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D:\Analitycs\Portfolio Analytics\Energy 2024\"/>
    </mc:Choice>
  </mc:AlternateContent>
  <xr:revisionPtr revIDLastSave="0" documentId="13_ncr:1_{3B5FF9D0-E1AA-4546-AD5E-375986FA1155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Energy data 2020-2023" sheetId="2" r:id="rId1"/>
    <sheet name="Million tonnes" sheetId="3" r:id="rId2"/>
    <sheet name="Production PivotTable" sheetId="4" r:id="rId3"/>
  </sheets>
  <externalReferences>
    <externalReference r:id="rId4"/>
  </externalReferences>
  <definedNames>
    <definedName name="_xlcn.WorksheetConnection_MyEnergyData.xlsxTable31" hidden="1">Table3[]</definedName>
  </definedNames>
  <calcPr calcId="191029"/>
  <pivotCaches>
    <pivotCache cacheId="0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MyEnergyData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3" l="1"/>
  <c r="D74" i="3"/>
  <c r="D71" i="2"/>
  <c r="D75" i="2"/>
  <c r="D74" i="2"/>
  <c r="R69" i="3"/>
  <c r="K3" i="3"/>
  <c r="K4" i="3"/>
  <c r="K5" i="3"/>
  <c r="K6" i="3"/>
  <c r="K7" i="3"/>
  <c r="K8" i="3"/>
  <c r="K9" i="3"/>
  <c r="K20" i="3"/>
  <c r="K38" i="3"/>
  <c r="K39" i="3"/>
  <c r="K40" i="3"/>
  <c r="K41" i="3"/>
  <c r="K50" i="3"/>
  <c r="K69" i="3"/>
  <c r="K78" i="3"/>
  <c r="K79" i="3"/>
  <c r="K80" i="3"/>
  <c r="K81" i="3"/>
  <c r="K97" i="3"/>
  <c r="K114" i="3"/>
  <c r="K115" i="3"/>
  <c r="K118" i="3"/>
  <c r="K119" i="3"/>
  <c r="K120" i="3"/>
  <c r="K121" i="3"/>
  <c r="K134" i="3"/>
  <c r="K135" i="3"/>
  <c r="K136" i="3"/>
  <c r="K137" i="3"/>
  <c r="K155" i="3"/>
  <c r="K162" i="3"/>
  <c r="K163" i="3"/>
  <c r="K166" i="3"/>
  <c r="K167" i="3"/>
  <c r="K168" i="3"/>
  <c r="K169" i="3"/>
  <c r="K177" i="3"/>
  <c r="K178" i="3"/>
  <c r="K179" i="3"/>
  <c r="K194" i="3"/>
  <c r="K195" i="3"/>
  <c r="K196" i="3"/>
  <c r="K209" i="3"/>
  <c r="K210" i="3"/>
  <c r="K211" i="3"/>
  <c r="K212" i="3"/>
  <c r="K221" i="3"/>
  <c r="K222" i="3"/>
  <c r="K224" i="3"/>
  <c r="K226" i="3"/>
  <c r="K229" i="3"/>
  <c r="K230" i="3"/>
  <c r="K231" i="3"/>
  <c r="K232" i="3"/>
  <c r="K237" i="3"/>
  <c r="K238" i="3"/>
  <c r="K249" i="3"/>
  <c r="K250" i="3"/>
  <c r="K251" i="3"/>
  <c r="K252" i="3"/>
  <c r="K253" i="3"/>
  <c r="K254" i="3"/>
  <c r="K256" i="3"/>
  <c r="K2" i="3"/>
  <c r="C226" i="2"/>
  <c r="D226" i="2"/>
  <c r="F226" i="2"/>
  <c r="E226" i="2" s="1"/>
  <c r="H226" i="2"/>
  <c r="G226" i="2" s="1"/>
  <c r="I226" i="2"/>
  <c r="K226" i="2"/>
  <c r="J226" i="2" s="1"/>
  <c r="M226" i="2"/>
  <c r="L226" i="2" s="1"/>
  <c r="O226" i="2"/>
  <c r="N226" i="2" s="1"/>
  <c r="Q226" i="2"/>
  <c r="P226" i="2" s="1"/>
  <c r="S226" i="2"/>
  <c r="R226" i="2" s="1"/>
  <c r="U226" i="2"/>
  <c r="T226" i="2" s="1"/>
  <c r="W226" i="2"/>
  <c r="V226" i="2" s="1"/>
  <c r="U207" i="2"/>
  <c r="Q207" i="2"/>
  <c r="P207" i="2" s="1"/>
  <c r="K207" i="3" s="1"/>
  <c r="G79" i="3"/>
  <c r="G80" i="3"/>
  <c r="G81" i="3"/>
  <c r="G78" i="3"/>
  <c r="O79" i="2"/>
  <c r="N79" i="2" s="1"/>
  <c r="J79" i="3" s="1"/>
  <c r="O80" i="2"/>
  <c r="N80" i="2" s="1"/>
  <c r="J80" i="3" s="1"/>
  <c r="O81" i="2"/>
  <c r="N81" i="2" s="1"/>
  <c r="J81" i="3" s="1"/>
  <c r="D79" i="2"/>
  <c r="D79" i="3" s="1"/>
  <c r="D80" i="2"/>
  <c r="D80" i="3" s="1"/>
  <c r="D81" i="2"/>
  <c r="D81" i="3" s="1"/>
  <c r="D78" i="2"/>
  <c r="D78" i="3" s="1"/>
  <c r="C80" i="2"/>
  <c r="C79" i="2"/>
  <c r="C78" i="2"/>
  <c r="B81" i="2"/>
  <c r="E79" i="2"/>
  <c r="E79" i="3" s="1"/>
  <c r="G79" i="2"/>
  <c r="J79" i="2"/>
  <c r="H79" i="3" s="1"/>
  <c r="L79" i="2"/>
  <c r="I79" i="3" s="1"/>
  <c r="P79" i="2"/>
  <c r="R79" i="2"/>
  <c r="L79" i="3" s="1"/>
  <c r="T79" i="2"/>
  <c r="M79" i="3" s="1"/>
  <c r="V79" i="2"/>
  <c r="N79" i="3" s="1"/>
  <c r="E80" i="2"/>
  <c r="E80" i="3" s="1"/>
  <c r="G80" i="2"/>
  <c r="J80" i="2"/>
  <c r="H80" i="3" s="1"/>
  <c r="L80" i="2"/>
  <c r="I80" i="3" s="1"/>
  <c r="P80" i="2"/>
  <c r="R80" i="2"/>
  <c r="L80" i="3" s="1"/>
  <c r="T80" i="2"/>
  <c r="M80" i="3" s="1"/>
  <c r="V80" i="2"/>
  <c r="N80" i="3" s="1"/>
  <c r="S69" i="2"/>
  <c r="R69" i="2" s="1"/>
  <c r="L69" i="3" s="1"/>
  <c r="S68" i="2"/>
  <c r="R68" i="2" s="1"/>
  <c r="L68" i="3" s="1"/>
  <c r="S67" i="2"/>
  <c r="R67" i="2" s="1"/>
  <c r="L67" i="3" s="1"/>
  <c r="S66" i="2"/>
  <c r="R66" i="2" s="1"/>
  <c r="L66" i="3" s="1"/>
  <c r="Q69" i="2"/>
  <c r="P69" i="2" s="1"/>
  <c r="Q68" i="2"/>
  <c r="P68" i="2" s="1"/>
  <c r="K68" i="3" s="1"/>
  <c r="Q67" i="2"/>
  <c r="P67" i="2" s="1"/>
  <c r="K67" i="3" s="1"/>
  <c r="O69" i="2"/>
  <c r="N69" i="2" s="1"/>
  <c r="J69" i="3" s="1"/>
  <c r="O68" i="2"/>
  <c r="N68" i="2" s="1"/>
  <c r="J68" i="3" s="1"/>
  <c r="O66" i="2"/>
  <c r="O67" i="2"/>
  <c r="N67" i="2" s="1"/>
  <c r="J67" i="3" s="1"/>
  <c r="M69" i="2"/>
  <c r="L69" i="2" s="1"/>
  <c r="I69" i="3" s="1"/>
  <c r="M68" i="2"/>
  <c r="L68" i="2" s="1"/>
  <c r="I68" i="3" s="1"/>
  <c r="M67" i="2"/>
  <c r="L67" i="2" s="1"/>
  <c r="I67" i="3" s="1"/>
  <c r="W69" i="2"/>
  <c r="V69" i="2" s="1"/>
  <c r="N69" i="3" s="1"/>
  <c r="W68" i="2"/>
  <c r="V68" i="2" s="1"/>
  <c r="N68" i="3" s="1"/>
  <c r="W67" i="2"/>
  <c r="V67" i="2" s="1"/>
  <c r="N67" i="3" s="1"/>
  <c r="U69" i="2"/>
  <c r="T69" i="2" s="1"/>
  <c r="M69" i="3" s="1"/>
  <c r="U68" i="2"/>
  <c r="T68" i="2" s="1"/>
  <c r="M68" i="3" s="1"/>
  <c r="U67" i="2"/>
  <c r="T67" i="2" s="1"/>
  <c r="M67" i="3" s="1"/>
  <c r="K69" i="2"/>
  <c r="J69" i="2" s="1"/>
  <c r="H69" i="3" s="1"/>
  <c r="K68" i="2"/>
  <c r="J68" i="2" s="1"/>
  <c r="H68" i="3" s="1"/>
  <c r="K67" i="2"/>
  <c r="J67" i="2" s="1"/>
  <c r="H67" i="3" s="1"/>
  <c r="K66" i="2"/>
  <c r="H69" i="2"/>
  <c r="G69" i="2" s="1"/>
  <c r="F69" i="3" s="1"/>
  <c r="H68" i="2"/>
  <c r="G68" i="2" s="1"/>
  <c r="F68" i="3" s="1"/>
  <c r="H67" i="2"/>
  <c r="G67" i="2" s="1"/>
  <c r="F67" i="3" s="1"/>
  <c r="H66" i="2"/>
  <c r="G66" i="2" s="1"/>
  <c r="F66" i="3" s="1"/>
  <c r="F67" i="2"/>
  <c r="E67" i="2" s="1"/>
  <c r="F68" i="2"/>
  <c r="E68" i="2" s="1"/>
  <c r="F69" i="2"/>
  <c r="E69" i="2" s="1"/>
  <c r="F66" i="2"/>
  <c r="E66" i="2" s="1"/>
  <c r="D69" i="2"/>
  <c r="D69" i="3" s="1"/>
  <c r="D68" i="2"/>
  <c r="D68" i="3" s="1"/>
  <c r="D67" i="2"/>
  <c r="D67" i="3" s="1"/>
  <c r="M215" i="2"/>
  <c r="M213" i="2"/>
  <c r="L213" i="2" s="1"/>
  <c r="I213" i="3" s="1"/>
  <c r="K214" i="2"/>
  <c r="K213" i="2"/>
  <c r="J213" i="2" s="1"/>
  <c r="H213" i="3" s="1"/>
  <c r="W234" i="2"/>
  <c r="V234" i="2" s="1"/>
  <c r="U234" i="2"/>
  <c r="T234" i="2" s="1"/>
  <c r="S234" i="2"/>
  <c r="R234" i="2" s="1"/>
  <c r="Q234" i="2"/>
  <c r="O234" i="2"/>
  <c r="N234" i="2" s="1"/>
  <c r="M234" i="2"/>
  <c r="L234" i="2" s="1"/>
  <c r="K234" i="2"/>
  <c r="J234" i="2" s="1"/>
  <c r="I234" i="2"/>
  <c r="H234" i="2"/>
  <c r="G234" i="2" s="1"/>
  <c r="F234" i="2"/>
  <c r="E234" i="2" s="1"/>
  <c r="D234" i="2"/>
  <c r="P234" i="2"/>
  <c r="K234" i="3" s="1"/>
  <c r="D234" i="3"/>
  <c r="G226" i="3"/>
  <c r="Q226" i="3" s="1"/>
  <c r="D226" i="3"/>
  <c r="W155" i="2"/>
  <c r="V155" i="2" s="1"/>
  <c r="U155" i="2"/>
  <c r="T155" i="2" s="1"/>
  <c r="S157" i="2"/>
  <c r="S156" i="2"/>
  <c r="S155" i="2"/>
  <c r="R155" i="2" s="1"/>
  <c r="S154" i="2"/>
  <c r="Q155" i="2"/>
  <c r="P155" i="2" s="1"/>
  <c r="O155" i="2"/>
  <c r="N155" i="2" s="1"/>
  <c r="M155" i="2"/>
  <c r="L155" i="2" s="1"/>
  <c r="K155" i="2"/>
  <c r="I155" i="2"/>
  <c r="H155" i="2"/>
  <c r="G155" i="2" s="1"/>
  <c r="F155" i="2"/>
  <c r="E155" i="2" s="1"/>
  <c r="D155" i="2"/>
  <c r="D155" i="3"/>
  <c r="D132" i="3"/>
  <c r="D131" i="3"/>
  <c r="D130" i="3"/>
  <c r="D132" i="2"/>
  <c r="D131" i="2"/>
  <c r="D130" i="2"/>
  <c r="H121" i="3"/>
  <c r="C118" i="2"/>
  <c r="E118" i="2"/>
  <c r="E118" i="3" s="1"/>
  <c r="G118" i="2"/>
  <c r="J118" i="2"/>
  <c r="L118" i="2"/>
  <c r="N118" i="2"/>
  <c r="P118" i="2"/>
  <c r="R118" i="2"/>
  <c r="T118" i="2"/>
  <c r="V118" i="2"/>
  <c r="C118" i="3"/>
  <c r="B118" i="3"/>
  <c r="M118" i="3"/>
  <c r="N118" i="3"/>
  <c r="Q69" i="3"/>
  <c r="Q68" i="3"/>
  <c r="Q67" i="3"/>
  <c r="C80" i="3"/>
  <c r="C79" i="3"/>
  <c r="C78" i="3"/>
  <c r="C62" i="3"/>
  <c r="B79" i="3"/>
  <c r="W21" i="2"/>
  <c r="V21" i="2" s="1"/>
  <c r="W20" i="2"/>
  <c r="V20" i="2" s="1"/>
  <c r="W19" i="2"/>
  <c r="V19" i="2" s="1"/>
  <c r="U21" i="2"/>
  <c r="T21" i="2" s="1"/>
  <c r="U20" i="2"/>
  <c r="T20" i="2" s="1"/>
  <c r="U19" i="2"/>
  <c r="T19" i="2" s="1"/>
  <c r="S21" i="2"/>
  <c r="R21" i="2" s="1"/>
  <c r="S20" i="2"/>
  <c r="R20" i="2" s="1"/>
  <c r="S19" i="2"/>
  <c r="R19" i="2" s="1"/>
  <c r="S18" i="2"/>
  <c r="Q20" i="2"/>
  <c r="P20" i="2" s="1"/>
  <c r="Q18" i="2"/>
  <c r="P18" i="2" s="1"/>
  <c r="K18" i="3" s="1"/>
  <c r="Q21" i="2"/>
  <c r="P21" i="2" s="1"/>
  <c r="K21" i="3" s="1"/>
  <c r="Q19" i="2"/>
  <c r="P19" i="2" s="1"/>
  <c r="K19" i="3" s="1"/>
  <c r="O21" i="2"/>
  <c r="N21" i="2" s="1"/>
  <c r="O20" i="2"/>
  <c r="J20" i="3" s="1"/>
  <c r="O19" i="2"/>
  <c r="N19" i="2" s="1"/>
  <c r="M21" i="2"/>
  <c r="L21" i="2" s="1"/>
  <c r="M20" i="2"/>
  <c r="L20" i="2" s="1"/>
  <c r="M19" i="2"/>
  <c r="L19" i="2" s="1"/>
  <c r="K19" i="2"/>
  <c r="H19" i="3" s="1"/>
  <c r="H2" i="3"/>
  <c r="G6" i="2"/>
  <c r="F6" i="3" s="1"/>
  <c r="G7" i="2"/>
  <c r="F7" i="3" s="1"/>
  <c r="G9" i="2"/>
  <c r="F9" i="3" s="1"/>
  <c r="G38" i="2"/>
  <c r="F38" i="3" s="1"/>
  <c r="G39" i="2"/>
  <c r="F39" i="3" s="1"/>
  <c r="G41" i="2"/>
  <c r="F41" i="3" s="1"/>
  <c r="G78" i="2"/>
  <c r="G81" i="2"/>
  <c r="G119" i="2"/>
  <c r="G121" i="2"/>
  <c r="G134" i="2"/>
  <c r="G135" i="2"/>
  <c r="G137" i="2"/>
  <c r="G166" i="2"/>
  <c r="G167" i="2"/>
  <c r="G169" i="2"/>
  <c r="G186" i="2"/>
  <c r="G189" i="2"/>
  <c r="G194" i="2"/>
  <c r="G196" i="2"/>
  <c r="G209" i="2"/>
  <c r="G210" i="2"/>
  <c r="G211" i="2"/>
  <c r="G212" i="2"/>
  <c r="H21" i="2"/>
  <c r="G21" i="2" s="1"/>
  <c r="F21" i="3" s="1"/>
  <c r="H20" i="2"/>
  <c r="G20" i="2" s="1"/>
  <c r="F20" i="3" s="1"/>
  <c r="H19" i="2"/>
  <c r="G19" i="2" s="1"/>
  <c r="F19" i="3" s="1"/>
  <c r="D21" i="2"/>
  <c r="D20" i="2"/>
  <c r="D18" i="2"/>
  <c r="D19" i="2"/>
  <c r="E21" i="2"/>
  <c r="J21" i="2"/>
  <c r="E20" i="2"/>
  <c r="J20" i="2"/>
  <c r="E19" i="2"/>
  <c r="H21" i="3"/>
  <c r="Q21" i="3"/>
  <c r="H20" i="3"/>
  <c r="Q20" i="3"/>
  <c r="Q19" i="3"/>
  <c r="Q42" i="3"/>
  <c r="Q18" i="3"/>
  <c r="Q66" i="3"/>
  <c r="Q70" i="3"/>
  <c r="Q130" i="3"/>
  <c r="Q158" i="3"/>
  <c r="Q197" i="3"/>
  <c r="Q201" i="3"/>
  <c r="Q205" i="3"/>
  <c r="Q26" i="3"/>
  <c r="Q182" i="3"/>
  <c r="Q213" i="3"/>
  <c r="Q43" i="3"/>
  <c r="Q71" i="3"/>
  <c r="Q131" i="3"/>
  <c r="Q202" i="3"/>
  <c r="Q206" i="3"/>
  <c r="Q27" i="3"/>
  <c r="Q183" i="3"/>
  <c r="Q214" i="3"/>
  <c r="Q44" i="3"/>
  <c r="Q72" i="3"/>
  <c r="Q132" i="3"/>
  <c r="Q160" i="3"/>
  <c r="Q203" i="3"/>
  <c r="Q207" i="3"/>
  <c r="Q28" i="3"/>
  <c r="Q100" i="3"/>
  <c r="Q184" i="3"/>
  <c r="Q215" i="3"/>
  <c r="Q45" i="3"/>
  <c r="Q73" i="3"/>
  <c r="Q133" i="3"/>
  <c r="Q161" i="3"/>
  <c r="Q204" i="3"/>
  <c r="Q208" i="3"/>
  <c r="Q29" i="3"/>
  <c r="Q101" i="3"/>
  <c r="Q212" i="3"/>
  <c r="Q185" i="3"/>
  <c r="Q216" i="3"/>
  <c r="N38" i="3"/>
  <c r="M38" i="3"/>
  <c r="J23" i="3"/>
  <c r="J38" i="3"/>
  <c r="H6" i="3"/>
  <c r="G260" i="3"/>
  <c r="G220" i="3"/>
  <c r="G193" i="3"/>
  <c r="G149" i="3"/>
  <c r="Q149" i="3" s="1"/>
  <c r="G109" i="3"/>
  <c r="Q109" i="3" s="1"/>
  <c r="G89" i="3"/>
  <c r="G85" i="3"/>
  <c r="G49" i="3"/>
  <c r="G17" i="3"/>
  <c r="G189" i="3"/>
  <c r="Q189" i="3" s="1"/>
  <c r="G252" i="3"/>
  <c r="G232" i="3"/>
  <c r="G177" i="3"/>
  <c r="G113" i="3"/>
  <c r="G244" i="3"/>
  <c r="G236" i="3"/>
  <c r="G228" i="3"/>
  <c r="G200" i="3"/>
  <c r="G173" i="3"/>
  <c r="G157" i="3"/>
  <c r="G77" i="3"/>
  <c r="Q77" i="3" s="1"/>
  <c r="G256" i="3"/>
  <c r="G53" i="3"/>
  <c r="G33" i="3"/>
  <c r="G248" i="3"/>
  <c r="G129" i="3"/>
  <c r="G37" i="3"/>
  <c r="G259" i="3"/>
  <c r="G219" i="3"/>
  <c r="G192" i="3"/>
  <c r="Q192" i="3" s="1"/>
  <c r="G148" i="3"/>
  <c r="Q148" i="3" s="1"/>
  <c r="G108" i="3"/>
  <c r="G88" i="3"/>
  <c r="G84" i="3"/>
  <c r="G48" i="3"/>
  <c r="G16" i="3"/>
  <c r="G188" i="3"/>
  <c r="Q188" i="3" s="1"/>
  <c r="G251" i="3"/>
  <c r="G231" i="3"/>
  <c r="G176" i="3"/>
  <c r="G112" i="3"/>
  <c r="G243" i="3"/>
  <c r="G235" i="3"/>
  <c r="Q235" i="3" s="1"/>
  <c r="G227" i="3"/>
  <c r="G199" i="3"/>
  <c r="Q199" i="3" s="1"/>
  <c r="G172" i="3"/>
  <c r="G156" i="3"/>
  <c r="Q156" i="3" s="1"/>
  <c r="G76" i="3"/>
  <c r="G255" i="3"/>
  <c r="G52" i="3"/>
  <c r="G32" i="3"/>
  <c r="G247" i="3"/>
  <c r="G128" i="3"/>
  <c r="G36" i="3"/>
  <c r="G258" i="3"/>
  <c r="G218" i="3"/>
  <c r="G191" i="3"/>
  <c r="G147" i="3"/>
  <c r="G107" i="3"/>
  <c r="Q107" i="3" s="1"/>
  <c r="G87" i="3"/>
  <c r="G83" i="3"/>
  <c r="G47" i="3"/>
  <c r="G15" i="3"/>
  <c r="G187" i="3"/>
  <c r="G250" i="3"/>
  <c r="G230" i="3"/>
  <c r="G175" i="3"/>
  <c r="G111" i="3"/>
  <c r="G242" i="3"/>
  <c r="G198" i="3"/>
  <c r="G171" i="3"/>
  <c r="G75" i="3"/>
  <c r="Q75" i="3" s="1"/>
  <c r="G254" i="3"/>
  <c r="G51" i="3"/>
  <c r="G31" i="3"/>
  <c r="G11" i="3"/>
  <c r="G246" i="3"/>
  <c r="G127" i="3"/>
  <c r="G35" i="3"/>
  <c r="G257" i="3"/>
  <c r="G217" i="3"/>
  <c r="G190" i="3"/>
  <c r="Q190" i="3" s="1"/>
  <c r="G146" i="3"/>
  <c r="Q146" i="3" s="1"/>
  <c r="G106" i="3"/>
  <c r="Q106" i="3" s="1"/>
  <c r="G86" i="3"/>
  <c r="G82" i="3"/>
  <c r="G46" i="3"/>
  <c r="G14" i="3"/>
  <c r="G186" i="3"/>
  <c r="G249" i="3"/>
  <c r="G174" i="3"/>
  <c r="G110" i="3"/>
  <c r="G22" i="3"/>
  <c r="G241" i="3"/>
  <c r="G233" i="3"/>
  <c r="G225" i="3"/>
  <c r="Q225" i="3" s="1"/>
  <c r="G170" i="3"/>
  <c r="G154" i="3"/>
  <c r="Q154" i="3" s="1"/>
  <c r="G74" i="3"/>
  <c r="Q74" i="3" s="1"/>
  <c r="G253" i="3"/>
  <c r="G50" i="3"/>
  <c r="G30" i="3"/>
  <c r="G245" i="3"/>
  <c r="G126" i="3"/>
  <c r="G34" i="3"/>
  <c r="D260" i="3"/>
  <c r="D220" i="3"/>
  <c r="D216" i="3"/>
  <c r="D193" i="3"/>
  <c r="D185" i="3"/>
  <c r="D125" i="3"/>
  <c r="D109" i="3"/>
  <c r="D89" i="3"/>
  <c r="D85" i="3"/>
  <c r="D49" i="3"/>
  <c r="D17" i="3"/>
  <c r="D189" i="3"/>
  <c r="D65" i="3"/>
  <c r="D5" i="3"/>
  <c r="D240" i="3"/>
  <c r="D181" i="3"/>
  <c r="D165" i="3"/>
  <c r="D145" i="3"/>
  <c r="D117" i="3"/>
  <c r="D101" i="3"/>
  <c r="D97" i="3"/>
  <c r="D93" i="3"/>
  <c r="D252" i="3"/>
  <c r="D232" i="3"/>
  <c r="D177" i="3"/>
  <c r="D113" i="3"/>
  <c r="D25" i="3"/>
  <c r="D244" i="3"/>
  <c r="D236" i="3"/>
  <c r="D228" i="3"/>
  <c r="D208" i="3"/>
  <c r="D204" i="3"/>
  <c r="D200" i="3"/>
  <c r="D173" i="3"/>
  <c r="D161" i="3"/>
  <c r="D157" i="3"/>
  <c r="D141" i="3"/>
  <c r="D133" i="3"/>
  <c r="D105" i="3"/>
  <c r="D77" i="3"/>
  <c r="D73" i="3"/>
  <c r="D57" i="3"/>
  <c r="D256" i="3"/>
  <c r="D224" i="3"/>
  <c r="D153" i="3"/>
  <c r="D61" i="3"/>
  <c r="D53" i="3"/>
  <c r="D45" i="3"/>
  <c r="D33" i="3"/>
  <c r="D13" i="3"/>
  <c r="D248" i="3"/>
  <c r="D129" i="3"/>
  <c r="D37" i="3"/>
  <c r="D259" i="3"/>
  <c r="D219" i="3"/>
  <c r="D215" i="3"/>
  <c r="D192" i="3"/>
  <c r="D184" i="3"/>
  <c r="D148" i="3"/>
  <c r="D124" i="3"/>
  <c r="D108" i="3"/>
  <c r="D88" i="3"/>
  <c r="D84" i="3"/>
  <c r="D48" i="3"/>
  <c r="D16" i="3"/>
  <c r="D188" i="3"/>
  <c r="D64" i="3"/>
  <c r="D4" i="3"/>
  <c r="D239" i="3"/>
  <c r="D180" i="3"/>
  <c r="D164" i="3"/>
  <c r="D144" i="3"/>
  <c r="D116" i="3"/>
  <c r="D100" i="3"/>
  <c r="D96" i="3"/>
  <c r="D92" i="3"/>
  <c r="D251" i="3"/>
  <c r="D231" i="3"/>
  <c r="D176" i="3"/>
  <c r="D112" i="3"/>
  <c r="D24" i="3"/>
  <c r="D243" i="3"/>
  <c r="D235" i="3"/>
  <c r="D227" i="3"/>
  <c r="D207" i="3"/>
  <c r="D203" i="3"/>
  <c r="D199" i="3"/>
  <c r="D172" i="3"/>
  <c r="D160" i="3"/>
  <c r="D156" i="3"/>
  <c r="D140" i="3"/>
  <c r="D104" i="3"/>
  <c r="D76" i="3"/>
  <c r="D72" i="3"/>
  <c r="D56" i="3"/>
  <c r="D255" i="3"/>
  <c r="D223" i="3"/>
  <c r="D152" i="3"/>
  <c r="D60" i="3"/>
  <c r="D52" i="3"/>
  <c r="D44" i="3"/>
  <c r="D32" i="3"/>
  <c r="D12" i="3"/>
  <c r="D247" i="3"/>
  <c r="D128" i="3"/>
  <c r="D36" i="3"/>
  <c r="D258" i="3"/>
  <c r="D218" i="3"/>
  <c r="D214" i="3"/>
  <c r="D191" i="3"/>
  <c r="D183" i="3"/>
  <c r="D123" i="3"/>
  <c r="D107" i="3"/>
  <c r="D87" i="3"/>
  <c r="D83" i="3"/>
  <c r="D47" i="3"/>
  <c r="D15" i="3"/>
  <c r="D187" i="3"/>
  <c r="D63" i="3"/>
  <c r="D3" i="3"/>
  <c r="D238" i="3"/>
  <c r="D179" i="3"/>
  <c r="D163" i="3"/>
  <c r="D143" i="3"/>
  <c r="D115" i="3"/>
  <c r="D99" i="3"/>
  <c r="D95" i="3"/>
  <c r="D91" i="3"/>
  <c r="D250" i="3"/>
  <c r="D230" i="3"/>
  <c r="D175" i="3"/>
  <c r="D111" i="3"/>
  <c r="D23" i="3"/>
  <c r="D242" i="3"/>
  <c r="D206" i="3"/>
  <c r="D202" i="3"/>
  <c r="D198" i="3"/>
  <c r="D171" i="3"/>
  <c r="D159" i="3"/>
  <c r="D139" i="3"/>
  <c r="D103" i="3"/>
  <c r="D55" i="3"/>
  <c r="D254" i="3"/>
  <c r="D222" i="3"/>
  <c r="D151" i="3"/>
  <c r="D59" i="3"/>
  <c r="D51" i="3"/>
  <c r="D43" i="3"/>
  <c r="D31" i="3"/>
  <c r="D11" i="3"/>
  <c r="D246" i="3"/>
  <c r="D127" i="3"/>
  <c r="D35" i="3"/>
  <c r="D257" i="3"/>
  <c r="D217" i="3"/>
  <c r="D213" i="3"/>
  <c r="D190" i="3"/>
  <c r="D182" i="3"/>
  <c r="D122" i="3"/>
  <c r="D106" i="3"/>
  <c r="D86" i="3"/>
  <c r="D82" i="3"/>
  <c r="D46" i="3"/>
  <c r="D14" i="3"/>
  <c r="D134" i="3"/>
  <c r="D166" i="3"/>
  <c r="D38" i="3"/>
  <c r="D6" i="3"/>
  <c r="D186" i="3"/>
  <c r="D62" i="3"/>
  <c r="D2" i="3"/>
  <c r="D209" i="3"/>
  <c r="D237" i="3"/>
  <c r="D178" i="3"/>
  <c r="D162" i="3"/>
  <c r="D142" i="3"/>
  <c r="D114" i="3"/>
  <c r="D98" i="3"/>
  <c r="D94" i="3"/>
  <c r="D90" i="3"/>
  <c r="D249" i="3"/>
  <c r="D229" i="3"/>
  <c r="D174" i="3"/>
  <c r="D110" i="3"/>
  <c r="D22" i="3"/>
  <c r="D241" i="3"/>
  <c r="D233" i="3"/>
  <c r="D225" i="3"/>
  <c r="D205" i="3"/>
  <c r="D201" i="3"/>
  <c r="D197" i="3"/>
  <c r="D102" i="3"/>
  <c r="D170" i="3"/>
  <c r="D158" i="3"/>
  <c r="D154" i="3"/>
  <c r="D138" i="3"/>
  <c r="D70" i="3"/>
  <c r="D54" i="3"/>
  <c r="D18" i="3"/>
  <c r="D253" i="3"/>
  <c r="D221" i="3"/>
  <c r="D150" i="3"/>
  <c r="D58" i="3"/>
  <c r="D50" i="3"/>
  <c r="D42" i="3"/>
  <c r="D30" i="3"/>
  <c r="D10" i="3"/>
  <c r="D245" i="3"/>
  <c r="D126" i="3"/>
  <c r="D34" i="3"/>
  <c r="C260" i="3"/>
  <c r="C220" i="3"/>
  <c r="C125" i="3"/>
  <c r="C89" i="3"/>
  <c r="C85" i="3"/>
  <c r="C49" i="3"/>
  <c r="C17" i="3"/>
  <c r="C196" i="3"/>
  <c r="C137" i="3"/>
  <c r="C121" i="3"/>
  <c r="C169" i="3"/>
  <c r="C41" i="3"/>
  <c r="C9" i="3"/>
  <c r="Q9" i="3" s="1"/>
  <c r="C65" i="3"/>
  <c r="C5" i="3"/>
  <c r="C240" i="3"/>
  <c r="C181" i="3"/>
  <c r="C165" i="3"/>
  <c r="C145" i="3"/>
  <c r="C117" i="3"/>
  <c r="C97" i="3"/>
  <c r="Q97" i="3" s="1"/>
  <c r="C93" i="3"/>
  <c r="C252" i="3"/>
  <c r="C232" i="3"/>
  <c r="C177" i="3"/>
  <c r="C113" i="3"/>
  <c r="C25" i="3"/>
  <c r="C244" i="3"/>
  <c r="C173" i="3"/>
  <c r="C141" i="3"/>
  <c r="C105" i="3"/>
  <c r="C57" i="3"/>
  <c r="C81" i="3"/>
  <c r="C256" i="3"/>
  <c r="C224" i="3"/>
  <c r="C153" i="3"/>
  <c r="C61" i="3"/>
  <c r="C53" i="3"/>
  <c r="C33" i="3"/>
  <c r="C13" i="3"/>
  <c r="C248" i="3"/>
  <c r="C129" i="3"/>
  <c r="C37" i="3"/>
  <c r="C259" i="3"/>
  <c r="C219" i="3"/>
  <c r="C124" i="3"/>
  <c r="C88" i="3"/>
  <c r="C84" i="3"/>
  <c r="C48" i="3"/>
  <c r="C16" i="3"/>
  <c r="C195" i="3"/>
  <c r="C136" i="3"/>
  <c r="C120" i="3"/>
  <c r="C168" i="3"/>
  <c r="C40" i="3"/>
  <c r="C8" i="3"/>
  <c r="C64" i="3"/>
  <c r="C4" i="3"/>
  <c r="C211" i="3"/>
  <c r="C239" i="3"/>
  <c r="C180" i="3"/>
  <c r="C164" i="3"/>
  <c r="C144" i="3"/>
  <c r="C116" i="3"/>
  <c r="C96" i="3"/>
  <c r="C92" i="3"/>
  <c r="C251" i="3"/>
  <c r="C231" i="3"/>
  <c r="C176" i="3"/>
  <c r="C112" i="3"/>
  <c r="C24" i="3"/>
  <c r="C243" i="3"/>
  <c r="C172" i="3"/>
  <c r="C140" i="3"/>
  <c r="C104" i="3"/>
  <c r="C56" i="3"/>
  <c r="C255" i="3"/>
  <c r="C223" i="3"/>
  <c r="C152" i="3"/>
  <c r="C60" i="3"/>
  <c r="C52" i="3"/>
  <c r="C32" i="3"/>
  <c r="C12" i="3"/>
  <c r="C247" i="3"/>
  <c r="C128" i="3"/>
  <c r="C36" i="3"/>
  <c r="C258" i="3"/>
  <c r="C218" i="3"/>
  <c r="C123" i="3"/>
  <c r="C87" i="3"/>
  <c r="C83" i="3"/>
  <c r="C47" i="3"/>
  <c r="C15" i="3"/>
  <c r="C194" i="3"/>
  <c r="C135" i="3"/>
  <c r="C119" i="3"/>
  <c r="C167" i="3"/>
  <c r="C39" i="3"/>
  <c r="C7" i="3"/>
  <c r="C187" i="3"/>
  <c r="C63" i="3"/>
  <c r="C3" i="3"/>
  <c r="C210" i="3"/>
  <c r="C238" i="3"/>
  <c r="C179" i="3"/>
  <c r="C163" i="3"/>
  <c r="C143" i="3"/>
  <c r="C115" i="3"/>
  <c r="C99" i="3"/>
  <c r="Q99" i="3" s="1"/>
  <c r="C95" i="3"/>
  <c r="C91" i="3"/>
  <c r="C250" i="3"/>
  <c r="C230" i="3"/>
  <c r="C175" i="3"/>
  <c r="C111" i="3"/>
  <c r="C23" i="3"/>
  <c r="C242" i="3"/>
  <c r="C171" i="3"/>
  <c r="C159" i="3"/>
  <c r="Q159" i="3" s="1"/>
  <c r="C139" i="3"/>
  <c r="C103" i="3"/>
  <c r="C55" i="3"/>
  <c r="C254" i="3"/>
  <c r="C222" i="3"/>
  <c r="C151" i="3"/>
  <c r="C59" i="3"/>
  <c r="C51" i="3"/>
  <c r="C31" i="3"/>
  <c r="C11" i="3"/>
  <c r="C246" i="3"/>
  <c r="C127" i="3"/>
  <c r="C35" i="3"/>
  <c r="C257" i="3"/>
  <c r="C217" i="3"/>
  <c r="C122" i="3"/>
  <c r="C86" i="3"/>
  <c r="C82" i="3"/>
  <c r="C46" i="3"/>
  <c r="C14" i="3"/>
  <c r="C134" i="3"/>
  <c r="C166" i="3"/>
  <c r="C38" i="3"/>
  <c r="C6" i="3"/>
  <c r="C2" i="3"/>
  <c r="C209" i="3"/>
  <c r="C237" i="3"/>
  <c r="C178" i="3"/>
  <c r="C162" i="3"/>
  <c r="C142" i="3"/>
  <c r="C114" i="3"/>
  <c r="C98" i="3"/>
  <c r="Q98" i="3" s="1"/>
  <c r="C94" i="3"/>
  <c r="C90" i="3"/>
  <c r="C249" i="3"/>
  <c r="C229" i="3"/>
  <c r="C174" i="3"/>
  <c r="C110" i="3"/>
  <c r="C22" i="3"/>
  <c r="C241" i="3"/>
  <c r="C102" i="3"/>
  <c r="C170" i="3"/>
  <c r="C138" i="3"/>
  <c r="C54" i="3"/>
  <c r="C253" i="3"/>
  <c r="C221" i="3"/>
  <c r="C150" i="3"/>
  <c r="C58" i="3"/>
  <c r="C50" i="3"/>
  <c r="C30" i="3"/>
  <c r="C10" i="3"/>
  <c r="C245" i="3"/>
  <c r="C126" i="3"/>
  <c r="C34" i="3"/>
  <c r="B260" i="3"/>
  <c r="B220" i="3"/>
  <c r="B193" i="3"/>
  <c r="B185" i="3"/>
  <c r="B125" i="3"/>
  <c r="B109" i="3"/>
  <c r="B89" i="3"/>
  <c r="B85" i="3"/>
  <c r="B49" i="3"/>
  <c r="B17" i="3"/>
  <c r="B196" i="3"/>
  <c r="B137" i="3"/>
  <c r="B121" i="3"/>
  <c r="B169" i="3"/>
  <c r="B41" i="3"/>
  <c r="B9" i="3"/>
  <c r="B65" i="3"/>
  <c r="B5" i="3"/>
  <c r="B212" i="3"/>
  <c r="B240" i="3"/>
  <c r="B181" i="3"/>
  <c r="B165" i="3"/>
  <c r="B145" i="3"/>
  <c r="B117" i="3"/>
  <c r="B101" i="3"/>
  <c r="B97" i="3"/>
  <c r="B93" i="3"/>
  <c r="B252" i="3"/>
  <c r="B232" i="3"/>
  <c r="B177" i="3"/>
  <c r="B113" i="3"/>
  <c r="B25" i="3"/>
  <c r="B244" i="3"/>
  <c r="B236" i="3"/>
  <c r="B228" i="3"/>
  <c r="B208" i="3"/>
  <c r="B173" i="3"/>
  <c r="B141" i="3"/>
  <c r="B133" i="3"/>
  <c r="B105" i="3"/>
  <c r="B77" i="3"/>
  <c r="B73" i="3"/>
  <c r="B57" i="3"/>
  <c r="B81" i="3"/>
  <c r="B256" i="3"/>
  <c r="B224" i="3"/>
  <c r="B153" i="3"/>
  <c r="B61" i="3"/>
  <c r="B53" i="3"/>
  <c r="B33" i="3"/>
  <c r="B13" i="3"/>
  <c r="B248" i="3"/>
  <c r="B129" i="3"/>
  <c r="B37" i="3"/>
  <c r="B259" i="3"/>
  <c r="B219" i="3"/>
  <c r="B215" i="3"/>
  <c r="B192" i="3"/>
  <c r="B184" i="3"/>
  <c r="B124" i="3"/>
  <c r="B88" i="3"/>
  <c r="B84" i="3"/>
  <c r="B48" i="3"/>
  <c r="B16" i="3"/>
  <c r="B195" i="3"/>
  <c r="B136" i="3"/>
  <c r="B120" i="3"/>
  <c r="B168" i="3"/>
  <c r="B40" i="3"/>
  <c r="B8" i="3"/>
  <c r="B64" i="3"/>
  <c r="B4" i="3"/>
  <c r="B211" i="3"/>
  <c r="B239" i="3"/>
  <c r="B180" i="3"/>
  <c r="B164" i="3"/>
  <c r="B144" i="3"/>
  <c r="B116" i="3"/>
  <c r="B96" i="3"/>
  <c r="B92" i="3"/>
  <c r="B251" i="3"/>
  <c r="B231" i="3"/>
  <c r="B176" i="3"/>
  <c r="B112" i="3"/>
  <c r="B24" i="3"/>
  <c r="B243" i="3"/>
  <c r="B207" i="3"/>
  <c r="B172" i="3"/>
  <c r="B140" i="3"/>
  <c r="B132" i="3"/>
  <c r="B104" i="3"/>
  <c r="B56" i="3"/>
  <c r="B255" i="3"/>
  <c r="B223" i="3"/>
  <c r="B152" i="3"/>
  <c r="B60" i="3"/>
  <c r="B52" i="3"/>
  <c r="B32" i="3"/>
  <c r="B12" i="3"/>
  <c r="B247" i="3"/>
  <c r="B128" i="3"/>
  <c r="B36" i="3"/>
  <c r="B258" i="3"/>
  <c r="B218" i="3"/>
  <c r="B214" i="3"/>
  <c r="B191" i="3"/>
  <c r="B183" i="3"/>
  <c r="B123" i="3"/>
  <c r="B87" i="3"/>
  <c r="B83" i="3"/>
  <c r="B47" i="3"/>
  <c r="B15" i="3"/>
  <c r="B194" i="3"/>
  <c r="B135" i="3"/>
  <c r="B119" i="3"/>
  <c r="B167" i="3"/>
  <c r="B39" i="3"/>
  <c r="B7" i="3"/>
  <c r="B187" i="3"/>
  <c r="B63" i="3"/>
  <c r="B3" i="3"/>
  <c r="B210" i="3"/>
  <c r="B238" i="3"/>
  <c r="B179" i="3"/>
  <c r="B163" i="3"/>
  <c r="B143" i="3"/>
  <c r="B115" i="3"/>
  <c r="B99" i="3"/>
  <c r="B95" i="3"/>
  <c r="B91" i="3"/>
  <c r="B250" i="3"/>
  <c r="B230" i="3"/>
  <c r="B175" i="3"/>
  <c r="B111" i="3"/>
  <c r="B23" i="3"/>
  <c r="B242" i="3"/>
  <c r="B202" i="3"/>
  <c r="B171" i="3"/>
  <c r="B159" i="3"/>
  <c r="B139" i="3"/>
  <c r="B131" i="3"/>
  <c r="B103" i="3"/>
  <c r="B75" i="3"/>
  <c r="B55" i="3"/>
  <c r="B254" i="3"/>
  <c r="B222" i="3"/>
  <c r="B151" i="3"/>
  <c r="B59" i="3"/>
  <c r="B51" i="3"/>
  <c r="B43" i="3"/>
  <c r="B31" i="3"/>
  <c r="B11" i="3"/>
  <c r="B246" i="3"/>
  <c r="B127" i="3"/>
  <c r="B35" i="3"/>
  <c r="B257" i="3"/>
  <c r="B217" i="3"/>
  <c r="B213" i="3"/>
  <c r="B190" i="3"/>
  <c r="B182" i="3"/>
  <c r="B146" i="3"/>
  <c r="B122" i="3"/>
  <c r="B86" i="3"/>
  <c r="B82" i="3"/>
  <c r="B46" i="3"/>
  <c r="B14" i="3"/>
  <c r="B134" i="3"/>
  <c r="B166" i="3"/>
  <c r="B38" i="3"/>
  <c r="B6" i="3"/>
  <c r="B62" i="3"/>
  <c r="B2" i="3"/>
  <c r="B209" i="3"/>
  <c r="B237" i="3"/>
  <c r="B178" i="3"/>
  <c r="B162" i="3"/>
  <c r="B142" i="3"/>
  <c r="B114" i="3"/>
  <c r="B94" i="3"/>
  <c r="B90" i="3"/>
  <c r="B249" i="3"/>
  <c r="B229" i="3"/>
  <c r="B174" i="3"/>
  <c r="B110" i="3"/>
  <c r="B22" i="3"/>
  <c r="B241" i="3"/>
  <c r="B205" i="3"/>
  <c r="B102" i="3"/>
  <c r="B170" i="3"/>
  <c r="B158" i="3"/>
  <c r="B138" i="3"/>
  <c r="B54" i="3"/>
  <c r="B78" i="3"/>
  <c r="B253" i="3"/>
  <c r="B221" i="3"/>
  <c r="B150" i="3"/>
  <c r="B58" i="3"/>
  <c r="B50" i="3"/>
  <c r="B30" i="3"/>
  <c r="B10" i="3"/>
  <c r="B245" i="3"/>
  <c r="B126" i="3"/>
  <c r="B34" i="3"/>
  <c r="V78" i="2"/>
  <c r="N78" i="3" s="1"/>
  <c r="V54" i="2"/>
  <c r="V26" i="2"/>
  <c r="V229" i="2"/>
  <c r="V98" i="2"/>
  <c r="V114" i="2"/>
  <c r="V142" i="2"/>
  <c r="V162" i="2"/>
  <c r="V178" i="2"/>
  <c r="V237" i="2"/>
  <c r="V209" i="2"/>
  <c r="V2" i="2"/>
  <c r="V6" i="2"/>
  <c r="V38" i="2"/>
  <c r="V166" i="2"/>
  <c r="V134" i="2"/>
  <c r="V131" i="2"/>
  <c r="V27" i="2"/>
  <c r="V230" i="2"/>
  <c r="V99" i="2"/>
  <c r="V115" i="2"/>
  <c r="V143" i="2"/>
  <c r="V163" i="2"/>
  <c r="V179" i="2"/>
  <c r="V238" i="2"/>
  <c r="V210" i="2"/>
  <c r="V7" i="2"/>
  <c r="V39" i="2"/>
  <c r="V167" i="2"/>
  <c r="V119" i="2"/>
  <c r="V135" i="2"/>
  <c r="V194" i="2"/>
  <c r="V231" i="2"/>
  <c r="V116" i="2"/>
  <c r="V144" i="2"/>
  <c r="V164" i="2"/>
  <c r="V180" i="2"/>
  <c r="V239" i="2"/>
  <c r="V211" i="2"/>
  <c r="V8" i="2"/>
  <c r="V40" i="2"/>
  <c r="V168" i="2"/>
  <c r="V120" i="2"/>
  <c r="V136" i="2"/>
  <c r="V195" i="2"/>
  <c r="V81" i="2"/>
  <c r="N81" i="3" s="1"/>
  <c r="V232" i="2"/>
  <c r="V117" i="2"/>
  <c r="V145" i="2"/>
  <c r="V165" i="2"/>
  <c r="V181" i="2"/>
  <c r="V240" i="2"/>
  <c r="V212" i="2"/>
  <c r="V41" i="2"/>
  <c r="V169" i="2"/>
  <c r="V121" i="2"/>
  <c r="V137" i="2"/>
  <c r="V196" i="2"/>
  <c r="T78" i="2"/>
  <c r="M78" i="3" s="1"/>
  <c r="T130" i="2"/>
  <c r="T229" i="2"/>
  <c r="T249" i="2"/>
  <c r="T98" i="2"/>
  <c r="T114" i="2"/>
  <c r="T142" i="2"/>
  <c r="T162" i="2"/>
  <c r="T178" i="2"/>
  <c r="T237" i="2"/>
  <c r="T209" i="2"/>
  <c r="T2" i="2"/>
  <c r="T6" i="2"/>
  <c r="T38" i="2"/>
  <c r="T166" i="2"/>
  <c r="T134" i="2"/>
  <c r="T230" i="2"/>
  <c r="T250" i="2"/>
  <c r="T99" i="2"/>
  <c r="T115" i="2"/>
  <c r="T143" i="2"/>
  <c r="T163" i="2"/>
  <c r="T179" i="2"/>
  <c r="T238" i="2"/>
  <c r="T210" i="2"/>
  <c r="T3" i="2"/>
  <c r="T7" i="2"/>
  <c r="T39" i="2"/>
  <c r="T167" i="2"/>
  <c r="T119" i="2"/>
  <c r="T135" i="2"/>
  <c r="T194" i="2"/>
  <c r="T56" i="2"/>
  <c r="T132" i="2"/>
  <c r="T207" i="2"/>
  <c r="M207" i="3" s="1"/>
  <c r="T231" i="2"/>
  <c r="T100" i="2"/>
  <c r="T116" i="2"/>
  <c r="T144" i="2"/>
  <c r="T164" i="2"/>
  <c r="T180" i="2"/>
  <c r="T239" i="2"/>
  <c r="T211" i="2"/>
  <c r="T4" i="2"/>
  <c r="T8" i="2"/>
  <c r="T40" i="2"/>
  <c r="T168" i="2"/>
  <c r="T120" i="2"/>
  <c r="T136" i="2"/>
  <c r="T195" i="2"/>
  <c r="T81" i="2"/>
  <c r="M81" i="3" s="1"/>
  <c r="T232" i="2"/>
  <c r="T101" i="2"/>
  <c r="T117" i="2"/>
  <c r="T145" i="2"/>
  <c r="T165" i="2"/>
  <c r="T181" i="2"/>
  <c r="T240" i="2"/>
  <c r="T212" i="2"/>
  <c r="T5" i="2"/>
  <c r="T9" i="2"/>
  <c r="T41" i="2"/>
  <c r="T169" i="2"/>
  <c r="T121" i="2"/>
  <c r="T137" i="2"/>
  <c r="T196" i="2"/>
  <c r="R221" i="2"/>
  <c r="R78" i="2"/>
  <c r="L78" i="3" s="1"/>
  <c r="R178" i="2"/>
  <c r="R237" i="2"/>
  <c r="R209" i="2"/>
  <c r="R2" i="2"/>
  <c r="R6" i="2"/>
  <c r="R38" i="2"/>
  <c r="R166" i="2"/>
  <c r="R134" i="2"/>
  <c r="R222" i="2"/>
  <c r="R23" i="2"/>
  <c r="R27" i="2"/>
  <c r="R179" i="2"/>
  <c r="R238" i="2"/>
  <c r="R210" i="2"/>
  <c r="R3" i="2"/>
  <c r="R7" i="2"/>
  <c r="R39" i="2"/>
  <c r="R167" i="2"/>
  <c r="R119" i="2"/>
  <c r="R135" i="2"/>
  <c r="R194" i="2"/>
  <c r="R223" i="2"/>
  <c r="R239" i="2"/>
  <c r="R211" i="2"/>
  <c r="R8" i="2"/>
  <c r="R40" i="2"/>
  <c r="R168" i="2"/>
  <c r="R120" i="2"/>
  <c r="R136" i="2"/>
  <c r="R195" i="2"/>
  <c r="R224" i="2"/>
  <c r="R256" i="2"/>
  <c r="R81" i="2"/>
  <c r="L81" i="3" s="1"/>
  <c r="R212" i="2"/>
  <c r="R9" i="2"/>
  <c r="R41" i="2"/>
  <c r="R169" i="2"/>
  <c r="R121" i="2"/>
  <c r="R137" i="2"/>
  <c r="R196" i="2"/>
  <c r="P50" i="2"/>
  <c r="P221" i="2"/>
  <c r="P253" i="2"/>
  <c r="P78" i="2"/>
  <c r="P229" i="2"/>
  <c r="P249" i="2"/>
  <c r="P114" i="2"/>
  <c r="P162" i="2"/>
  <c r="P178" i="2"/>
  <c r="P237" i="2"/>
  <c r="P209" i="2"/>
  <c r="P2" i="2"/>
  <c r="P6" i="2"/>
  <c r="P38" i="2"/>
  <c r="P166" i="2"/>
  <c r="P134" i="2"/>
  <c r="P222" i="2"/>
  <c r="P254" i="2"/>
  <c r="P230" i="2"/>
  <c r="P250" i="2"/>
  <c r="P115" i="2"/>
  <c r="P163" i="2"/>
  <c r="P179" i="2"/>
  <c r="P238" i="2"/>
  <c r="P210" i="2"/>
  <c r="P3" i="2"/>
  <c r="P7" i="2"/>
  <c r="P39" i="2"/>
  <c r="P167" i="2"/>
  <c r="P119" i="2"/>
  <c r="P135" i="2"/>
  <c r="P194" i="2"/>
  <c r="P231" i="2"/>
  <c r="P251" i="2"/>
  <c r="P211" i="2"/>
  <c r="P4" i="2"/>
  <c r="P8" i="2"/>
  <c r="P40" i="2"/>
  <c r="P168" i="2"/>
  <c r="P120" i="2"/>
  <c r="P136" i="2"/>
  <c r="P195" i="2"/>
  <c r="P224" i="2"/>
  <c r="P256" i="2"/>
  <c r="P81" i="2"/>
  <c r="P232" i="2"/>
  <c r="P252" i="2"/>
  <c r="P97" i="2"/>
  <c r="P212" i="2"/>
  <c r="P5" i="2"/>
  <c r="P9" i="2"/>
  <c r="P41" i="2"/>
  <c r="P169" i="2"/>
  <c r="P121" i="2"/>
  <c r="P137" i="2"/>
  <c r="P196" i="2"/>
  <c r="N138" i="2"/>
  <c r="N22" i="2"/>
  <c r="N26" i="2"/>
  <c r="N229" i="2"/>
  <c r="N249" i="2"/>
  <c r="N209" i="2"/>
  <c r="N6" i="2"/>
  <c r="N38" i="2"/>
  <c r="N166" i="2"/>
  <c r="N134" i="2"/>
  <c r="N51" i="2"/>
  <c r="N59" i="2"/>
  <c r="N222" i="2"/>
  <c r="N254" i="2"/>
  <c r="N139" i="2"/>
  <c r="N23" i="2"/>
  <c r="N27" i="2"/>
  <c r="N230" i="2"/>
  <c r="N250" i="2"/>
  <c r="N95" i="2"/>
  <c r="N115" i="2"/>
  <c r="N163" i="2"/>
  <c r="N210" i="2"/>
  <c r="N7" i="2"/>
  <c r="N39" i="2"/>
  <c r="N167" i="2"/>
  <c r="N119" i="2"/>
  <c r="N135" i="2"/>
  <c r="N194" i="2"/>
  <c r="N52" i="2"/>
  <c r="N60" i="2"/>
  <c r="N223" i="2"/>
  <c r="N255" i="2"/>
  <c r="N24" i="2"/>
  <c r="N28" i="2"/>
  <c r="N231" i="2"/>
  <c r="N251" i="2"/>
  <c r="N96" i="2"/>
  <c r="N116" i="2"/>
  <c r="N164" i="2"/>
  <c r="N211" i="2"/>
  <c r="N8" i="2"/>
  <c r="N40" i="2"/>
  <c r="N168" i="2"/>
  <c r="N120" i="2"/>
  <c r="N136" i="2"/>
  <c r="N195" i="2"/>
  <c r="N61" i="2"/>
  <c r="N224" i="2"/>
  <c r="N256" i="2"/>
  <c r="N25" i="2"/>
  <c r="N29" i="2"/>
  <c r="N232" i="2"/>
  <c r="N252" i="2"/>
  <c r="N97" i="2"/>
  <c r="N117" i="2"/>
  <c r="N212" i="2"/>
  <c r="N9" i="2"/>
  <c r="N41" i="2"/>
  <c r="N169" i="2"/>
  <c r="N121" i="2"/>
  <c r="N137" i="2"/>
  <c r="N196" i="2"/>
  <c r="L78" i="2"/>
  <c r="I78" i="3" s="1"/>
  <c r="L209" i="2"/>
  <c r="L6" i="2"/>
  <c r="L38" i="2"/>
  <c r="L166" i="2"/>
  <c r="L134" i="2"/>
  <c r="L230" i="2"/>
  <c r="L250" i="2"/>
  <c r="L210" i="2"/>
  <c r="L7" i="2"/>
  <c r="L39" i="2"/>
  <c r="L167" i="2"/>
  <c r="L119" i="2"/>
  <c r="L135" i="2"/>
  <c r="L194" i="2"/>
  <c r="L24" i="2"/>
  <c r="L211" i="2"/>
  <c r="L8" i="2"/>
  <c r="L40" i="2"/>
  <c r="L168" i="2"/>
  <c r="L120" i="2"/>
  <c r="L136" i="2"/>
  <c r="L195" i="2"/>
  <c r="L215" i="2"/>
  <c r="I215" i="3" s="1"/>
  <c r="L256" i="2"/>
  <c r="L81" i="2"/>
  <c r="I81" i="3" s="1"/>
  <c r="L212" i="2"/>
  <c r="L9" i="2"/>
  <c r="L41" i="2"/>
  <c r="L169" i="2"/>
  <c r="L121" i="2"/>
  <c r="L137" i="2"/>
  <c r="L196" i="2"/>
  <c r="J78" i="2"/>
  <c r="H78" i="3" s="1"/>
  <c r="J70" i="2"/>
  <c r="J158" i="2"/>
  <c r="J22" i="2"/>
  <c r="J209" i="2"/>
  <c r="J6" i="2"/>
  <c r="J38" i="2"/>
  <c r="J166" i="2"/>
  <c r="J134" i="2"/>
  <c r="J159" i="2"/>
  <c r="J23" i="2"/>
  <c r="J210" i="2"/>
  <c r="J7" i="2"/>
  <c r="J39" i="2"/>
  <c r="J167" i="2"/>
  <c r="J119" i="2"/>
  <c r="J135" i="2"/>
  <c r="J194" i="2"/>
  <c r="J160" i="2"/>
  <c r="J24" i="2"/>
  <c r="J211" i="2"/>
  <c r="J8" i="2"/>
  <c r="J40" i="2"/>
  <c r="J168" i="2"/>
  <c r="J120" i="2"/>
  <c r="J136" i="2"/>
  <c r="J195" i="2"/>
  <c r="J81" i="2"/>
  <c r="H81" i="3" s="1"/>
  <c r="J161" i="2"/>
  <c r="J25" i="2"/>
  <c r="J212" i="2"/>
  <c r="J9" i="2"/>
  <c r="J41" i="2"/>
  <c r="J169" i="2"/>
  <c r="J121" i="2"/>
  <c r="J137" i="2"/>
  <c r="J196" i="2"/>
  <c r="F34" i="2"/>
  <c r="E34" i="2" s="1"/>
  <c r="F126" i="2"/>
  <c r="E126" i="2" s="1"/>
  <c r="F245" i="2"/>
  <c r="E245" i="2" s="1"/>
  <c r="F10" i="2"/>
  <c r="E10" i="2" s="1"/>
  <c r="F30" i="2"/>
  <c r="E30" i="2" s="1"/>
  <c r="F50" i="2"/>
  <c r="E50" i="2" s="1"/>
  <c r="F150" i="2"/>
  <c r="E150" i="2" s="1"/>
  <c r="F221" i="2"/>
  <c r="E221" i="2" s="1"/>
  <c r="F253" i="2"/>
  <c r="E253" i="2" s="1"/>
  <c r="F54" i="2"/>
  <c r="E54" i="2" s="1"/>
  <c r="F74" i="2"/>
  <c r="E74" i="2" s="1"/>
  <c r="F130" i="2"/>
  <c r="E130" i="2" s="1"/>
  <c r="F138" i="2"/>
  <c r="E138" i="2" s="1"/>
  <c r="F154" i="2"/>
  <c r="E154" i="2" s="1"/>
  <c r="F170" i="2"/>
  <c r="E170" i="2" s="1"/>
  <c r="F102" i="2"/>
  <c r="E102" i="2" s="1"/>
  <c r="F233" i="2"/>
  <c r="E233" i="2" s="1"/>
  <c r="F241" i="2"/>
  <c r="E241" i="2" s="1"/>
  <c r="F22" i="2"/>
  <c r="E22" i="2" s="1"/>
  <c r="F110" i="2"/>
  <c r="E110" i="2" s="1"/>
  <c r="F174" i="2"/>
  <c r="E174" i="2" s="1"/>
  <c r="F229" i="2"/>
  <c r="E229" i="2" s="1"/>
  <c r="F249" i="2"/>
  <c r="E249" i="2" s="1"/>
  <c r="F90" i="2"/>
  <c r="E90" i="2" s="1"/>
  <c r="F94" i="2"/>
  <c r="E94" i="2" s="1"/>
  <c r="F98" i="2"/>
  <c r="E98" i="2" s="1"/>
  <c r="F114" i="2"/>
  <c r="E114" i="2" s="1"/>
  <c r="F142" i="2"/>
  <c r="E142" i="2" s="1"/>
  <c r="F162" i="2"/>
  <c r="E162" i="2" s="1"/>
  <c r="F178" i="2"/>
  <c r="E178" i="2" s="1"/>
  <c r="F237" i="2"/>
  <c r="E237" i="2" s="1"/>
  <c r="F209" i="2"/>
  <c r="E209" i="2" s="1"/>
  <c r="F2" i="2"/>
  <c r="E2" i="2" s="1"/>
  <c r="F62" i="2"/>
  <c r="E62" i="2" s="1"/>
  <c r="F134" i="2"/>
  <c r="E134" i="2" s="1"/>
  <c r="F14" i="2"/>
  <c r="E14" i="2" s="1"/>
  <c r="F46" i="2"/>
  <c r="E46" i="2" s="1"/>
  <c r="F82" i="2"/>
  <c r="E82" i="2" s="1"/>
  <c r="F86" i="2"/>
  <c r="E86" i="2" s="1"/>
  <c r="F122" i="2"/>
  <c r="E122" i="2" s="1"/>
  <c r="F146" i="2"/>
  <c r="E146" i="2" s="1"/>
  <c r="F216" i="2"/>
  <c r="E216" i="2" s="1"/>
  <c r="F257" i="2"/>
  <c r="E257" i="2" s="1"/>
  <c r="F35" i="2"/>
  <c r="E35" i="2" s="1"/>
  <c r="F127" i="2"/>
  <c r="E127" i="2" s="1"/>
  <c r="F246" i="2"/>
  <c r="E246" i="2" s="1"/>
  <c r="F11" i="2"/>
  <c r="E11" i="2" s="1"/>
  <c r="F31" i="2"/>
  <c r="E31" i="2" s="1"/>
  <c r="F51" i="2"/>
  <c r="E51" i="2" s="1"/>
  <c r="F151" i="2"/>
  <c r="E151" i="2" s="1"/>
  <c r="F222" i="2"/>
  <c r="E222" i="2" s="1"/>
  <c r="F254" i="2"/>
  <c r="E254" i="2" s="1"/>
  <c r="F55" i="2"/>
  <c r="E55" i="2" s="1"/>
  <c r="F71" i="2"/>
  <c r="E71" i="2" s="1"/>
  <c r="F75" i="2"/>
  <c r="E75" i="2" s="1"/>
  <c r="F103" i="2"/>
  <c r="E103" i="2" s="1"/>
  <c r="F131" i="2"/>
  <c r="E131" i="2" s="1"/>
  <c r="F139" i="2"/>
  <c r="E139" i="2" s="1"/>
  <c r="F171" i="2"/>
  <c r="E171" i="2" s="1"/>
  <c r="F242" i="2"/>
  <c r="E242" i="2" s="1"/>
  <c r="F23" i="2"/>
  <c r="E23" i="2" s="1"/>
  <c r="F111" i="2"/>
  <c r="E111" i="2" s="1"/>
  <c r="F175" i="2"/>
  <c r="E175" i="2" s="1"/>
  <c r="F230" i="2"/>
  <c r="E230" i="2" s="1"/>
  <c r="F250" i="2"/>
  <c r="E250" i="2" s="1"/>
  <c r="F91" i="2"/>
  <c r="E91" i="2" s="1"/>
  <c r="F95" i="2"/>
  <c r="E95" i="2" s="1"/>
  <c r="F99" i="2"/>
  <c r="E99" i="2" s="1"/>
  <c r="F115" i="2"/>
  <c r="E115" i="2" s="1"/>
  <c r="F143" i="2"/>
  <c r="E143" i="2" s="1"/>
  <c r="F163" i="2"/>
  <c r="E163" i="2" s="1"/>
  <c r="F179" i="2"/>
  <c r="E179" i="2" s="1"/>
  <c r="F238" i="2"/>
  <c r="E238" i="2" s="1"/>
  <c r="F210" i="2"/>
  <c r="E210" i="2" s="1"/>
  <c r="F3" i="2"/>
  <c r="E3" i="2" s="1"/>
  <c r="F63" i="2"/>
  <c r="E63" i="2" s="1"/>
  <c r="F187" i="2"/>
  <c r="E187" i="2" s="1"/>
  <c r="F119" i="2"/>
  <c r="E119" i="2" s="1"/>
  <c r="F135" i="2"/>
  <c r="E135" i="2" s="1"/>
  <c r="F15" i="2"/>
  <c r="E15" i="2" s="1"/>
  <c r="F47" i="2"/>
  <c r="E47" i="2" s="1"/>
  <c r="F83" i="2"/>
  <c r="E83" i="2" s="1"/>
  <c r="F87" i="2"/>
  <c r="E87" i="2" s="1"/>
  <c r="F107" i="2"/>
  <c r="E107" i="2" s="1"/>
  <c r="F123" i="2"/>
  <c r="E123" i="2" s="1"/>
  <c r="F147" i="2"/>
  <c r="E147" i="2" s="1"/>
  <c r="F183" i="2"/>
  <c r="E183" i="2" s="1"/>
  <c r="F191" i="2"/>
  <c r="E191" i="2" s="1"/>
  <c r="F214" i="2"/>
  <c r="E214" i="2" s="1"/>
  <c r="F217" i="2"/>
  <c r="E217" i="2" s="1"/>
  <c r="F258" i="2"/>
  <c r="E258" i="2" s="1"/>
  <c r="F36" i="2"/>
  <c r="E36" i="2" s="1"/>
  <c r="F128" i="2"/>
  <c r="E128" i="2" s="1"/>
  <c r="F247" i="2"/>
  <c r="E247" i="2" s="1"/>
  <c r="F12" i="2"/>
  <c r="E12" i="2" s="1"/>
  <c r="F32" i="2"/>
  <c r="E32" i="2" s="1"/>
  <c r="F44" i="2"/>
  <c r="E44" i="2" s="1"/>
  <c r="F52" i="2"/>
  <c r="E52" i="2" s="1"/>
  <c r="F60" i="2"/>
  <c r="E60" i="2" s="1"/>
  <c r="F152" i="2"/>
  <c r="E152" i="2" s="1"/>
  <c r="F223" i="2"/>
  <c r="E223" i="2" s="1"/>
  <c r="F255" i="2"/>
  <c r="E255" i="2" s="1"/>
  <c r="F56" i="2"/>
  <c r="E56" i="2" s="1"/>
  <c r="F76" i="2"/>
  <c r="E76" i="2" s="1"/>
  <c r="F104" i="2"/>
  <c r="E104" i="2" s="1"/>
  <c r="F132" i="2"/>
  <c r="E132" i="2" s="1"/>
  <c r="F140" i="2"/>
  <c r="E140" i="2" s="1"/>
  <c r="F156" i="2"/>
  <c r="E156" i="2" s="1"/>
  <c r="F172" i="2"/>
  <c r="E172" i="2" s="1"/>
  <c r="F235" i="2"/>
  <c r="E235" i="2" s="1"/>
  <c r="F243" i="2"/>
  <c r="E243" i="2" s="1"/>
  <c r="F24" i="2"/>
  <c r="E24" i="2" s="1"/>
  <c r="F112" i="2"/>
  <c r="E112" i="2" s="1"/>
  <c r="F176" i="2"/>
  <c r="E176" i="2" s="1"/>
  <c r="F231" i="2"/>
  <c r="E231" i="2" s="1"/>
  <c r="F251" i="2"/>
  <c r="E251" i="2" s="1"/>
  <c r="F92" i="2"/>
  <c r="E92" i="2" s="1"/>
  <c r="F96" i="2"/>
  <c r="E96" i="2" s="1"/>
  <c r="F100" i="2"/>
  <c r="E100" i="2" s="1"/>
  <c r="F116" i="2"/>
  <c r="E116" i="2" s="1"/>
  <c r="F144" i="2"/>
  <c r="E144" i="2" s="1"/>
  <c r="F164" i="2"/>
  <c r="E164" i="2" s="1"/>
  <c r="F180" i="2"/>
  <c r="E180" i="2" s="1"/>
  <c r="F239" i="2"/>
  <c r="E239" i="2" s="1"/>
  <c r="F211" i="2"/>
  <c r="E211" i="2" s="1"/>
  <c r="F4" i="2"/>
  <c r="E4" i="2" s="1"/>
  <c r="F64" i="2"/>
  <c r="E64" i="2" s="1"/>
  <c r="F120" i="2"/>
  <c r="E120" i="2" s="1"/>
  <c r="F136" i="2"/>
  <c r="E136" i="2" s="1"/>
  <c r="F188" i="2"/>
  <c r="E188" i="2" s="1"/>
  <c r="F195" i="2"/>
  <c r="E195" i="2" s="1"/>
  <c r="F16" i="2"/>
  <c r="E16" i="2" s="1"/>
  <c r="F48" i="2"/>
  <c r="E48" i="2" s="1"/>
  <c r="F84" i="2"/>
  <c r="E84" i="2" s="1"/>
  <c r="F88" i="2"/>
  <c r="E88" i="2" s="1"/>
  <c r="F124" i="2"/>
  <c r="E124" i="2" s="1"/>
  <c r="F148" i="2"/>
  <c r="E148" i="2" s="1"/>
  <c r="F218" i="2"/>
  <c r="E218" i="2" s="1"/>
  <c r="F259" i="2"/>
  <c r="E259" i="2" s="1"/>
  <c r="F37" i="2"/>
  <c r="E37" i="2" s="1"/>
  <c r="F129" i="2"/>
  <c r="E129" i="2" s="1"/>
  <c r="F248" i="2"/>
  <c r="E248" i="2" s="1"/>
  <c r="F13" i="2"/>
  <c r="E13" i="2" s="1"/>
  <c r="F33" i="2"/>
  <c r="E33" i="2" s="1"/>
  <c r="F45" i="2"/>
  <c r="E45" i="2" s="1"/>
  <c r="F53" i="2"/>
  <c r="E53" i="2" s="1"/>
  <c r="F153" i="2"/>
  <c r="E153" i="2" s="1"/>
  <c r="F224" i="2"/>
  <c r="E224" i="2" s="1"/>
  <c r="F256" i="2"/>
  <c r="E256" i="2" s="1"/>
  <c r="E81" i="2"/>
  <c r="E81" i="3" s="1"/>
  <c r="F57" i="2"/>
  <c r="E57" i="2" s="1"/>
  <c r="F77" i="2"/>
  <c r="E77" i="2" s="1"/>
  <c r="F105" i="2"/>
  <c r="E105" i="2" s="1"/>
  <c r="F133" i="2"/>
  <c r="E133" i="2" s="1"/>
  <c r="F141" i="2"/>
  <c r="E141" i="2" s="1"/>
  <c r="F157" i="2"/>
  <c r="E157" i="2" s="1"/>
  <c r="F173" i="2"/>
  <c r="E173" i="2" s="1"/>
  <c r="F236" i="2"/>
  <c r="E236" i="2" s="1"/>
  <c r="F244" i="2"/>
  <c r="E244" i="2" s="1"/>
  <c r="F25" i="2"/>
  <c r="E25" i="2" s="1"/>
  <c r="F113" i="2"/>
  <c r="E113" i="2" s="1"/>
  <c r="F177" i="2"/>
  <c r="E177" i="2" s="1"/>
  <c r="F232" i="2"/>
  <c r="E232" i="2" s="1"/>
  <c r="F252" i="2"/>
  <c r="E252" i="2" s="1"/>
  <c r="F93" i="2"/>
  <c r="E93" i="2" s="1"/>
  <c r="F97" i="2"/>
  <c r="E97" i="2" s="1"/>
  <c r="F101" i="2"/>
  <c r="E101" i="2" s="1"/>
  <c r="F117" i="2"/>
  <c r="E117" i="2" s="1"/>
  <c r="F145" i="2"/>
  <c r="E145" i="2" s="1"/>
  <c r="F165" i="2"/>
  <c r="E165" i="2" s="1"/>
  <c r="F181" i="2"/>
  <c r="E181" i="2" s="1"/>
  <c r="F240" i="2"/>
  <c r="E240" i="2" s="1"/>
  <c r="F212" i="2"/>
  <c r="E212" i="2" s="1"/>
  <c r="F5" i="2"/>
  <c r="E5" i="2" s="1"/>
  <c r="F65" i="2"/>
  <c r="E65" i="2" s="1"/>
  <c r="F121" i="2"/>
  <c r="E121" i="2" s="1"/>
  <c r="F137" i="2"/>
  <c r="E137" i="2" s="1"/>
  <c r="F17" i="2"/>
  <c r="E17" i="2" s="1"/>
  <c r="F49" i="2"/>
  <c r="E49" i="2" s="1"/>
  <c r="F85" i="2"/>
  <c r="E85" i="2" s="1"/>
  <c r="F89" i="2"/>
  <c r="E89" i="2" s="1"/>
  <c r="F125" i="2"/>
  <c r="E125" i="2" s="1"/>
  <c r="F219" i="2"/>
  <c r="E219" i="2" s="1"/>
  <c r="F260" i="2"/>
  <c r="E260" i="2" s="1"/>
  <c r="E42" i="2"/>
  <c r="E58" i="2"/>
  <c r="E78" i="2"/>
  <c r="E78" i="3" s="1"/>
  <c r="E18" i="2"/>
  <c r="E70" i="2"/>
  <c r="E158" i="2"/>
  <c r="E197" i="2"/>
  <c r="E201" i="2"/>
  <c r="E205" i="2"/>
  <c r="E225" i="2"/>
  <c r="E26" i="2"/>
  <c r="E186" i="2"/>
  <c r="E6" i="2"/>
  <c r="E38" i="2"/>
  <c r="E166" i="2"/>
  <c r="E106" i="2"/>
  <c r="E182" i="2"/>
  <c r="E190" i="2"/>
  <c r="E213" i="2"/>
  <c r="E43" i="2"/>
  <c r="E59" i="2"/>
  <c r="E159" i="2"/>
  <c r="E198" i="2"/>
  <c r="E202" i="2"/>
  <c r="E206" i="2"/>
  <c r="E27" i="2"/>
  <c r="E7" i="2"/>
  <c r="E39" i="2"/>
  <c r="E167" i="2"/>
  <c r="E194" i="2"/>
  <c r="E72" i="2"/>
  <c r="E160" i="2"/>
  <c r="E199" i="2"/>
  <c r="E203" i="2"/>
  <c r="E207" i="2"/>
  <c r="E227" i="2"/>
  <c r="E28" i="2"/>
  <c r="E8" i="2"/>
  <c r="E40" i="2"/>
  <c r="E168" i="2"/>
  <c r="E108" i="2"/>
  <c r="E184" i="2"/>
  <c r="E192" i="2"/>
  <c r="E215" i="2"/>
  <c r="E61" i="2"/>
  <c r="E73" i="2"/>
  <c r="E161" i="2"/>
  <c r="E200" i="2"/>
  <c r="E204" i="2"/>
  <c r="E208" i="2"/>
  <c r="E228" i="2"/>
  <c r="E29" i="2"/>
  <c r="E189" i="2"/>
  <c r="E9" i="2"/>
  <c r="E41" i="2"/>
  <c r="E169" i="2"/>
  <c r="E196" i="2"/>
  <c r="E109" i="2"/>
  <c r="E149" i="2"/>
  <c r="E185" i="2"/>
  <c r="E193" i="2"/>
  <c r="E220" i="2"/>
  <c r="W49" i="2"/>
  <c r="W85" i="2"/>
  <c r="W89" i="2"/>
  <c r="W109" i="2"/>
  <c r="W125" i="2"/>
  <c r="W149" i="2"/>
  <c r="W185" i="2"/>
  <c r="W193" i="2"/>
  <c r="W220" i="2"/>
  <c r="W219" i="2"/>
  <c r="W260" i="2"/>
  <c r="W17" i="2"/>
  <c r="W208" i="2"/>
  <c r="W228" i="2"/>
  <c r="W236" i="2"/>
  <c r="W244" i="2"/>
  <c r="W48" i="2"/>
  <c r="W84" i="2"/>
  <c r="W88" i="2"/>
  <c r="W108" i="2"/>
  <c r="W124" i="2"/>
  <c r="W148" i="2"/>
  <c r="W184" i="2"/>
  <c r="V184" i="2" s="1"/>
  <c r="W192" i="2"/>
  <c r="W215" i="2"/>
  <c r="W218" i="2"/>
  <c r="W259" i="2"/>
  <c r="W16" i="2"/>
  <c r="W227" i="2"/>
  <c r="W235" i="2"/>
  <c r="W243" i="2"/>
  <c r="W207" i="2"/>
  <c r="W47" i="2"/>
  <c r="W83" i="2"/>
  <c r="W87" i="2"/>
  <c r="W107" i="2"/>
  <c r="W123" i="2"/>
  <c r="W147" i="2"/>
  <c r="W183" i="2"/>
  <c r="W191" i="2"/>
  <c r="W214" i="2"/>
  <c r="W217" i="2"/>
  <c r="W258" i="2"/>
  <c r="W15" i="2"/>
  <c r="W46" i="2"/>
  <c r="W82" i="2"/>
  <c r="W86" i="2"/>
  <c r="V86" i="2" s="1"/>
  <c r="W106" i="2"/>
  <c r="W122" i="2"/>
  <c r="V122" i="2" s="1"/>
  <c r="W146" i="2"/>
  <c r="W182" i="2"/>
  <c r="W190" i="2"/>
  <c r="W213" i="2"/>
  <c r="W216" i="2"/>
  <c r="W257" i="2"/>
  <c r="W14" i="2"/>
  <c r="U49" i="2"/>
  <c r="U85" i="2"/>
  <c r="U89" i="2"/>
  <c r="U109" i="2"/>
  <c r="U125" i="2"/>
  <c r="U149" i="2"/>
  <c r="U185" i="2"/>
  <c r="U193" i="2"/>
  <c r="U220" i="2"/>
  <c r="U219" i="2"/>
  <c r="U260" i="2"/>
  <c r="U17" i="2"/>
  <c r="U48" i="2"/>
  <c r="U84" i="2"/>
  <c r="U88" i="2"/>
  <c r="U108" i="2"/>
  <c r="U124" i="2"/>
  <c r="U148" i="2"/>
  <c r="U184" i="2"/>
  <c r="U192" i="2"/>
  <c r="U215" i="2"/>
  <c r="U218" i="2"/>
  <c r="U259" i="2"/>
  <c r="U16" i="2"/>
  <c r="U47" i="2"/>
  <c r="U83" i="2"/>
  <c r="U87" i="2"/>
  <c r="U107" i="2"/>
  <c r="U123" i="2"/>
  <c r="U147" i="2"/>
  <c r="U183" i="2"/>
  <c r="U191" i="2"/>
  <c r="U214" i="2"/>
  <c r="U217" i="2"/>
  <c r="U258" i="2"/>
  <c r="U15" i="2"/>
  <c r="U46" i="2"/>
  <c r="U82" i="2"/>
  <c r="U86" i="2"/>
  <c r="U106" i="2"/>
  <c r="U122" i="2"/>
  <c r="M119" i="3" s="1"/>
  <c r="U146" i="2"/>
  <c r="U182" i="2"/>
  <c r="U190" i="2"/>
  <c r="U213" i="2"/>
  <c r="U216" i="2"/>
  <c r="U257" i="2"/>
  <c r="U14" i="2"/>
  <c r="U206" i="2"/>
  <c r="U208" i="2"/>
  <c r="S49" i="2"/>
  <c r="S85" i="2"/>
  <c r="S89" i="2"/>
  <c r="S109" i="2"/>
  <c r="S125" i="2"/>
  <c r="S149" i="2"/>
  <c r="S185" i="2"/>
  <c r="S193" i="2"/>
  <c r="S220" i="2"/>
  <c r="S219" i="2"/>
  <c r="S260" i="2"/>
  <c r="S17" i="2"/>
  <c r="S47" i="2"/>
  <c r="S83" i="2"/>
  <c r="S87" i="2"/>
  <c r="S107" i="2"/>
  <c r="S123" i="2"/>
  <c r="S147" i="2"/>
  <c r="S183" i="2"/>
  <c r="S191" i="2"/>
  <c r="S214" i="2"/>
  <c r="S217" i="2"/>
  <c r="S258" i="2"/>
  <c r="S15" i="2"/>
  <c r="Q49" i="2"/>
  <c r="Q85" i="2"/>
  <c r="Q89" i="2"/>
  <c r="Q109" i="2"/>
  <c r="Q125" i="2"/>
  <c r="Q149" i="2"/>
  <c r="Q185" i="2"/>
  <c r="Q193" i="2"/>
  <c r="Q220" i="2"/>
  <c r="Q219" i="2"/>
  <c r="Q260" i="2"/>
  <c r="Q17" i="2"/>
  <c r="Q208" i="2"/>
  <c r="Q48" i="2"/>
  <c r="Q84" i="2"/>
  <c r="Q88" i="2"/>
  <c r="Q108" i="2"/>
  <c r="Q124" i="2"/>
  <c r="Q148" i="2"/>
  <c r="Q184" i="2"/>
  <c r="Q192" i="2"/>
  <c r="Q215" i="2"/>
  <c r="Q218" i="2"/>
  <c r="Q259" i="2"/>
  <c r="Q16" i="2"/>
  <c r="Q47" i="2"/>
  <c r="Q83" i="2"/>
  <c r="Q87" i="2"/>
  <c r="Q107" i="2"/>
  <c r="P107" i="2" s="1"/>
  <c r="K107" i="3" s="1"/>
  <c r="Q123" i="2"/>
  <c r="P123" i="2" s="1"/>
  <c r="K123" i="3" s="1"/>
  <c r="Q147" i="2"/>
  <c r="Q183" i="2"/>
  <c r="Q191" i="2"/>
  <c r="Q214" i="2"/>
  <c r="Q217" i="2"/>
  <c r="Q258" i="2"/>
  <c r="Q15" i="2"/>
  <c r="Q46" i="2"/>
  <c r="Q82" i="2"/>
  <c r="Q86" i="2"/>
  <c r="Q106" i="2"/>
  <c r="Q122" i="2"/>
  <c r="Q146" i="2"/>
  <c r="Q182" i="2"/>
  <c r="Q190" i="2"/>
  <c r="Q213" i="2"/>
  <c r="Q216" i="2"/>
  <c r="Q257" i="2"/>
  <c r="Q14" i="2"/>
  <c r="Q94" i="2"/>
  <c r="Q98" i="2"/>
  <c r="Q90" i="2"/>
  <c r="Q95" i="2"/>
  <c r="Q99" i="2"/>
  <c r="Q91" i="2"/>
  <c r="Q205" i="2"/>
  <c r="Q206" i="2"/>
  <c r="Q66" i="2"/>
  <c r="O48" i="2"/>
  <c r="O84" i="2"/>
  <c r="O88" i="2"/>
  <c r="O108" i="2"/>
  <c r="O124" i="2"/>
  <c r="O148" i="2"/>
  <c r="O184" i="2"/>
  <c r="O192" i="2"/>
  <c r="O215" i="2"/>
  <c r="O218" i="2"/>
  <c r="O259" i="2"/>
  <c r="N259" i="2" s="1"/>
  <c r="O16" i="2"/>
  <c r="O49" i="2"/>
  <c r="O85" i="2"/>
  <c r="O89" i="2"/>
  <c r="O109" i="2"/>
  <c r="O125" i="2"/>
  <c r="O149" i="2"/>
  <c r="O185" i="2"/>
  <c r="O193" i="2"/>
  <c r="O220" i="2"/>
  <c r="O219" i="2"/>
  <c r="O260" i="2"/>
  <c r="O17" i="2"/>
  <c r="N17" i="2" s="1"/>
  <c r="O204" i="2"/>
  <c r="O208" i="2"/>
  <c r="O207" i="2"/>
  <c r="O47" i="2"/>
  <c r="O83" i="2"/>
  <c r="O87" i="2"/>
  <c r="O107" i="2"/>
  <c r="O123" i="2"/>
  <c r="J120" i="3" s="1"/>
  <c r="O147" i="2"/>
  <c r="O183" i="2"/>
  <c r="O191" i="2"/>
  <c r="O214" i="2"/>
  <c r="O217" i="2"/>
  <c r="O258" i="2"/>
  <c r="O15" i="2"/>
  <c r="O206" i="2"/>
  <c r="O182" i="2"/>
  <c r="O190" i="2"/>
  <c r="O122" i="2"/>
  <c r="J119" i="3" s="1"/>
  <c r="O146" i="2"/>
  <c r="O86" i="2"/>
  <c r="O106" i="2"/>
  <c r="O82" i="2"/>
  <c r="O46" i="2"/>
  <c r="O14" i="2"/>
  <c r="J14" i="3" s="1"/>
  <c r="O201" i="2"/>
  <c r="O205" i="2"/>
  <c r="O18" i="2"/>
  <c r="M208" i="2"/>
  <c r="M207" i="2"/>
  <c r="M214" i="2"/>
  <c r="M147" i="2"/>
  <c r="M206" i="2"/>
  <c r="M205" i="2"/>
  <c r="L205" i="2" s="1"/>
  <c r="I205" i="3" s="1"/>
  <c r="M66" i="2"/>
  <c r="M18" i="2"/>
  <c r="L18" i="2" s="1"/>
  <c r="K204" i="2"/>
  <c r="K208" i="2"/>
  <c r="K215" i="2"/>
  <c r="J215" i="2" s="1"/>
  <c r="H215" i="3" s="1"/>
  <c r="K220" i="2"/>
  <c r="K203" i="2"/>
  <c r="K207" i="2"/>
  <c r="K147" i="2"/>
  <c r="K99" i="2"/>
  <c r="K115" i="2"/>
  <c r="K143" i="2"/>
  <c r="K163" i="2"/>
  <c r="J163" i="2" s="1"/>
  <c r="K202" i="2"/>
  <c r="K206" i="2"/>
  <c r="J206" i="2" s="1"/>
  <c r="H206" i="3" s="1"/>
  <c r="K201" i="2"/>
  <c r="K205" i="2"/>
  <c r="K54" i="2"/>
  <c r="K18" i="2"/>
  <c r="J18" i="2" s="1"/>
  <c r="I147" i="2"/>
  <c r="I249" i="2"/>
  <c r="I170" i="2"/>
  <c r="H220" i="2"/>
  <c r="G220" i="2" s="1"/>
  <c r="F216" i="3" s="1"/>
  <c r="H149" i="2"/>
  <c r="G149" i="2" s="1"/>
  <c r="H204" i="2"/>
  <c r="G204" i="2" s="1"/>
  <c r="H208" i="2"/>
  <c r="G208" i="2" s="1"/>
  <c r="F208" i="3" s="1"/>
  <c r="H200" i="2"/>
  <c r="G200" i="2" s="1"/>
  <c r="H173" i="2"/>
  <c r="G173" i="2" s="1"/>
  <c r="H161" i="2"/>
  <c r="G161" i="2" s="1"/>
  <c r="H215" i="2"/>
  <c r="G215" i="2" s="1"/>
  <c r="F215" i="3" s="1"/>
  <c r="H148" i="2"/>
  <c r="G148" i="2" s="1"/>
  <c r="H188" i="2"/>
  <c r="G188" i="2" s="1"/>
  <c r="H203" i="2"/>
  <c r="G203" i="2" s="1"/>
  <c r="H207" i="2"/>
  <c r="G207" i="2" s="1"/>
  <c r="F207" i="3" s="1"/>
  <c r="H199" i="2"/>
  <c r="G199" i="2" s="1"/>
  <c r="H160" i="2"/>
  <c r="G160" i="2" s="1"/>
  <c r="H214" i="2"/>
  <c r="G214" i="2" s="1"/>
  <c r="F214" i="3" s="1"/>
  <c r="H147" i="2"/>
  <c r="G147" i="2" s="1"/>
  <c r="H202" i="2"/>
  <c r="G202" i="2" s="1"/>
  <c r="H206" i="2"/>
  <c r="G206" i="2" s="1"/>
  <c r="F206" i="3" s="1"/>
  <c r="H198" i="2"/>
  <c r="G198" i="2" s="1"/>
  <c r="H171" i="2"/>
  <c r="G171" i="2" s="1"/>
  <c r="H159" i="2"/>
  <c r="G159" i="2" s="1"/>
  <c r="H213" i="2"/>
  <c r="G213" i="2" s="1"/>
  <c r="F213" i="3" s="1"/>
  <c r="H249" i="2"/>
  <c r="G249" i="2" s="1"/>
  <c r="H201" i="2"/>
  <c r="G201" i="2" s="1"/>
  <c r="H205" i="2"/>
  <c r="G205" i="2" s="1"/>
  <c r="F205" i="3" s="1"/>
  <c r="H197" i="2"/>
  <c r="G197" i="2" s="1"/>
  <c r="H158" i="2"/>
  <c r="G158" i="2" s="1"/>
  <c r="H18" i="2"/>
  <c r="G18" i="2" s="1"/>
  <c r="F18" i="3" s="1"/>
  <c r="D220" i="2"/>
  <c r="D189" i="2"/>
  <c r="D204" i="2"/>
  <c r="D208" i="2"/>
  <c r="D200" i="2"/>
  <c r="D161" i="2"/>
  <c r="D133" i="2"/>
  <c r="D215" i="2"/>
  <c r="D148" i="2"/>
  <c r="D188" i="2"/>
  <c r="D203" i="2"/>
  <c r="D207" i="2"/>
  <c r="D199" i="2"/>
  <c r="D160" i="2"/>
  <c r="D214" i="2"/>
  <c r="D202" i="2"/>
  <c r="D206" i="2"/>
  <c r="D198" i="2"/>
  <c r="D159" i="2"/>
  <c r="D213" i="2"/>
  <c r="D186" i="2"/>
  <c r="D249" i="2"/>
  <c r="D201" i="2"/>
  <c r="D205" i="2"/>
  <c r="D197" i="2"/>
  <c r="D158" i="2"/>
  <c r="D66" i="2"/>
  <c r="D66" i="3" s="1"/>
  <c r="C173" i="2"/>
  <c r="C159" i="2"/>
  <c r="C249" i="2"/>
  <c r="C34" i="2"/>
  <c r="S189" i="2"/>
  <c r="S65" i="2"/>
  <c r="S5" i="2"/>
  <c r="S117" i="2"/>
  <c r="S145" i="2"/>
  <c r="S165" i="2"/>
  <c r="S181" i="2"/>
  <c r="S240" i="2"/>
  <c r="S97" i="2"/>
  <c r="S101" i="2"/>
  <c r="S93" i="2"/>
  <c r="S232" i="2"/>
  <c r="S252" i="2"/>
  <c r="S29" i="2"/>
  <c r="S113" i="2"/>
  <c r="S177" i="2"/>
  <c r="S25" i="2"/>
  <c r="S73" i="2"/>
  <c r="S77" i="2"/>
  <c r="S105" i="2"/>
  <c r="S133" i="2"/>
  <c r="S141" i="2"/>
  <c r="S161" i="2"/>
  <c r="S173" i="2"/>
  <c r="S200" i="2"/>
  <c r="S204" i="2"/>
  <c r="S208" i="2"/>
  <c r="S228" i="2"/>
  <c r="S236" i="2"/>
  <c r="S244" i="2"/>
  <c r="B208" i="2"/>
  <c r="S57" i="2"/>
  <c r="S33" i="2"/>
  <c r="S45" i="2"/>
  <c r="S53" i="2"/>
  <c r="S61" i="2"/>
  <c r="S153" i="2"/>
  <c r="S13" i="2"/>
  <c r="L13" i="3" s="1"/>
  <c r="S129" i="2"/>
  <c r="S248" i="2"/>
  <c r="S37" i="2"/>
  <c r="S48" i="2"/>
  <c r="S84" i="2"/>
  <c r="S88" i="2"/>
  <c r="S108" i="2"/>
  <c r="S124" i="2"/>
  <c r="S148" i="2"/>
  <c r="S184" i="2"/>
  <c r="S192" i="2"/>
  <c r="S215" i="2"/>
  <c r="S218" i="2"/>
  <c r="S259" i="2"/>
  <c r="S16" i="2"/>
  <c r="S188" i="2"/>
  <c r="S64" i="2"/>
  <c r="S4" i="2"/>
  <c r="S100" i="2"/>
  <c r="S116" i="2"/>
  <c r="S144" i="2"/>
  <c r="S164" i="2"/>
  <c r="S180" i="2"/>
  <c r="S96" i="2"/>
  <c r="S92" i="2"/>
  <c r="S231" i="2"/>
  <c r="S251" i="2"/>
  <c r="S28" i="2"/>
  <c r="S112" i="2"/>
  <c r="S176" i="2"/>
  <c r="S24" i="2"/>
  <c r="S140" i="2"/>
  <c r="S160" i="2"/>
  <c r="S172" i="2"/>
  <c r="S199" i="2"/>
  <c r="S203" i="2"/>
  <c r="S207" i="2"/>
  <c r="S227" i="2"/>
  <c r="S235" i="2"/>
  <c r="S243" i="2"/>
  <c r="B207" i="2"/>
  <c r="S132" i="2"/>
  <c r="S104" i="2"/>
  <c r="S72" i="2"/>
  <c r="S76" i="2"/>
  <c r="S56" i="2"/>
  <c r="S32" i="2"/>
  <c r="S44" i="2"/>
  <c r="S52" i="2"/>
  <c r="S60" i="2"/>
  <c r="S152" i="2"/>
  <c r="S255" i="2"/>
  <c r="S12" i="2"/>
  <c r="S128" i="2"/>
  <c r="S247" i="2"/>
  <c r="S36" i="2"/>
  <c r="S187" i="2"/>
  <c r="S63" i="2"/>
  <c r="S163" i="2"/>
  <c r="S95" i="2"/>
  <c r="S99" i="2"/>
  <c r="S115" i="2"/>
  <c r="S143" i="2"/>
  <c r="S91" i="2"/>
  <c r="S250" i="2"/>
  <c r="S175" i="2"/>
  <c r="S230" i="2"/>
  <c r="S111" i="2"/>
  <c r="S75" i="2"/>
  <c r="S103" i="2"/>
  <c r="S131" i="2"/>
  <c r="S139" i="2"/>
  <c r="S159" i="2"/>
  <c r="S171" i="2"/>
  <c r="S198" i="2"/>
  <c r="S202" i="2"/>
  <c r="S206" i="2"/>
  <c r="S242" i="2"/>
  <c r="S71" i="2"/>
  <c r="S55" i="2"/>
  <c r="S31" i="2"/>
  <c r="S43" i="2"/>
  <c r="S51" i="2"/>
  <c r="S59" i="2"/>
  <c r="S151" i="2"/>
  <c r="S254" i="2"/>
  <c r="S11" i="2"/>
  <c r="L11" i="3" s="1"/>
  <c r="S127" i="2"/>
  <c r="S246" i="2"/>
  <c r="S35" i="2"/>
  <c r="S46" i="2"/>
  <c r="S82" i="2"/>
  <c r="S86" i="2"/>
  <c r="S106" i="2"/>
  <c r="S122" i="2"/>
  <c r="S146" i="2"/>
  <c r="S182" i="2"/>
  <c r="S190" i="2"/>
  <c r="S213" i="2"/>
  <c r="S216" i="2"/>
  <c r="S257" i="2"/>
  <c r="S14" i="2"/>
  <c r="S186" i="2"/>
  <c r="S62" i="2"/>
  <c r="S162" i="2"/>
  <c r="S114" i="2"/>
  <c r="S94" i="2"/>
  <c r="S98" i="2"/>
  <c r="S142" i="2"/>
  <c r="S90" i="2"/>
  <c r="S249" i="2"/>
  <c r="S26" i="2"/>
  <c r="S110" i="2"/>
  <c r="S174" i="2"/>
  <c r="S229" i="2"/>
  <c r="S22" i="2"/>
  <c r="S201" i="2"/>
  <c r="S205" i="2"/>
  <c r="S225" i="2"/>
  <c r="S233" i="2"/>
  <c r="S241" i="2"/>
  <c r="S197" i="2"/>
  <c r="S102" i="2"/>
  <c r="S158" i="2"/>
  <c r="S170" i="2"/>
  <c r="S138" i="2"/>
  <c r="S130" i="2"/>
  <c r="S70" i="2"/>
  <c r="S74" i="2"/>
  <c r="S54" i="2"/>
  <c r="S30" i="2"/>
  <c r="S42" i="2"/>
  <c r="S50" i="2"/>
  <c r="S58" i="2"/>
  <c r="S150" i="2"/>
  <c r="S253" i="2"/>
  <c r="S10" i="2"/>
  <c r="S126" i="2"/>
  <c r="S245" i="2"/>
  <c r="S34" i="2"/>
  <c r="W189" i="2"/>
  <c r="W9" i="2"/>
  <c r="W65" i="2"/>
  <c r="W5" i="2"/>
  <c r="W97" i="2"/>
  <c r="W101" i="2"/>
  <c r="W93" i="2"/>
  <c r="W252" i="2"/>
  <c r="W177" i="2"/>
  <c r="W113" i="2"/>
  <c r="N117" i="3" s="1"/>
  <c r="W29" i="2"/>
  <c r="W25" i="2"/>
  <c r="W204" i="2"/>
  <c r="W200" i="2"/>
  <c r="W157" i="2"/>
  <c r="W161" i="2"/>
  <c r="W173" i="2"/>
  <c r="W141" i="2"/>
  <c r="W133" i="2"/>
  <c r="W105" i="2"/>
  <c r="W77" i="2"/>
  <c r="W73" i="2"/>
  <c r="W57" i="2"/>
  <c r="W33" i="2"/>
  <c r="W45" i="2"/>
  <c r="W53" i="2"/>
  <c r="W61" i="2"/>
  <c r="W153" i="2"/>
  <c r="W224" i="2"/>
  <c r="W256" i="2"/>
  <c r="W13" i="2"/>
  <c r="N13" i="3" s="1"/>
  <c r="W129" i="2"/>
  <c r="W248" i="2"/>
  <c r="W37" i="2"/>
  <c r="W188" i="2"/>
  <c r="W64" i="2"/>
  <c r="W4" i="2"/>
  <c r="W96" i="2"/>
  <c r="N167" i="3" s="1"/>
  <c r="W100" i="2"/>
  <c r="W92" i="2"/>
  <c r="N166" i="3" s="1"/>
  <c r="W251" i="2"/>
  <c r="W176" i="2"/>
  <c r="W112" i="2"/>
  <c r="W28" i="2"/>
  <c r="W24" i="2"/>
  <c r="W203" i="2"/>
  <c r="W199" i="2"/>
  <c r="W172" i="2"/>
  <c r="W156" i="2"/>
  <c r="V156" i="2" s="1"/>
  <c r="W160" i="2"/>
  <c r="W140" i="2"/>
  <c r="W132" i="2"/>
  <c r="W104" i="2"/>
  <c r="W76" i="2"/>
  <c r="W72" i="2"/>
  <c r="W56" i="2"/>
  <c r="W32" i="2"/>
  <c r="W44" i="2"/>
  <c r="W52" i="2"/>
  <c r="W60" i="2"/>
  <c r="W152" i="2"/>
  <c r="W223" i="2"/>
  <c r="W255" i="2"/>
  <c r="W12" i="2"/>
  <c r="W128" i="2"/>
  <c r="W247" i="2"/>
  <c r="W36" i="2"/>
  <c r="W187" i="2"/>
  <c r="W63" i="2"/>
  <c r="W3" i="2"/>
  <c r="V3" i="2" s="1"/>
  <c r="W95" i="2"/>
  <c r="W91" i="2"/>
  <c r="W250" i="2"/>
  <c r="W175" i="2"/>
  <c r="W111" i="2"/>
  <c r="W23" i="2"/>
  <c r="W202" i="2"/>
  <c r="W206" i="2"/>
  <c r="W242" i="2"/>
  <c r="W198" i="2"/>
  <c r="W159" i="2"/>
  <c r="W171" i="2"/>
  <c r="W139" i="2"/>
  <c r="W103" i="2"/>
  <c r="W75" i="2"/>
  <c r="W71" i="2"/>
  <c r="W55" i="2"/>
  <c r="W151" i="2"/>
  <c r="W222" i="2"/>
  <c r="W254" i="2"/>
  <c r="W31" i="2"/>
  <c r="W43" i="2"/>
  <c r="W51" i="2"/>
  <c r="W59" i="2"/>
  <c r="W11" i="2"/>
  <c r="W127" i="2"/>
  <c r="W246" i="2"/>
  <c r="W35" i="2"/>
  <c r="W186" i="2"/>
  <c r="W62" i="2"/>
  <c r="W94" i="2"/>
  <c r="W90" i="2"/>
  <c r="W249" i="2"/>
  <c r="W174" i="2"/>
  <c r="W110" i="2"/>
  <c r="W22" i="2"/>
  <c r="W201" i="2"/>
  <c r="W205" i="2"/>
  <c r="W225" i="2"/>
  <c r="W233" i="2"/>
  <c r="W241" i="2"/>
  <c r="W197" i="2"/>
  <c r="W102" i="2"/>
  <c r="W154" i="2"/>
  <c r="W158" i="2"/>
  <c r="W170" i="2"/>
  <c r="N26" i="3" s="1"/>
  <c r="W138" i="2"/>
  <c r="W130" i="2"/>
  <c r="W74" i="2"/>
  <c r="W70" i="2"/>
  <c r="W66" i="2"/>
  <c r="V66" i="2" s="1"/>
  <c r="N66" i="3" s="1"/>
  <c r="W18" i="2"/>
  <c r="W253" i="2"/>
  <c r="W150" i="2"/>
  <c r="W221" i="2"/>
  <c r="W30" i="2"/>
  <c r="N6" i="3" s="1"/>
  <c r="W42" i="2"/>
  <c r="N7" i="3" s="1"/>
  <c r="W50" i="2"/>
  <c r="N8" i="3" s="1"/>
  <c r="W58" i="2"/>
  <c r="W10" i="2"/>
  <c r="W126" i="2"/>
  <c r="W245" i="2"/>
  <c r="W34" i="2"/>
  <c r="N2" i="3" s="1"/>
  <c r="U189" i="2"/>
  <c r="U65" i="2"/>
  <c r="U97" i="2"/>
  <c r="U93" i="2"/>
  <c r="U252" i="2"/>
  <c r="U177" i="2"/>
  <c r="U113" i="2"/>
  <c r="U29" i="2"/>
  <c r="U25" i="2"/>
  <c r="U244" i="2"/>
  <c r="U236" i="2"/>
  <c r="U228" i="2"/>
  <c r="U204" i="2"/>
  <c r="U200" i="2"/>
  <c r="U173" i="2"/>
  <c r="U157" i="2"/>
  <c r="U161" i="2"/>
  <c r="U141" i="2"/>
  <c r="U133" i="2"/>
  <c r="U105" i="2"/>
  <c r="U77" i="2"/>
  <c r="U73" i="2"/>
  <c r="U57" i="2"/>
  <c r="U256" i="2"/>
  <c r="U33" i="2"/>
  <c r="U45" i="2"/>
  <c r="U53" i="2"/>
  <c r="U61" i="2"/>
  <c r="U153" i="2"/>
  <c r="U224" i="2"/>
  <c r="U13" i="2"/>
  <c r="M13" i="3" s="1"/>
  <c r="U129" i="2"/>
  <c r="U248" i="2"/>
  <c r="U37" i="2"/>
  <c r="U188" i="2"/>
  <c r="U64" i="2"/>
  <c r="U96" i="2"/>
  <c r="U92" i="2"/>
  <c r="U251" i="2"/>
  <c r="U28" i="2"/>
  <c r="U112" i="2"/>
  <c r="U176" i="2"/>
  <c r="U24" i="2"/>
  <c r="U235" i="2"/>
  <c r="U243" i="2"/>
  <c r="U227" i="2"/>
  <c r="U203" i="2"/>
  <c r="U199" i="2"/>
  <c r="U156" i="2"/>
  <c r="U160" i="2"/>
  <c r="U172" i="2"/>
  <c r="U140" i="2"/>
  <c r="U104" i="2"/>
  <c r="U76" i="2"/>
  <c r="M147" i="3" s="1"/>
  <c r="U72" i="2"/>
  <c r="U255" i="2"/>
  <c r="U223" i="2"/>
  <c r="U32" i="2"/>
  <c r="U44" i="2"/>
  <c r="U52" i="2"/>
  <c r="U60" i="2"/>
  <c r="U152" i="2"/>
  <c r="U12" i="2"/>
  <c r="U128" i="2"/>
  <c r="U247" i="2"/>
  <c r="U36" i="2"/>
  <c r="U187" i="2"/>
  <c r="U63" i="2"/>
  <c r="U95" i="2"/>
  <c r="U91" i="2"/>
  <c r="U175" i="2"/>
  <c r="U27" i="2"/>
  <c r="U111" i="2"/>
  <c r="U23" i="2"/>
  <c r="U242" i="2"/>
  <c r="U202" i="2"/>
  <c r="U198" i="2"/>
  <c r="U159" i="2"/>
  <c r="U171" i="2"/>
  <c r="M168" i="3" s="1"/>
  <c r="U139" i="2"/>
  <c r="U131" i="2"/>
  <c r="U103" i="2"/>
  <c r="U75" i="2"/>
  <c r="U71" i="2"/>
  <c r="U55" i="2"/>
  <c r="U254" i="2"/>
  <c r="U222" i="2"/>
  <c r="U151" i="2"/>
  <c r="U51" i="2"/>
  <c r="U59" i="2"/>
  <c r="U43" i="2"/>
  <c r="U31" i="2"/>
  <c r="U11" i="2"/>
  <c r="U127" i="2"/>
  <c r="U246" i="2"/>
  <c r="U35" i="2"/>
  <c r="U186" i="2"/>
  <c r="U62" i="2"/>
  <c r="U94" i="2"/>
  <c r="M41" i="3" s="1"/>
  <c r="U90" i="2"/>
  <c r="U174" i="2"/>
  <c r="U26" i="2"/>
  <c r="U110" i="2"/>
  <c r="U22" i="2"/>
  <c r="U205" i="2"/>
  <c r="U225" i="2"/>
  <c r="U233" i="2"/>
  <c r="U241" i="2"/>
  <c r="B205" i="2"/>
  <c r="U201" i="2"/>
  <c r="U197" i="2"/>
  <c r="U102" i="2"/>
  <c r="U154" i="2"/>
  <c r="U158" i="2"/>
  <c r="U170" i="2"/>
  <c r="U138" i="2"/>
  <c r="U70" i="2"/>
  <c r="U74" i="2"/>
  <c r="U54" i="2"/>
  <c r="U66" i="2"/>
  <c r="T66" i="2" s="1"/>
  <c r="M66" i="3" s="1"/>
  <c r="U18" i="2"/>
  <c r="U221" i="2"/>
  <c r="U253" i="2"/>
  <c r="U30" i="2"/>
  <c r="U42" i="2"/>
  <c r="M39" i="3" s="1"/>
  <c r="U50" i="2"/>
  <c r="U58" i="2"/>
  <c r="U150" i="2"/>
  <c r="U10" i="2"/>
  <c r="U126" i="2"/>
  <c r="U245" i="2"/>
  <c r="U34" i="2"/>
  <c r="M204" i="2"/>
  <c r="O203" i="2"/>
  <c r="M203" i="2"/>
  <c r="O202" i="2"/>
  <c r="M202" i="2"/>
  <c r="M201" i="2"/>
  <c r="Q189" i="2"/>
  <c r="Q65" i="2"/>
  <c r="Q165" i="2"/>
  <c r="Q181" i="2"/>
  <c r="Q240" i="2"/>
  <c r="Q117" i="2"/>
  <c r="Q145" i="2"/>
  <c r="Q101" i="2"/>
  <c r="Q93" i="2"/>
  <c r="Q177" i="2"/>
  <c r="P177" i="2" s="1"/>
  <c r="Q29" i="2"/>
  <c r="Q113" i="2"/>
  <c r="Q25" i="2"/>
  <c r="Q236" i="2"/>
  <c r="Q244" i="2"/>
  <c r="Q228" i="2"/>
  <c r="Q204" i="2"/>
  <c r="Q200" i="2"/>
  <c r="Q157" i="2"/>
  <c r="Q161" i="2"/>
  <c r="Q173" i="2"/>
  <c r="Q141" i="2"/>
  <c r="Q133" i="2"/>
  <c r="Q105" i="2"/>
  <c r="Q77" i="2"/>
  <c r="Q73" i="2"/>
  <c r="Q57" i="2"/>
  <c r="Q153" i="2"/>
  <c r="Q61" i="2"/>
  <c r="Q33" i="2"/>
  <c r="Q45" i="2"/>
  <c r="Q53" i="2"/>
  <c r="Q13" i="2"/>
  <c r="Q129" i="2"/>
  <c r="Q248" i="2"/>
  <c r="Q37" i="2"/>
  <c r="Q202" i="2"/>
  <c r="B202" i="2"/>
  <c r="Q233" i="2"/>
  <c r="Q241" i="2"/>
  <c r="Q225" i="2"/>
  <c r="Q201" i="2"/>
  <c r="Q197" i="2"/>
  <c r="Q102" i="2"/>
  <c r="Q154" i="2"/>
  <c r="Q158" i="2"/>
  <c r="Q170" i="2"/>
  <c r="Q138" i="2"/>
  <c r="Q130" i="2"/>
  <c r="Q188" i="2"/>
  <c r="Q64" i="2"/>
  <c r="Q116" i="2"/>
  <c r="Q144" i="2"/>
  <c r="Q164" i="2"/>
  <c r="Q180" i="2"/>
  <c r="Q239" i="2"/>
  <c r="Q100" i="2"/>
  <c r="Q96" i="2"/>
  <c r="Q92" i="2"/>
  <c r="P92" i="2" s="1"/>
  <c r="K92" i="3" s="1"/>
  <c r="Q28" i="2"/>
  <c r="Q112" i="2"/>
  <c r="Q176" i="2"/>
  <c r="Q24" i="2"/>
  <c r="Q235" i="2"/>
  <c r="Q243" i="2"/>
  <c r="Q227" i="2"/>
  <c r="Q203" i="2"/>
  <c r="Q199" i="2"/>
  <c r="Q156" i="2"/>
  <c r="Q160" i="2"/>
  <c r="Q172" i="2"/>
  <c r="Q140" i="2"/>
  <c r="Q132" i="2"/>
  <c r="Q104" i="2"/>
  <c r="Q76" i="2"/>
  <c r="Q72" i="2"/>
  <c r="Q56" i="2"/>
  <c r="Q223" i="2"/>
  <c r="Q255" i="2"/>
  <c r="Q60" i="2"/>
  <c r="Q152" i="2"/>
  <c r="Q52" i="2"/>
  <c r="Q32" i="2"/>
  <c r="Q44" i="2"/>
  <c r="Q12" i="2"/>
  <c r="Q128" i="2"/>
  <c r="Q247" i="2"/>
  <c r="Q36" i="2"/>
  <c r="Q187" i="2"/>
  <c r="Q63" i="2"/>
  <c r="Q143" i="2"/>
  <c r="Q175" i="2"/>
  <c r="Q27" i="2"/>
  <c r="Q111" i="2"/>
  <c r="Q23" i="2"/>
  <c r="Q242" i="2"/>
  <c r="Q198" i="2"/>
  <c r="P198" i="2" s="1"/>
  <c r="K198" i="3" s="1"/>
  <c r="Q159" i="2"/>
  <c r="Q171" i="2"/>
  <c r="Q139" i="2"/>
  <c r="Q131" i="2"/>
  <c r="Q103" i="2"/>
  <c r="Q75" i="2"/>
  <c r="Q71" i="2"/>
  <c r="Q55" i="2"/>
  <c r="Q151" i="2"/>
  <c r="Q31" i="2"/>
  <c r="Q43" i="2"/>
  <c r="Q51" i="2"/>
  <c r="Q59" i="2"/>
  <c r="Q11" i="2"/>
  <c r="Q127" i="2"/>
  <c r="Q246" i="2"/>
  <c r="P246" i="2" s="1"/>
  <c r="K246" i="3" s="1"/>
  <c r="Q35" i="2"/>
  <c r="Q186" i="2"/>
  <c r="Q62" i="2"/>
  <c r="Q142" i="2"/>
  <c r="Q26" i="2"/>
  <c r="Q110" i="2"/>
  <c r="Q174" i="2"/>
  <c r="Q22" i="2"/>
  <c r="Q74" i="2"/>
  <c r="Q70" i="2"/>
  <c r="Q54" i="2"/>
  <c r="Q150" i="2"/>
  <c r="Q58" i="2"/>
  <c r="Q30" i="2"/>
  <c r="Q42" i="2"/>
  <c r="Q10" i="2"/>
  <c r="Q126" i="2"/>
  <c r="Q245" i="2"/>
  <c r="Q34" i="2"/>
  <c r="O189" i="2"/>
  <c r="N189" i="2" s="1"/>
  <c r="O65" i="2"/>
  <c r="O5" i="2"/>
  <c r="O165" i="2"/>
  <c r="O181" i="2"/>
  <c r="O240" i="2"/>
  <c r="O145" i="2"/>
  <c r="O101" i="2"/>
  <c r="O93" i="2"/>
  <c r="O177" i="2"/>
  <c r="O113" i="2"/>
  <c r="O236" i="2"/>
  <c r="O244" i="2"/>
  <c r="O228" i="2"/>
  <c r="O200" i="2"/>
  <c r="O161" i="2"/>
  <c r="O173" i="2"/>
  <c r="O157" i="2"/>
  <c r="O141" i="2"/>
  <c r="O133" i="2"/>
  <c r="O105" i="2"/>
  <c r="O77" i="2"/>
  <c r="O73" i="2"/>
  <c r="O57" i="2"/>
  <c r="O153" i="2"/>
  <c r="O33" i="2"/>
  <c r="O45" i="2"/>
  <c r="O53" i="2"/>
  <c r="O13" i="2"/>
  <c r="J13" i="3" s="1"/>
  <c r="O129" i="2"/>
  <c r="O248" i="2"/>
  <c r="O37" i="2"/>
  <c r="B215" i="2"/>
  <c r="O188" i="2"/>
  <c r="O64" i="2"/>
  <c r="O4" i="2"/>
  <c r="O239" i="2"/>
  <c r="O180" i="2"/>
  <c r="O144" i="2"/>
  <c r="O100" i="2"/>
  <c r="O92" i="2"/>
  <c r="O176" i="2"/>
  <c r="O112" i="2"/>
  <c r="O235" i="2"/>
  <c r="O243" i="2"/>
  <c r="O227" i="2"/>
  <c r="O199" i="2"/>
  <c r="O160" i="2"/>
  <c r="O172" i="2"/>
  <c r="O156" i="2"/>
  <c r="O140" i="2"/>
  <c r="O132" i="2"/>
  <c r="O104" i="2"/>
  <c r="O76" i="2"/>
  <c r="O72" i="2"/>
  <c r="O56" i="2"/>
  <c r="O152" i="2"/>
  <c r="O32" i="2"/>
  <c r="O44" i="2"/>
  <c r="O12" i="2"/>
  <c r="J12" i="3" s="1"/>
  <c r="O128" i="2"/>
  <c r="O247" i="2"/>
  <c r="O36" i="2"/>
  <c r="B214" i="2"/>
  <c r="O187" i="2"/>
  <c r="O63" i="2"/>
  <c r="O3" i="2"/>
  <c r="O238" i="2"/>
  <c r="O179" i="2"/>
  <c r="O143" i="2"/>
  <c r="O99" i="2"/>
  <c r="O91" i="2"/>
  <c r="O175" i="2"/>
  <c r="O111" i="2"/>
  <c r="O242" i="2"/>
  <c r="O198" i="2"/>
  <c r="O159" i="2"/>
  <c r="O171" i="2"/>
  <c r="O131" i="2"/>
  <c r="O103" i="2"/>
  <c r="O75" i="2"/>
  <c r="O71" i="2"/>
  <c r="N71" i="2" s="1"/>
  <c r="O55" i="2"/>
  <c r="J52" i="3" s="1"/>
  <c r="O151" i="2"/>
  <c r="O31" i="2"/>
  <c r="O43" i="2"/>
  <c r="O11" i="2"/>
  <c r="J11" i="3" s="1"/>
  <c r="O127" i="2"/>
  <c r="O246" i="2"/>
  <c r="O35" i="2"/>
  <c r="N35" i="2" s="1"/>
  <c r="O216" i="2"/>
  <c r="O257" i="2"/>
  <c r="O213" i="2"/>
  <c r="B213" i="2"/>
  <c r="O186" i="2"/>
  <c r="O62" i="2"/>
  <c r="O2" i="2"/>
  <c r="O237" i="2"/>
  <c r="O178" i="2"/>
  <c r="N178" i="2" s="1"/>
  <c r="O142" i="2"/>
  <c r="N142" i="2" s="1"/>
  <c r="O162" i="2"/>
  <c r="N162" i="2" s="1"/>
  <c r="O114" i="2"/>
  <c r="N114" i="2" s="1"/>
  <c r="O94" i="2"/>
  <c r="O98" i="2"/>
  <c r="O90" i="2"/>
  <c r="O174" i="2"/>
  <c r="O110" i="2"/>
  <c r="O241" i="2"/>
  <c r="O233" i="2"/>
  <c r="O225" i="2"/>
  <c r="O197" i="2"/>
  <c r="O130" i="2"/>
  <c r="O102" i="2"/>
  <c r="O170" i="2"/>
  <c r="O158" i="2"/>
  <c r="O154" i="2"/>
  <c r="O74" i="2"/>
  <c r="O70" i="2"/>
  <c r="O54" i="2"/>
  <c r="O78" i="2"/>
  <c r="N78" i="2" s="1"/>
  <c r="J78" i="3" s="1"/>
  <c r="O253" i="2"/>
  <c r="N253" i="2" s="1"/>
  <c r="O221" i="2"/>
  <c r="N221" i="2" s="1"/>
  <c r="O30" i="2"/>
  <c r="O42" i="2"/>
  <c r="J39" i="3" s="1"/>
  <c r="O50" i="2"/>
  <c r="O58" i="2"/>
  <c r="O150" i="2"/>
  <c r="O10" i="2"/>
  <c r="O126" i="2"/>
  <c r="O245" i="2"/>
  <c r="O34" i="2"/>
  <c r="M219" i="2"/>
  <c r="M260" i="2"/>
  <c r="M220" i="2"/>
  <c r="M193" i="2"/>
  <c r="M185" i="2"/>
  <c r="M149" i="2"/>
  <c r="M89" i="2"/>
  <c r="M109" i="2"/>
  <c r="M125" i="2"/>
  <c r="M85" i="2"/>
  <c r="M49" i="2"/>
  <c r="M17" i="2"/>
  <c r="M189" i="2"/>
  <c r="M65" i="2"/>
  <c r="M5" i="2"/>
  <c r="M240" i="2"/>
  <c r="M97" i="2"/>
  <c r="M101" i="2"/>
  <c r="M117" i="2"/>
  <c r="M145" i="2"/>
  <c r="M165" i="2"/>
  <c r="M181" i="2"/>
  <c r="M93" i="2"/>
  <c r="M252" i="2"/>
  <c r="M29" i="2"/>
  <c r="M113" i="2"/>
  <c r="M177" i="2"/>
  <c r="L177" i="2" s="1"/>
  <c r="M232" i="2"/>
  <c r="M25" i="2"/>
  <c r="M236" i="2"/>
  <c r="M244" i="2"/>
  <c r="M228" i="2"/>
  <c r="M200" i="2"/>
  <c r="M157" i="2"/>
  <c r="M161" i="2"/>
  <c r="M173" i="2"/>
  <c r="M141" i="2"/>
  <c r="M133" i="2"/>
  <c r="M105" i="2"/>
  <c r="M77" i="2"/>
  <c r="M73" i="2"/>
  <c r="M57" i="2"/>
  <c r="M61" i="2"/>
  <c r="L61" i="2" s="1"/>
  <c r="M153" i="2"/>
  <c r="M224" i="2"/>
  <c r="M33" i="2"/>
  <c r="M45" i="2"/>
  <c r="M53" i="2"/>
  <c r="M13" i="2"/>
  <c r="I13" i="3" s="1"/>
  <c r="M129" i="2"/>
  <c r="M248" i="2"/>
  <c r="M37" i="2"/>
  <c r="M259" i="2"/>
  <c r="M218" i="2"/>
  <c r="M192" i="2"/>
  <c r="M184" i="2"/>
  <c r="M148" i="2"/>
  <c r="L148" i="2" s="1"/>
  <c r="M124" i="2"/>
  <c r="M88" i="2"/>
  <c r="M108" i="2"/>
  <c r="M84" i="2"/>
  <c r="M48" i="2"/>
  <c r="M16" i="2"/>
  <c r="M188" i="2"/>
  <c r="M64" i="2"/>
  <c r="M4" i="2"/>
  <c r="M239" i="2"/>
  <c r="M180" i="2"/>
  <c r="M144" i="2"/>
  <c r="M164" i="2"/>
  <c r="M96" i="2"/>
  <c r="M100" i="2"/>
  <c r="M116" i="2"/>
  <c r="M92" i="2"/>
  <c r="M251" i="2"/>
  <c r="M231" i="2"/>
  <c r="M176" i="2"/>
  <c r="M112" i="2"/>
  <c r="M28" i="2"/>
  <c r="M235" i="2"/>
  <c r="L235" i="2" s="1"/>
  <c r="M243" i="2"/>
  <c r="M227" i="2"/>
  <c r="M199" i="2"/>
  <c r="M172" i="2"/>
  <c r="M159" i="2"/>
  <c r="B159" i="2"/>
  <c r="M158" i="2"/>
  <c r="B158" i="2"/>
  <c r="M160" i="2"/>
  <c r="M156" i="2"/>
  <c r="M140" i="2"/>
  <c r="M132" i="2"/>
  <c r="M104" i="2"/>
  <c r="M76" i="2"/>
  <c r="M72" i="2"/>
  <c r="M56" i="2"/>
  <c r="L56" i="2" s="1"/>
  <c r="M152" i="2"/>
  <c r="M223" i="2"/>
  <c r="M255" i="2"/>
  <c r="M52" i="2"/>
  <c r="M60" i="2"/>
  <c r="M32" i="2"/>
  <c r="M44" i="2"/>
  <c r="M12" i="2"/>
  <c r="M128" i="2"/>
  <c r="M247" i="2"/>
  <c r="M36" i="2"/>
  <c r="M258" i="2"/>
  <c r="M217" i="2"/>
  <c r="M191" i="2"/>
  <c r="M183" i="2"/>
  <c r="M123" i="2"/>
  <c r="M87" i="2"/>
  <c r="M107" i="2"/>
  <c r="M83" i="2"/>
  <c r="M47" i="2"/>
  <c r="M15" i="2"/>
  <c r="M63" i="2"/>
  <c r="M3" i="2"/>
  <c r="M179" i="2"/>
  <c r="M238" i="2"/>
  <c r="M163" i="2"/>
  <c r="M95" i="2"/>
  <c r="M99" i="2"/>
  <c r="M115" i="2"/>
  <c r="M143" i="2"/>
  <c r="M91" i="2"/>
  <c r="M187" i="2"/>
  <c r="M175" i="2"/>
  <c r="M27" i="2"/>
  <c r="M111" i="2"/>
  <c r="M23" i="2"/>
  <c r="M242" i="2"/>
  <c r="M198" i="2"/>
  <c r="M171" i="2"/>
  <c r="M139" i="2"/>
  <c r="M131" i="2"/>
  <c r="M103" i="2"/>
  <c r="M75" i="2"/>
  <c r="M71" i="2"/>
  <c r="M55" i="2"/>
  <c r="M59" i="2"/>
  <c r="M151" i="2"/>
  <c r="M222" i="2"/>
  <c r="M254" i="2"/>
  <c r="M31" i="2"/>
  <c r="M43" i="2"/>
  <c r="M51" i="2"/>
  <c r="M11" i="2"/>
  <c r="M127" i="2"/>
  <c r="M246" i="2"/>
  <c r="M35" i="2"/>
  <c r="M257" i="2"/>
  <c r="M216" i="2"/>
  <c r="M146" i="2"/>
  <c r="M190" i="2"/>
  <c r="M182" i="2"/>
  <c r="M122" i="2"/>
  <c r="M86" i="2"/>
  <c r="M106" i="2"/>
  <c r="M82" i="2"/>
  <c r="M46" i="2"/>
  <c r="M14" i="2"/>
  <c r="M186" i="2"/>
  <c r="M62" i="2"/>
  <c r="M2" i="2"/>
  <c r="M237" i="2"/>
  <c r="M178" i="2"/>
  <c r="M94" i="2"/>
  <c r="M98" i="2"/>
  <c r="M114" i="2"/>
  <c r="M142" i="2"/>
  <c r="M162" i="2"/>
  <c r="M90" i="2"/>
  <c r="M249" i="2"/>
  <c r="M110" i="2"/>
  <c r="M174" i="2"/>
  <c r="M229" i="2"/>
  <c r="M26" i="2"/>
  <c r="M22" i="2"/>
  <c r="M233" i="2"/>
  <c r="M241" i="2"/>
  <c r="M225" i="2"/>
  <c r="M170" i="2"/>
  <c r="M197" i="2"/>
  <c r="M130" i="2"/>
  <c r="L130" i="2" s="1"/>
  <c r="M102" i="2"/>
  <c r="M154" i="2"/>
  <c r="M138" i="2"/>
  <c r="M74" i="2"/>
  <c r="L74" i="2" s="1"/>
  <c r="M70" i="2"/>
  <c r="M54" i="2"/>
  <c r="M221" i="2"/>
  <c r="M253" i="2"/>
  <c r="M30" i="2"/>
  <c r="M42" i="2"/>
  <c r="M50" i="2"/>
  <c r="M58" i="2"/>
  <c r="M150" i="2"/>
  <c r="M10" i="2"/>
  <c r="M126" i="2"/>
  <c r="M245" i="2"/>
  <c r="M34" i="2"/>
  <c r="K260" i="2"/>
  <c r="K219" i="2"/>
  <c r="K193" i="2"/>
  <c r="K185" i="2"/>
  <c r="K149" i="2"/>
  <c r="K89" i="2"/>
  <c r="K109" i="2"/>
  <c r="K125" i="2"/>
  <c r="K85" i="2"/>
  <c r="K49" i="2"/>
  <c r="K17" i="2"/>
  <c r="H17" i="3" s="1"/>
  <c r="K189" i="2"/>
  <c r="K65" i="2"/>
  <c r="K5" i="2"/>
  <c r="K240" i="2"/>
  <c r="K97" i="2"/>
  <c r="K101" i="2"/>
  <c r="K117" i="2"/>
  <c r="K145" i="2"/>
  <c r="J145" i="2" s="1"/>
  <c r="K165" i="2"/>
  <c r="K181" i="2"/>
  <c r="K93" i="2"/>
  <c r="K252" i="2"/>
  <c r="K113" i="2"/>
  <c r="K177" i="2"/>
  <c r="K232" i="2"/>
  <c r="K29" i="2"/>
  <c r="K236" i="2"/>
  <c r="K244" i="2"/>
  <c r="K228" i="2"/>
  <c r="K200" i="2"/>
  <c r="J200" i="2" s="1"/>
  <c r="K173" i="2"/>
  <c r="K157" i="2"/>
  <c r="K141" i="2"/>
  <c r="K133" i="2"/>
  <c r="K105" i="2"/>
  <c r="K77" i="2"/>
  <c r="J77" i="2" s="1"/>
  <c r="K73" i="2"/>
  <c r="J73" i="2" s="1"/>
  <c r="K57" i="2"/>
  <c r="K153" i="2"/>
  <c r="K224" i="2"/>
  <c r="K256" i="2"/>
  <c r="K33" i="2"/>
  <c r="K45" i="2"/>
  <c r="K53" i="2"/>
  <c r="K61" i="2"/>
  <c r="J61" i="2" s="1"/>
  <c r="K13" i="2"/>
  <c r="H13" i="3" s="1"/>
  <c r="K129" i="2"/>
  <c r="K248" i="2"/>
  <c r="K37" i="2"/>
  <c r="K259" i="2"/>
  <c r="K218" i="2"/>
  <c r="K192" i="2"/>
  <c r="K184" i="2"/>
  <c r="K148" i="2"/>
  <c r="K124" i="2"/>
  <c r="J124" i="2" s="1"/>
  <c r="K88" i="2"/>
  <c r="K108" i="2"/>
  <c r="K84" i="2"/>
  <c r="K48" i="2"/>
  <c r="K16" i="2"/>
  <c r="K188" i="2"/>
  <c r="K64" i="2"/>
  <c r="J64" i="2" s="1"/>
  <c r="K4" i="2"/>
  <c r="K239" i="2"/>
  <c r="K96" i="2"/>
  <c r="K100" i="2"/>
  <c r="K116" i="2"/>
  <c r="K144" i="2"/>
  <c r="K164" i="2"/>
  <c r="K180" i="2"/>
  <c r="K92" i="2"/>
  <c r="K251" i="2"/>
  <c r="J251" i="2" s="1"/>
  <c r="K112" i="2"/>
  <c r="K176" i="2"/>
  <c r="K231" i="2"/>
  <c r="K28" i="2"/>
  <c r="K235" i="2"/>
  <c r="K243" i="2"/>
  <c r="K227" i="2"/>
  <c r="K199" i="2"/>
  <c r="K172" i="2"/>
  <c r="K156" i="2"/>
  <c r="J156" i="2" s="1"/>
  <c r="K140" i="2"/>
  <c r="K132" i="2"/>
  <c r="K104" i="2"/>
  <c r="K76" i="2"/>
  <c r="K72" i="2"/>
  <c r="K56" i="2"/>
  <c r="K32" i="2"/>
  <c r="K44" i="2"/>
  <c r="J44" i="2" s="1"/>
  <c r="K52" i="2"/>
  <c r="K60" i="2"/>
  <c r="K152" i="2"/>
  <c r="J152" i="2" s="1"/>
  <c r="K223" i="2"/>
  <c r="K255" i="2"/>
  <c r="K12" i="2"/>
  <c r="K128" i="2"/>
  <c r="K247" i="2"/>
  <c r="K36" i="2"/>
  <c r="K258" i="2"/>
  <c r="K217" i="2"/>
  <c r="K191" i="2"/>
  <c r="K183" i="2"/>
  <c r="K123" i="2"/>
  <c r="K87" i="2"/>
  <c r="K107" i="2"/>
  <c r="K83" i="2"/>
  <c r="K47" i="2"/>
  <c r="K15" i="2"/>
  <c r="K63" i="2"/>
  <c r="K3" i="2"/>
  <c r="K238" i="2"/>
  <c r="K179" i="2"/>
  <c r="J179" i="2" s="1"/>
  <c r="K95" i="2"/>
  <c r="K91" i="2"/>
  <c r="K187" i="2"/>
  <c r="K250" i="2"/>
  <c r="K111" i="2"/>
  <c r="K175" i="2"/>
  <c r="K230" i="2"/>
  <c r="K27" i="2"/>
  <c r="K242" i="2"/>
  <c r="K198" i="2"/>
  <c r="K171" i="2"/>
  <c r="K139" i="2"/>
  <c r="K131" i="2"/>
  <c r="J131" i="2" s="1"/>
  <c r="K103" i="2"/>
  <c r="K75" i="2"/>
  <c r="K71" i="2"/>
  <c r="K55" i="2"/>
  <c r="K43" i="2"/>
  <c r="J43" i="2" s="1"/>
  <c r="K51" i="2"/>
  <c r="K59" i="2"/>
  <c r="K151" i="2"/>
  <c r="K222" i="2"/>
  <c r="K254" i="2"/>
  <c r="K31" i="2"/>
  <c r="K11" i="2"/>
  <c r="K127" i="2"/>
  <c r="J127" i="2" s="1"/>
  <c r="K246" i="2"/>
  <c r="K35" i="2"/>
  <c r="K257" i="2"/>
  <c r="K216" i="2"/>
  <c r="K190" i="2"/>
  <c r="K146" i="2"/>
  <c r="K182" i="2"/>
  <c r="K86" i="2"/>
  <c r="K106" i="2"/>
  <c r="K122" i="2"/>
  <c r="K82" i="2"/>
  <c r="J82" i="2" s="1"/>
  <c r="K46" i="2"/>
  <c r="K14" i="2"/>
  <c r="K186" i="2"/>
  <c r="K62" i="2"/>
  <c r="K2" i="2"/>
  <c r="K237" i="2"/>
  <c r="K94" i="2"/>
  <c r="J94" i="2" s="1"/>
  <c r="K98" i="2"/>
  <c r="K114" i="2"/>
  <c r="K142" i="2"/>
  <c r="K162" i="2"/>
  <c r="K178" i="2"/>
  <c r="K90" i="2"/>
  <c r="K249" i="2"/>
  <c r="B249" i="2"/>
  <c r="K229" i="2"/>
  <c r="K110" i="2"/>
  <c r="J110" i="2" s="1"/>
  <c r="K174" i="2"/>
  <c r="K26" i="2"/>
  <c r="J26" i="2" s="1"/>
  <c r="K233" i="2"/>
  <c r="K241" i="2"/>
  <c r="K170" i="2"/>
  <c r="K197" i="2"/>
  <c r="K138" i="2"/>
  <c r="K130" i="2"/>
  <c r="K102" i="2"/>
  <c r="K225" i="2"/>
  <c r="K154" i="2"/>
  <c r="K74" i="2"/>
  <c r="K253" i="2"/>
  <c r="K30" i="2"/>
  <c r="J30" i="2" s="1"/>
  <c r="K42" i="2"/>
  <c r="K50" i="2"/>
  <c r="K58" i="2"/>
  <c r="K150" i="2"/>
  <c r="K221" i="2"/>
  <c r="K10" i="2"/>
  <c r="K126" i="2"/>
  <c r="K245" i="2"/>
  <c r="K34" i="2"/>
  <c r="I193" i="2"/>
  <c r="I219" i="2"/>
  <c r="I260" i="2"/>
  <c r="I149" i="2"/>
  <c r="I109" i="2"/>
  <c r="I49" i="2"/>
  <c r="I85" i="2"/>
  <c r="I89" i="2"/>
  <c r="I17" i="2"/>
  <c r="I189" i="2"/>
  <c r="I177" i="2"/>
  <c r="I232" i="2"/>
  <c r="I252" i="2"/>
  <c r="I113" i="2"/>
  <c r="I228" i="2"/>
  <c r="I236" i="2"/>
  <c r="I244" i="2"/>
  <c r="I200" i="2"/>
  <c r="I173" i="2"/>
  <c r="I157" i="2"/>
  <c r="I77" i="2"/>
  <c r="I256" i="2"/>
  <c r="I53" i="2"/>
  <c r="I33" i="2"/>
  <c r="I129" i="2"/>
  <c r="I248" i="2"/>
  <c r="I37" i="2"/>
  <c r="I192" i="2"/>
  <c r="I218" i="2"/>
  <c r="I259" i="2"/>
  <c r="I148" i="2"/>
  <c r="I108" i="2"/>
  <c r="I88" i="2"/>
  <c r="I48" i="2"/>
  <c r="I84" i="2"/>
  <c r="I16" i="2"/>
  <c r="I188" i="2"/>
  <c r="I231" i="2"/>
  <c r="I251" i="2"/>
  <c r="I176" i="2"/>
  <c r="I112" i="2"/>
  <c r="I227" i="2"/>
  <c r="I235" i="2"/>
  <c r="I243" i="2"/>
  <c r="I199" i="2"/>
  <c r="I172" i="2"/>
  <c r="I156" i="2"/>
  <c r="I76" i="2"/>
  <c r="I32" i="2"/>
  <c r="I52" i="2"/>
  <c r="I255" i="2"/>
  <c r="I128" i="2"/>
  <c r="I247" i="2"/>
  <c r="I36" i="2"/>
  <c r="I217" i="2"/>
  <c r="I258" i="2"/>
  <c r="I191" i="2"/>
  <c r="I47" i="2"/>
  <c r="I83" i="2"/>
  <c r="I87" i="2"/>
  <c r="I107" i="2"/>
  <c r="I15" i="2"/>
  <c r="I187" i="2"/>
  <c r="C187" i="2"/>
  <c r="D187" i="2"/>
  <c r="H187" i="2"/>
  <c r="G187" i="2" s="1"/>
  <c r="B187" i="2"/>
  <c r="I250" i="2"/>
  <c r="I175" i="2"/>
  <c r="I230" i="2"/>
  <c r="I111" i="2"/>
  <c r="I242" i="2"/>
  <c r="I198" i="2"/>
  <c r="I171" i="2"/>
  <c r="I75" i="2"/>
  <c r="I51" i="2"/>
  <c r="I254" i="2"/>
  <c r="I31" i="2"/>
  <c r="I11" i="2"/>
  <c r="I127" i="2"/>
  <c r="I246" i="2"/>
  <c r="I35" i="2"/>
  <c r="I190" i="2"/>
  <c r="I216" i="2"/>
  <c r="I257" i="2"/>
  <c r="I146" i="2"/>
  <c r="I106" i="2"/>
  <c r="I86" i="2"/>
  <c r="I46" i="2"/>
  <c r="I82" i="2"/>
  <c r="I14" i="2"/>
  <c r="I186" i="2"/>
  <c r="I174" i="2"/>
  <c r="I110" i="2"/>
  <c r="I22" i="2"/>
  <c r="I241" i="2"/>
  <c r="I233" i="2"/>
  <c r="I225" i="2"/>
  <c r="I154" i="2"/>
  <c r="I74" i="2"/>
  <c r="I50" i="2"/>
  <c r="I253" i="2"/>
  <c r="I30" i="2"/>
  <c r="I126" i="2"/>
  <c r="I245" i="2"/>
  <c r="I34" i="2"/>
  <c r="H260" i="2"/>
  <c r="G260" i="2" s="1"/>
  <c r="H219" i="2"/>
  <c r="G219" i="2" s="1"/>
  <c r="H193" i="2"/>
  <c r="G193" i="2" s="1"/>
  <c r="H185" i="2"/>
  <c r="G185" i="2" s="1"/>
  <c r="H125" i="2"/>
  <c r="G125" i="2" s="1"/>
  <c r="H89" i="2"/>
  <c r="G89" i="2" s="1"/>
  <c r="H109" i="2"/>
  <c r="G109" i="2" s="1"/>
  <c r="H85" i="2"/>
  <c r="G85" i="2" s="1"/>
  <c r="H49" i="2"/>
  <c r="G49" i="2" s="1"/>
  <c r="F49" i="3" s="1"/>
  <c r="H17" i="2"/>
  <c r="G17" i="2" s="1"/>
  <c r="F17" i="3" s="1"/>
  <c r="H65" i="2"/>
  <c r="G65" i="2" s="1"/>
  <c r="F65" i="3" s="1"/>
  <c r="H5" i="2"/>
  <c r="G5" i="2" s="1"/>
  <c r="F5" i="3" s="1"/>
  <c r="H240" i="2"/>
  <c r="G240" i="2" s="1"/>
  <c r="H165" i="2"/>
  <c r="G165" i="2" s="1"/>
  <c r="H181" i="2"/>
  <c r="G181" i="2" s="1"/>
  <c r="H97" i="2"/>
  <c r="G97" i="2" s="1"/>
  <c r="H101" i="2"/>
  <c r="G101" i="2" s="1"/>
  <c r="H117" i="2"/>
  <c r="G117" i="2" s="1"/>
  <c r="H145" i="2"/>
  <c r="G145" i="2" s="1"/>
  <c r="H93" i="2"/>
  <c r="G93" i="2" s="1"/>
  <c r="H252" i="2"/>
  <c r="G252" i="2" s="1"/>
  <c r="H29" i="2"/>
  <c r="G29" i="2" s="1"/>
  <c r="F29" i="3" s="1"/>
  <c r="H113" i="2"/>
  <c r="G113" i="2" s="1"/>
  <c r="H177" i="2"/>
  <c r="G177" i="2" s="1"/>
  <c r="H232" i="2"/>
  <c r="G232" i="2" s="1"/>
  <c r="H25" i="2"/>
  <c r="G25" i="2" s="1"/>
  <c r="F25" i="3" s="1"/>
  <c r="H228" i="2"/>
  <c r="G228" i="2" s="1"/>
  <c r="H236" i="2"/>
  <c r="G236" i="2" s="1"/>
  <c r="H244" i="2"/>
  <c r="G244" i="2" s="1"/>
  <c r="H157" i="2"/>
  <c r="G157" i="2" s="1"/>
  <c r="H141" i="2"/>
  <c r="G141" i="2" s="1"/>
  <c r="H133" i="2"/>
  <c r="G133" i="2" s="1"/>
  <c r="H105" i="2"/>
  <c r="G105" i="2" s="1"/>
  <c r="H77" i="2"/>
  <c r="G77" i="2" s="1"/>
  <c r="H73" i="2"/>
  <c r="G73" i="2" s="1"/>
  <c r="H57" i="2"/>
  <c r="G57" i="2" s="1"/>
  <c r="F57" i="3" s="1"/>
  <c r="H256" i="2"/>
  <c r="G256" i="2" s="1"/>
  <c r="H224" i="2"/>
  <c r="G224" i="2" s="1"/>
  <c r="H153" i="2"/>
  <c r="G153" i="2" s="1"/>
  <c r="H61" i="2"/>
  <c r="G61" i="2" s="1"/>
  <c r="F61" i="3" s="1"/>
  <c r="H33" i="2"/>
  <c r="G33" i="2" s="1"/>
  <c r="F33" i="3" s="1"/>
  <c r="H45" i="2"/>
  <c r="G45" i="2" s="1"/>
  <c r="F45" i="3" s="1"/>
  <c r="H53" i="2"/>
  <c r="G53" i="2" s="1"/>
  <c r="F53" i="3" s="1"/>
  <c r="H13" i="2"/>
  <c r="G13" i="2" s="1"/>
  <c r="F13" i="3" s="1"/>
  <c r="H129" i="2"/>
  <c r="G129" i="2" s="1"/>
  <c r="H248" i="2"/>
  <c r="G248" i="2" s="1"/>
  <c r="H37" i="2"/>
  <c r="G37" i="2" s="1"/>
  <c r="F37" i="3" s="1"/>
  <c r="H259" i="2"/>
  <c r="G259" i="2" s="1"/>
  <c r="H218" i="2"/>
  <c r="G218" i="2" s="1"/>
  <c r="H192" i="2"/>
  <c r="G192" i="2" s="1"/>
  <c r="H184" i="2"/>
  <c r="G184" i="2" s="1"/>
  <c r="H124" i="2"/>
  <c r="G124" i="2" s="1"/>
  <c r="H108" i="2"/>
  <c r="G108" i="2" s="1"/>
  <c r="H88" i="2"/>
  <c r="G88" i="2" s="1"/>
  <c r="H84" i="2"/>
  <c r="G84" i="2" s="1"/>
  <c r="H48" i="2"/>
  <c r="G48" i="2" s="1"/>
  <c r="F48" i="3" s="1"/>
  <c r="H16" i="2"/>
  <c r="G16" i="2" s="1"/>
  <c r="F16" i="3" s="1"/>
  <c r="H195" i="2"/>
  <c r="G195" i="2" s="1"/>
  <c r="H40" i="2"/>
  <c r="G40" i="2" s="1"/>
  <c r="F40" i="3" s="1"/>
  <c r="H168" i="2"/>
  <c r="G168" i="2" s="1"/>
  <c r="H120" i="2"/>
  <c r="G120" i="2" s="1"/>
  <c r="H136" i="2"/>
  <c r="G136" i="2" s="1"/>
  <c r="H8" i="2"/>
  <c r="G8" i="2" s="1"/>
  <c r="F8" i="3" s="1"/>
  <c r="H64" i="2"/>
  <c r="G64" i="2" s="1"/>
  <c r="F64" i="3" s="1"/>
  <c r="H4" i="2"/>
  <c r="G4" i="2" s="1"/>
  <c r="F4" i="3" s="1"/>
  <c r="H239" i="2"/>
  <c r="G239" i="2" s="1"/>
  <c r="H180" i="2"/>
  <c r="G180" i="2" s="1"/>
  <c r="H144" i="2"/>
  <c r="G144" i="2" s="1"/>
  <c r="H164" i="2"/>
  <c r="G164" i="2" s="1"/>
  <c r="H96" i="2"/>
  <c r="G96" i="2" s="1"/>
  <c r="H100" i="2"/>
  <c r="G100" i="2" s="1"/>
  <c r="H116" i="2"/>
  <c r="G116" i="2" s="1"/>
  <c r="H92" i="2"/>
  <c r="G92" i="2" s="1"/>
  <c r="H251" i="2"/>
  <c r="G251" i="2" s="1"/>
  <c r="H28" i="2"/>
  <c r="G28" i="2" s="1"/>
  <c r="F28" i="3" s="1"/>
  <c r="H112" i="2"/>
  <c r="G112" i="2" s="1"/>
  <c r="H176" i="2"/>
  <c r="G176" i="2" s="1"/>
  <c r="H231" i="2"/>
  <c r="G231" i="2" s="1"/>
  <c r="H24" i="2"/>
  <c r="G24" i="2" s="1"/>
  <c r="F24" i="3" s="1"/>
  <c r="H235" i="2"/>
  <c r="G235" i="2" s="1"/>
  <c r="H243" i="2"/>
  <c r="G243" i="2" s="1"/>
  <c r="H227" i="2"/>
  <c r="G227" i="2" s="1"/>
  <c r="H172" i="2"/>
  <c r="G172" i="2" s="1"/>
  <c r="H156" i="2"/>
  <c r="G156" i="2" s="1"/>
  <c r="H140" i="2"/>
  <c r="G140" i="2" s="1"/>
  <c r="H132" i="2"/>
  <c r="G132" i="2" s="1"/>
  <c r="H104" i="2"/>
  <c r="G104" i="2" s="1"/>
  <c r="H76" i="2"/>
  <c r="G76" i="2" s="1"/>
  <c r="H72" i="2"/>
  <c r="G72" i="2" s="1"/>
  <c r="H56" i="2"/>
  <c r="G56" i="2" s="1"/>
  <c r="F56" i="3" s="1"/>
  <c r="H223" i="2"/>
  <c r="G223" i="2" s="1"/>
  <c r="H255" i="2"/>
  <c r="G255" i="2" s="1"/>
  <c r="H32" i="2"/>
  <c r="G32" i="2" s="1"/>
  <c r="F32" i="3" s="1"/>
  <c r="H44" i="2"/>
  <c r="G44" i="2" s="1"/>
  <c r="F44" i="3" s="1"/>
  <c r="H52" i="2"/>
  <c r="G52" i="2" s="1"/>
  <c r="F52" i="3" s="1"/>
  <c r="H60" i="2"/>
  <c r="G60" i="2" s="1"/>
  <c r="F60" i="3" s="1"/>
  <c r="H152" i="2"/>
  <c r="G152" i="2" s="1"/>
  <c r="H12" i="2"/>
  <c r="G12" i="2" s="1"/>
  <c r="F12" i="3" s="1"/>
  <c r="H128" i="2"/>
  <c r="G128" i="2" s="1"/>
  <c r="H247" i="2"/>
  <c r="G247" i="2" s="1"/>
  <c r="H36" i="2"/>
  <c r="G36" i="2" s="1"/>
  <c r="F36" i="3" s="1"/>
  <c r="H258" i="2"/>
  <c r="G258" i="2" s="1"/>
  <c r="H217" i="2"/>
  <c r="G217" i="2" s="1"/>
  <c r="H191" i="2"/>
  <c r="G191" i="2" s="1"/>
  <c r="H183" i="2"/>
  <c r="G183" i="2" s="1"/>
  <c r="H123" i="2"/>
  <c r="G123" i="2" s="1"/>
  <c r="H87" i="2"/>
  <c r="G87" i="2" s="1"/>
  <c r="H107" i="2"/>
  <c r="G107" i="2" s="1"/>
  <c r="H83" i="2"/>
  <c r="G83" i="2" s="1"/>
  <c r="H47" i="2"/>
  <c r="G47" i="2" s="1"/>
  <c r="F47" i="3" s="1"/>
  <c r="H15" i="2"/>
  <c r="G15" i="2" s="1"/>
  <c r="F15" i="3" s="1"/>
  <c r="H63" i="2"/>
  <c r="G63" i="2" s="1"/>
  <c r="F63" i="3" s="1"/>
  <c r="H3" i="2"/>
  <c r="G3" i="2" s="1"/>
  <c r="F3" i="3" s="1"/>
  <c r="H238" i="2"/>
  <c r="G238" i="2" s="1"/>
  <c r="H179" i="2"/>
  <c r="G179" i="2" s="1"/>
  <c r="H95" i="2"/>
  <c r="G95" i="2" s="1"/>
  <c r="H99" i="2"/>
  <c r="G99" i="2" s="1"/>
  <c r="H115" i="2"/>
  <c r="G115" i="2" s="1"/>
  <c r="H143" i="2"/>
  <c r="G143" i="2" s="1"/>
  <c r="H163" i="2"/>
  <c r="G163" i="2" s="1"/>
  <c r="H91" i="2"/>
  <c r="G91" i="2" s="1"/>
  <c r="H250" i="2"/>
  <c r="G250" i="2" s="1"/>
  <c r="H230" i="2"/>
  <c r="G230" i="2" s="1"/>
  <c r="H27" i="2"/>
  <c r="G27" i="2" s="1"/>
  <c r="F27" i="3" s="1"/>
  <c r="H111" i="2"/>
  <c r="G111" i="2" s="1"/>
  <c r="H175" i="2"/>
  <c r="G175" i="2" s="1"/>
  <c r="H23" i="2"/>
  <c r="G23" i="2" s="1"/>
  <c r="F23" i="3" s="1"/>
  <c r="H242" i="2"/>
  <c r="G242" i="2" s="1"/>
  <c r="H139" i="2"/>
  <c r="G139" i="2" s="1"/>
  <c r="H131" i="2"/>
  <c r="G131" i="2" s="1"/>
  <c r="H103" i="2"/>
  <c r="G103" i="2" s="1"/>
  <c r="H75" i="2"/>
  <c r="G75" i="2" s="1"/>
  <c r="H71" i="2"/>
  <c r="G71" i="2" s="1"/>
  <c r="H55" i="2"/>
  <c r="G55" i="2" s="1"/>
  <c r="F55" i="3" s="1"/>
  <c r="H59" i="2"/>
  <c r="G59" i="2" s="1"/>
  <c r="F59" i="3" s="1"/>
  <c r="H151" i="2"/>
  <c r="G151" i="2" s="1"/>
  <c r="H222" i="2"/>
  <c r="G222" i="2" s="1"/>
  <c r="H254" i="2"/>
  <c r="G254" i="2" s="1"/>
  <c r="H43" i="2"/>
  <c r="G43" i="2" s="1"/>
  <c r="F43" i="3" s="1"/>
  <c r="H51" i="2"/>
  <c r="G51" i="2" s="1"/>
  <c r="F51" i="3" s="1"/>
  <c r="H31" i="2"/>
  <c r="G31" i="2" s="1"/>
  <c r="F31" i="3" s="1"/>
  <c r="H11" i="2"/>
  <c r="G11" i="2" s="1"/>
  <c r="F11" i="3" s="1"/>
  <c r="H127" i="2"/>
  <c r="G127" i="2" s="1"/>
  <c r="H246" i="2"/>
  <c r="G246" i="2" s="1"/>
  <c r="H35" i="2"/>
  <c r="G35" i="2" s="1"/>
  <c r="F35" i="3" s="1"/>
  <c r="H257" i="2"/>
  <c r="G257" i="2" s="1"/>
  <c r="H216" i="2"/>
  <c r="G216" i="2" s="1"/>
  <c r="H146" i="2"/>
  <c r="G146" i="2" s="1"/>
  <c r="H190" i="2"/>
  <c r="G190" i="2" s="1"/>
  <c r="H182" i="2"/>
  <c r="G182" i="2" s="1"/>
  <c r="H122" i="2"/>
  <c r="G122" i="2" s="1"/>
  <c r="H106" i="2"/>
  <c r="G106" i="2" s="1"/>
  <c r="H86" i="2"/>
  <c r="G86" i="2" s="1"/>
  <c r="H82" i="2"/>
  <c r="G82" i="2" s="1"/>
  <c r="H46" i="2"/>
  <c r="G46" i="2" s="1"/>
  <c r="F46" i="3" s="1"/>
  <c r="H14" i="2"/>
  <c r="G14" i="2" s="1"/>
  <c r="F14" i="3" s="1"/>
  <c r="H62" i="2"/>
  <c r="G62" i="2" s="1"/>
  <c r="F62" i="3" s="1"/>
  <c r="H2" i="2"/>
  <c r="G2" i="2" s="1"/>
  <c r="F2" i="3" s="1"/>
  <c r="H237" i="2"/>
  <c r="G237" i="2" s="1"/>
  <c r="H114" i="2"/>
  <c r="G114" i="2" s="1"/>
  <c r="H142" i="2"/>
  <c r="G142" i="2" s="1"/>
  <c r="H162" i="2"/>
  <c r="G162" i="2" s="1"/>
  <c r="H178" i="2"/>
  <c r="G178" i="2" s="1"/>
  <c r="H94" i="2"/>
  <c r="G94" i="2" s="1"/>
  <c r="H98" i="2"/>
  <c r="G98" i="2" s="1"/>
  <c r="H90" i="2"/>
  <c r="G90" i="2" s="1"/>
  <c r="H229" i="2"/>
  <c r="G229" i="2" s="1"/>
  <c r="H26" i="2"/>
  <c r="G26" i="2" s="1"/>
  <c r="F26" i="3" s="1"/>
  <c r="H110" i="2"/>
  <c r="G110" i="2" s="1"/>
  <c r="H174" i="2"/>
  <c r="G174" i="2" s="1"/>
  <c r="H22" i="2"/>
  <c r="G22" i="2" s="1"/>
  <c r="F22" i="3" s="1"/>
  <c r="H241" i="2"/>
  <c r="G241" i="2" s="1"/>
  <c r="H170" i="2"/>
  <c r="G170" i="2" s="1"/>
  <c r="H225" i="2"/>
  <c r="G225" i="2" s="1"/>
  <c r="H233" i="2"/>
  <c r="G233" i="2" s="1"/>
  <c r="H154" i="2"/>
  <c r="G154" i="2" s="1"/>
  <c r="H138" i="2"/>
  <c r="G138" i="2" s="1"/>
  <c r="H130" i="2"/>
  <c r="G130" i="2" s="1"/>
  <c r="H102" i="2"/>
  <c r="G102" i="2" s="1"/>
  <c r="H74" i="2"/>
  <c r="G74" i="2" s="1"/>
  <c r="H70" i="2"/>
  <c r="G70" i="2" s="1"/>
  <c r="H54" i="2"/>
  <c r="G54" i="2" s="1"/>
  <c r="F54" i="3" s="1"/>
  <c r="H221" i="2"/>
  <c r="G221" i="2" s="1"/>
  <c r="H253" i="2"/>
  <c r="G253" i="2" s="1"/>
  <c r="H150" i="2"/>
  <c r="G150" i="2" s="1"/>
  <c r="H30" i="2"/>
  <c r="G30" i="2" s="1"/>
  <c r="F30" i="3" s="1"/>
  <c r="H42" i="2"/>
  <c r="G42" i="2" s="1"/>
  <c r="F42" i="3" s="1"/>
  <c r="H50" i="2"/>
  <c r="G50" i="2" s="1"/>
  <c r="F50" i="3" s="1"/>
  <c r="H58" i="2"/>
  <c r="G58" i="2" s="1"/>
  <c r="F58" i="3" s="1"/>
  <c r="H10" i="2"/>
  <c r="G10" i="2" s="1"/>
  <c r="F10" i="3" s="1"/>
  <c r="H126" i="2"/>
  <c r="G126" i="2" s="1"/>
  <c r="H245" i="2"/>
  <c r="G245" i="2" s="1"/>
  <c r="H34" i="2"/>
  <c r="G34" i="2" s="1"/>
  <c r="F34" i="3" s="1"/>
  <c r="B212" i="2"/>
  <c r="B133" i="2"/>
  <c r="B132" i="2"/>
  <c r="B131" i="2"/>
  <c r="B103" i="2"/>
  <c r="C103" i="2"/>
  <c r="D103" i="2"/>
  <c r="B75" i="2"/>
  <c r="B146" i="2"/>
  <c r="D190" i="2"/>
  <c r="D182" i="2"/>
  <c r="B190" i="2"/>
  <c r="B182" i="2"/>
  <c r="D191" i="2"/>
  <c r="D183" i="2"/>
  <c r="B191" i="2"/>
  <c r="B183" i="2"/>
  <c r="D192" i="2"/>
  <c r="D184" i="2"/>
  <c r="B192" i="2"/>
  <c r="B184" i="2"/>
  <c r="D193" i="2"/>
  <c r="D185" i="2"/>
  <c r="B193" i="2"/>
  <c r="B185" i="2"/>
  <c r="D260" i="2"/>
  <c r="D219" i="2"/>
  <c r="D125" i="2"/>
  <c r="D109" i="2"/>
  <c r="B109" i="2"/>
  <c r="D89" i="2"/>
  <c r="D85" i="2"/>
  <c r="D49" i="2"/>
  <c r="D17" i="2"/>
  <c r="D65" i="2"/>
  <c r="D5" i="2"/>
  <c r="D240" i="2"/>
  <c r="D181" i="2"/>
  <c r="D117" i="2"/>
  <c r="D145" i="2"/>
  <c r="D165" i="2"/>
  <c r="D101" i="2"/>
  <c r="B101" i="2"/>
  <c r="D97" i="2"/>
  <c r="D93" i="2"/>
  <c r="D252" i="2"/>
  <c r="D177" i="2"/>
  <c r="D232" i="2"/>
  <c r="D113" i="2"/>
  <c r="D25" i="2"/>
  <c r="D244" i="2"/>
  <c r="D236" i="2"/>
  <c r="D228" i="2"/>
  <c r="B236" i="2"/>
  <c r="B228" i="2"/>
  <c r="D173" i="2"/>
  <c r="D157" i="2"/>
  <c r="D141" i="2"/>
  <c r="D105" i="2"/>
  <c r="D77" i="2"/>
  <c r="D73" i="2"/>
  <c r="B77" i="2"/>
  <c r="B73" i="2"/>
  <c r="D57" i="2"/>
  <c r="D224" i="2"/>
  <c r="D256" i="2"/>
  <c r="D153" i="2"/>
  <c r="D33" i="2"/>
  <c r="D45" i="2"/>
  <c r="D53" i="2"/>
  <c r="D61" i="2"/>
  <c r="D13" i="2"/>
  <c r="D129" i="2"/>
  <c r="D248" i="2"/>
  <c r="D37" i="2"/>
  <c r="D259" i="2"/>
  <c r="D218" i="2"/>
  <c r="D124" i="2"/>
  <c r="D108" i="2"/>
  <c r="D88" i="2"/>
  <c r="D84" i="2"/>
  <c r="D48" i="2"/>
  <c r="D16" i="2"/>
  <c r="D64" i="2"/>
  <c r="D4" i="2"/>
  <c r="D239" i="2"/>
  <c r="D180" i="2"/>
  <c r="D116" i="2"/>
  <c r="D144" i="2"/>
  <c r="D164" i="2"/>
  <c r="D100" i="2"/>
  <c r="D96" i="2"/>
  <c r="D92" i="2"/>
  <c r="D251" i="2"/>
  <c r="D176" i="2"/>
  <c r="D231" i="2"/>
  <c r="D112" i="2"/>
  <c r="D24" i="2"/>
  <c r="D156" i="2"/>
  <c r="D243" i="2"/>
  <c r="D235" i="2"/>
  <c r="D227" i="2"/>
  <c r="D172" i="2"/>
  <c r="D140" i="2"/>
  <c r="D104" i="2"/>
  <c r="D76" i="2"/>
  <c r="D72" i="2"/>
  <c r="D56" i="2"/>
  <c r="D255" i="2"/>
  <c r="D152" i="2"/>
  <c r="D223" i="2"/>
  <c r="D44" i="2"/>
  <c r="D52" i="2"/>
  <c r="D60" i="2"/>
  <c r="D32" i="2"/>
  <c r="D12" i="2"/>
  <c r="D128" i="2"/>
  <c r="D247" i="2"/>
  <c r="D36" i="2"/>
  <c r="D258" i="2"/>
  <c r="D217" i="2"/>
  <c r="D123" i="2"/>
  <c r="D107" i="2"/>
  <c r="D87" i="2"/>
  <c r="D83" i="2"/>
  <c r="D47" i="2"/>
  <c r="D15" i="2"/>
  <c r="D63" i="2"/>
  <c r="D3" i="2"/>
  <c r="D238" i="2"/>
  <c r="D143" i="2"/>
  <c r="D163" i="2"/>
  <c r="D179" i="2"/>
  <c r="D115" i="2"/>
  <c r="D99" i="2"/>
  <c r="C99" i="2"/>
  <c r="B99" i="2"/>
  <c r="D95" i="2"/>
  <c r="D91" i="2"/>
  <c r="D250" i="2"/>
  <c r="D230" i="2"/>
  <c r="D175" i="2"/>
  <c r="D111" i="2"/>
  <c r="D23" i="2"/>
  <c r="D242" i="2"/>
  <c r="D171" i="2"/>
  <c r="D139" i="2"/>
  <c r="D55" i="2"/>
  <c r="D222" i="2"/>
  <c r="D254" i="2"/>
  <c r="D31" i="2"/>
  <c r="D43" i="2"/>
  <c r="D51" i="2"/>
  <c r="D59" i="2"/>
  <c r="D151" i="2"/>
  <c r="D11" i="2"/>
  <c r="C51" i="2"/>
  <c r="D42" i="2"/>
  <c r="B43" i="2"/>
  <c r="D246" i="2"/>
  <c r="D127" i="2"/>
  <c r="D35" i="2"/>
  <c r="D257" i="2"/>
  <c r="D216" i="2"/>
  <c r="D122" i="2"/>
  <c r="D106" i="2"/>
  <c r="D86" i="2"/>
  <c r="D82" i="2"/>
  <c r="D46" i="2"/>
  <c r="D14" i="2"/>
  <c r="D134" i="2"/>
  <c r="D38" i="2"/>
  <c r="D166" i="2"/>
  <c r="D6" i="2"/>
  <c r="D62" i="2"/>
  <c r="D2" i="2"/>
  <c r="D98" i="2"/>
  <c r="C98" i="2"/>
  <c r="D237" i="2"/>
  <c r="D209" i="2"/>
  <c r="D142" i="2"/>
  <c r="D162" i="2"/>
  <c r="D178" i="2"/>
  <c r="D114" i="2"/>
  <c r="D94" i="2"/>
  <c r="D90" i="2"/>
  <c r="D229" i="2"/>
  <c r="D174" i="2"/>
  <c r="D110" i="2"/>
  <c r="D22" i="2"/>
  <c r="D241" i="2"/>
  <c r="D170" i="2"/>
  <c r="D225" i="2"/>
  <c r="D233" i="2"/>
  <c r="D154" i="2"/>
  <c r="D138" i="2"/>
  <c r="D102" i="2"/>
  <c r="D70" i="2"/>
  <c r="D54" i="2"/>
  <c r="D30" i="2"/>
  <c r="D50" i="2"/>
  <c r="D58" i="2"/>
  <c r="D150" i="2"/>
  <c r="D221" i="2"/>
  <c r="D253" i="2"/>
  <c r="D10" i="2"/>
  <c r="D126" i="2"/>
  <c r="D245" i="2"/>
  <c r="D34" i="2"/>
  <c r="C129" i="2"/>
  <c r="C248" i="2"/>
  <c r="C13" i="2"/>
  <c r="C33" i="2"/>
  <c r="C53" i="2"/>
  <c r="C61" i="2"/>
  <c r="C81" i="2"/>
  <c r="C153" i="2"/>
  <c r="C224" i="2"/>
  <c r="C256" i="2"/>
  <c r="C57" i="2"/>
  <c r="C105" i="2"/>
  <c r="C141" i="2"/>
  <c r="C244" i="2"/>
  <c r="C25" i="2"/>
  <c r="C113" i="2"/>
  <c r="C177" i="2"/>
  <c r="C232" i="2"/>
  <c r="C252" i="2"/>
  <c r="C93" i="2"/>
  <c r="C97" i="2"/>
  <c r="C117" i="2"/>
  <c r="C145" i="2"/>
  <c r="C165" i="2"/>
  <c r="C181" i="2"/>
  <c r="C240" i="2"/>
  <c r="C5" i="2"/>
  <c r="C9" i="2"/>
  <c r="C41" i="2"/>
  <c r="C169" i="2"/>
  <c r="C65" i="2"/>
  <c r="C121" i="2"/>
  <c r="C137" i="2"/>
  <c r="C196" i="2"/>
  <c r="C17" i="2"/>
  <c r="C49" i="2"/>
  <c r="C85" i="2"/>
  <c r="C89" i="2"/>
  <c r="C125" i="2"/>
  <c r="C219" i="2"/>
  <c r="C260" i="2"/>
  <c r="C37" i="2"/>
  <c r="B129" i="2"/>
  <c r="B248" i="2"/>
  <c r="B13" i="2"/>
  <c r="B33" i="2"/>
  <c r="B53" i="2"/>
  <c r="B61" i="2"/>
  <c r="B153" i="2"/>
  <c r="B224" i="2"/>
  <c r="B256" i="2"/>
  <c r="B57" i="2"/>
  <c r="B105" i="2"/>
  <c r="B141" i="2"/>
  <c r="B173" i="2"/>
  <c r="B244" i="2"/>
  <c r="B25" i="2"/>
  <c r="B113" i="2"/>
  <c r="B177" i="2"/>
  <c r="B232" i="2"/>
  <c r="B252" i="2"/>
  <c r="B93" i="2"/>
  <c r="B97" i="2"/>
  <c r="B117" i="2"/>
  <c r="B145" i="2"/>
  <c r="B165" i="2"/>
  <c r="B181" i="2"/>
  <c r="B240" i="2"/>
  <c r="B5" i="2"/>
  <c r="B9" i="2"/>
  <c r="B41" i="2"/>
  <c r="B169" i="2"/>
  <c r="B65" i="2"/>
  <c r="B121" i="2"/>
  <c r="B137" i="2"/>
  <c r="B196" i="2"/>
  <c r="B17" i="2"/>
  <c r="B49" i="2"/>
  <c r="B85" i="2"/>
  <c r="B89" i="2"/>
  <c r="B125" i="2"/>
  <c r="B219" i="2"/>
  <c r="B260" i="2"/>
  <c r="B37" i="2"/>
  <c r="C128" i="2"/>
  <c r="C247" i="2"/>
  <c r="C12" i="2"/>
  <c r="C32" i="2"/>
  <c r="C52" i="2"/>
  <c r="C60" i="2"/>
  <c r="C152" i="2"/>
  <c r="C223" i="2"/>
  <c r="C255" i="2"/>
  <c r="C56" i="2"/>
  <c r="C104" i="2"/>
  <c r="C140" i="2"/>
  <c r="C172" i="2"/>
  <c r="C243" i="2"/>
  <c r="C24" i="2"/>
  <c r="C112" i="2"/>
  <c r="C176" i="2"/>
  <c r="C231" i="2"/>
  <c r="C251" i="2"/>
  <c r="C92" i="2"/>
  <c r="C96" i="2"/>
  <c r="C116" i="2"/>
  <c r="C144" i="2"/>
  <c r="C164" i="2"/>
  <c r="C180" i="2"/>
  <c r="C211" i="2"/>
  <c r="C239" i="2"/>
  <c r="C4" i="2"/>
  <c r="C8" i="2"/>
  <c r="C40" i="2"/>
  <c r="C168" i="2"/>
  <c r="C64" i="2"/>
  <c r="C120" i="2"/>
  <c r="C136" i="2"/>
  <c r="C195" i="2"/>
  <c r="C16" i="2"/>
  <c r="C48" i="2"/>
  <c r="C84" i="2"/>
  <c r="C88" i="2"/>
  <c r="C124" i="2"/>
  <c r="C218" i="2"/>
  <c r="C259" i="2"/>
  <c r="C36" i="2"/>
  <c r="B128" i="2"/>
  <c r="B247" i="2"/>
  <c r="B12" i="2"/>
  <c r="B32" i="2"/>
  <c r="B52" i="2"/>
  <c r="B60" i="2"/>
  <c r="B152" i="2"/>
  <c r="B223" i="2"/>
  <c r="B255" i="2"/>
  <c r="B56" i="2"/>
  <c r="B104" i="2"/>
  <c r="B140" i="2"/>
  <c r="B172" i="2"/>
  <c r="B243" i="2"/>
  <c r="B24" i="2"/>
  <c r="B112" i="2"/>
  <c r="B176" i="2"/>
  <c r="B231" i="2"/>
  <c r="B251" i="2"/>
  <c r="B92" i="2"/>
  <c r="B96" i="2"/>
  <c r="B116" i="2"/>
  <c r="B144" i="2"/>
  <c r="B164" i="2"/>
  <c r="B180" i="2"/>
  <c r="B211" i="2"/>
  <c r="B239" i="2"/>
  <c r="B4" i="2"/>
  <c r="B8" i="2"/>
  <c r="B40" i="2"/>
  <c r="B168" i="2"/>
  <c r="B64" i="2"/>
  <c r="B120" i="2"/>
  <c r="B136" i="2"/>
  <c r="B195" i="2"/>
  <c r="B16" i="2"/>
  <c r="B48" i="2"/>
  <c r="B84" i="2"/>
  <c r="B88" i="2"/>
  <c r="B124" i="2"/>
  <c r="B218" i="2"/>
  <c r="B259" i="2"/>
  <c r="B36" i="2"/>
  <c r="C127" i="2"/>
  <c r="C246" i="2"/>
  <c r="C11" i="2"/>
  <c r="C31" i="2"/>
  <c r="C59" i="2"/>
  <c r="C151" i="2"/>
  <c r="C222" i="2"/>
  <c r="C254" i="2"/>
  <c r="C55" i="2"/>
  <c r="C139" i="2"/>
  <c r="C171" i="2"/>
  <c r="C242" i="2"/>
  <c r="C23" i="2"/>
  <c r="C111" i="2"/>
  <c r="C175" i="2"/>
  <c r="C230" i="2"/>
  <c r="C250" i="2"/>
  <c r="C91" i="2"/>
  <c r="C95" i="2"/>
  <c r="C115" i="2"/>
  <c r="C143" i="2"/>
  <c r="C163" i="2"/>
  <c r="C179" i="2"/>
  <c r="C210" i="2"/>
  <c r="C238" i="2"/>
  <c r="C3" i="2"/>
  <c r="C7" i="2"/>
  <c r="C39" i="2"/>
  <c r="C167" i="2"/>
  <c r="C63" i="2"/>
  <c r="C119" i="2"/>
  <c r="C135" i="2"/>
  <c r="C194" i="2"/>
  <c r="C15" i="2"/>
  <c r="C47" i="2"/>
  <c r="C83" i="2"/>
  <c r="C87" i="2"/>
  <c r="C123" i="2"/>
  <c r="C217" i="2"/>
  <c r="C258" i="2"/>
  <c r="C35" i="2"/>
  <c r="B127" i="2"/>
  <c r="B246" i="2"/>
  <c r="B11" i="2"/>
  <c r="B31" i="2"/>
  <c r="B51" i="2"/>
  <c r="B59" i="2"/>
  <c r="B151" i="2"/>
  <c r="B222" i="2"/>
  <c r="B254" i="2"/>
  <c r="B55" i="2"/>
  <c r="B139" i="2"/>
  <c r="B171" i="2"/>
  <c r="B242" i="2"/>
  <c r="B23" i="2"/>
  <c r="B111" i="2"/>
  <c r="B175" i="2"/>
  <c r="B230" i="2"/>
  <c r="B250" i="2"/>
  <c r="B91" i="2"/>
  <c r="B95" i="2"/>
  <c r="B115" i="2"/>
  <c r="B143" i="2"/>
  <c r="B163" i="2"/>
  <c r="B179" i="2"/>
  <c r="B210" i="2"/>
  <c r="B238" i="2"/>
  <c r="B3" i="2"/>
  <c r="B7" i="2"/>
  <c r="B39" i="2"/>
  <c r="B167" i="2"/>
  <c r="B63" i="2"/>
  <c r="B119" i="2"/>
  <c r="B135" i="2"/>
  <c r="B194" i="2"/>
  <c r="B15" i="2"/>
  <c r="B47" i="2"/>
  <c r="B83" i="2"/>
  <c r="B87" i="2"/>
  <c r="B123" i="2"/>
  <c r="B217" i="2"/>
  <c r="B258" i="2"/>
  <c r="B35" i="2"/>
  <c r="C58" i="2"/>
  <c r="C150" i="2"/>
  <c r="C221" i="2"/>
  <c r="C253" i="2"/>
  <c r="C54" i="2"/>
  <c r="C102" i="2"/>
  <c r="C138" i="2"/>
  <c r="C170" i="2"/>
  <c r="C241" i="2"/>
  <c r="C22" i="2"/>
  <c r="C110" i="2"/>
  <c r="C174" i="2"/>
  <c r="C229" i="2"/>
  <c r="C90" i="2"/>
  <c r="C94" i="2"/>
  <c r="C114" i="2"/>
  <c r="C142" i="2"/>
  <c r="C162" i="2"/>
  <c r="C178" i="2"/>
  <c r="C209" i="2"/>
  <c r="C237" i="2"/>
  <c r="C2" i="2"/>
  <c r="C6" i="2"/>
  <c r="C38" i="2"/>
  <c r="C166" i="2"/>
  <c r="C62" i="2"/>
  <c r="C134" i="2"/>
  <c r="C14" i="2"/>
  <c r="C46" i="2"/>
  <c r="C82" i="2"/>
  <c r="C86" i="2"/>
  <c r="C122" i="2"/>
  <c r="C216" i="2"/>
  <c r="C257" i="2"/>
  <c r="B58" i="2"/>
  <c r="B78" i="2"/>
  <c r="B150" i="2"/>
  <c r="B221" i="2"/>
  <c r="B253" i="2"/>
  <c r="B54" i="2"/>
  <c r="B102" i="2"/>
  <c r="B138" i="2"/>
  <c r="B170" i="2"/>
  <c r="B241" i="2"/>
  <c r="B22" i="2"/>
  <c r="B110" i="2"/>
  <c r="B174" i="2"/>
  <c r="B229" i="2"/>
  <c r="B90" i="2"/>
  <c r="B94" i="2"/>
  <c r="B114" i="2"/>
  <c r="B142" i="2"/>
  <c r="B162" i="2"/>
  <c r="B178" i="2"/>
  <c r="B209" i="2"/>
  <c r="B237" i="2"/>
  <c r="B2" i="2"/>
  <c r="B6" i="2"/>
  <c r="B38" i="2"/>
  <c r="B166" i="2"/>
  <c r="B62" i="2"/>
  <c r="B134" i="2"/>
  <c r="B14" i="2"/>
  <c r="B46" i="2"/>
  <c r="B82" i="2"/>
  <c r="B86" i="2"/>
  <c r="B122" i="2"/>
  <c r="B216" i="2"/>
  <c r="B257" i="2"/>
  <c r="C30" i="2"/>
  <c r="C50" i="2"/>
  <c r="C10" i="2"/>
  <c r="B30" i="2"/>
  <c r="B50" i="2"/>
  <c r="B10" i="2"/>
  <c r="C126" i="2"/>
  <c r="C245" i="2"/>
  <c r="B126" i="2"/>
  <c r="B245" i="2"/>
  <c r="B34" i="2"/>
  <c r="M82" i="3" l="1"/>
  <c r="N82" i="3"/>
  <c r="N24" i="3"/>
  <c r="N53" i="3"/>
  <c r="J226" i="3"/>
  <c r="M234" i="3"/>
  <c r="M249" i="3"/>
  <c r="F101" i="3"/>
  <c r="I119" i="3"/>
  <c r="R119" i="3" s="1"/>
  <c r="L119" i="3"/>
  <c r="J95" i="3"/>
  <c r="N236" i="3"/>
  <c r="F125" i="3"/>
  <c r="Q79" i="3"/>
  <c r="Q80" i="3"/>
  <c r="I120" i="3"/>
  <c r="L155" i="3"/>
  <c r="N217" i="3"/>
  <c r="J19" i="2"/>
  <c r="J229" i="3"/>
  <c r="J250" i="3"/>
  <c r="N107" i="3"/>
  <c r="M99" i="3"/>
  <c r="N155" i="3"/>
  <c r="N134" i="3"/>
  <c r="H118" i="3"/>
  <c r="H53" i="3"/>
  <c r="M115" i="3"/>
  <c r="M217" i="3"/>
  <c r="N165" i="3"/>
  <c r="F114" i="3"/>
  <c r="G234" i="3"/>
  <c r="J118" i="3"/>
  <c r="M116" i="3"/>
  <c r="M117" i="3"/>
  <c r="I234" i="3"/>
  <c r="J228" i="3"/>
  <c r="N98" i="3"/>
  <c r="N214" i="3"/>
  <c r="N115" i="3"/>
  <c r="I155" i="3"/>
  <c r="N234" i="3"/>
  <c r="N116" i="3"/>
  <c r="J21" i="3"/>
  <c r="J165" i="3"/>
  <c r="N229" i="3"/>
  <c r="J117" i="3"/>
  <c r="N143" i="3"/>
  <c r="H120" i="3"/>
  <c r="F253" i="3"/>
  <c r="F153" i="3"/>
  <c r="J155" i="3"/>
  <c r="F70" i="3"/>
  <c r="F131" i="3"/>
  <c r="F115" i="3"/>
  <c r="F97" i="3"/>
  <c r="F142" i="3"/>
  <c r="F129" i="3"/>
  <c r="M114" i="3"/>
  <c r="F137" i="3"/>
  <c r="I194" i="3"/>
  <c r="N73" i="3"/>
  <c r="L226" i="3"/>
  <c r="M164" i="3"/>
  <c r="F113" i="3"/>
  <c r="I116" i="3"/>
  <c r="J116" i="3"/>
  <c r="M55" i="3"/>
  <c r="M243" i="3"/>
  <c r="M163" i="3"/>
  <c r="N163" i="3"/>
  <c r="N114" i="3"/>
  <c r="L55" i="3"/>
  <c r="H119" i="3"/>
  <c r="N94" i="3"/>
  <c r="N164" i="3"/>
  <c r="F109" i="3"/>
  <c r="F156" i="3"/>
  <c r="M178" i="3"/>
  <c r="L117" i="3"/>
  <c r="F127" i="3"/>
  <c r="F157" i="3"/>
  <c r="F165" i="3"/>
  <c r="I117" i="3"/>
  <c r="N142" i="3"/>
  <c r="N226" i="3"/>
  <c r="L118" i="3"/>
  <c r="G118" i="3"/>
  <c r="Q118" i="3" s="1"/>
  <c r="E155" i="3"/>
  <c r="F151" i="3"/>
  <c r="F92" i="3"/>
  <c r="F123" i="3"/>
  <c r="L234" i="3"/>
  <c r="M179" i="3"/>
  <c r="N179" i="3"/>
  <c r="I118" i="3"/>
  <c r="M15" i="3"/>
  <c r="N200" i="3"/>
  <c r="J115" i="3"/>
  <c r="F103" i="3"/>
  <c r="F99" i="3"/>
  <c r="H234" i="3"/>
  <c r="J167" i="3"/>
  <c r="N227" i="3"/>
  <c r="F95" i="3"/>
  <c r="H152" i="3"/>
  <c r="H226" i="3"/>
  <c r="M155" i="3"/>
  <c r="J164" i="3"/>
  <c r="M238" i="3"/>
  <c r="L178" i="3"/>
  <c r="F102" i="3"/>
  <c r="F110" i="3"/>
  <c r="F98" i="3"/>
  <c r="F139" i="3"/>
  <c r="F164" i="3"/>
  <c r="F132" i="3"/>
  <c r="F96" i="3"/>
  <c r="J231" i="3"/>
  <c r="N209" i="3"/>
  <c r="F100" i="3"/>
  <c r="F149" i="3"/>
  <c r="F138" i="3"/>
  <c r="F94" i="3"/>
  <c r="F106" i="3"/>
  <c r="F111" i="3"/>
  <c r="F143" i="3"/>
  <c r="F112" i="3"/>
  <c r="F108" i="3"/>
  <c r="M226" i="3"/>
  <c r="N210" i="3"/>
  <c r="N228" i="3"/>
  <c r="G155" i="3"/>
  <c r="F116" i="3"/>
  <c r="N193" i="3"/>
  <c r="H155" i="3"/>
  <c r="F145" i="3"/>
  <c r="F105" i="3"/>
  <c r="F232" i="3"/>
  <c r="F126" i="3"/>
  <c r="F107" i="3"/>
  <c r="I226" i="3"/>
  <c r="J161" i="3"/>
  <c r="M228" i="3"/>
  <c r="N141" i="3"/>
  <c r="L238" i="3"/>
  <c r="F160" i="3"/>
  <c r="N178" i="3"/>
  <c r="F104" i="3"/>
  <c r="J249" i="3"/>
  <c r="M237" i="3"/>
  <c r="N97" i="3"/>
  <c r="N162" i="3"/>
  <c r="F91" i="3"/>
  <c r="F134" i="3"/>
  <c r="F169" i="3"/>
  <c r="E234" i="3"/>
  <c r="F245" i="3"/>
  <c r="F220" i="3"/>
  <c r="F226" i="3"/>
  <c r="F185" i="3"/>
  <c r="F199" i="3"/>
  <c r="F234" i="3"/>
  <c r="F201" i="3"/>
  <c r="J234" i="3"/>
  <c r="F203" i="3"/>
  <c r="J155" i="2"/>
  <c r="F84" i="3"/>
  <c r="J183" i="3"/>
  <c r="M183" i="3"/>
  <c r="N86" i="3"/>
  <c r="F197" i="3"/>
  <c r="F227" i="3"/>
  <c r="N139" i="3"/>
  <c r="L116" i="3"/>
  <c r="J19" i="3"/>
  <c r="F173" i="3"/>
  <c r="L19" i="3"/>
  <c r="F195" i="3"/>
  <c r="F237" i="3"/>
  <c r="N20" i="2"/>
  <c r="F86" i="3"/>
  <c r="F162" i="3"/>
  <c r="F158" i="3"/>
  <c r="F118" i="3"/>
  <c r="F155" i="3"/>
  <c r="F74" i="3"/>
  <c r="F179" i="3"/>
  <c r="F210" i="3"/>
  <c r="F229" i="3"/>
  <c r="F250" i="3"/>
  <c r="F242" i="3"/>
  <c r="F235" i="3"/>
  <c r="F200" i="3"/>
  <c r="F171" i="3"/>
  <c r="F248" i="3"/>
  <c r="F222" i="3"/>
  <c r="F246" i="3"/>
  <c r="F238" i="3"/>
  <c r="F256" i="3"/>
  <c r="F180" i="3"/>
  <c r="F183" i="3"/>
  <c r="F204" i="3"/>
  <c r="F167" i="3"/>
  <c r="F188" i="3"/>
  <c r="F182" i="3"/>
  <c r="F191" i="3"/>
  <c r="F212" i="3"/>
  <c r="F211" i="3"/>
  <c r="F254" i="3"/>
  <c r="F83" i="3"/>
  <c r="F176" i="3"/>
  <c r="F240" i="3"/>
  <c r="F133" i="3"/>
  <c r="F193" i="3"/>
  <c r="F194" i="3"/>
  <c r="F228" i="3"/>
  <c r="F224" i="3"/>
  <c r="F225" i="3"/>
  <c r="F251" i="3"/>
  <c r="F239" i="3"/>
  <c r="F244" i="3"/>
  <c r="F252" i="3"/>
  <c r="N55" i="3"/>
  <c r="F186" i="3"/>
  <c r="F209" i="3"/>
  <c r="F71" i="3"/>
  <c r="F223" i="3"/>
  <c r="F233" i="3"/>
  <c r="F181" i="3"/>
  <c r="F243" i="3"/>
  <c r="F236" i="3"/>
  <c r="N140" i="3"/>
  <c r="F219" i="3"/>
  <c r="F192" i="3"/>
  <c r="F168" i="3"/>
  <c r="F119" i="3"/>
  <c r="G2" i="3"/>
  <c r="F135" i="3"/>
  <c r="F241" i="3"/>
  <c r="F75" i="3"/>
  <c r="F190" i="3"/>
  <c r="F77" i="3"/>
  <c r="F218" i="3"/>
  <c r="I183" i="3"/>
  <c r="L47" i="3"/>
  <c r="F249" i="3"/>
  <c r="F187" i="3"/>
  <c r="F166" i="3"/>
  <c r="F117" i="3"/>
  <c r="F177" i="3"/>
  <c r="F174" i="3"/>
  <c r="F258" i="3"/>
  <c r="F230" i="3"/>
  <c r="F217" i="3"/>
  <c r="F231" i="3"/>
  <c r="F260" i="3"/>
  <c r="L181" i="3"/>
  <c r="F172" i="3"/>
  <c r="F257" i="3"/>
  <c r="F175" i="3"/>
  <c r="F259" i="3"/>
  <c r="F198" i="3"/>
  <c r="N237" i="3"/>
  <c r="F184" i="3"/>
  <c r="F247" i="3"/>
  <c r="F255" i="3"/>
  <c r="F170" i="3"/>
  <c r="F189" i="3"/>
  <c r="F87" i="3"/>
  <c r="F221" i="3"/>
  <c r="F178" i="3"/>
  <c r="F89" i="3"/>
  <c r="H183" i="3"/>
  <c r="I248" i="3"/>
  <c r="L48" i="3"/>
  <c r="F196" i="3"/>
  <c r="F202" i="3"/>
  <c r="F136" i="3"/>
  <c r="F85" i="3"/>
  <c r="F159" i="3"/>
  <c r="F163" i="3"/>
  <c r="P69" i="3"/>
  <c r="F141" i="3"/>
  <c r="F152" i="3"/>
  <c r="F140" i="3"/>
  <c r="F161" i="3"/>
  <c r="F130" i="3"/>
  <c r="F72" i="3"/>
  <c r="F150" i="3"/>
  <c r="F154" i="3"/>
  <c r="F128" i="3"/>
  <c r="F124" i="3"/>
  <c r="F148" i="3"/>
  <c r="F146" i="3"/>
  <c r="F122" i="3"/>
  <c r="F90" i="3"/>
  <c r="F120" i="3"/>
  <c r="F93" i="3"/>
  <c r="F147" i="3"/>
  <c r="F144" i="3"/>
  <c r="F88" i="3"/>
  <c r="F76" i="3"/>
  <c r="F73" i="3"/>
  <c r="F82" i="3"/>
  <c r="P68" i="3"/>
  <c r="P67" i="3"/>
  <c r="J242" i="3"/>
  <c r="N100" i="3"/>
  <c r="I19" i="3"/>
  <c r="N211" i="3"/>
  <c r="J48" i="3"/>
  <c r="L250" i="3"/>
  <c r="I18" i="3"/>
  <c r="L179" i="3"/>
  <c r="H109" i="3"/>
  <c r="I179" i="3"/>
  <c r="I52" i="3"/>
  <c r="J246" i="3"/>
  <c r="M20" i="3"/>
  <c r="N33" i="3"/>
  <c r="M180" i="3"/>
  <c r="N180" i="3"/>
  <c r="J99" i="3"/>
  <c r="N83" i="3"/>
  <c r="N146" i="3"/>
  <c r="N85" i="3"/>
  <c r="N34" i="3"/>
  <c r="N220" i="3"/>
  <c r="N96" i="3"/>
  <c r="J106" i="3"/>
  <c r="H95" i="3"/>
  <c r="H114" i="3"/>
  <c r="H217" i="3"/>
  <c r="L107" i="3"/>
  <c r="N138" i="3"/>
  <c r="N218" i="3"/>
  <c r="I55" i="3"/>
  <c r="J247" i="3"/>
  <c r="M184" i="3"/>
  <c r="M235" i="3"/>
  <c r="N37" i="3"/>
  <c r="H65" i="3"/>
  <c r="H117" i="3"/>
  <c r="H245" i="3"/>
  <c r="H174" i="3"/>
  <c r="I187" i="3"/>
  <c r="M111" i="3"/>
  <c r="M247" i="3"/>
  <c r="N74" i="3"/>
  <c r="L143" i="3"/>
  <c r="L76" i="3"/>
  <c r="I65" i="3"/>
  <c r="N259" i="3"/>
  <c r="N52" i="3"/>
  <c r="M131" i="3"/>
  <c r="M236" i="3"/>
  <c r="N246" i="3"/>
  <c r="M248" i="3"/>
  <c r="N50" i="3"/>
  <c r="N154" i="3"/>
  <c r="N215" i="3"/>
  <c r="I249" i="3"/>
  <c r="L182" i="3"/>
  <c r="N260" i="3"/>
  <c r="M90" i="3"/>
  <c r="N25" i="3"/>
  <c r="N91" i="3"/>
  <c r="J248" i="3"/>
  <c r="H36" i="3"/>
  <c r="I245" i="3"/>
  <c r="J55" i="3"/>
  <c r="J184" i="3"/>
  <c r="M50" i="3"/>
  <c r="N5" i="3"/>
  <c r="N90" i="3"/>
  <c r="L95" i="3"/>
  <c r="L111" i="3"/>
  <c r="N122" i="3"/>
  <c r="J114" i="3"/>
  <c r="H250" i="3"/>
  <c r="H246" i="3"/>
  <c r="H243" i="3"/>
  <c r="H48" i="3"/>
  <c r="H180" i="3"/>
  <c r="I99" i="3"/>
  <c r="I178" i="3"/>
  <c r="J243" i="3"/>
  <c r="M171" i="3"/>
  <c r="M53" i="3"/>
  <c r="N41" i="3"/>
  <c r="L246" i="3"/>
  <c r="L248" i="3"/>
  <c r="J182" i="3"/>
  <c r="J85" i="3"/>
  <c r="M182" i="3"/>
  <c r="N233" i="3"/>
  <c r="N258" i="3"/>
  <c r="N241" i="3"/>
  <c r="H175" i="3"/>
  <c r="H52" i="3"/>
  <c r="J175" i="3"/>
  <c r="M175" i="3"/>
  <c r="N250" i="3"/>
  <c r="N29" i="3"/>
  <c r="N147" i="3"/>
  <c r="L174" i="3"/>
  <c r="J144" i="3"/>
  <c r="J45" i="3"/>
  <c r="M256" i="3"/>
  <c r="N235" i="3"/>
  <c r="H238" i="3"/>
  <c r="H178" i="3"/>
  <c r="I114" i="3"/>
  <c r="J169" i="3"/>
  <c r="M83" i="3"/>
  <c r="N14" i="3"/>
  <c r="N148" i="3"/>
  <c r="N176" i="3"/>
  <c r="J43" i="3"/>
  <c r="M187" i="3"/>
  <c r="M104" i="3"/>
  <c r="M106" i="3"/>
  <c r="N64" i="3"/>
  <c r="N192" i="3"/>
  <c r="H87" i="3"/>
  <c r="H55" i="3"/>
  <c r="H187" i="3"/>
  <c r="I247" i="3"/>
  <c r="M14" i="3"/>
  <c r="N99" i="3"/>
  <c r="N21" i="3"/>
  <c r="L53" i="3"/>
  <c r="L21" i="3"/>
  <c r="J77" i="3"/>
  <c r="J104" i="3"/>
  <c r="J181" i="3"/>
  <c r="M54" i="3"/>
  <c r="M233" i="3"/>
  <c r="N70" i="3"/>
  <c r="N225" i="3"/>
  <c r="L187" i="3"/>
  <c r="M132" i="3"/>
  <c r="M145" i="3"/>
  <c r="N132" i="3"/>
  <c r="N190" i="3"/>
  <c r="H116" i="3"/>
  <c r="M176" i="3"/>
  <c r="H34" i="3"/>
  <c r="I184" i="3"/>
  <c r="I181" i="3"/>
  <c r="J140" i="3"/>
  <c r="J244" i="3"/>
  <c r="J224" i="3"/>
  <c r="M107" i="3"/>
  <c r="M42" i="3"/>
  <c r="M240" i="3"/>
  <c r="N18" i="3"/>
  <c r="N89" i="3"/>
  <c r="N244" i="3"/>
  <c r="L243" i="3"/>
  <c r="L233" i="3"/>
  <c r="J46" i="3"/>
  <c r="M44" i="3"/>
  <c r="M46" i="3"/>
  <c r="N131" i="3"/>
  <c r="N189" i="3"/>
  <c r="Q173" i="3"/>
  <c r="J74" i="3"/>
  <c r="L108" i="3"/>
  <c r="H242" i="3"/>
  <c r="I48" i="3"/>
  <c r="I180" i="3"/>
  <c r="J171" i="3"/>
  <c r="J102" i="3"/>
  <c r="J178" i="3"/>
  <c r="M47" i="3"/>
  <c r="M156" i="3"/>
  <c r="M108" i="3"/>
  <c r="M244" i="3"/>
  <c r="M109" i="3"/>
  <c r="M245" i="3"/>
  <c r="M201" i="3"/>
  <c r="M22" i="3"/>
  <c r="M241" i="3"/>
  <c r="N32" i="3"/>
  <c r="N40" i="3"/>
  <c r="N245" i="3"/>
  <c r="N42" i="3"/>
  <c r="L52" i="3"/>
  <c r="L148" i="3"/>
  <c r="J143" i="3"/>
  <c r="J44" i="3"/>
  <c r="M103" i="3"/>
  <c r="M105" i="3"/>
  <c r="N103" i="3"/>
  <c r="J233" i="3"/>
  <c r="N169" i="3"/>
  <c r="L183" i="3"/>
  <c r="J204" i="3"/>
  <c r="N159" i="3"/>
  <c r="L175" i="3"/>
  <c r="N35" i="3"/>
  <c r="H224" i="3"/>
  <c r="H110" i="3"/>
  <c r="I109" i="3"/>
  <c r="H54" i="3"/>
  <c r="H249" i="3"/>
  <c r="I242" i="3"/>
  <c r="I250" i="3"/>
  <c r="I100" i="3"/>
  <c r="I186" i="3"/>
  <c r="I182" i="3"/>
  <c r="J100" i="3"/>
  <c r="J109" i="3"/>
  <c r="J110" i="3"/>
  <c r="M172" i="3"/>
  <c r="M170" i="3"/>
  <c r="M110" i="3"/>
  <c r="N92" i="3"/>
  <c r="N102" i="3"/>
  <c r="L242" i="3"/>
  <c r="L247" i="3"/>
  <c r="L184" i="3"/>
  <c r="L49" i="3"/>
  <c r="L245" i="3"/>
  <c r="L54" i="3"/>
  <c r="L186" i="3"/>
  <c r="J187" i="3"/>
  <c r="J180" i="3"/>
  <c r="M257" i="3"/>
  <c r="N257" i="3"/>
  <c r="L115" i="3"/>
  <c r="J225" i="3"/>
  <c r="L109" i="3"/>
  <c r="H179" i="3"/>
  <c r="H247" i="3"/>
  <c r="H181" i="3"/>
  <c r="I20" i="3"/>
  <c r="J174" i="3"/>
  <c r="M242" i="3"/>
  <c r="M250" i="3"/>
  <c r="M26" i="3"/>
  <c r="M149" i="3"/>
  <c r="M174" i="3"/>
  <c r="N51" i="3"/>
  <c r="N232" i="3"/>
  <c r="J179" i="3"/>
  <c r="L180" i="3"/>
  <c r="M120" i="3"/>
  <c r="M45" i="3"/>
  <c r="N127" i="3"/>
  <c r="N256" i="3"/>
  <c r="I115" i="3"/>
  <c r="M52" i="3"/>
  <c r="N111" i="3"/>
  <c r="H25" i="3"/>
  <c r="I175" i="3"/>
  <c r="L244" i="3"/>
  <c r="L110" i="3"/>
  <c r="N255" i="3"/>
  <c r="N175" i="3"/>
  <c r="I21" i="3"/>
  <c r="H139" i="3"/>
  <c r="H186" i="3"/>
  <c r="H182" i="3"/>
  <c r="I246" i="3"/>
  <c r="I243" i="3"/>
  <c r="I160" i="3"/>
  <c r="I244" i="3"/>
  <c r="I54" i="3"/>
  <c r="I110" i="3"/>
  <c r="J53" i="3"/>
  <c r="J34" i="3"/>
  <c r="J54" i="3"/>
  <c r="M48" i="3"/>
  <c r="M239" i="3"/>
  <c r="M49" i="3"/>
  <c r="M232" i="3"/>
  <c r="N243" i="3"/>
  <c r="N20" i="3"/>
  <c r="N184" i="3"/>
  <c r="N224" i="3"/>
  <c r="L120" i="3"/>
  <c r="L46" i="3"/>
  <c r="N84" i="3"/>
  <c r="J76" i="3"/>
  <c r="M246" i="3"/>
  <c r="H184" i="3"/>
  <c r="H92" i="3"/>
  <c r="H244" i="3"/>
  <c r="I238" i="3"/>
  <c r="I197" i="3"/>
  <c r="J238" i="3"/>
  <c r="J96" i="3"/>
  <c r="J141" i="3"/>
  <c r="J245" i="3"/>
  <c r="M34" i="3"/>
  <c r="M139" i="3"/>
  <c r="M169" i="3"/>
  <c r="M21" i="3"/>
  <c r="N17" i="3"/>
  <c r="N75" i="3"/>
  <c r="N150" i="3"/>
  <c r="N185" i="3"/>
  <c r="N204" i="3"/>
  <c r="N240" i="3"/>
  <c r="L96" i="3"/>
  <c r="L173" i="3"/>
  <c r="L249" i="3"/>
  <c r="N198" i="3"/>
  <c r="H115" i="3"/>
  <c r="J35" i="3"/>
  <c r="J160" i="3"/>
  <c r="L20" i="3"/>
  <c r="N219" i="3"/>
  <c r="M65" i="3"/>
  <c r="M57" i="3"/>
  <c r="N65" i="3"/>
  <c r="N57" i="3"/>
  <c r="N157" i="3"/>
  <c r="N216" i="3"/>
  <c r="T43" i="2"/>
  <c r="V161" i="2"/>
  <c r="V243" i="2"/>
  <c r="V170" i="2"/>
  <c r="H41" i="3"/>
  <c r="I174" i="3"/>
  <c r="I53" i="3"/>
  <c r="N47" i="3"/>
  <c r="N173" i="3"/>
  <c r="N19" i="3"/>
  <c r="M25" i="3"/>
  <c r="M148" i="3"/>
  <c r="N231" i="3"/>
  <c r="M196" i="3"/>
  <c r="N126" i="3"/>
  <c r="N188" i="3"/>
  <c r="N251" i="3"/>
  <c r="T46" i="2"/>
  <c r="L114" i="3"/>
  <c r="M186" i="3"/>
  <c r="N43" i="3"/>
  <c r="N108" i="3"/>
  <c r="N49" i="3"/>
  <c r="M19" i="3"/>
  <c r="M195" i="3"/>
  <c r="T189" i="2"/>
  <c r="V13" i="2"/>
  <c r="V214" i="2"/>
  <c r="H197" i="3"/>
  <c r="M173" i="3"/>
  <c r="M181" i="3"/>
  <c r="N54" i="3"/>
  <c r="N186" i="3"/>
  <c r="N183" i="3"/>
  <c r="N109" i="3"/>
  <c r="N28" i="3"/>
  <c r="M124" i="3"/>
  <c r="N124" i="3"/>
  <c r="N253" i="3"/>
  <c r="T104" i="2"/>
  <c r="V193" i="2"/>
  <c r="M100" i="3"/>
  <c r="N247" i="3"/>
  <c r="N248" i="3"/>
  <c r="N203" i="3"/>
  <c r="N242" i="3"/>
  <c r="M91" i="3"/>
  <c r="M123" i="3"/>
  <c r="N61" i="3"/>
  <c r="N123" i="3"/>
  <c r="N197" i="3"/>
  <c r="N252" i="3"/>
  <c r="V125" i="2"/>
  <c r="V101" i="2"/>
  <c r="V124" i="2"/>
  <c r="N110" i="3"/>
  <c r="N46" i="3"/>
  <c r="N171" i="3"/>
  <c r="N238" i="3"/>
  <c r="N44" i="3"/>
  <c r="N170" i="3"/>
  <c r="M224" i="3"/>
  <c r="N135" i="3"/>
  <c r="N151" i="3"/>
  <c r="N202" i="3"/>
  <c r="M188" i="3"/>
  <c r="N56" i="3"/>
  <c r="N60" i="3"/>
  <c r="N130" i="3"/>
  <c r="N156" i="3"/>
  <c r="N196" i="3"/>
  <c r="N223" i="3"/>
  <c r="T184" i="2"/>
  <c r="T47" i="2"/>
  <c r="V65" i="2"/>
  <c r="V84" i="2"/>
  <c r="V242" i="2"/>
  <c r="N174" i="3"/>
  <c r="N106" i="3"/>
  <c r="N187" i="3"/>
  <c r="N45" i="3"/>
  <c r="N93" i="3"/>
  <c r="N101" i="3"/>
  <c r="N201" i="3"/>
  <c r="N59" i="3"/>
  <c r="N195" i="3"/>
  <c r="N222" i="3"/>
  <c r="R117" i="2"/>
  <c r="R104" i="2"/>
  <c r="T94" i="2"/>
  <c r="V25" i="2"/>
  <c r="H160" i="3"/>
  <c r="H248" i="3"/>
  <c r="J186" i="3"/>
  <c r="N249" i="3"/>
  <c r="N182" i="3"/>
  <c r="N119" i="3"/>
  <c r="N104" i="3"/>
  <c r="N120" i="3"/>
  <c r="N181" i="3"/>
  <c r="N10" i="3"/>
  <c r="N168" i="3"/>
  <c r="N230" i="3"/>
  <c r="N58" i="3"/>
  <c r="N158" i="3"/>
  <c r="N194" i="3"/>
  <c r="N221" i="3"/>
  <c r="V236" i="2"/>
  <c r="V176" i="2"/>
  <c r="V43" i="2"/>
  <c r="M43" i="3"/>
  <c r="N15" i="3"/>
  <c r="N172" i="3"/>
  <c r="N48" i="3"/>
  <c r="N105" i="3"/>
  <c r="P13" i="3"/>
  <c r="J58" i="2"/>
  <c r="H9" i="3"/>
  <c r="J102" i="2"/>
  <c r="H27" i="3"/>
  <c r="J174" i="2"/>
  <c r="H37" i="3"/>
  <c r="J142" i="2"/>
  <c r="H44" i="3"/>
  <c r="J14" i="2"/>
  <c r="H56" i="3"/>
  <c r="J190" i="2"/>
  <c r="H64" i="3"/>
  <c r="J254" i="2"/>
  <c r="H77" i="3"/>
  <c r="J75" i="2"/>
  <c r="H82" i="3"/>
  <c r="J242" i="2"/>
  <c r="H94" i="3"/>
  <c r="J91" i="2"/>
  <c r="H101" i="3"/>
  <c r="J83" i="2"/>
  <c r="H124" i="3"/>
  <c r="J36" i="2"/>
  <c r="H134" i="3"/>
  <c r="J52" i="2"/>
  <c r="H140" i="3"/>
  <c r="J140" i="2"/>
  <c r="H150" i="3"/>
  <c r="J231" i="2"/>
  <c r="H164" i="3"/>
  <c r="J116" i="2"/>
  <c r="H169" i="3"/>
  <c r="J48" i="2"/>
  <c r="H189" i="3"/>
  <c r="J218" i="2"/>
  <c r="H198" i="3"/>
  <c r="J45" i="2"/>
  <c r="H202" i="3"/>
  <c r="J105" i="2"/>
  <c r="H212" i="3"/>
  <c r="J236" i="2"/>
  <c r="H222" i="3"/>
  <c r="J165" i="2"/>
  <c r="H235" i="3"/>
  <c r="J189" i="2"/>
  <c r="H241" i="3"/>
  <c r="J185" i="2"/>
  <c r="H258" i="3"/>
  <c r="L150" i="2"/>
  <c r="I10" i="3"/>
  <c r="L70" i="2"/>
  <c r="I17" i="3"/>
  <c r="L225" i="2"/>
  <c r="I31" i="3"/>
  <c r="L249" i="2"/>
  <c r="I39" i="3"/>
  <c r="L237" i="2"/>
  <c r="I47" i="3"/>
  <c r="L86" i="2"/>
  <c r="I59" i="3"/>
  <c r="L246" i="2"/>
  <c r="I71" i="3"/>
  <c r="L151" i="2"/>
  <c r="I75" i="3"/>
  <c r="I86" i="3"/>
  <c r="L27" i="2"/>
  <c r="I96" i="3"/>
  <c r="L163" i="2"/>
  <c r="I106" i="3"/>
  <c r="L107" i="2"/>
  <c r="I126" i="3"/>
  <c r="L247" i="2"/>
  <c r="I136" i="3"/>
  <c r="L223" i="2"/>
  <c r="I143" i="3"/>
  <c r="L156" i="2"/>
  <c r="I151" i="3"/>
  <c r="L227" i="2"/>
  <c r="I157" i="3"/>
  <c r="L92" i="2"/>
  <c r="I166" i="3"/>
  <c r="L4" i="2"/>
  <c r="I176" i="3"/>
  <c r="L124" i="2"/>
  <c r="I193" i="3"/>
  <c r="L129" i="2"/>
  <c r="L57" i="2"/>
  <c r="I209" i="3"/>
  <c r="L157" i="2"/>
  <c r="L113" i="2"/>
  <c r="L101" i="2"/>
  <c r="I232" i="3"/>
  <c r="L85" i="2"/>
  <c r="I253" i="3"/>
  <c r="L260" i="2"/>
  <c r="N50" i="2"/>
  <c r="J8" i="3"/>
  <c r="N74" i="2"/>
  <c r="J18" i="3"/>
  <c r="N233" i="2"/>
  <c r="J32" i="3"/>
  <c r="N213" i="2"/>
  <c r="J213" i="3" s="1"/>
  <c r="J65" i="3"/>
  <c r="N31" i="2"/>
  <c r="J73" i="3"/>
  <c r="N171" i="2"/>
  <c r="J88" i="3"/>
  <c r="N91" i="2"/>
  <c r="J101" i="3"/>
  <c r="N56" i="2"/>
  <c r="J145" i="3"/>
  <c r="N160" i="2"/>
  <c r="J152" i="3"/>
  <c r="N100" i="2"/>
  <c r="J168" i="3"/>
  <c r="N37" i="2"/>
  <c r="J200" i="3"/>
  <c r="N57" i="2"/>
  <c r="J209" i="3"/>
  <c r="N161" i="2"/>
  <c r="J217" i="3"/>
  <c r="N101" i="2"/>
  <c r="J232" i="3"/>
  <c r="P34" i="2"/>
  <c r="K34" i="3" s="1"/>
  <c r="P54" i="2"/>
  <c r="K54" i="3" s="1"/>
  <c r="P62" i="2"/>
  <c r="K62" i="3" s="1"/>
  <c r="P43" i="2"/>
  <c r="K43" i="3" s="1"/>
  <c r="P139" i="2"/>
  <c r="K139" i="3" s="1"/>
  <c r="P23" i="2"/>
  <c r="K23" i="3" s="1"/>
  <c r="P247" i="2"/>
  <c r="K247" i="3" s="1"/>
  <c r="P255" i="2"/>
  <c r="K255" i="3" s="1"/>
  <c r="P172" i="2"/>
  <c r="K172" i="3" s="1"/>
  <c r="P24" i="2"/>
  <c r="K24" i="3" s="1"/>
  <c r="P180" i="2"/>
  <c r="K180" i="3" s="1"/>
  <c r="P170" i="2"/>
  <c r="K170" i="3" s="1"/>
  <c r="P233" i="2"/>
  <c r="K233" i="3" s="1"/>
  <c r="P45" i="2"/>
  <c r="K45" i="3" s="1"/>
  <c r="P133" i="2"/>
  <c r="K133" i="3" s="1"/>
  <c r="P244" i="2"/>
  <c r="K244" i="3" s="1"/>
  <c r="P145" i="2"/>
  <c r="K145" i="3" s="1"/>
  <c r="L202" i="2"/>
  <c r="I90" i="3"/>
  <c r="T10" i="2"/>
  <c r="M5" i="3"/>
  <c r="T154" i="2"/>
  <c r="M24" i="3"/>
  <c r="T205" i="2"/>
  <c r="M205" i="3" s="1"/>
  <c r="M30" i="3"/>
  <c r="T186" i="2"/>
  <c r="M51" i="3"/>
  <c r="T51" i="2"/>
  <c r="T131" i="2"/>
  <c r="M84" i="3"/>
  <c r="T242" i="2"/>
  <c r="M94" i="3"/>
  <c r="T63" i="2"/>
  <c r="M112" i="3"/>
  <c r="M140" i="3"/>
  <c r="T52" i="2"/>
  <c r="T140" i="2"/>
  <c r="M150" i="3"/>
  <c r="T235" i="2"/>
  <c r="M158" i="3"/>
  <c r="T64" i="2"/>
  <c r="M177" i="3"/>
  <c r="T61" i="2"/>
  <c r="M204" i="3"/>
  <c r="T105" i="2"/>
  <c r="M212" i="3"/>
  <c r="T228" i="2"/>
  <c r="M221" i="3"/>
  <c r="T93" i="2"/>
  <c r="M230" i="3"/>
  <c r="N9" i="3"/>
  <c r="V58" i="2"/>
  <c r="N16" i="3"/>
  <c r="N27" i="3"/>
  <c r="V102" i="2"/>
  <c r="N36" i="3"/>
  <c r="V110" i="2"/>
  <c r="N71" i="3"/>
  <c r="V246" i="2"/>
  <c r="N76" i="3"/>
  <c r="V222" i="2"/>
  <c r="N87" i="3"/>
  <c r="V159" i="2"/>
  <c r="N95" i="3"/>
  <c r="V23" i="2"/>
  <c r="N113" i="3"/>
  <c r="V187" i="2"/>
  <c r="N149" i="3"/>
  <c r="V132" i="2"/>
  <c r="N161" i="3"/>
  <c r="V28" i="2"/>
  <c r="N177" i="3"/>
  <c r="V64" i="2"/>
  <c r="V153" i="2"/>
  <c r="N212" i="3"/>
  <c r="V105" i="2"/>
  <c r="N239" i="3"/>
  <c r="V5" i="2"/>
  <c r="R253" i="2"/>
  <c r="L12" i="3"/>
  <c r="L16" i="3"/>
  <c r="R102" i="2"/>
  <c r="L27" i="3"/>
  <c r="R229" i="2"/>
  <c r="L38" i="3"/>
  <c r="R94" i="2"/>
  <c r="L41" i="3"/>
  <c r="R213" i="2"/>
  <c r="L213" i="3" s="1"/>
  <c r="L65" i="3"/>
  <c r="R46" i="2"/>
  <c r="L57" i="3"/>
  <c r="R51" i="2"/>
  <c r="R206" i="2"/>
  <c r="L206" i="3" s="1"/>
  <c r="L91" i="3"/>
  <c r="R103" i="2"/>
  <c r="L83" i="3"/>
  <c r="R115" i="2"/>
  <c r="L104" i="3"/>
  <c r="R128" i="2"/>
  <c r="L135" i="3"/>
  <c r="R56" i="2"/>
  <c r="L145" i="3"/>
  <c r="R227" i="2"/>
  <c r="L157" i="3"/>
  <c r="R24" i="2"/>
  <c r="L160" i="3"/>
  <c r="R180" i="2"/>
  <c r="L172" i="3"/>
  <c r="R16" i="2"/>
  <c r="L188" i="3"/>
  <c r="R108" i="2"/>
  <c r="L192" i="3"/>
  <c r="R153" i="2"/>
  <c r="R236" i="2"/>
  <c r="L222" i="3"/>
  <c r="R141" i="2"/>
  <c r="R29" i="2"/>
  <c r="L225" i="3"/>
  <c r="R165" i="2"/>
  <c r="L235" i="3"/>
  <c r="J54" i="2"/>
  <c r="H15" i="3"/>
  <c r="J115" i="2"/>
  <c r="H104" i="3"/>
  <c r="J208" i="2"/>
  <c r="H208" i="3" s="1"/>
  <c r="L207" i="2"/>
  <c r="I207" i="3" s="1"/>
  <c r="I156" i="3"/>
  <c r="N82" i="2"/>
  <c r="J58" i="3"/>
  <c r="N15" i="2"/>
  <c r="J122" i="3"/>
  <c r="N107" i="2"/>
  <c r="J126" i="3"/>
  <c r="N260" i="2"/>
  <c r="N89" i="2"/>
  <c r="J254" i="3"/>
  <c r="N184" i="2"/>
  <c r="J195" i="3"/>
  <c r="P206" i="2"/>
  <c r="K206" i="3" s="1"/>
  <c r="P14" i="2"/>
  <c r="K14" i="3" s="1"/>
  <c r="P106" i="2"/>
  <c r="K106" i="3" s="1"/>
  <c r="P191" i="2"/>
  <c r="K191" i="3" s="1"/>
  <c r="P16" i="2"/>
  <c r="P108" i="2"/>
  <c r="K108" i="3" s="1"/>
  <c r="P220" i="2"/>
  <c r="K220" i="3" s="1"/>
  <c r="P49" i="2"/>
  <c r="K49" i="3" s="1"/>
  <c r="R123" i="2"/>
  <c r="L127" i="3"/>
  <c r="R220" i="2"/>
  <c r="L216" i="3" s="1"/>
  <c r="L260" i="3"/>
  <c r="R49" i="2"/>
  <c r="L252" i="3"/>
  <c r="T182" i="2"/>
  <c r="M63" i="3"/>
  <c r="T258" i="2"/>
  <c r="M133" i="3"/>
  <c r="T87" i="2"/>
  <c r="M125" i="3"/>
  <c r="T260" i="2"/>
  <c r="T89" i="2"/>
  <c r="M254" i="3"/>
  <c r="N63" i="3"/>
  <c r="V182" i="2"/>
  <c r="N133" i="3"/>
  <c r="V258" i="2"/>
  <c r="N125" i="3"/>
  <c r="V87" i="2"/>
  <c r="N199" i="3"/>
  <c r="V259" i="2"/>
  <c r="N191" i="3"/>
  <c r="V88" i="2"/>
  <c r="V260" i="2"/>
  <c r="N254" i="3"/>
  <c r="V89" i="2"/>
  <c r="T18" i="2"/>
  <c r="V60" i="2"/>
  <c r="J50" i="2"/>
  <c r="H8" i="3"/>
  <c r="J130" i="2"/>
  <c r="H22" i="3"/>
  <c r="J114" i="2"/>
  <c r="H43" i="3"/>
  <c r="J46" i="2"/>
  <c r="H57" i="3"/>
  <c r="J216" i="2"/>
  <c r="J222" i="2"/>
  <c r="H76" i="3"/>
  <c r="J103" i="2"/>
  <c r="H83" i="3"/>
  <c r="H93" i="3"/>
  <c r="J95" i="2"/>
  <c r="H102" i="3"/>
  <c r="J107" i="2"/>
  <c r="H126" i="3"/>
  <c r="J247" i="2"/>
  <c r="H136" i="3"/>
  <c r="J176" i="2"/>
  <c r="H163" i="3"/>
  <c r="J100" i="2"/>
  <c r="H168" i="3"/>
  <c r="J84" i="2"/>
  <c r="H190" i="3"/>
  <c r="J259" i="2"/>
  <c r="H199" i="3"/>
  <c r="J33" i="2"/>
  <c r="H201" i="3"/>
  <c r="J133" i="2"/>
  <c r="J29" i="2"/>
  <c r="H225" i="3"/>
  <c r="J17" i="2"/>
  <c r="H251" i="3"/>
  <c r="J193" i="2"/>
  <c r="H259" i="3"/>
  <c r="L58" i="2"/>
  <c r="I9" i="3"/>
  <c r="L241" i="2"/>
  <c r="I33" i="3"/>
  <c r="L90" i="2"/>
  <c r="I40" i="3"/>
  <c r="L2" i="2"/>
  <c r="I49" i="3"/>
  <c r="L122" i="2"/>
  <c r="I61" i="3"/>
  <c r="L127" i="2"/>
  <c r="I70" i="3"/>
  <c r="L59" i="2"/>
  <c r="I74" i="3"/>
  <c r="L171" i="2"/>
  <c r="I88" i="3"/>
  <c r="L175" i="2"/>
  <c r="I98" i="3"/>
  <c r="L238" i="2"/>
  <c r="I108" i="3"/>
  <c r="L87" i="2"/>
  <c r="I125" i="3"/>
  <c r="L128" i="2"/>
  <c r="I135" i="3"/>
  <c r="L152" i="2"/>
  <c r="I142" i="3"/>
  <c r="L160" i="2"/>
  <c r="I152" i="3"/>
  <c r="L243" i="2"/>
  <c r="I159" i="3"/>
  <c r="L116" i="2"/>
  <c r="I169" i="3"/>
  <c r="L64" i="2"/>
  <c r="I177" i="3"/>
  <c r="L13" i="2"/>
  <c r="L73" i="2"/>
  <c r="I210" i="3"/>
  <c r="L200" i="2"/>
  <c r="I219" i="3"/>
  <c r="L29" i="2"/>
  <c r="I225" i="3"/>
  <c r="L97" i="2"/>
  <c r="I231" i="3"/>
  <c r="L125" i="2"/>
  <c r="I256" i="3"/>
  <c r="L219" i="2"/>
  <c r="N42" i="2"/>
  <c r="J7" i="3"/>
  <c r="N154" i="2"/>
  <c r="J24" i="3"/>
  <c r="N241" i="2"/>
  <c r="J33" i="3"/>
  <c r="N257" i="2"/>
  <c r="N151" i="2"/>
  <c r="J75" i="3"/>
  <c r="N159" i="2"/>
  <c r="J87" i="3"/>
  <c r="N99" i="2"/>
  <c r="J103" i="3"/>
  <c r="N36" i="2"/>
  <c r="J134" i="3"/>
  <c r="N72" i="2"/>
  <c r="J146" i="3"/>
  <c r="N199" i="2"/>
  <c r="J154" i="3"/>
  <c r="N144" i="2"/>
  <c r="J170" i="3"/>
  <c r="N248" i="2"/>
  <c r="N73" i="2"/>
  <c r="J210" i="3"/>
  <c r="N200" i="2"/>
  <c r="J219" i="3"/>
  <c r="N145" i="2"/>
  <c r="P245" i="2"/>
  <c r="K245" i="3" s="1"/>
  <c r="P70" i="2"/>
  <c r="K70" i="3" s="1"/>
  <c r="P186" i="2"/>
  <c r="K186" i="3" s="1"/>
  <c r="P31" i="2"/>
  <c r="K31" i="3" s="1"/>
  <c r="P171" i="2"/>
  <c r="K171" i="3" s="1"/>
  <c r="P111" i="2"/>
  <c r="K111" i="3" s="1"/>
  <c r="P128" i="2"/>
  <c r="K128" i="3" s="1"/>
  <c r="P223" i="2"/>
  <c r="K223" i="3" s="1"/>
  <c r="P160" i="2"/>
  <c r="K160" i="3" s="1"/>
  <c r="P176" i="2"/>
  <c r="K176" i="3" s="1"/>
  <c r="P164" i="2"/>
  <c r="K164" i="3" s="1"/>
  <c r="P158" i="2"/>
  <c r="K158" i="3" s="1"/>
  <c r="P33" i="2"/>
  <c r="K33" i="3" s="1"/>
  <c r="P141" i="2"/>
  <c r="K141" i="3" s="1"/>
  <c r="P236" i="2"/>
  <c r="K236" i="3" s="1"/>
  <c r="P117" i="2"/>
  <c r="K117" i="3" s="1"/>
  <c r="N202" i="2"/>
  <c r="J90" i="3"/>
  <c r="T150" i="2"/>
  <c r="M10" i="3"/>
  <c r="M16" i="3"/>
  <c r="T102" i="2"/>
  <c r="M27" i="3"/>
  <c r="T35" i="2"/>
  <c r="T151" i="2"/>
  <c r="M75" i="3"/>
  <c r="T139" i="2"/>
  <c r="M85" i="3"/>
  <c r="M93" i="3"/>
  <c r="T187" i="2"/>
  <c r="M113" i="3"/>
  <c r="T172" i="2"/>
  <c r="M153" i="3"/>
  <c r="T24" i="2"/>
  <c r="M160" i="3"/>
  <c r="T188" i="2"/>
  <c r="M185" i="3"/>
  <c r="T53" i="2"/>
  <c r="M203" i="3"/>
  <c r="T133" i="2"/>
  <c r="T236" i="2"/>
  <c r="M222" i="3"/>
  <c r="T97" i="2"/>
  <c r="M231" i="3"/>
  <c r="R150" i="2"/>
  <c r="L10" i="3"/>
  <c r="R74" i="2"/>
  <c r="L18" i="3"/>
  <c r="R197" i="2"/>
  <c r="L28" i="3"/>
  <c r="R174" i="2"/>
  <c r="L37" i="3"/>
  <c r="R114" i="2"/>
  <c r="L43" i="3"/>
  <c r="R190" i="2"/>
  <c r="L64" i="3"/>
  <c r="R35" i="2"/>
  <c r="R43" i="2"/>
  <c r="R202" i="2"/>
  <c r="L90" i="3"/>
  <c r="R75" i="2"/>
  <c r="L82" i="3"/>
  <c r="R99" i="2"/>
  <c r="L103" i="3"/>
  <c r="R12" i="2"/>
  <c r="L137" i="3"/>
  <c r="R76" i="2"/>
  <c r="L147" i="3"/>
  <c r="R207" i="2"/>
  <c r="L207" i="3" s="1"/>
  <c r="L156" i="3"/>
  <c r="R176" i="2"/>
  <c r="L163" i="3"/>
  <c r="R164" i="2"/>
  <c r="L171" i="3"/>
  <c r="R259" i="2"/>
  <c r="L199" i="3"/>
  <c r="R88" i="2"/>
  <c r="L191" i="3"/>
  <c r="R61" i="2"/>
  <c r="L204" i="3"/>
  <c r="R228" i="2"/>
  <c r="L221" i="3"/>
  <c r="R133" i="2"/>
  <c r="R252" i="2"/>
  <c r="L229" i="3"/>
  <c r="R145" i="2"/>
  <c r="J66" i="2"/>
  <c r="H66" i="3" s="1"/>
  <c r="H16" i="3"/>
  <c r="J99" i="2"/>
  <c r="H103" i="3"/>
  <c r="J204" i="2"/>
  <c r="H220" i="3"/>
  <c r="L208" i="2"/>
  <c r="I208" i="3" s="1"/>
  <c r="N106" i="2"/>
  <c r="J60" i="3"/>
  <c r="N258" i="2"/>
  <c r="J133" i="3"/>
  <c r="N87" i="2"/>
  <c r="J125" i="3"/>
  <c r="N219" i="2"/>
  <c r="N85" i="2"/>
  <c r="J253" i="3"/>
  <c r="N148" i="2"/>
  <c r="J194" i="3"/>
  <c r="P205" i="2"/>
  <c r="K205" i="3" s="1"/>
  <c r="P257" i="2"/>
  <c r="K257" i="3" s="1"/>
  <c r="P86" i="2"/>
  <c r="K86" i="3" s="1"/>
  <c r="P183" i="2"/>
  <c r="K183" i="3" s="1"/>
  <c r="P259" i="2"/>
  <c r="K259" i="3" s="1"/>
  <c r="P88" i="2"/>
  <c r="K88" i="3" s="1"/>
  <c r="P193" i="2"/>
  <c r="K193" i="3" s="1"/>
  <c r="R15" i="2"/>
  <c r="L122" i="3"/>
  <c r="R107" i="2"/>
  <c r="L126" i="3"/>
  <c r="R193" i="2"/>
  <c r="L259" i="3"/>
  <c r="T208" i="2"/>
  <c r="M208" i="3" s="1"/>
  <c r="T146" i="2"/>
  <c r="M62" i="3"/>
  <c r="T148" i="2"/>
  <c r="M194" i="3"/>
  <c r="T219" i="2"/>
  <c r="T85" i="2"/>
  <c r="M253" i="3"/>
  <c r="N62" i="3"/>
  <c r="V146" i="2"/>
  <c r="T65" i="2"/>
  <c r="T16" i="2"/>
  <c r="T76" i="2"/>
  <c r="T213" i="2"/>
  <c r="M213" i="3" s="1"/>
  <c r="V109" i="2"/>
  <c r="V97" i="2"/>
  <c r="V244" i="2"/>
  <c r="V157" i="2"/>
  <c r="V256" i="2"/>
  <c r="V248" i="2"/>
  <c r="V148" i="2"/>
  <c r="V112" i="2"/>
  <c r="V140" i="2"/>
  <c r="V52" i="2"/>
  <c r="V191" i="2"/>
  <c r="V95" i="2"/>
  <c r="V103" i="2"/>
  <c r="V31" i="2"/>
  <c r="V106" i="2"/>
  <c r="V158" i="2"/>
  <c r="V150" i="2"/>
  <c r="H106" i="3"/>
  <c r="H219" i="3"/>
  <c r="I158" i="3"/>
  <c r="I204" i="3"/>
  <c r="J251" i="3"/>
  <c r="J34" i="2"/>
  <c r="J42" i="2"/>
  <c r="H7" i="3"/>
  <c r="J138" i="2"/>
  <c r="H23" i="3"/>
  <c r="J229" i="2"/>
  <c r="H38" i="3"/>
  <c r="J98" i="2"/>
  <c r="H42" i="3"/>
  <c r="J257" i="2"/>
  <c r="J151" i="2"/>
  <c r="H75" i="3"/>
  <c r="J27" i="2"/>
  <c r="H96" i="3"/>
  <c r="J87" i="2"/>
  <c r="H125" i="3"/>
  <c r="J128" i="2"/>
  <c r="H135" i="3"/>
  <c r="J32" i="2"/>
  <c r="H138" i="3"/>
  <c r="J172" i="2"/>
  <c r="H153" i="3"/>
  <c r="J112" i="2"/>
  <c r="H162" i="3"/>
  <c r="J96" i="2"/>
  <c r="H167" i="3"/>
  <c r="J108" i="2"/>
  <c r="H192" i="3"/>
  <c r="J37" i="2"/>
  <c r="H200" i="3"/>
  <c r="J256" i="2"/>
  <c r="J141" i="2"/>
  <c r="J232" i="2"/>
  <c r="H228" i="3"/>
  <c r="J117" i="2"/>
  <c r="H233" i="3"/>
  <c r="J49" i="2"/>
  <c r="H252" i="3"/>
  <c r="J219" i="2"/>
  <c r="L50" i="2"/>
  <c r="I8" i="3"/>
  <c r="L138" i="2"/>
  <c r="I23" i="3"/>
  <c r="L233" i="2"/>
  <c r="I32" i="3"/>
  <c r="L162" i="2"/>
  <c r="I45" i="3"/>
  <c r="L62" i="2"/>
  <c r="I50" i="3"/>
  <c r="L182" i="2"/>
  <c r="I63" i="3"/>
  <c r="L11" i="2"/>
  <c r="I72" i="3"/>
  <c r="L55" i="2"/>
  <c r="L198" i="2"/>
  <c r="I89" i="3"/>
  <c r="L187" i="2"/>
  <c r="I113" i="3"/>
  <c r="L179" i="2"/>
  <c r="I107" i="3"/>
  <c r="L123" i="2"/>
  <c r="I127" i="3"/>
  <c r="L12" i="2"/>
  <c r="I137" i="3"/>
  <c r="L100" i="2"/>
  <c r="I168" i="3"/>
  <c r="L188" i="2"/>
  <c r="I185" i="3"/>
  <c r="L184" i="2"/>
  <c r="I195" i="3"/>
  <c r="L53" i="2"/>
  <c r="I203" i="3"/>
  <c r="L77" i="2"/>
  <c r="I211" i="3"/>
  <c r="L228" i="2"/>
  <c r="I221" i="3"/>
  <c r="L252" i="2"/>
  <c r="I229" i="3"/>
  <c r="L240" i="2"/>
  <c r="I237" i="3"/>
  <c r="L109" i="2"/>
  <c r="I255" i="3"/>
  <c r="N34" i="2"/>
  <c r="J2" i="3"/>
  <c r="N30" i="2"/>
  <c r="J6" i="3"/>
  <c r="N158" i="2"/>
  <c r="J25" i="3"/>
  <c r="N110" i="2"/>
  <c r="J36" i="3"/>
  <c r="N216" i="2"/>
  <c r="N55" i="2"/>
  <c r="N198" i="2"/>
  <c r="J89" i="3"/>
  <c r="N143" i="2"/>
  <c r="J105" i="3"/>
  <c r="N247" i="2"/>
  <c r="J136" i="3"/>
  <c r="N76" i="2"/>
  <c r="J147" i="3"/>
  <c r="N227" i="2"/>
  <c r="J157" i="3"/>
  <c r="N180" i="2"/>
  <c r="J172" i="3"/>
  <c r="N129" i="2"/>
  <c r="N77" i="2"/>
  <c r="J211" i="3"/>
  <c r="N228" i="2"/>
  <c r="J221" i="3"/>
  <c r="N240" i="2"/>
  <c r="J237" i="3"/>
  <c r="P126" i="2"/>
  <c r="K126" i="3" s="1"/>
  <c r="P74" i="2"/>
  <c r="K74" i="3" s="1"/>
  <c r="P35" i="2"/>
  <c r="K35" i="3" s="1"/>
  <c r="P159" i="2"/>
  <c r="K159" i="3" s="1"/>
  <c r="P27" i="2"/>
  <c r="K27" i="3" s="1"/>
  <c r="P12" i="2"/>
  <c r="K12" i="3" s="1"/>
  <c r="P56" i="2"/>
  <c r="K56" i="3" s="1"/>
  <c r="P156" i="2"/>
  <c r="K156" i="3" s="1"/>
  <c r="P112" i="2"/>
  <c r="K112" i="3" s="1"/>
  <c r="P144" i="2"/>
  <c r="K144" i="3" s="1"/>
  <c r="P154" i="2"/>
  <c r="K154" i="3" s="1"/>
  <c r="P202" i="2"/>
  <c r="K202" i="3" s="1"/>
  <c r="P61" i="2"/>
  <c r="K61" i="3" s="1"/>
  <c r="P173" i="2"/>
  <c r="K173" i="3" s="1"/>
  <c r="P25" i="2"/>
  <c r="K25" i="3" s="1"/>
  <c r="P240" i="2"/>
  <c r="K240" i="3" s="1"/>
  <c r="L203" i="2"/>
  <c r="T58" i="2"/>
  <c r="M9" i="3"/>
  <c r="T197" i="2"/>
  <c r="M28" i="3"/>
  <c r="T110" i="2"/>
  <c r="M36" i="3"/>
  <c r="T246" i="2"/>
  <c r="M71" i="3"/>
  <c r="T222" i="2"/>
  <c r="M76" i="3"/>
  <c r="T171" i="2"/>
  <c r="M88" i="3"/>
  <c r="T23" i="2"/>
  <c r="M95" i="3"/>
  <c r="T36" i="2"/>
  <c r="M134" i="3"/>
  <c r="T32" i="2"/>
  <c r="M138" i="3"/>
  <c r="T160" i="2"/>
  <c r="M152" i="3"/>
  <c r="T37" i="2"/>
  <c r="M200" i="3"/>
  <c r="T45" i="2"/>
  <c r="M202" i="3"/>
  <c r="T141" i="2"/>
  <c r="T244" i="2"/>
  <c r="M223" i="3"/>
  <c r="N39" i="3"/>
  <c r="V249" i="2"/>
  <c r="N72" i="3"/>
  <c r="V11" i="2"/>
  <c r="V55" i="2"/>
  <c r="N136" i="3"/>
  <c r="V247" i="2"/>
  <c r="N152" i="3"/>
  <c r="V160" i="2"/>
  <c r="R58" i="2"/>
  <c r="L9" i="3"/>
  <c r="R70" i="2"/>
  <c r="L17" i="3"/>
  <c r="R241" i="2"/>
  <c r="L33" i="3"/>
  <c r="R110" i="2"/>
  <c r="L36" i="3"/>
  <c r="R162" i="2"/>
  <c r="L45" i="3"/>
  <c r="R182" i="2"/>
  <c r="L63" i="3"/>
  <c r="R246" i="2"/>
  <c r="L71" i="3"/>
  <c r="R31" i="2"/>
  <c r="L73" i="3"/>
  <c r="R198" i="2"/>
  <c r="L89" i="3"/>
  <c r="R111" i="2"/>
  <c r="L97" i="3"/>
  <c r="R95" i="2"/>
  <c r="L102" i="3"/>
  <c r="R255" i="2"/>
  <c r="L144" i="3"/>
  <c r="R72" i="2"/>
  <c r="L146" i="3"/>
  <c r="R203" i="2"/>
  <c r="R112" i="2"/>
  <c r="L162" i="3"/>
  <c r="R144" i="2"/>
  <c r="L170" i="3"/>
  <c r="R218" i="2"/>
  <c r="L198" i="3"/>
  <c r="R84" i="2"/>
  <c r="L190" i="3"/>
  <c r="R53" i="2"/>
  <c r="L203" i="3"/>
  <c r="R208" i="2"/>
  <c r="L208" i="3" s="1"/>
  <c r="R105" i="2"/>
  <c r="L212" i="3"/>
  <c r="R232" i="2"/>
  <c r="L228" i="3"/>
  <c r="J205" i="2"/>
  <c r="H205" i="3" s="1"/>
  <c r="H30" i="3"/>
  <c r="J214" i="2"/>
  <c r="H214" i="3" s="1"/>
  <c r="H131" i="3"/>
  <c r="N18" i="2"/>
  <c r="N86" i="2"/>
  <c r="J59" i="3"/>
  <c r="N217" i="2"/>
  <c r="J132" i="3"/>
  <c r="N83" i="2"/>
  <c r="J124" i="3"/>
  <c r="N220" i="2"/>
  <c r="J216" i="3" s="1"/>
  <c r="J260" i="3"/>
  <c r="N49" i="2"/>
  <c r="J252" i="3"/>
  <c r="N124" i="2"/>
  <c r="J193" i="3"/>
  <c r="P91" i="2"/>
  <c r="K91" i="3" s="1"/>
  <c r="P216" i="2"/>
  <c r="K216" i="3" s="1"/>
  <c r="P82" i="2"/>
  <c r="K82" i="3" s="1"/>
  <c r="P147" i="2"/>
  <c r="K147" i="3" s="1"/>
  <c r="P218" i="2"/>
  <c r="K218" i="3" s="1"/>
  <c r="P84" i="2"/>
  <c r="K84" i="3" s="1"/>
  <c r="P185" i="2"/>
  <c r="K185" i="3" s="1"/>
  <c r="R258" i="2"/>
  <c r="L133" i="3"/>
  <c r="R87" i="2"/>
  <c r="L125" i="3"/>
  <c r="R185" i="2"/>
  <c r="L258" i="3"/>
  <c r="T122" i="2"/>
  <c r="M61" i="3"/>
  <c r="T124" i="2"/>
  <c r="M193" i="3"/>
  <c r="T220" i="2"/>
  <c r="M216" i="3" s="1"/>
  <c r="M260" i="3"/>
  <c r="T49" i="2"/>
  <c r="M252" i="3"/>
  <c r="R216" i="2"/>
  <c r="V93" i="2"/>
  <c r="V141" i="2"/>
  <c r="V224" i="2"/>
  <c r="V129" i="2"/>
  <c r="V188" i="2"/>
  <c r="V44" i="2"/>
  <c r="V123" i="2"/>
  <c r="V91" i="2"/>
  <c r="V75" i="2"/>
  <c r="V127" i="2"/>
  <c r="V186" i="2"/>
  <c r="V22" i="2"/>
  <c r="V154" i="2"/>
  <c r="V50" i="2"/>
  <c r="H210" i="3"/>
  <c r="I14" i="3"/>
  <c r="J245" i="2"/>
  <c r="H4" i="3"/>
  <c r="J197" i="2"/>
  <c r="H28" i="3"/>
  <c r="J122" i="2"/>
  <c r="H61" i="3"/>
  <c r="J35" i="2"/>
  <c r="J59" i="2"/>
  <c r="H74" i="3"/>
  <c r="J139" i="2"/>
  <c r="H85" i="3"/>
  <c r="J230" i="2"/>
  <c r="H99" i="3"/>
  <c r="J238" i="2"/>
  <c r="H108" i="3"/>
  <c r="J123" i="2"/>
  <c r="H127" i="3"/>
  <c r="J12" i="2"/>
  <c r="H137" i="3"/>
  <c r="J56" i="2"/>
  <c r="H145" i="3"/>
  <c r="J199" i="2"/>
  <c r="H154" i="3"/>
  <c r="J239" i="2"/>
  <c r="H173" i="3"/>
  <c r="J88" i="2"/>
  <c r="H191" i="3"/>
  <c r="J248" i="2"/>
  <c r="J224" i="2"/>
  <c r="J157" i="2"/>
  <c r="J177" i="2"/>
  <c r="H227" i="3"/>
  <c r="J101" i="2"/>
  <c r="H232" i="3"/>
  <c r="J85" i="2"/>
  <c r="H253" i="3"/>
  <c r="J260" i="2"/>
  <c r="L42" i="2"/>
  <c r="I7" i="3"/>
  <c r="L154" i="2"/>
  <c r="I24" i="3"/>
  <c r="L22" i="2"/>
  <c r="I34" i="3"/>
  <c r="L142" i="2"/>
  <c r="I44" i="3"/>
  <c r="L186" i="2"/>
  <c r="I51" i="3"/>
  <c r="L190" i="2"/>
  <c r="I64" i="3"/>
  <c r="L51" i="2"/>
  <c r="L71" i="2"/>
  <c r="I92" i="3"/>
  <c r="L91" i="2"/>
  <c r="I101" i="3"/>
  <c r="L3" i="2"/>
  <c r="I111" i="3"/>
  <c r="L183" i="2"/>
  <c r="I129" i="3"/>
  <c r="L44" i="2"/>
  <c r="I139" i="3"/>
  <c r="L72" i="2"/>
  <c r="I146" i="3"/>
  <c r="L158" i="2"/>
  <c r="I25" i="3"/>
  <c r="L28" i="2"/>
  <c r="I161" i="3"/>
  <c r="L96" i="2"/>
  <c r="I167" i="3"/>
  <c r="L16" i="2"/>
  <c r="I188" i="3"/>
  <c r="L192" i="2"/>
  <c r="I196" i="3"/>
  <c r="L45" i="2"/>
  <c r="I202" i="3"/>
  <c r="L105" i="2"/>
  <c r="I212" i="3"/>
  <c r="L244" i="2"/>
  <c r="I223" i="3"/>
  <c r="L93" i="2"/>
  <c r="I230" i="3"/>
  <c r="L5" i="2"/>
  <c r="I239" i="3"/>
  <c r="L89" i="2"/>
  <c r="I254" i="3"/>
  <c r="N245" i="2"/>
  <c r="J4" i="3"/>
  <c r="N170" i="2"/>
  <c r="J26" i="3"/>
  <c r="N174" i="2"/>
  <c r="J37" i="3"/>
  <c r="N237" i="2"/>
  <c r="J47" i="3"/>
  <c r="J92" i="3"/>
  <c r="N179" i="2"/>
  <c r="J107" i="3"/>
  <c r="N128" i="2"/>
  <c r="J135" i="3"/>
  <c r="N104" i="2"/>
  <c r="J148" i="3"/>
  <c r="N243" i="2"/>
  <c r="J159" i="3"/>
  <c r="N239" i="2"/>
  <c r="J173" i="3"/>
  <c r="N13" i="2"/>
  <c r="N105" i="2"/>
  <c r="J212" i="3"/>
  <c r="N244" i="2"/>
  <c r="J223" i="3"/>
  <c r="N181" i="2"/>
  <c r="J236" i="3"/>
  <c r="P10" i="2"/>
  <c r="K10" i="3" s="1"/>
  <c r="P22" i="2"/>
  <c r="K22" i="3" s="1"/>
  <c r="P55" i="2"/>
  <c r="K55" i="3" s="1"/>
  <c r="P175" i="2"/>
  <c r="K175" i="3" s="1"/>
  <c r="P44" i="2"/>
  <c r="K44" i="3" s="1"/>
  <c r="P72" i="2"/>
  <c r="K72" i="3" s="1"/>
  <c r="P199" i="2"/>
  <c r="K199" i="3" s="1"/>
  <c r="P28" i="2"/>
  <c r="K28" i="3" s="1"/>
  <c r="P116" i="2"/>
  <c r="K116" i="3" s="1"/>
  <c r="P102" i="2"/>
  <c r="K102" i="3" s="1"/>
  <c r="P37" i="2"/>
  <c r="K37" i="3" s="1"/>
  <c r="P153" i="2"/>
  <c r="K153" i="3" s="1"/>
  <c r="P161" i="2"/>
  <c r="K161" i="3" s="1"/>
  <c r="P113" i="2"/>
  <c r="K113" i="3" s="1"/>
  <c r="P181" i="2"/>
  <c r="K181" i="3" s="1"/>
  <c r="N203" i="2"/>
  <c r="T50" i="2"/>
  <c r="M8" i="3"/>
  <c r="T74" i="2"/>
  <c r="M18" i="3"/>
  <c r="T201" i="2"/>
  <c r="M29" i="3"/>
  <c r="T26" i="2"/>
  <c r="M35" i="3"/>
  <c r="T127" i="2"/>
  <c r="M70" i="3"/>
  <c r="T254" i="2"/>
  <c r="M77" i="3"/>
  <c r="T159" i="2"/>
  <c r="M87" i="3"/>
  <c r="T111" i="2"/>
  <c r="M97" i="3"/>
  <c r="T247" i="2"/>
  <c r="M136" i="3"/>
  <c r="T223" i="2"/>
  <c r="M143" i="3"/>
  <c r="T156" i="2"/>
  <c r="M151" i="3"/>
  <c r="T112" i="2"/>
  <c r="M162" i="3"/>
  <c r="T248" i="2"/>
  <c r="N22" i="3"/>
  <c r="V130" i="2"/>
  <c r="R50" i="2"/>
  <c r="L8" i="3"/>
  <c r="R130" i="2"/>
  <c r="L22" i="3"/>
  <c r="R233" i="2"/>
  <c r="L32" i="3"/>
  <c r="R26" i="2"/>
  <c r="L35" i="3"/>
  <c r="R62" i="2"/>
  <c r="L50" i="3"/>
  <c r="R146" i="2"/>
  <c r="L62" i="3"/>
  <c r="R127" i="2"/>
  <c r="L70" i="3"/>
  <c r="R55" i="2"/>
  <c r="R171" i="2"/>
  <c r="L88" i="3"/>
  <c r="R230" i="2"/>
  <c r="L99" i="3"/>
  <c r="R163" i="2"/>
  <c r="L106" i="3"/>
  <c r="R152" i="2"/>
  <c r="L142" i="3"/>
  <c r="R199" i="2"/>
  <c r="L154" i="3"/>
  <c r="R28" i="2"/>
  <c r="L161" i="3"/>
  <c r="R116" i="2"/>
  <c r="L169" i="3"/>
  <c r="R215" i="2"/>
  <c r="L215" i="3" s="1"/>
  <c r="L197" i="3"/>
  <c r="R48" i="2"/>
  <c r="L189" i="3"/>
  <c r="R45" i="2"/>
  <c r="L202" i="3"/>
  <c r="R204" i="2"/>
  <c r="L220" i="3"/>
  <c r="R77" i="2"/>
  <c r="L211" i="3"/>
  <c r="R93" i="2"/>
  <c r="L230" i="3"/>
  <c r="R5" i="2"/>
  <c r="L239" i="3"/>
  <c r="J201" i="2"/>
  <c r="H29" i="3"/>
  <c r="J147" i="2"/>
  <c r="H128" i="3"/>
  <c r="L66" i="2"/>
  <c r="I66" i="3" s="1"/>
  <c r="I16" i="3"/>
  <c r="N66" i="2"/>
  <c r="J66" i="3" s="1"/>
  <c r="J16" i="3"/>
  <c r="N146" i="2"/>
  <c r="J62" i="3"/>
  <c r="N214" i="2"/>
  <c r="J214" i="3" s="1"/>
  <c r="J131" i="3"/>
  <c r="N47" i="2"/>
  <c r="J123" i="3"/>
  <c r="N193" i="2"/>
  <c r="J259" i="3"/>
  <c r="N16" i="2"/>
  <c r="J188" i="3"/>
  <c r="N108" i="2"/>
  <c r="J192" i="3"/>
  <c r="P99" i="2"/>
  <c r="K99" i="3" s="1"/>
  <c r="P213" i="2"/>
  <c r="K213" i="3" s="1"/>
  <c r="P46" i="2"/>
  <c r="K46" i="3" s="1"/>
  <c r="P215" i="2"/>
  <c r="K215" i="3" s="1"/>
  <c r="P48" i="2"/>
  <c r="K48" i="3" s="1"/>
  <c r="P149" i="2"/>
  <c r="K149" i="3" s="1"/>
  <c r="R217" i="2"/>
  <c r="L132" i="3"/>
  <c r="R83" i="2"/>
  <c r="L124" i="3"/>
  <c r="R149" i="2"/>
  <c r="L257" i="3"/>
  <c r="T14" i="2"/>
  <c r="M56" i="3"/>
  <c r="T106" i="2"/>
  <c r="M60" i="3"/>
  <c r="T191" i="2"/>
  <c r="M130" i="3"/>
  <c r="T108" i="2"/>
  <c r="M192" i="3"/>
  <c r="T193" i="2"/>
  <c r="M259" i="3"/>
  <c r="T25" i="2"/>
  <c r="T206" i="2"/>
  <c r="M206" i="3" s="1"/>
  <c r="T22" i="2"/>
  <c r="V219" i="2"/>
  <c r="V85" i="2"/>
  <c r="V252" i="2"/>
  <c r="V228" i="2"/>
  <c r="V133" i="2"/>
  <c r="V37" i="2"/>
  <c r="V108" i="2"/>
  <c r="V4" i="2"/>
  <c r="V100" i="2"/>
  <c r="V235" i="2"/>
  <c r="V104" i="2"/>
  <c r="V32" i="2"/>
  <c r="V107" i="2"/>
  <c r="V250" i="2"/>
  <c r="V206" i="2"/>
  <c r="N206" i="3" s="1"/>
  <c r="V71" i="2"/>
  <c r="V35" i="2"/>
  <c r="V82" i="2"/>
  <c r="V62" i="2"/>
  <c r="V241" i="2"/>
  <c r="V74" i="2"/>
  <c r="V42" i="2"/>
  <c r="H211" i="3"/>
  <c r="H177" i="3"/>
  <c r="I22" i="3"/>
  <c r="J241" i="3"/>
  <c r="J126" i="2"/>
  <c r="H3" i="3"/>
  <c r="J253" i="2"/>
  <c r="H12" i="3"/>
  <c r="J170" i="2"/>
  <c r="H26" i="3"/>
  <c r="J249" i="2"/>
  <c r="H39" i="3"/>
  <c r="J237" i="2"/>
  <c r="H47" i="3"/>
  <c r="J106" i="2"/>
  <c r="H60" i="3"/>
  <c r="J246" i="2"/>
  <c r="H71" i="3"/>
  <c r="J51" i="2"/>
  <c r="H86" i="3"/>
  <c r="J175" i="2"/>
  <c r="H98" i="3"/>
  <c r="J3" i="2"/>
  <c r="H111" i="3"/>
  <c r="J183" i="2"/>
  <c r="H129" i="3"/>
  <c r="J255" i="2"/>
  <c r="H144" i="3"/>
  <c r="J72" i="2"/>
  <c r="H146" i="3"/>
  <c r="J227" i="2"/>
  <c r="H157" i="3"/>
  <c r="J92" i="2"/>
  <c r="H166" i="3"/>
  <c r="J4" i="2"/>
  <c r="H176" i="3"/>
  <c r="J129" i="2"/>
  <c r="J153" i="2"/>
  <c r="J173" i="2"/>
  <c r="H218" i="3"/>
  <c r="J113" i="2"/>
  <c r="J97" i="2"/>
  <c r="H231" i="3"/>
  <c r="J125" i="2"/>
  <c r="H256" i="3"/>
  <c r="L34" i="2"/>
  <c r="I2" i="3"/>
  <c r="L30" i="2"/>
  <c r="I6" i="3"/>
  <c r="L102" i="2"/>
  <c r="I27" i="3"/>
  <c r="L26" i="2"/>
  <c r="I35" i="3"/>
  <c r="L114" i="2"/>
  <c r="I43" i="3"/>
  <c r="L14" i="2"/>
  <c r="I56" i="3"/>
  <c r="L146" i="2"/>
  <c r="I62" i="3"/>
  <c r="L43" i="2"/>
  <c r="L75" i="2"/>
  <c r="I82" i="3"/>
  <c r="L242" i="2"/>
  <c r="I94" i="3"/>
  <c r="L143" i="2"/>
  <c r="I105" i="3"/>
  <c r="L63" i="2"/>
  <c r="I112" i="3"/>
  <c r="L191" i="2"/>
  <c r="I130" i="3"/>
  <c r="L32" i="2"/>
  <c r="I138" i="3"/>
  <c r="L76" i="2"/>
  <c r="I147" i="3"/>
  <c r="L112" i="2"/>
  <c r="I162" i="3"/>
  <c r="L164" i="2"/>
  <c r="I171" i="3"/>
  <c r="L48" i="2"/>
  <c r="I189" i="3"/>
  <c r="L218" i="2"/>
  <c r="I198" i="3"/>
  <c r="L33" i="2"/>
  <c r="I201" i="3"/>
  <c r="L133" i="2"/>
  <c r="L236" i="2"/>
  <c r="I222" i="3"/>
  <c r="L181" i="2"/>
  <c r="I236" i="3"/>
  <c r="L65" i="2"/>
  <c r="I240" i="3"/>
  <c r="L149" i="2"/>
  <c r="I257" i="3"/>
  <c r="N126" i="2"/>
  <c r="J3" i="3"/>
  <c r="N102" i="2"/>
  <c r="J27" i="3"/>
  <c r="N90" i="2"/>
  <c r="J40" i="3"/>
  <c r="N2" i="2"/>
  <c r="J49" i="3"/>
  <c r="N246" i="2"/>
  <c r="J71" i="3"/>
  <c r="N75" i="2"/>
  <c r="J82" i="3"/>
  <c r="N242" i="2"/>
  <c r="J94" i="3"/>
  <c r="N238" i="2"/>
  <c r="J108" i="3"/>
  <c r="N12" i="2"/>
  <c r="J137" i="3"/>
  <c r="N132" i="2"/>
  <c r="J149" i="3"/>
  <c r="N235" i="2"/>
  <c r="J158" i="3"/>
  <c r="N4" i="2"/>
  <c r="J176" i="3"/>
  <c r="N53" i="2"/>
  <c r="J203" i="3"/>
  <c r="N133" i="2"/>
  <c r="N236" i="2"/>
  <c r="J222" i="3"/>
  <c r="N165" i="2"/>
  <c r="J235" i="3"/>
  <c r="P42" i="2"/>
  <c r="K42" i="3" s="1"/>
  <c r="P174" i="2"/>
  <c r="K174" i="3" s="1"/>
  <c r="P127" i="2"/>
  <c r="K127" i="3" s="1"/>
  <c r="P71" i="2"/>
  <c r="K71" i="3" s="1"/>
  <c r="P143" i="2"/>
  <c r="K143" i="3" s="1"/>
  <c r="P32" i="2"/>
  <c r="K32" i="3" s="1"/>
  <c r="P76" i="2"/>
  <c r="K76" i="3" s="1"/>
  <c r="P203" i="2"/>
  <c r="K203" i="3" s="1"/>
  <c r="P64" i="2"/>
  <c r="K64" i="3" s="1"/>
  <c r="P197" i="2"/>
  <c r="K197" i="3" s="1"/>
  <c r="P248" i="2"/>
  <c r="K248" i="3" s="1"/>
  <c r="P57" i="2"/>
  <c r="K57" i="3" s="1"/>
  <c r="P157" i="2"/>
  <c r="K157" i="3" s="1"/>
  <c r="P29" i="2"/>
  <c r="K29" i="3" s="1"/>
  <c r="P165" i="2"/>
  <c r="K165" i="3" s="1"/>
  <c r="L204" i="2"/>
  <c r="I220" i="3"/>
  <c r="T42" i="2"/>
  <c r="M7" i="3"/>
  <c r="T70" i="2"/>
  <c r="M17" i="3"/>
  <c r="T174" i="2"/>
  <c r="M37" i="3"/>
  <c r="T11" i="2"/>
  <c r="M72" i="3"/>
  <c r="T55" i="2"/>
  <c r="M86" i="3"/>
  <c r="T27" i="2"/>
  <c r="M96" i="3"/>
  <c r="T128" i="2"/>
  <c r="M135" i="3"/>
  <c r="T255" i="2"/>
  <c r="M144" i="3"/>
  <c r="T199" i="2"/>
  <c r="M154" i="3"/>
  <c r="T28" i="2"/>
  <c r="M161" i="3"/>
  <c r="T129" i="2"/>
  <c r="T256" i="2"/>
  <c r="T157" i="2"/>
  <c r="T29" i="2"/>
  <c r="M225" i="3"/>
  <c r="N11" i="3"/>
  <c r="V221" i="2"/>
  <c r="N23" i="3"/>
  <c r="V138" i="2"/>
  <c r="N31" i="3"/>
  <c r="V225" i="2"/>
  <c r="N137" i="3"/>
  <c r="V12" i="2"/>
  <c r="N145" i="3"/>
  <c r="V56" i="2"/>
  <c r="N153" i="3"/>
  <c r="V172" i="2"/>
  <c r="R34" i="2"/>
  <c r="L2" i="3"/>
  <c r="R42" i="2"/>
  <c r="L7" i="3"/>
  <c r="R138" i="2"/>
  <c r="L23" i="3"/>
  <c r="R225" i="2"/>
  <c r="L31" i="3"/>
  <c r="R249" i="2"/>
  <c r="L39" i="3"/>
  <c r="R186" i="2"/>
  <c r="L51" i="3"/>
  <c r="R122" i="2"/>
  <c r="L61" i="3"/>
  <c r="R11" i="2"/>
  <c r="L72" i="3"/>
  <c r="R71" i="2"/>
  <c r="R159" i="2"/>
  <c r="L87" i="3"/>
  <c r="R175" i="2"/>
  <c r="L98" i="3"/>
  <c r="R63" i="2"/>
  <c r="L112" i="3"/>
  <c r="R60" i="2"/>
  <c r="L141" i="3"/>
  <c r="R132" i="2"/>
  <c r="L149" i="3"/>
  <c r="R172" i="2"/>
  <c r="L153" i="3"/>
  <c r="R251" i="2"/>
  <c r="L165" i="3"/>
  <c r="R100" i="2"/>
  <c r="L168" i="3"/>
  <c r="R192" i="2"/>
  <c r="L196" i="3"/>
  <c r="R37" i="2"/>
  <c r="L200" i="3"/>
  <c r="R33" i="2"/>
  <c r="L201" i="3"/>
  <c r="R200" i="2"/>
  <c r="L219" i="3"/>
  <c r="R73" i="2"/>
  <c r="L210" i="3"/>
  <c r="R101" i="2"/>
  <c r="L232" i="3"/>
  <c r="R65" i="2"/>
  <c r="L240" i="3"/>
  <c r="J207" i="2"/>
  <c r="H207" i="3" s="1"/>
  <c r="H156" i="3"/>
  <c r="N205" i="2"/>
  <c r="J205" i="3" s="1"/>
  <c r="J30" i="3"/>
  <c r="N122" i="2"/>
  <c r="J61" i="3"/>
  <c r="N191" i="2"/>
  <c r="J130" i="3"/>
  <c r="N207" i="2"/>
  <c r="J207" i="3" s="1"/>
  <c r="J156" i="3"/>
  <c r="N185" i="2"/>
  <c r="J258" i="3"/>
  <c r="N88" i="2"/>
  <c r="J191" i="3"/>
  <c r="P95" i="2"/>
  <c r="K95" i="3" s="1"/>
  <c r="P190" i="2"/>
  <c r="K190" i="3" s="1"/>
  <c r="P15" i="2"/>
  <c r="K15" i="3" s="1"/>
  <c r="P192" i="2"/>
  <c r="K192" i="3" s="1"/>
  <c r="P208" i="2"/>
  <c r="K208" i="3" s="1"/>
  <c r="P125" i="2"/>
  <c r="K125" i="3" s="1"/>
  <c r="R214" i="2"/>
  <c r="L214" i="3" s="1"/>
  <c r="L131" i="3"/>
  <c r="R47" i="2"/>
  <c r="L123" i="3"/>
  <c r="R125" i="2"/>
  <c r="L256" i="3"/>
  <c r="T257" i="2"/>
  <c r="T86" i="2"/>
  <c r="M59" i="3"/>
  <c r="T183" i="2"/>
  <c r="M129" i="3"/>
  <c r="T259" i="2"/>
  <c r="M199" i="3"/>
  <c r="T88" i="2"/>
  <c r="M191" i="3"/>
  <c r="T185" i="2"/>
  <c r="M258" i="3"/>
  <c r="N129" i="3"/>
  <c r="V183" i="2"/>
  <c r="P151" i="2"/>
  <c r="K151" i="3" s="1"/>
  <c r="T161" i="2"/>
  <c r="T44" i="2"/>
  <c r="T202" i="2"/>
  <c r="T170" i="2"/>
  <c r="V220" i="2"/>
  <c r="V49" i="2"/>
  <c r="V208" i="2"/>
  <c r="N208" i="3" s="1"/>
  <c r="V61" i="2"/>
  <c r="V96" i="2"/>
  <c r="V227" i="2"/>
  <c r="V76" i="2"/>
  <c r="V128" i="2"/>
  <c r="V202" i="2"/>
  <c r="V257" i="2"/>
  <c r="V46" i="2"/>
  <c r="V94" i="2"/>
  <c r="V233" i="2"/>
  <c r="V70" i="2"/>
  <c r="V30" i="2"/>
  <c r="H35" i="3"/>
  <c r="H193" i="3"/>
  <c r="J10" i="2"/>
  <c r="H5" i="3"/>
  <c r="J74" i="2"/>
  <c r="H18" i="3"/>
  <c r="J241" i="2"/>
  <c r="H33" i="3"/>
  <c r="J90" i="2"/>
  <c r="H40" i="3"/>
  <c r="J2" i="2"/>
  <c r="H49" i="3"/>
  <c r="J86" i="2"/>
  <c r="H59" i="3"/>
  <c r="J171" i="2"/>
  <c r="H88" i="3"/>
  <c r="J111" i="2"/>
  <c r="H97" i="3"/>
  <c r="J63" i="2"/>
  <c r="H112" i="3"/>
  <c r="J191" i="2"/>
  <c r="H130" i="3"/>
  <c r="J223" i="2"/>
  <c r="H143" i="3"/>
  <c r="J76" i="2"/>
  <c r="H147" i="3"/>
  <c r="J243" i="2"/>
  <c r="H159" i="3"/>
  <c r="J180" i="2"/>
  <c r="H172" i="3"/>
  <c r="J148" i="2"/>
  <c r="H194" i="3"/>
  <c r="J13" i="2"/>
  <c r="J57" i="2"/>
  <c r="H209" i="3"/>
  <c r="J252" i="2"/>
  <c r="H229" i="3"/>
  <c r="J240" i="2"/>
  <c r="H237" i="3"/>
  <c r="J109" i="2"/>
  <c r="H255" i="3"/>
  <c r="L245" i="2"/>
  <c r="I4" i="3"/>
  <c r="L253" i="2"/>
  <c r="I12" i="3"/>
  <c r="L229" i="2"/>
  <c r="I38" i="3"/>
  <c r="R38" i="3" s="1"/>
  <c r="L98" i="2"/>
  <c r="I42" i="3"/>
  <c r="L46" i="2"/>
  <c r="I57" i="3"/>
  <c r="L216" i="2"/>
  <c r="L31" i="2"/>
  <c r="I73" i="3"/>
  <c r="L103" i="2"/>
  <c r="I83" i="3"/>
  <c r="I93" i="3"/>
  <c r="L115" i="2"/>
  <c r="I104" i="3"/>
  <c r="L15" i="2"/>
  <c r="I122" i="3"/>
  <c r="L217" i="2"/>
  <c r="I132" i="3"/>
  <c r="L60" i="2"/>
  <c r="I141" i="3"/>
  <c r="L104" i="2"/>
  <c r="I148" i="3"/>
  <c r="L159" i="2"/>
  <c r="I87" i="3"/>
  <c r="L176" i="2"/>
  <c r="I163" i="3"/>
  <c r="L144" i="2"/>
  <c r="I170" i="3"/>
  <c r="L84" i="2"/>
  <c r="I190" i="3"/>
  <c r="L259" i="2"/>
  <c r="I199" i="3"/>
  <c r="L224" i="2"/>
  <c r="L141" i="2"/>
  <c r="L25" i="2"/>
  <c r="I224" i="3"/>
  <c r="L165" i="2"/>
  <c r="I235" i="3"/>
  <c r="L189" i="2"/>
  <c r="I241" i="3"/>
  <c r="L185" i="2"/>
  <c r="I258" i="3"/>
  <c r="N10" i="2"/>
  <c r="J5" i="3"/>
  <c r="N130" i="2"/>
  <c r="J22" i="3"/>
  <c r="N98" i="2"/>
  <c r="J42" i="3"/>
  <c r="N62" i="2"/>
  <c r="J50" i="3"/>
  <c r="N127" i="2"/>
  <c r="J70" i="3"/>
  <c r="N103" i="2"/>
  <c r="J83" i="3"/>
  <c r="J93" i="3"/>
  <c r="N3" i="2"/>
  <c r="J111" i="3"/>
  <c r="N44" i="2"/>
  <c r="J139" i="3"/>
  <c r="N140" i="2"/>
  <c r="J150" i="3"/>
  <c r="N112" i="2"/>
  <c r="J162" i="3"/>
  <c r="N64" i="2"/>
  <c r="J177" i="3"/>
  <c r="N45" i="2"/>
  <c r="J202" i="3"/>
  <c r="N141" i="2"/>
  <c r="N113" i="2"/>
  <c r="N5" i="2"/>
  <c r="J239" i="3"/>
  <c r="P30" i="2"/>
  <c r="K30" i="3" s="1"/>
  <c r="P110" i="2"/>
  <c r="K110" i="3" s="1"/>
  <c r="P11" i="2"/>
  <c r="K11" i="3" s="1"/>
  <c r="P75" i="2"/>
  <c r="K75" i="3" s="1"/>
  <c r="P63" i="2"/>
  <c r="K63" i="3" s="1"/>
  <c r="P52" i="2"/>
  <c r="K52" i="3" s="1"/>
  <c r="P104" i="2"/>
  <c r="K104" i="3" s="1"/>
  <c r="P227" i="2"/>
  <c r="K227" i="3" s="1"/>
  <c r="P96" i="2"/>
  <c r="K96" i="3" s="1"/>
  <c r="P188" i="2"/>
  <c r="K188" i="3" s="1"/>
  <c r="P201" i="2"/>
  <c r="K201" i="3" s="1"/>
  <c r="P129" i="2"/>
  <c r="K129" i="3" s="1"/>
  <c r="P73" i="2"/>
  <c r="K73" i="3" s="1"/>
  <c r="P200" i="2"/>
  <c r="K200" i="3" s="1"/>
  <c r="P65" i="2"/>
  <c r="K65" i="3" s="1"/>
  <c r="T34" i="2"/>
  <c r="M2" i="3"/>
  <c r="T30" i="2"/>
  <c r="M6" i="3"/>
  <c r="T138" i="2"/>
  <c r="M23" i="3"/>
  <c r="T241" i="2"/>
  <c r="M33" i="3"/>
  <c r="T90" i="2"/>
  <c r="M40" i="3"/>
  <c r="T31" i="2"/>
  <c r="M73" i="3"/>
  <c r="T71" i="2"/>
  <c r="T198" i="2"/>
  <c r="M89" i="3"/>
  <c r="T175" i="2"/>
  <c r="M98" i="3"/>
  <c r="T12" i="2"/>
  <c r="M137" i="3"/>
  <c r="T72" i="2"/>
  <c r="M146" i="3"/>
  <c r="T203" i="2"/>
  <c r="T251" i="2"/>
  <c r="M165" i="3"/>
  <c r="T13" i="2"/>
  <c r="T57" i="2"/>
  <c r="M209" i="3"/>
  <c r="T173" i="2"/>
  <c r="M218" i="3"/>
  <c r="T113" i="2"/>
  <c r="N4" i="3"/>
  <c r="V245" i="2"/>
  <c r="N30" i="3"/>
  <c r="V205" i="2"/>
  <c r="N205" i="3" s="1"/>
  <c r="N144" i="3"/>
  <c r="V255" i="2"/>
  <c r="R245" i="2"/>
  <c r="L4" i="3"/>
  <c r="R30" i="2"/>
  <c r="L6" i="3"/>
  <c r="R170" i="2"/>
  <c r="L26" i="3"/>
  <c r="R205" i="2"/>
  <c r="L205" i="3" s="1"/>
  <c r="L30" i="3"/>
  <c r="R90" i="2"/>
  <c r="L40" i="3"/>
  <c r="R14" i="2"/>
  <c r="L56" i="3"/>
  <c r="R106" i="2"/>
  <c r="L60" i="3"/>
  <c r="R254" i="2"/>
  <c r="L77" i="3"/>
  <c r="R242" i="2"/>
  <c r="L94" i="3"/>
  <c r="L86" i="3"/>
  <c r="R250" i="2"/>
  <c r="L100" i="3"/>
  <c r="R187" i="2"/>
  <c r="L113" i="3"/>
  <c r="R52" i="2"/>
  <c r="L140" i="3"/>
  <c r="R160" i="2"/>
  <c r="L152" i="3"/>
  <c r="R231" i="2"/>
  <c r="L164" i="3"/>
  <c r="R4" i="2"/>
  <c r="L176" i="3"/>
  <c r="R184" i="2"/>
  <c r="L195" i="3"/>
  <c r="R248" i="2"/>
  <c r="R57" i="2"/>
  <c r="L209" i="3"/>
  <c r="R173" i="2"/>
  <c r="L218" i="3"/>
  <c r="R25" i="2"/>
  <c r="L224" i="3"/>
  <c r="R97" i="2"/>
  <c r="L231" i="3"/>
  <c r="R189" i="2"/>
  <c r="L241" i="3"/>
  <c r="J202" i="2"/>
  <c r="H90" i="3"/>
  <c r="J203" i="2"/>
  <c r="L206" i="2"/>
  <c r="I206" i="3" s="1"/>
  <c r="I91" i="3"/>
  <c r="N201" i="2"/>
  <c r="J29" i="3"/>
  <c r="N190" i="2"/>
  <c r="J64" i="3"/>
  <c r="N183" i="2"/>
  <c r="J129" i="3"/>
  <c r="N208" i="2"/>
  <c r="J208" i="3" s="1"/>
  <c r="N149" i="2"/>
  <c r="J257" i="3"/>
  <c r="N218" i="2"/>
  <c r="J198" i="3"/>
  <c r="N84" i="2"/>
  <c r="J190" i="3"/>
  <c r="P90" i="2"/>
  <c r="K90" i="3" s="1"/>
  <c r="P182" i="2"/>
  <c r="K182" i="3" s="1"/>
  <c r="P258" i="2"/>
  <c r="K258" i="3" s="1"/>
  <c r="P87" i="2"/>
  <c r="K87" i="3" s="1"/>
  <c r="P184" i="2"/>
  <c r="K184" i="3" s="1"/>
  <c r="P17" i="2"/>
  <c r="K17" i="3" s="1"/>
  <c r="P109" i="2"/>
  <c r="K109" i="3" s="1"/>
  <c r="R191" i="2"/>
  <c r="L130" i="3"/>
  <c r="R17" i="2"/>
  <c r="L251" i="3"/>
  <c r="R109" i="2"/>
  <c r="L255" i="3"/>
  <c r="T216" i="2"/>
  <c r="T82" i="2"/>
  <c r="M58" i="3"/>
  <c r="T147" i="2"/>
  <c r="M128" i="3"/>
  <c r="T218" i="2"/>
  <c r="M198" i="3"/>
  <c r="T84" i="2"/>
  <c r="M190" i="3"/>
  <c r="N128" i="3"/>
  <c r="V147" i="2"/>
  <c r="T149" i="2"/>
  <c r="T176" i="2"/>
  <c r="T217" i="2"/>
  <c r="T103" i="2"/>
  <c r="T158" i="2"/>
  <c r="V17" i="2"/>
  <c r="V177" i="2"/>
  <c r="V204" i="2"/>
  <c r="V77" i="2"/>
  <c r="V53" i="2"/>
  <c r="V218" i="2"/>
  <c r="V92" i="2"/>
  <c r="V207" i="2"/>
  <c r="N207" i="3" s="1"/>
  <c r="V72" i="2"/>
  <c r="V36" i="2"/>
  <c r="V83" i="2"/>
  <c r="V175" i="2"/>
  <c r="V198" i="2"/>
  <c r="V151" i="2"/>
  <c r="V216" i="2"/>
  <c r="V14" i="2"/>
  <c r="V90" i="2"/>
  <c r="V201" i="2"/>
  <c r="V10" i="2"/>
  <c r="H58" i="3"/>
  <c r="H142" i="3"/>
  <c r="H91" i="3"/>
  <c r="H165" i="3"/>
  <c r="I145" i="3"/>
  <c r="J86" i="3"/>
  <c r="J199" i="3"/>
  <c r="J221" i="2"/>
  <c r="H11" i="3"/>
  <c r="J154" i="2"/>
  <c r="H24" i="3"/>
  <c r="J233" i="2"/>
  <c r="H32" i="3"/>
  <c r="J178" i="2"/>
  <c r="H46" i="3"/>
  <c r="J62" i="2"/>
  <c r="H50" i="3"/>
  <c r="J182" i="2"/>
  <c r="H63" i="3"/>
  <c r="J11" i="2"/>
  <c r="H72" i="3"/>
  <c r="J55" i="2"/>
  <c r="J198" i="2"/>
  <c r="H89" i="3"/>
  <c r="J250" i="2"/>
  <c r="H100" i="3"/>
  <c r="J15" i="2"/>
  <c r="H122" i="3"/>
  <c r="J217" i="2"/>
  <c r="H132" i="3"/>
  <c r="J104" i="2"/>
  <c r="H148" i="3"/>
  <c r="J235" i="2"/>
  <c r="H158" i="3"/>
  <c r="J164" i="2"/>
  <c r="H171" i="3"/>
  <c r="J188" i="2"/>
  <c r="H185" i="3"/>
  <c r="J184" i="2"/>
  <c r="H195" i="3"/>
  <c r="J228" i="2"/>
  <c r="H221" i="3"/>
  <c r="J93" i="2"/>
  <c r="H230" i="3"/>
  <c r="J5" i="2"/>
  <c r="H239" i="3"/>
  <c r="J89" i="2"/>
  <c r="H254" i="3"/>
  <c r="L126" i="2"/>
  <c r="I3" i="3"/>
  <c r="L221" i="2"/>
  <c r="I11" i="3"/>
  <c r="L197" i="2"/>
  <c r="I28" i="3"/>
  <c r="L174" i="2"/>
  <c r="I37" i="3"/>
  <c r="L94" i="2"/>
  <c r="I41" i="3"/>
  <c r="L82" i="2"/>
  <c r="I58" i="3"/>
  <c r="L257" i="2"/>
  <c r="L254" i="2"/>
  <c r="I77" i="3"/>
  <c r="L131" i="2"/>
  <c r="I84" i="3"/>
  <c r="L23" i="2"/>
  <c r="I95" i="3"/>
  <c r="L99" i="2"/>
  <c r="I103" i="3"/>
  <c r="L47" i="2"/>
  <c r="I123" i="3"/>
  <c r="L258" i="2"/>
  <c r="I133" i="3"/>
  <c r="L52" i="2"/>
  <c r="I140" i="3"/>
  <c r="L132" i="2"/>
  <c r="I149" i="3"/>
  <c r="L172" i="2"/>
  <c r="I153" i="3"/>
  <c r="L231" i="2"/>
  <c r="I164" i="3"/>
  <c r="L180" i="2"/>
  <c r="I172" i="3"/>
  <c r="L108" i="2"/>
  <c r="I192" i="3"/>
  <c r="L37" i="2"/>
  <c r="I200" i="3"/>
  <c r="L153" i="2"/>
  <c r="L173" i="2"/>
  <c r="I218" i="3"/>
  <c r="L232" i="2"/>
  <c r="I228" i="3"/>
  <c r="L145" i="2"/>
  <c r="L17" i="2"/>
  <c r="I251" i="3"/>
  <c r="L193" i="2"/>
  <c r="I259" i="3"/>
  <c r="N150" i="2"/>
  <c r="J10" i="3"/>
  <c r="N54" i="2"/>
  <c r="J15" i="3"/>
  <c r="N197" i="2"/>
  <c r="J28" i="3"/>
  <c r="N94" i="2"/>
  <c r="J41" i="3"/>
  <c r="N186" i="2"/>
  <c r="J51" i="3"/>
  <c r="N11" i="2"/>
  <c r="J72" i="3"/>
  <c r="N131" i="2"/>
  <c r="J84" i="3"/>
  <c r="N111" i="2"/>
  <c r="J97" i="3"/>
  <c r="N63" i="2"/>
  <c r="J112" i="3"/>
  <c r="N32" i="2"/>
  <c r="J138" i="3"/>
  <c r="N156" i="2"/>
  <c r="J151" i="3"/>
  <c r="N176" i="2"/>
  <c r="J163" i="3"/>
  <c r="N188" i="2"/>
  <c r="J185" i="3"/>
  <c r="N33" i="2"/>
  <c r="J201" i="3"/>
  <c r="N157" i="2"/>
  <c r="N177" i="2"/>
  <c r="J227" i="3"/>
  <c r="N65" i="2"/>
  <c r="J240" i="3"/>
  <c r="P58" i="2"/>
  <c r="K58" i="3" s="1"/>
  <c r="P26" i="2"/>
  <c r="K26" i="3" s="1"/>
  <c r="P59" i="2"/>
  <c r="K59" i="3" s="1"/>
  <c r="P103" i="2"/>
  <c r="K103" i="3" s="1"/>
  <c r="P242" i="2"/>
  <c r="K242" i="3" s="1"/>
  <c r="P187" i="2"/>
  <c r="K187" i="3" s="1"/>
  <c r="P152" i="2"/>
  <c r="K152" i="3" s="1"/>
  <c r="P132" i="2"/>
  <c r="K132" i="3" s="1"/>
  <c r="P243" i="2"/>
  <c r="K243" i="3" s="1"/>
  <c r="P100" i="2"/>
  <c r="K100" i="3" s="1"/>
  <c r="P130" i="2"/>
  <c r="K130" i="3" s="1"/>
  <c r="P225" i="2"/>
  <c r="K225" i="3" s="1"/>
  <c r="P13" i="2"/>
  <c r="K13" i="3" s="1"/>
  <c r="P77" i="2"/>
  <c r="K77" i="3" s="1"/>
  <c r="P204" i="2"/>
  <c r="K204" i="3" s="1"/>
  <c r="P93" i="2"/>
  <c r="K93" i="3" s="1"/>
  <c r="P189" i="2"/>
  <c r="K189" i="3" s="1"/>
  <c r="T245" i="2"/>
  <c r="M4" i="3"/>
  <c r="T253" i="2"/>
  <c r="M12" i="3"/>
  <c r="T233" i="2"/>
  <c r="M32" i="3"/>
  <c r="T91" i="2"/>
  <c r="M101" i="3"/>
  <c r="T152" i="2"/>
  <c r="M142" i="3"/>
  <c r="T227" i="2"/>
  <c r="M157" i="3"/>
  <c r="T92" i="2"/>
  <c r="M166" i="3"/>
  <c r="T224" i="2"/>
  <c r="T73" i="2"/>
  <c r="M210" i="3"/>
  <c r="T200" i="2"/>
  <c r="M219" i="3"/>
  <c r="T177" i="2"/>
  <c r="M227" i="3"/>
  <c r="N3" i="3"/>
  <c r="V126" i="2"/>
  <c r="N12" i="3"/>
  <c r="V253" i="2"/>
  <c r="R126" i="2"/>
  <c r="L3" i="3"/>
  <c r="R18" i="2"/>
  <c r="L14" i="3"/>
  <c r="R158" i="2"/>
  <c r="L25" i="3"/>
  <c r="R201" i="2"/>
  <c r="L29" i="3"/>
  <c r="R142" i="2"/>
  <c r="L44" i="3"/>
  <c r="R257" i="2"/>
  <c r="R86" i="2"/>
  <c r="L59" i="3"/>
  <c r="R151" i="2"/>
  <c r="L75" i="3"/>
  <c r="L93" i="3"/>
  <c r="R139" i="2"/>
  <c r="L85" i="3"/>
  <c r="R91" i="2"/>
  <c r="L101" i="3"/>
  <c r="R36" i="2"/>
  <c r="L134" i="3"/>
  <c r="R44" i="2"/>
  <c r="L139" i="3"/>
  <c r="R243" i="2"/>
  <c r="L159" i="3"/>
  <c r="R156" i="2"/>
  <c r="L151" i="3"/>
  <c r="R92" i="2"/>
  <c r="L166" i="3"/>
  <c r="R64" i="2"/>
  <c r="L177" i="3"/>
  <c r="R148" i="2"/>
  <c r="L194" i="3"/>
  <c r="R129" i="2"/>
  <c r="R161" i="2"/>
  <c r="L217" i="3"/>
  <c r="R177" i="2"/>
  <c r="L227" i="3"/>
  <c r="R240" i="2"/>
  <c r="L237" i="3"/>
  <c r="J220" i="2"/>
  <c r="H216" i="3" s="1"/>
  <c r="H260" i="3"/>
  <c r="L147" i="2"/>
  <c r="I128" i="3"/>
  <c r="N14" i="2"/>
  <c r="J56" i="3"/>
  <c r="N182" i="2"/>
  <c r="J63" i="3"/>
  <c r="N147" i="2"/>
  <c r="J128" i="3"/>
  <c r="N204" i="2"/>
  <c r="J220" i="3"/>
  <c r="N125" i="2"/>
  <c r="J256" i="3"/>
  <c r="N215" i="2"/>
  <c r="J215" i="3" s="1"/>
  <c r="J197" i="3"/>
  <c r="N48" i="2"/>
  <c r="J189" i="3"/>
  <c r="P98" i="2"/>
  <c r="K98" i="3" s="1"/>
  <c r="P146" i="2"/>
  <c r="K146" i="3" s="1"/>
  <c r="P217" i="2"/>
  <c r="K217" i="3" s="1"/>
  <c r="P83" i="2"/>
  <c r="P148" i="2"/>
  <c r="K148" i="3" s="1"/>
  <c r="P260" i="2"/>
  <c r="K260" i="3" s="1"/>
  <c r="P89" i="2"/>
  <c r="K89" i="3" s="1"/>
  <c r="R183" i="2"/>
  <c r="L129" i="3"/>
  <c r="R260" i="2"/>
  <c r="R89" i="2"/>
  <c r="L254" i="3"/>
  <c r="T123" i="2"/>
  <c r="M127" i="3"/>
  <c r="T215" i="2"/>
  <c r="M215" i="3" s="1"/>
  <c r="M197" i="3"/>
  <c r="T48" i="2"/>
  <c r="M189" i="3"/>
  <c r="T125" i="2"/>
  <c r="T33" i="2"/>
  <c r="T214" i="2"/>
  <c r="M214" i="3" s="1"/>
  <c r="T75" i="2"/>
  <c r="V185" i="2"/>
  <c r="V9" i="2"/>
  <c r="V113" i="2"/>
  <c r="V200" i="2"/>
  <c r="V73" i="2"/>
  <c r="V45" i="2"/>
  <c r="V215" i="2"/>
  <c r="V48" i="2"/>
  <c r="V251" i="2"/>
  <c r="V203" i="2"/>
  <c r="V223" i="2"/>
  <c r="V47" i="2"/>
  <c r="V111" i="2"/>
  <c r="V59" i="2"/>
  <c r="V213" i="2"/>
  <c r="N213" i="3" s="1"/>
  <c r="V197" i="2"/>
  <c r="V34" i="2"/>
  <c r="H151" i="3"/>
  <c r="H107" i="3"/>
  <c r="I30" i="3"/>
  <c r="I227" i="3"/>
  <c r="J150" i="2"/>
  <c r="H10" i="3"/>
  <c r="J225" i="2"/>
  <c r="H31" i="3"/>
  <c r="J162" i="2"/>
  <c r="H45" i="3"/>
  <c r="J186" i="2"/>
  <c r="H51" i="3"/>
  <c r="J146" i="2"/>
  <c r="H62" i="3"/>
  <c r="J31" i="2"/>
  <c r="H73" i="3"/>
  <c r="J71" i="2"/>
  <c r="J187" i="2"/>
  <c r="H113" i="3"/>
  <c r="J47" i="2"/>
  <c r="H123" i="3"/>
  <c r="J258" i="2"/>
  <c r="H133" i="3"/>
  <c r="J60" i="2"/>
  <c r="H141" i="3"/>
  <c r="J132" i="2"/>
  <c r="H149" i="3"/>
  <c r="J28" i="2"/>
  <c r="H161" i="3"/>
  <c r="J144" i="2"/>
  <c r="H170" i="3"/>
  <c r="J16" i="2"/>
  <c r="H188" i="3"/>
  <c r="J192" i="2"/>
  <c r="H196" i="3"/>
  <c r="J53" i="2"/>
  <c r="H203" i="3"/>
  <c r="J244" i="2"/>
  <c r="H223" i="3"/>
  <c r="J181" i="2"/>
  <c r="H236" i="3"/>
  <c r="J65" i="2"/>
  <c r="H240" i="3"/>
  <c r="J149" i="2"/>
  <c r="H257" i="3"/>
  <c r="L10" i="2"/>
  <c r="I5" i="3"/>
  <c r="L54" i="2"/>
  <c r="I15" i="3"/>
  <c r="L170" i="2"/>
  <c r="I26" i="3"/>
  <c r="L110" i="2"/>
  <c r="I36" i="3"/>
  <c r="L178" i="2"/>
  <c r="I46" i="3"/>
  <c r="L106" i="2"/>
  <c r="I60" i="3"/>
  <c r="L35" i="2"/>
  <c r="L222" i="2"/>
  <c r="I76" i="3"/>
  <c r="L139" i="2"/>
  <c r="I85" i="3"/>
  <c r="L111" i="2"/>
  <c r="I97" i="3"/>
  <c r="L95" i="2"/>
  <c r="I102" i="3"/>
  <c r="L83" i="2"/>
  <c r="I124" i="3"/>
  <c r="L36" i="2"/>
  <c r="I134" i="3"/>
  <c r="L255" i="2"/>
  <c r="I144" i="3"/>
  <c r="L140" i="2"/>
  <c r="I150" i="3"/>
  <c r="L199" i="2"/>
  <c r="I154" i="3"/>
  <c r="L251" i="2"/>
  <c r="I165" i="3"/>
  <c r="L239" i="2"/>
  <c r="I173" i="3"/>
  <c r="L88" i="2"/>
  <c r="I191" i="3"/>
  <c r="L248" i="2"/>
  <c r="L161" i="2"/>
  <c r="I217" i="3"/>
  <c r="L117" i="2"/>
  <c r="I233" i="3"/>
  <c r="L49" i="2"/>
  <c r="I252" i="3"/>
  <c r="L220" i="2"/>
  <c r="I216" i="3" s="1"/>
  <c r="I260" i="3"/>
  <c r="N58" i="2"/>
  <c r="J9" i="3"/>
  <c r="N70" i="2"/>
  <c r="J17" i="3"/>
  <c r="N225" i="2"/>
  <c r="J31" i="3"/>
  <c r="N43" i="2"/>
  <c r="N175" i="2"/>
  <c r="J98" i="3"/>
  <c r="N187" i="2"/>
  <c r="J113" i="3"/>
  <c r="N152" i="2"/>
  <c r="J142" i="3"/>
  <c r="N172" i="2"/>
  <c r="J153" i="3"/>
  <c r="N92" i="2"/>
  <c r="J166" i="3"/>
  <c r="N153" i="2"/>
  <c r="N173" i="2"/>
  <c r="J218" i="3"/>
  <c r="N93" i="2"/>
  <c r="J230" i="3"/>
  <c r="P150" i="2"/>
  <c r="K150" i="3" s="1"/>
  <c r="P142" i="2"/>
  <c r="K142" i="3" s="1"/>
  <c r="P51" i="2"/>
  <c r="K51" i="3" s="1"/>
  <c r="P131" i="2"/>
  <c r="K131" i="3" s="1"/>
  <c r="P36" i="2"/>
  <c r="K36" i="3" s="1"/>
  <c r="P60" i="2"/>
  <c r="K60" i="3" s="1"/>
  <c r="P140" i="2"/>
  <c r="K140" i="3" s="1"/>
  <c r="P235" i="2"/>
  <c r="K235" i="3" s="1"/>
  <c r="P239" i="2"/>
  <c r="K239" i="3" s="1"/>
  <c r="P138" i="2"/>
  <c r="K138" i="3" s="1"/>
  <c r="P241" i="2"/>
  <c r="K241" i="3" s="1"/>
  <c r="P53" i="2"/>
  <c r="K53" i="3" s="1"/>
  <c r="P105" i="2"/>
  <c r="K105" i="3" s="1"/>
  <c r="P228" i="2"/>
  <c r="K228" i="3" s="1"/>
  <c r="P101" i="2"/>
  <c r="K101" i="3" s="1"/>
  <c r="L201" i="2"/>
  <c r="I29" i="3"/>
  <c r="T126" i="2"/>
  <c r="M3" i="3"/>
  <c r="T221" i="2"/>
  <c r="M11" i="3"/>
  <c r="T225" i="2"/>
  <c r="M31" i="3"/>
  <c r="T59" i="2"/>
  <c r="M74" i="3"/>
  <c r="M92" i="3"/>
  <c r="T95" i="2"/>
  <c r="M102" i="3"/>
  <c r="T60" i="2"/>
  <c r="M141" i="3"/>
  <c r="T243" i="2"/>
  <c r="M159" i="3"/>
  <c r="T96" i="2"/>
  <c r="M167" i="3"/>
  <c r="T153" i="2"/>
  <c r="T77" i="2"/>
  <c r="M211" i="3"/>
  <c r="T204" i="2"/>
  <c r="M220" i="3"/>
  <c r="T252" i="2"/>
  <c r="M229" i="3"/>
  <c r="N77" i="3"/>
  <c r="V254" i="2"/>
  <c r="N88" i="3"/>
  <c r="V171" i="2"/>
  <c r="N112" i="3"/>
  <c r="V63" i="2"/>
  <c r="N160" i="3"/>
  <c r="V24" i="2"/>
  <c r="R10" i="2"/>
  <c r="L5" i="3"/>
  <c r="R54" i="2"/>
  <c r="L15" i="3"/>
  <c r="R154" i="2"/>
  <c r="L24" i="3"/>
  <c r="R22" i="2"/>
  <c r="L34" i="3"/>
  <c r="R98" i="2"/>
  <c r="L42" i="3"/>
  <c r="R82" i="2"/>
  <c r="L58" i="3"/>
  <c r="R59" i="2"/>
  <c r="L74" i="3"/>
  <c r="L92" i="3"/>
  <c r="R131" i="2"/>
  <c r="L84" i="3"/>
  <c r="R143" i="2"/>
  <c r="L105" i="3"/>
  <c r="R247" i="2"/>
  <c r="L136" i="3"/>
  <c r="R32" i="2"/>
  <c r="L138" i="3"/>
  <c r="R235" i="2"/>
  <c r="L158" i="3"/>
  <c r="R140" i="2"/>
  <c r="L150" i="3"/>
  <c r="R96" i="2"/>
  <c r="L167" i="3"/>
  <c r="R188" i="2"/>
  <c r="L185" i="3"/>
  <c r="R124" i="2"/>
  <c r="L193" i="3"/>
  <c r="R13" i="2"/>
  <c r="R244" i="2"/>
  <c r="L223" i="3"/>
  <c r="R157" i="2"/>
  <c r="R113" i="2"/>
  <c r="R181" i="2"/>
  <c r="L236" i="3"/>
  <c r="H14" i="3"/>
  <c r="J143" i="2"/>
  <c r="H105" i="3"/>
  <c r="L214" i="2"/>
  <c r="I214" i="3" s="1"/>
  <c r="I131" i="3"/>
  <c r="N46" i="2"/>
  <c r="J57" i="3"/>
  <c r="N206" i="2"/>
  <c r="J206" i="3" s="1"/>
  <c r="J91" i="3"/>
  <c r="N123" i="2"/>
  <c r="J127" i="3"/>
  <c r="N109" i="2"/>
  <c r="J255" i="3"/>
  <c r="N192" i="2"/>
  <c r="J196" i="3"/>
  <c r="P66" i="2"/>
  <c r="K66" i="3" s="1"/>
  <c r="P94" i="2"/>
  <c r="K94" i="3" s="1"/>
  <c r="P122" i="2"/>
  <c r="K122" i="3" s="1"/>
  <c r="P214" i="2"/>
  <c r="K214" i="3" s="1"/>
  <c r="P47" i="2"/>
  <c r="K47" i="3" s="1"/>
  <c r="P124" i="2"/>
  <c r="K124" i="3" s="1"/>
  <c r="P219" i="2"/>
  <c r="K219" i="3" s="1"/>
  <c r="P85" i="2"/>
  <c r="K85" i="3" s="1"/>
  <c r="R147" i="2"/>
  <c r="L128" i="3"/>
  <c r="R219" i="2"/>
  <c r="R85" i="2"/>
  <c r="L253" i="3"/>
  <c r="T190" i="2"/>
  <c r="M64" i="3"/>
  <c r="T15" i="2"/>
  <c r="M122" i="3"/>
  <c r="T107" i="2"/>
  <c r="M126" i="3"/>
  <c r="T17" i="2"/>
  <c r="M251" i="3"/>
  <c r="T109" i="2"/>
  <c r="M255" i="3"/>
  <c r="T192" i="2"/>
  <c r="T83" i="2"/>
  <c r="T62" i="2"/>
  <c r="T54" i="2"/>
  <c r="V149" i="2"/>
  <c r="V189" i="2"/>
  <c r="V29" i="2"/>
  <c r="V173" i="2"/>
  <c r="V57" i="2"/>
  <c r="V33" i="2"/>
  <c r="V192" i="2"/>
  <c r="V16" i="2"/>
  <c r="V199" i="2"/>
  <c r="V152" i="2"/>
  <c r="V217" i="2"/>
  <c r="V15" i="2"/>
  <c r="V139" i="2"/>
  <c r="V51" i="2"/>
  <c r="V190" i="2"/>
  <c r="V174" i="2"/>
  <c r="V18" i="2"/>
  <c r="H70" i="3"/>
  <c r="H84" i="3"/>
  <c r="H204" i="3"/>
  <c r="Q151" i="3"/>
  <c r="Q124" i="3"/>
  <c r="Q10" i="3"/>
  <c r="Q54" i="3"/>
  <c r="Q229" i="3"/>
  <c r="Q178" i="3"/>
  <c r="Q134" i="3"/>
  <c r="Q35" i="3"/>
  <c r="Q222" i="3"/>
  <c r="Q91" i="3"/>
  <c r="Q210" i="3"/>
  <c r="Q119" i="3"/>
  <c r="Q123" i="3"/>
  <c r="Q52" i="3"/>
  <c r="Q172" i="3"/>
  <c r="Q96" i="3"/>
  <c r="Q4" i="3"/>
  <c r="Q136" i="3"/>
  <c r="Q219" i="3"/>
  <c r="Q61" i="3"/>
  <c r="Q126" i="3"/>
  <c r="Q110" i="3"/>
  <c r="Q38" i="3"/>
  <c r="Q59" i="3"/>
  <c r="Q179" i="3"/>
  <c r="Q83" i="3"/>
  <c r="Q104" i="3"/>
  <c r="Q105" i="3"/>
  <c r="Q220" i="3"/>
  <c r="Q78" i="3"/>
  <c r="Q257" i="3"/>
  <c r="Q238" i="3"/>
  <c r="Q32" i="3"/>
  <c r="Q120" i="3"/>
  <c r="Q141" i="3"/>
  <c r="Q196" i="3"/>
  <c r="Q30" i="3"/>
  <c r="Q138" i="3"/>
  <c r="Q249" i="3"/>
  <c r="Q237" i="3"/>
  <c r="Q14" i="3"/>
  <c r="Q127" i="3"/>
  <c r="Q254" i="3"/>
  <c r="Q95" i="3"/>
  <c r="Q135" i="3"/>
  <c r="Q218" i="3"/>
  <c r="Q60" i="3"/>
  <c r="Q243" i="3"/>
  <c r="Q116" i="3"/>
  <c r="Q64" i="3"/>
  <c r="Q195" i="3"/>
  <c r="Q259" i="3"/>
  <c r="Q153" i="3"/>
  <c r="Q244" i="3"/>
  <c r="Q117" i="3"/>
  <c r="Q41" i="3"/>
  <c r="Q17" i="3"/>
  <c r="Q186" i="3"/>
  <c r="Q227" i="3"/>
  <c r="Q157" i="3"/>
  <c r="Q253" i="3"/>
  <c r="Q142" i="3"/>
  <c r="Q217" i="3"/>
  <c r="Q230" i="3"/>
  <c r="Q39" i="3"/>
  <c r="Q251" i="3"/>
  <c r="Q88" i="3"/>
  <c r="Q5" i="3"/>
  <c r="Q245" i="3"/>
  <c r="Q174" i="3"/>
  <c r="Q166" i="3"/>
  <c r="Q171" i="3"/>
  <c r="Q167" i="3"/>
  <c r="Q87" i="3"/>
  <c r="Q53" i="3"/>
  <c r="Q93" i="3"/>
  <c r="Q260" i="3"/>
  <c r="Q50" i="3"/>
  <c r="Q170" i="3"/>
  <c r="Q90" i="3"/>
  <c r="Q209" i="3"/>
  <c r="Q46" i="3"/>
  <c r="Q246" i="3"/>
  <c r="Q55" i="3"/>
  <c r="Q242" i="3"/>
  <c r="Q3" i="3"/>
  <c r="Q194" i="3"/>
  <c r="Q258" i="3"/>
  <c r="Q152" i="3"/>
  <c r="Q24" i="3"/>
  <c r="Q144" i="3"/>
  <c r="Q8" i="3"/>
  <c r="Q37" i="3"/>
  <c r="Q224" i="3"/>
  <c r="Q25" i="3"/>
  <c r="Q145" i="3"/>
  <c r="Q169" i="3"/>
  <c r="Q49" i="3"/>
  <c r="Q12" i="3"/>
  <c r="Q211" i="3"/>
  <c r="Q33" i="3"/>
  <c r="Q252" i="3"/>
  <c r="Q137" i="3"/>
  <c r="Q162" i="3"/>
  <c r="Q250" i="3"/>
  <c r="Q92" i="3"/>
  <c r="Q65" i="3"/>
  <c r="Q58" i="3"/>
  <c r="Q102" i="3"/>
  <c r="Q94" i="3"/>
  <c r="Q82" i="3"/>
  <c r="Q11" i="3"/>
  <c r="Q103" i="3"/>
  <c r="Q23" i="3"/>
  <c r="Q115" i="3"/>
  <c r="Q63" i="3"/>
  <c r="Q36" i="3"/>
  <c r="Q223" i="3"/>
  <c r="Q112" i="3"/>
  <c r="Q164" i="3"/>
  <c r="Q40" i="3"/>
  <c r="Q16" i="3"/>
  <c r="Q129" i="3"/>
  <c r="Q256" i="3"/>
  <c r="Q113" i="3"/>
  <c r="Q165" i="3"/>
  <c r="Q85" i="3"/>
  <c r="Q233" i="3"/>
  <c r="Q147" i="3"/>
  <c r="Q200" i="3"/>
  <c r="Q140" i="3"/>
  <c r="Q150" i="3"/>
  <c r="Q241" i="3"/>
  <c r="Q62" i="3"/>
  <c r="Q86" i="3"/>
  <c r="Q31" i="3"/>
  <c r="Q139" i="3"/>
  <c r="Q111" i="3"/>
  <c r="Q143" i="3"/>
  <c r="Q187" i="3"/>
  <c r="Q15" i="3"/>
  <c r="Q128" i="3"/>
  <c r="Q255" i="3"/>
  <c r="Q176" i="3"/>
  <c r="Q180" i="3"/>
  <c r="Q168" i="3"/>
  <c r="Q48" i="3"/>
  <c r="Q248" i="3"/>
  <c r="Q81" i="3"/>
  <c r="Q177" i="3"/>
  <c r="Q89" i="3"/>
  <c r="Q191" i="3"/>
  <c r="Q228" i="3"/>
  <c r="Q181" i="3"/>
  <c r="Q34" i="3"/>
  <c r="Q221" i="3"/>
  <c r="Q22" i="3"/>
  <c r="Q114" i="3"/>
  <c r="Q6" i="3"/>
  <c r="Q122" i="3"/>
  <c r="Q51" i="3"/>
  <c r="Q175" i="3"/>
  <c r="Q163" i="3"/>
  <c r="Q7" i="3"/>
  <c r="Q47" i="3"/>
  <c r="Q247" i="3"/>
  <c r="Q56" i="3"/>
  <c r="Q231" i="3"/>
  <c r="Q239" i="3"/>
  <c r="Q84" i="3"/>
  <c r="Q13" i="3"/>
  <c r="Q57" i="3"/>
  <c r="Q232" i="3"/>
  <c r="Q240" i="3"/>
  <c r="Q121" i="3"/>
  <c r="Q125" i="3"/>
  <c r="Q198" i="3"/>
  <c r="Q76" i="3"/>
  <c r="Q108" i="3"/>
  <c r="Q236" i="3"/>
  <c r="Q193" i="3"/>
  <c r="R70" i="3" l="1"/>
  <c r="O79" i="3"/>
  <c r="K83" i="3"/>
  <c r="R13" i="3"/>
  <c r="K16" i="3"/>
  <c r="R110" i="3"/>
  <c r="O68" i="3"/>
  <c r="S68" i="3" s="1"/>
  <c r="O67" i="3"/>
  <c r="S67" i="3" s="1"/>
  <c r="O71" i="3"/>
  <c r="S71" i="3" s="1"/>
  <c r="O69" i="3"/>
  <c r="S69" i="3" s="1"/>
  <c r="O73" i="3"/>
  <c r="S73" i="3" s="1"/>
  <c r="R63" i="3"/>
  <c r="R49" i="3"/>
  <c r="O119" i="3"/>
  <c r="S79" i="3"/>
  <c r="O201" i="3"/>
  <c r="S201" i="3" s="1"/>
  <c r="Q234" i="3"/>
  <c r="Q2" i="3"/>
  <c r="O2" i="3"/>
  <c r="O207" i="3"/>
  <c r="S207" i="3" s="1"/>
  <c r="O208" i="3"/>
  <c r="S208" i="3" s="1"/>
  <c r="R117" i="3"/>
  <c r="R234" i="3"/>
  <c r="O80" i="3"/>
  <c r="S80" i="3" s="1"/>
  <c r="O116" i="3"/>
  <c r="S116" i="3" s="1"/>
  <c r="O117" i="3"/>
  <c r="S117" i="3" s="1"/>
  <c r="O13" i="3"/>
  <c r="S13" i="3" s="1"/>
  <c r="O155" i="3"/>
  <c r="R65" i="3"/>
  <c r="O66" i="3"/>
  <c r="S66" i="3" s="1"/>
  <c r="P80" i="3"/>
  <c r="O226" i="3"/>
  <c r="S226" i="3" s="1"/>
  <c r="P118" i="3"/>
  <c r="P234" i="3"/>
  <c r="Q155" i="3"/>
  <c r="P226" i="3"/>
  <c r="O118" i="3"/>
  <c r="S118" i="3" s="1"/>
  <c r="P155" i="3"/>
  <c r="P79" i="3"/>
  <c r="R226" i="3"/>
  <c r="R67" i="3"/>
  <c r="R118" i="3"/>
  <c r="O39" i="3"/>
  <c r="S39" i="3" s="1"/>
  <c r="R68" i="3"/>
  <c r="T68" i="3" s="1"/>
  <c r="O234" i="3"/>
  <c r="R79" i="3"/>
  <c r="T79" i="3" s="1"/>
  <c r="R155" i="3"/>
  <c r="R80" i="3"/>
  <c r="R228" i="3"/>
  <c r="R213" i="3"/>
  <c r="R116" i="3"/>
  <c r="R183" i="3"/>
  <c r="P116" i="3"/>
  <c r="P19" i="3"/>
  <c r="R249" i="3"/>
  <c r="P119" i="3"/>
  <c r="P208" i="3"/>
  <c r="R248" i="3"/>
  <c r="P117" i="3"/>
  <c r="P53" i="3"/>
  <c r="O110" i="3"/>
  <c r="O178" i="3"/>
  <c r="S178" i="3" s="1"/>
  <c r="R178" i="3"/>
  <c r="P55" i="3"/>
  <c r="R245" i="3"/>
  <c r="R114" i="3"/>
  <c r="P250" i="3"/>
  <c r="O245" i="3"/>
  <c r="S245" i="3" s="1"/>
  <c r="P109" i="3"/>
  <c r="O55" i="3"/>
  <c r="S55" i="3" s="1"/>
  <c r="R156" i="3"/>
  <c r="P115" i="3"/>
  <c r="O114" i="3"/>
  <c r="S114" i="3" s="1"/>
  <c r="O99" i="3"/>
  <c r="O249" i="3"/>
  <c r="O243" i="3"/>
  <c r="S243" i="3" s="1"/>
  <c r="R48" i="3"/>
  <c r="R54" i="3"/>
  <c r="P187" i="3"/>
  <c r="P114" i="3"/>
  <c r="O52" i="3"/>
  <c r="S52" i="3" s="1"/>
  <c r="R208" i="3"/>
  <c r="R107" i="3"/>
  <c r="P207" i="3"/>
  <c r="R14" i="3"/>
  <c r="O183" i="3"/>
  <c r="S183" i="3" s="1"/>
  <c r="O180" i="3"/>
  <c r="S180" i="3" s="1"/>
  <c r="O250" i="3"/>
  <c r="S250" i="3" s="1"/>
  <c r="P179" i="3"/>
  <c r="P183" i="3"/>
  <c r="R21" i="3"/>
  <c r="O187" i="3"/>
  <c r="S187" i="3" s="1"/>
  <c r="P182" i="3"/>
  <c r="O182" i="3"/>
  <c r="S182" i="3" s="1"/>
  <c r="P178" i="3"/>
  <c r="R207" i="3"/>
  <c r="R250" i="3"/>
  <c r="P100" i="3"/>
  <c r="P92" i="3"/>
  <c r="O47" i="3"/>
  <c r="S47" i="3" s="1"/>
  <c r="R196" i="3"/>
  <c r="P205" i="3"/>
  <c r="P85" i="3"/>
  <c r="O238" i="3"/>
  <c r="S238" i="3" s="1"/>
  <c r="R164" i="3"/>
  <c r="P38" i="3"/>
  <c r="P244" i="3"/>
  <c r="O100" i="3"/>
  <c r="S100" i="3" s="1"/>
  <c r="R175" i="3"/>
  <c r="P246" i="3"/>
  <c r="P52" i="3"/>
  <c r="R182" i="3"/>
  <c r="P248" i="3"/>
  <c r="R46" i="3"/>
  <c r="P48" i="3"/>
  <c r="R45" i="3"/>
  <c r="P54" i="3"/>
  <c r="P95" i="3"/>
  <c r="R100" i="3"/>
  <c r="R179" i="3"/>
  <c r="R242" i="3"/>
  <c r="O19" i="3"/>
  <c r="S19" i="3" s="1"/>
  <c r="P184" i="3"/>
  <c r="R109" i="3"/>
  <c r="P174" i="3"/>
  <c r="R184" i="3"/>
  <c r="R20" i="3"/>
  <c r="O120" i="3"/>
  <c r="S120" i="3" s="1"/>
  <c r="O121" i="3"/>
  <c r="P21" i="3"/>
  <c r="R99" i="3"/>
  <c r="O101" i="3"/>
  <c r="S101" i="3" s="1"/>
  <c r="P233" i="3"/>
  <c r="O260" i="3"/>
  <c r="S260" i="3" s="1"/>
  <c r="O94" i="3"/>
  <c r="S94" i="3" s="1"/>
  <c r="P222" i="3"/>
  <c r="O184" i="3"/>
  <c r="S184" i="3" s="1"/>
  <c r="O248" i="3"/>
  <c r="R180" i="3"/>
  <c r="P34" i="3"/>
  <c r="P107" i="3"/>
  <c r="O42" i="3"/>
  <c r="S42" i="3" s="1"/>
  <c r="O48" i="3"/>
  <c r="O54" i="3"/>
  <c r="O175" i="3"/>
  <c r="S175" i="3" s="1"/>
  <c r="O186" i="3"/>
  <c r="S186" i="3" s="1"/>
  <c r="O53" i="3"/>
  <c r="S53" i="3" s="1"/>
  <c r="P243" i="3"/>
  <c r="O247" i="3"/>
  <c r="P43" i="3"/>
  <c r="P56" i="3"/>
  <c r="R120" i="3"/>
  <c r="O253" i="3"/>
  <c r="S253" i="3" s="1"/>
  <c r="R260" i="3"/>
  <c r="P224" i="3"/>
  <c r="P140" i="3"/>
  <c r="P172" i="3"/>
  <c r="O256" i="3"/>
  <c r="S256" i="3" s="1"/>
  <c r="R243" i="3"/>
  <c r="P238" i="3"/>
  <c r="R186" i="3"/>
  <c r="O22" i="3"/>
  <c r="S22" i="3" s="1"/>
  <c r="R53" i="3"/>
  <c r="O108" i="3"/>
  <c r="S108" i="3" s="1"/>
  <c r="R247" i="3"/>
  <c r="O44" i="3"/>
  <c r="S44" i="3" s="1"/>
  <c r="R168" i="3"/>
  <c r="P165" i="3"/>
  <c r="P200" i="3"/>
  <c r="R257" i="3"/>
  <c r="R34" i="3"/>
  <c r="R104" i="3"/>
  <c r="P96" i="3"/>
  <c r="O246" i="3"/>
  <c r="S246" i="3" s="1"/>
  <c r="P175" i="3"/>
  <c r="O239" i="3"/>
  <c r="S239" i="3" s="1"/>
  <c r="P247" i="3"/>
  <c r="R106" i="3"/>
  <c r="R181" i="3"/>
  <c r="P20" i="3"/>
  <c r="R115" i="3"/>
  <c r="P180" i="3"/>
  <c r="P245" i="3"/>
  <c r="P170" i="3"/>
  <c r="R101" i="3"/>
  <c r="P143" i="3"/>
  <c r="O161" i="3"/>
  <c r="S161" i="3" s="1"/>
  <c r="O244" i="3"/>
  <c r="S244" i="3" s="1"/>
  <c r="O78" i="3"/>
  <c r="S78" i="3" s="1"/>
  <c r="P242" i="3"/>
  <c r="P249" i="3"/>
  <c r="R176" i="3"/>
  <c r="R52" i="3"/>
  <c r="O181" i="3"/>
  <c r="O169" i="3"/>
  <c r="S169" i="3" s="1"/>
  <c r="P195" i="3"/>
  <c r="R215" i="3"/>
  <c r="O96" i="3"/>
  <c r="S96" i="3" s="1"/>
  <c r="O76" i="3"/>
  <c r="S76" i="3" s="1"/>
  <c r="P60" i="3"/>
  <c r="R136" i="3"/>
  <c r="O139" i="3"/>
  <c r="S139" i="3" s="1"/>
  <c r="P36" i="3"/>
  <c r="O237" i="3"/>
  <c r="S237" i="3" s="1"/>
  <c r="O179" i="3"/>
  <c r="R187" i="3"/>
  <c r="R55" i="3"/>
  <c r="P90" i="3"/>
  <c r="O88" i="3"/>
  <c r="S88" i="3" s="1"/>
  <c r="R202" i="3"/>
  <c r="O57" i="3"/>
  <c r="S57" i="3" s="1"/>
  <c r="R246" i="3"/>
  <c r="P70" i="3"/>
  <c r="P253" i="3"/>
  <c r="P5" i="3"/>
  <c r="P139" i="3"/>
  <c r="O12" i="3"/>
  <c r="S12" i="3" s="1"/>
  <c r="P32" i="3"/>
  <c r="O7" i="3"/>
  <c r="S7" i="3" s="1"/>
  <c r="R244" i="3"/>
  <c r="O49" i="3"/>
  <c r="S49" i="3" s="1"/>
  <c r="O89" i="3"/>
  <c r="S89" i="3" s="1"/>
  <c r="O8" i="3"/>
  <c r="S8" i="3" s="1"/>
  <c r="R160" i="3"/>
  <c r="P181" i="3"/>
  <c r="O60" i="3"/>
  <c r="S60" i="3" s="1"/>
  <c r="R15" i="3"/>
  <c r="P188" i="3"/>
  <c r="P81" i="3"/>
  <c r="P45" i="3"/>
  <c r="O113" i="3"/>
  <c r="O198" i="3"/>
  <c r="S198" i="3" s="1"/>
  <c r="O205" i="3"/>
  <c r="S205" i="3" s="1"/>
  <c r="P255" i="3"/>
  <c r="O209" i="3"/>
  <c r="S209" i="3" s="1"/>
  <c r="O189" i="3"/>
  <c r="S189" i="3" s="1"/>
  <c r="O236" i="3"/>
  <c r="S236" i="3" s="1"/>
  <c r="R86" i="3"/>
  <c r="O230" i="3"/>
  <c r="S230" i="3" s="1"/>
  <c r="O34" i="3"/>
  <c r="O166" i="3"/>
  <c r="S166" i="3" s="1"/>
  <c r="R217" i="3"/>
  <c r="R165" i="3"/>
  <c r="O37" i="3"/>
  <c r="S37" i="3" s="1"/>
  <c r="P148" i="3"/>
  <c r="P231" i="3"/>
  <c r="R19" i="3"/>
  <c r="P221" i="3"/>
  <c r="O72" i="3"/>
  <c r="S72" i="3" s="1"/>
  <c r="R111" i="3"/>
  <c r="O107" i="3"/>
  <c r="R238" i="3"/>
  <c r="O86" i="3"/>
  <c r="S86" i="3" s="1"/>
  <c r="O115" i="3"/>
  <c r="S115" i="3" s="1"/>
  <c r="R258" i="3"/>
  <c r="P252" i="3"/>
  <c r="P228" i="3"/>
  <c r="O229" i="3"/>
  <c r="S229" i="3" s="1"/>
  <c r="O45" i="3"/>
  <c r="S45" i="3" s="1"/>
  <c r="O30" i="3"/>
  <c r="S30" i="3" s="1"/>
  <c r="P125" i="3"/>
  <c r="P156" i="3"/>
  <c r="O177" i="3"/>
  <c r="S177" i="3" s="1"/>
  <c r="P102" i="3"/>
  <c r="P8" i="3"/>
  <c r="O133" i="3"/>
  <c r="S133" i="3" s="1"/>
  <c r="O50" i="3"/>
  <c r="S50" i="3" s="1"/>
  <c r="O151" i="3"/>
  <c r="S151" i="3" s="1"/>
  <c r="O20" i="3"/>
  <c r="P141" i="3"/>
  <c r="O185" i="3"/>
  <c r="S185" i="3" s="1"/>
  <c r="P162" i="3"/>
  <c r="O43" i="3"/>
  <c r="S43" i="3" s="1"/>
  <c r="R25" i="3"/>
  <c r="O242" i="3"/>
  <c r="S242" i="3" s="1"/>
  <c r="P14" i="3"/>
  <c r="O29" i="3"/>
  <c r="S29" i="3" s="1"/>
  <c r="R203" i="3"/>
  <c r="O85" i="3"/>
  <c r="S85" i="3" s="1"/>
  <c r="P189" i="3"/>
  <c r="P260" i="3"/>
  <c r="P25" i="3"/>
  <c r="R205" i="3"/>
  <c r="O241" i="3"/>
  <c r="S241" i="3" s="1"/>
  <c r="O200" i="3"/>
  <c r="S200" i="3" s="1"/>
  <c r="P251" i="3"/>
  <c r="O40" i="3"/>
  <c r="S40" i="3" s="1"/>
  <c r="O87" i="3"/>
  <c r="S87" i="3" s="1"/>
  <c r="P33" i="3"/>
  <c r="R59" i="3"/>
  <c r="R147" i="3"/>
  <c r="R201" i="3"/>
  <c r="R162" i="3"/>
  <c r="O130" i="3"/>
  <c r="S130" i="3" s="1"/>
  <c r="O21" i="3"/>
  <c r="O109" i="3"/>
  <c r="S109" i="3" s="1"/>
  <c r="O232" i="3"/>
  <c r="S232" i="3" s="1"/>
  <c r="R154" i="3"/>
  <c r="P203" i="3"/>
  <c r="P123" i="3"/>
  <c r="P10" i="3"/>
  <c r="O254" i="3"/>
  <c r="S254" i="3" s="1"/>
  <c r="O32" i="3"/>
  <c r="S32" i="3" s="1"/>
  <c r="R230" i="3"/>
  <c r="O103" i="3"/>
  <c r="S103" i="3" s="1"/>
  <c r="O28" i="3"/>
  <c r="S28" i="3" s="1"/>
  <c r="P46" i="3"/>
  <c r="O224" i="3"/>
  <c r="S224" i="3" s="1"/>
  <c r="O104" i="3"/>
  <c r="S104" i="3" s="1"/>
  <c r="P2" i="3"/>
  <c r="O176" i="3"/>
  <c r="S176" i="3" s="1"/>
  <c r="O111" i="3"/>
  <c r="R43" i="3"/>
  <c r="O25" i="3"/>
  <c r="S25" i="3" s="1"/>
  <c r="R47" i="3"/>
  <c r="R251" i="3"/>
  <c r="P42" i="3"/>
  <c r="O221" i="3"/>
  <c r="S221" i="3" s="1"/>
  <c r="O23" i="3"/>
  <c r="S23" i="3" s="1"/>
  <c r="O252" i="3"/>
  <c r="S252" i="3" s="1"/>
  <c r="O62" i="3"/>
  <c r="S62" i="3" s="1"/>
  <c r="P177" i="3"/>
  <c r="P93" i="3"/>
  <c r="P3" i="3"/>
  <c r="O219" i="3"/>
  <c r="S219" i="3" s="1"/>
  <c r="P41" i="3"/>
  <c r="O140" i="3"/>
  <c r="S140" i="3" s="1"/>
  <c r="O95" i="3"/>
  <c r="S95" i="3" s="1"/>
  <c r="P171" i="3"/>
  <c r="P122" i="3"/>
  <c r="O190" i="3"/>
  <c r="S190" i="3" s="1"/>
  <c r="P198" i="3"/>
  <c r="P176" i="3"/>
  <c r="R57" i="3"/>
  <c r="P49" i="3"/>
  <c r="P47" i="3"/>
  <c r="R239" i="3"/>
  <c r="O202" i="3"/>
  <c r="S202" i="3" s="1"/>
  <c r="P120" i="3"/>
  <c r="P110" i="3"/>
  <c r="P186" i="3"/>
  <c r="O174" i="3"/>
  <c r="S174" i="3" s="1"/>
  <c r="O10" i="3"/>
  <c r="S10" i="3" s="1"/>
  <c r="R5" i="3"/>
  <c r="P73" i="3"/>
  <c r="R9" i="3"/>
  <c r="O153" i="3"/>
  <c r="S153" i="3" s="1"/>
  <c r="O195" i="3"/>
  <c r="S195" i="3" s="1"/>
  <c r="P216" i="3"/>
  <c r="R91" i="3"/>
  <c r="P152" i="3"/>
  <c r="P6" i="3"/>
  <c r="O137" i="3"/>
  <c r="S137" i="3" s="1"/>
  <c r="P83" i="3"/>
  <c r="O225" i="3"/>
  <c r="S225" i="3" s="1"/>
  <c r="P157" i="3"/>
  <c r="P124" i="3"/>
  <c r="P192" i="3"/>
  <c r="O27" i="3"/>
  <c r="S27" i="3" s="1"/>
  <c r="O146" i="3"/>
  <c r="S146" i="3" s="1"/>
  <c r="P145" i="3"/>
  <c r="P99" i="3"/>
  <c r="O158" i="3"/>
  <c r="S158" i="3" s="1"/>
  <c r="R50" i="3"/>
  <c r="R76" i="3"/>
  <c r="P229" i="3"/>
  <c r="P213" i="3"/>
  <c r="P58" i="3"/>
  <c r="R150" i="3"/>
  <c r="O142" i="3"/>
  <c r="S142" i="3" s="1"/>
  <c r="O218" i="3"/>
  <c r="S218" i="3" s="1"/>
  <c r="R172" i="3"/>
  <c r="O58" i="3"/>
  <c r="S58" i="3" s="1"/>
  <c r="P64" i="3"/>
  <c r="P77" i="3"/>
  <c r="O214" i="3"/>
  <c r="S214" i="3" s="1"/>
  <c r="O170" i="3"/>
  <c r="S170" i="3" s="1"/>
  <c r="O215" i="3"/>
  <c r="S215" i="3" s="1"/>
  <c r="R138" i="3"/>
  <c r="P37" i="3"/>
  <c r="O81" i="3"/>
  <c r="S81" i="3" s="1"/>
  <c r="O61" i="3"/>
  <c r="S61" i="3" s="1"/>
  <c r="O213" i="3"/>
  <c r="S213" i="3" s="1"/>
  <c r="R174" i="3"/>
  <c r="O106" i="3"/>
  <c r="O193" i="3"/>
  <c r="S193" i="3" s="1"/>
  <c r="P127" i="3"/>
  <c r="P105" i="3"/>
  <c r="P17" i="3"/>
  <c r="O173" i="3"/>
  <c r="S173" i="3" s="1"/>
  <c r="R97" i="3"/>
  <c r="O194" i="3"/>
  <c r="S194" i="3" s="1"/>
  <c r="P220" i="3"/>
  <c r="P217" i="3"/>
  <c r="P164" i="3"/>
  <c r="R163" i="3"/>
  <c r="R29" i="3"/>
  <c r="O46" i="3"/>
  <c r="R189" i="3"/>
  <c r="R128" i="3"/>
  <c r="P84" i="3"/>
  <c r="R133" i="3"/>
  <c r="O82" i="3"/>
  <c r="S82" i="3" s="1"/>
  <c r="R254" i="3"/>
  <c r="O147" i="3"/>
  <c r="P151" i="3"/>
  <c r="P193" i="3"/>
  <c r="R159" i="3"/>
  <c r="P111" i="3"/>
  <c r="R153" i="3"/>
  <c r="R146" i="3"/>
  <c r="O163" i="3"/>
  <c r="S163" i="3" s="1"/>
  <c r="O228" i="3"/>
  <c r="S228" i="3" s="1"/>
  <c r="R200" i="3"/>
  <c r="P130" i="3"/>
  <c r="R236" i="3"/>
  <c r="O105" i="3"/>
  <c r="S105" i="3" s="1"/>
  <c r="P146" i="3"/>
  <c r="O136" i="3"/>
  <c r="S136" i="3" s="1"/>
  <c r="R166" i="3"/>
  <c r="O36" i="3"/>
  <c r="S36" i="3" s="1"/>
  <c r="O92" i="3"/>
  <c r="S92" i="3" s="1"/>
  <c r="O203" i="3"/>
  <c r="S203" i="3" s="1"/>
  <c r="O196" i="3"/>
  <c r="O74" i="3"/>
  <c r="S74" i="3" s="1"/>
  <c r="P23" i="3"/>
  <c r="P133" i="3"/>
  <c r="P11" i="3"/>
  <c r="O210" i="3"/>
  <c r="S210" i="3" s="1"/>
  <c r="P94" i="3"/>
  <c r="O35" i="3"/>
  <c r="P26" i="3"/>
  <c r="P61" i="3"/>
  <c r="P129" i="3"/>
  <c r="R87" i="3"/>
  <c r="O162" i="3"/>
  <c r="S162" i="3" s="1"/>
  <c r="O91" i="3"/>
  <c r="R18" i="3"/>
  <c r="P191" i="3"/>
  <c r="P71" i="3"/>
  <c r="P65" i="3"/>
  <c r="R185" i="3"/>
  <c r="O138" i="3"/>
  <c r="P128" i="3"/>
  <c r="P106" i="3"/>
  <c r="R102" i="3"/>
  <c r="O11" i="3"/>
  <c r="S11" i="3" s="1"/>
  <c r="O4" i="3"/>
  <c r="S4" i="3" s="1"/>
  <c r="P173" i="3"/>
  <c r="P227" i="3"/>
  <c r="R37" i="3"/>
  <c r="O14" i="3"/>
  <c r="R30" i="3"/>
  <c r="R145" i="3"/>
  <c r="P215" i="3"/>
  <c r="O41" i="3"/>
  <c r="S41" i="3" s="1"/>
  <c r="O3" i="3"/>
  <c r="S3" i="3" s="1"/>
  <c r="P108" i="3"/>
  <c r="R237" i="3"/>
  <c r="O51" i="3"/>
  <c r="S51" i="3" s="1"/>
  <c r="P154" i="3"/>
  <c r="O231" i="3"/>
  <c r="S231" i="3" s="1"/>
  <c r="P225" i="3"/>
  <c r="P126" i="3"/>
  <c r="P76" i="3"/>
  <c r="P104" i="3"/>
  <c r="O199" i="3"/>
  <c r="S199" i="3" s="1"/>
  <c r="O102" i="3"/>
  <c r="S102" i="3" s="1"/>
  <c r="P144" i="3"/>
  <c r="P86" i="3"/>
  <c r="O259" i="3"/>
  <c r="S259" i="3" s="1"/>
  <c r="O98" i="3"/>
  <c r="S98" i="3" s="1"/>
  <c r="R81" i="3"/>
  <c r="R219" i="3"/>
  <c r="R169" i="3"/>
  <c r="R252" i="3"/>
  <c r="P209" i="3"/>
  <c r="P113" i="3"/>
  <c r="R173" i="3"/>
  <c r="O251" i="3"/>
  <c r="S251" i="3" s="1"/>
  <c r="O206" i="3"/>
  <c r="S206" i="3" s="1"/>
  <c r="P158" i="3"/>
  <c r="R194" i="3"/>
  <c r="O97" i="3"/>
  <c r="S97" i="3" s="1"/>
  <c r="R60" i="3"/>
  <c r="P97" i="3"/>
  <c r="R82" i="3"/>
  <c r="P218" i="3"/>
  <c r="P39" i="3"/>
  <c r="R113" i="3"/>
  <c r="O38" i="3"/>
  <c r="S119" i="3"/>
  <c r="R220" i="3"/>
  <c r="R74" i="3"/>
  <c r="O93" i="3"/>
  <c r="S93" i="3" s="1"/>
  <c r="P31" i="3"/>
  <c r="P201" i="3"/>
  <c r="P138" i="3"/>
  <c r="P72" i="3"/>
  <c r="O123" i="3"/>
  <c r="S123" i="3" s="1"/>
  <c r="P254" i="3"/>
  <c r="P89" i="3"/>
  <c r="P50" i="3"/>
  <c r="P241" i="3"/>
  <c r="R23" i="3"/>
  <c r="O235" i="3"/>
  <c r="S235" i="3" s="1"/>
  <c r="R35" i="3"/>
  <c r="P256" i="3"/>
  <c r="R22" i="3"/>
  <c r="P142" i="3"/>
  <c r="P30" i="3"/>
  <c r="O191" i="3"/>
  <c r="S191" i="3" s="1"/>
  <c r="R216" i="3"/>
  <c r="P66" i="3"/>
  <c r="R85" i="3"/>
  <c r="O222" i="3"/>
  <c r="S222" i="3" s="1"/>
  <c r="O171" i="3"/>
  <c r="S171" i="3" s="1"/>
  <c r="O135" i="3"/>
  <c r="S135" i="3" s="1"/>
  <c r="P219" i="3"/>
  <c r="P87" i="3"/>
  <c r="O33" i="3"/>
  <c r="S33" i="3" s="1"/>
  <c r="P190" i="3"/>
  <c r="P22" i="3"/>
  <c r="O125" i="3"/>
  <c r="S125" i="3" s="1"/>
  <c r="P235" i="3"/>
  <c r="P206" i="3"/>
  <c r="P160" i="3"/>
  <c r="P57" i="3"/>
  <c r="R24" i="3"/>
  <c r="O223" i="3"/>
  <c r="S223" i="3" s="1"/>
  <c r="O26" i="3"/>
  <c r="S26" i="3" s="1"/>
  <c r="P88" i="3"/>
  <c r="R232" i="3"/>
  <c r="R157" i="3"/>
  <c r="R75" i="3"/>
  <c r="P258" i="3"/>
  <c r="P212" i="3"/>
  <c r="P169" i="3"/>
  <c r="P134" i="3"/>
  <c r="P82" i="3"/>
  <c r="P44" i="3"/>
  <c r="O164" i="3"/>
  <c r="R206" i="3"/>
  <c r="O168" i="3"/>
  <c r="O64" i="3"/>
  <c r="S64" i="3" s="1"/>
  <c r="O141" i="3"/>
  <c r="S141" i="3" s="1"/>
  <c r="P230" i="3"/>
  <c r="P153" i="3"/>
  <c r="R36" i="3"/>
  <c r="P257" i="3"/>
  <c r="P161" i="3"/>
  <c r="P62" i="3"/>
  <c r="O127" i="3"/>
  <c r="S127" i="3" s="1"/>
  <c r="O132" i="3"/>
  <c r="S132" i="3" s="1"/>
  <c r="P197" i="3"/>
  <c r="P237" i="3"/>
  <c r="P159" i="3"/>
  <c r="P240" i="3"/>
  <c r="P112" i="3"/>
  <c r="P51" i="3"/>
  <c r="R103" i="3"/>
  <c r="R28" i="3"/>
  <c r="P239" i="3"/>
  <c r="P185" i="3"/>
  <c r="P132" i="3"/>
  <c r="P78" i="3"/>
  <c r="P35" i="3"/>
  <c r="P16" i="3"/>
  <c r="O128" i="3"/>
  <c r="O145" i="3"/>
  <c r="S145" i="3" s="1"/>
  <c r="R44" i="3"/>
  <c r="O15" i="3"/>
  <c r="O172" i="3"/>
  <c r="S172" i="3" s="1"/>
  <c r="R224" i="3"/>
  <c r="R190" i="3"/>
  <c r="R12" i="3"/>
  <c r="R214" i="3"/>
  <c r="R218" i="3"/>
  <c r="R195" i="3"/>
  <c r="O160" i="3"/>
  <c r="S160" i="3" s="1"/>
  <c r="R204" i="3"/>
  <c r="O204" i="3"/>
  <c r="R152" i="3"/>
  <c r="O152" i="3"/>
  <c r="S152" i="3" s="1"/>
  <c r="R126" i="3"/>
  <c r="O126" i="3"/>
  <c r="S126" i="3" s="1"/>
  <c r="O70" i="3"/>
  <c r="S70" i="3" s="1"/>
  <c r="O211" i="3"/>
  <c r="S211" i="3" s="1"/>
  <c r="O216" i="3"/>
  <c r="S216" i="3" s="1"/>
  <c r="R108" i="3"/>
  <c r="R231" i="3"/>
  <c r="O24" i="3"/>
  <c r="S24" i="3" s="1"/>
  <c r="O217" i="3"/>
  <c r="P236" i="3"/>
  <c r="R26" i="3"/>
  <c r="O165" i="3"/>
  <c r="O5" i="3"/>
  <c r="R16" i="3"/>
  <c r="O16" i="3"/>
  <c r="S16" i="3" s="1"/>
  <c r="R134" i="3"/>
  <c r="O134" i="3"/>
  <c r="S134" i="3" s="1"/>
  <c r="P223" i="3"/>
  <c r="O159" i="3"/>
  <c r="S159" i="3" s="1"/>
  <c r="P15" i="3"/>
  <c r="R123" i="3"/>
  <c r="R77" i="3"/>
  <c r="O77" i="3"/>
  <c r="P91" i="3"/>
  <c r="O122" i="3"/>
  <c r="S122" i="3" s="1"/>
  <c r="O240" i="3"/>
  <c r="S240" i="3" s="1"/>
  <c r="R240" i="3"/>
  <c r="R112" i="3"/>
  <c r="O112" i="3"/>
  <c r="S112" i="3" s="1"/>
  <c r="O197" i="3"/>
  <c r="R197" i="3"/>
  <c r="R223" i="3"/>
  <c r="R188" i="3"/>
  <c r="O188" i="3"/>
  <c r="R64" i="3"/>
  <c r="P232" i="3"/>
  <c r="P210" i="3"/>
  <c r="R124" i="3"/>
  <c r="O124" i="3"/>
  <c r="S124" i="3" s="1"/>
  <c r="R227" i="3"/>
  <c r="O227" i="3"/>
  <c r="S227" i="3" s="1"/>
  <c r="O31" i="3"/>
  <c r="S31" i="3" s="1"/>
  <c r="O83" i="3"/>
  <c r="S83" i="3" s="1"/>
  <c r="R83" i="3"/>
  <c r="R192" i="3"/>
  <c r="O192" i="3"/>
  <c r="S192" i="3" s="1"/>
  <c r="R149" i="3"/>
  <c r="O149" i="3"/>
  <c r="S149" i="3" s="1"/>
  <c r="O75" i="3"/>
  <c r="S75" i="3" s="1"/>
  <c r="R39" i="3"/>
  <c r="P204" i="3"/>
  <c r="O255" i="3"/>
  <c r="S255" i="3" s="1"/>
  <c r="R255" i="3"/>
  <c r="O131" i="3"/>
  <c r="S131" i="3" s="1"/>
  <c r="R131" i="3"/>
  <c r="O150" i="3"/>
  <c r="S150" i="3" s="1"/>
  <c r="O156" i="3"/>
  <c r="O154" i="3"/>
  <c r="S154" i="3" s="1"/>
  <c r="R132" i="3"/>
  <c r="R33" i="3"/>
  <c r="O9" i="3"/>
  <c r="S9" i="3" s="1"/>
  <c r="O157" i="3"/>
  <c r="P18" i="3"/>
  <c r="P199" i="3"/>
  <c r="P202" i="3"/>
  <c r="R148" i="3"/>
  <c r="O148" i="3"/>
  <c r="S148" i="3" s="1"/>
  <c r="P59" i="3"/>
  <c r="P98" i="3"/>
  <c r="O258" i="3"/>
  <c r="S258" i="3" s="1"/>
  <c r="O18" i="3"/>
  <c r="S18" i="3" s="1"/>
  <c r="R229" i="3"/>
  <c r="R127" i="3"/>
  <c r="R78" i="3"/>
  <c r="P214" i="3"/>
  <c r="P167" i="3"/>
  <c r="P135" i="3"/>
  <c r="P7" i="3"/>
  <c r="R158" i="3"/>
  <c r="R222" i="3"/>
  <c r="R94" i="3"/>
  <c r="R56" i="3"/>
  <c r="O56" i="3"/>
  <c r="S56" i="3" s="1"/>
  <c r="R6" i="3"/>
  <c r="O6" i="3"/>
  <c r="S6" i="3" s="1"/>
  <c r="R161" i="3"/>
  <c r="R129" i="3"/>
  <c r="O129" i="3"/>
  <c r="S129" i="3" s="1"/>
  <c r="P74" i="3"/>
  <c r="P4" i="3"/>
  <c r="P103" i="3"/>
  <c r="R4" i="3"/>
  <c r="R135" i="3"/>
  <c r="R88" i="3"/>
  <c r="P259" i="3"/>
  <c r="P163" i="3"/>
  <c r="P12" i="3"/>
  <c r="R90" i="3"/>
  <c r="O90" i="3"/>
  <c r="S90" i="3" s="1"/>
  <c r="R143" i="3"/>
  <c r="O143" i="3"/>
  <c r="S143" i="3" s="1"/>
  <c r="R96" i="3"/>
  <c r="O59" i="3"/>
  <c r="S59" i="3" s="1"/>
  <c r="R17" i="3"/>
  <c r="O17" i="3"/>
  <c r="S17" i="3" s="1"/>
  <c r="P150" i="3"/>
  <c r="P101" i="3"/>
  <c r="P27" i="3"/>
  <c r="R233" i="3"/>
  <c r="O233" i="3"/>
  <c r="S233" i="3" s="1"/>
  <c r="R84" i="3"/>
  <c r="O84" i="3"/>
  <c r="S84" i="3" s="1"/>
  <c r="R41" i="3"/>
  <c r="R3" i="3"/>
  <c r="P63" i="3"/>
  <c r="P24" i="3"/>
  <c r="O167" i="3"/>
  <c r="S167" i="3" s="1"/>
  <c r="R167" i="3"/>
  <c r="O212" i="3"/>
  <c r="S212" i="3" s="1"/>
  <c r="R144" i="3"/>
  <c r="O144" i="3"/>
  <c r="S144" i="3" s="1"/>
  <c r="O63" i="3"/>
  <c r="S63" i="3" s="1"/>
  <c r="O220" i="3"/>
  <c r="O257" i="3"/>
  <c r="S257" i="3" s="1"/>
  <c r="R171" i="3"/>
  <c r="R130" i="3"/>
  <c r="R2" i="3"/>
  <c r="R191" i="3"/>
  <c r="P196" i="3"/>
  <c r="P149" i="3"/>
  <c r="R259" i="3"/>
  <c r="R140" i="3"/>
  <c r="R95" i="3"/>
  <c r="R58" i="3"/>
  <c r="R11" i="3"/>
  <c r="R198" i="3"/>
  <c r="R105" i="3"/>
  <c r="R62" i="3"/>
  <c r="R27" i="3"/>
  <c r="P211" i="3"/>
  <c r="P29" i="3"/>
  <c r="R212" i="3"/>
  <c r="R139" i="3"/>
  <c r="R92" i="3"/>
  <c r="R51" i="3"/>
  <c r="R7" i="3"/>
  <c r="P137" i="3"/>
  <c r="P28" i="3"/>
  <c r="R225" i="3"/>
  <c r="R177" i="3"/>
  <c r="R142" i="3"/>
  <c r="R98" i="3"/>
  <c r="R61" i="3"/>
  <c r="P168" i="3"/>
  <c r="R193" i="3"/>
  <c r="R151" i="3"/>
  <c r="R71" i="3"/>
  <c r="R31" i="3"/>
  <c r="R170" i="3"/>
  <c r="R141" i="3"/>
  <c r="R93" i="3"/>
  <c r="R221" i="3"/>
  <c r="R72" i="3"/>
  <c r="R32" i="3"/>
  <c r="R241" i="3"/>
  <c r="R42" i="3"/>
  <c r="P147" i="3"/>
  <c r="P40" i="3"/>
  <c r="P131" i="3"/>
  <c r="R211" i="3"/>
  <c r="P166" i="3"/>
  <c r="R256" i="3"/>
  <c r="R210" i="3"/>
  <c r="R125" i="3"/>
  <c r="R40" i="3"/>
  <c r="P136" i="3"/>
  <c r="R253" i="3"/>
  <c r="R209" i="3"/>
  <c r="R10" i="3"/>
  <c r="P9" i="3"/>
  <c r="R235" i="3"/>
  <c r="R199" i="3"/>
  <c r="R122" i="3"/>
  <c r="P194" i="3"/>
  <c r="R137" i="3"/>
  <c r="R89" i="3"/>
  <c r="R8" i="3"/>
  <c r="P75" i="3"/>
  <c r="T119" i="3"/>
  <c r="T67" i="3" l="1"/>
  <c r="R73" i="3"/>
  <c r="T73" i="3" s="1"/>
  <c r="T69" i="3"/>
  <c r="S234" i="3"/>
  <c r="S2" i="3"/>
  <c r="T13" i="3"/>
  <c r="O65" i="3"/>
  <c r="S65" i="3" s="1"/>
  <c r="T80" i="3"/>
  <c r="T117" i="3"/>
  <c r="S155" i="3"/>
  <c r="R66" i="3"/>
  <c r="T66" i="3" s="1"/>
  <c r="T116" i="3"/>
  <c r="T155" i="3"/>
  <c r="T226" i="3"/>
  <c r="T186" i="3"/>
  <c r="T39" i="3"/>
  <c r="T118" i="3"/>
  <c r="T234" i="3"/>
  <c r="T249" i="3"/>
  <c r="T110" i="3"/>
  <c r="S110" i="3"/>
  <c r="T248" i="3"/>
  <c r="T245" i="3"/>
  <c r="T139" i="3"/>
  <c r="T14" i="3"/>
  <c r="T178" i="3"/>
  <c r="T114" i="3"/>
  <c r="T130" i="3"/>
  <c r="T254" i="3"/>
  <c r="T187" i="3"/>
  <c r="T99" i="3"/>
  <c r="S99" i="3"/>
  <c r="T183" i="3"/>
  <c r="T185" i="3"/>
  <c r="T94" i="3"/>
  <c r="S249" i="3"/>
  <c r="T221" i="3"/>
  <c r="T19" i="3"/>
  <c r="T243" i="3"/>
  <c r="T47" i="3"/>
  <c r="T52" i="3"/>
  <c r="T54" i="3"/>
  <c r="T250" i="3"/>
  <c r="T208" i="3"/>
  <c r="T55" i="3"/>
  <c r="T48" i="3"/>
  <c r="T20" i="3"/>
  <c r="T107" i="3"/>
  <c r="T137" i="3"/>
  <c r="T180" i="3"/>
  <c r="T82" i="3"/>
  <c r="T196" i="3"/>
  <c r="T237" i="3"/>
  <c r="T29" i="3"/>
  <c r="T100" i="3"/>
  <c r="T108" i="3"/>
  <c r="T201" i="3"/>
  <c r="T244" i="3"/>
  <c r="T165" i="3"/>
  <c r="T151" i="3"/>
  <c r="T95" i="3"/>
  <c r="T33" i="3"/>
  <c r="T128" i="3"/>
  <c r="T46" i="3"/>
  <c r="T200" i="3"/>
  <c r="T96" i="3"/>
  <c r="T21" i="3"/>
  <c r="T120" i="3"/>
  <c r="T15" i="3"/>
  <c r="T182" i="3"/>
  <c r="T88" i="3"/>
  <c r="T104" i="3"/>
  <c r="T8" i="3"/>
  <c r="T50" i="3"/>
  <c r="S121" i="3"/>
  <c r="T168" i="3"/>
  <c r="T252" i="3"/>
  <c r="T195" i="3"/>
  <c r="T164" i="3"/>
  <c r="T44" i="3"/>
  <c r="T30" i="3"/>
  <c r="T179" i="3"/>
  <c r="T247" i="3"/>
  <c r="S54" i="3"/>
  <c r="S48" i="3"/>
  <c r="T49" i="3"/>
  <c r="T76" i="3"/>
  <c r="T238" i="3"/>
  <c r="T174" i="3"/>
  <c r="T207" i="3"/>
  <c r="T140" i="3"/>
  <c r="T189" i="3"/>
  <c r="T42" i="3"/>
  <c r="T34" i="3"/>
  <c r="T63" i="3"/>
  <c r="T177" i="3"/>
  <c r="S247" i="3"/>
  <c r="T71" i="3"/>
  <c r="T23" i="3"/>
  <c r="T106" i="3"/>
  <c r="T78" i="3"/>
  <c r="T109" i="3"/>
  <c r="T81" i="3"/>
  <c r="S34" i="3"/>
  <c r="T27" i="3"/>
  <c r="T101" i="3"/>
  <c r="T253" i="3"/>
  <c r="T105" i="3"/>
  <c r="T57" i="3"/>
  <c r="T181" i="3"/>
  <c r="T115" i="3"/>
  <c r="T146" i="3"/>
  <c r="T53" i="3"/>
  <c r="T35" i="3"/>
  <c r="T256" i="3"/>
  <c r="T217" i="3"/>
  <c r="T74" i="3"/>
  <c r="T219" i="3"/>
  <c r="T166" i="3"/>
  <c r="T89" i="3"/>
  <c r="S181" i="3"/>
  <c r="S248" i="3"/>
  <c r="T246" i="3"/>
  <c r="T223" i="3"/>
  <c r="T43" i="3"/>
  <c r="T161" i="3"/>
  <c r="T175" i="3"/>
  <c r="T86" i="3"/>
  <c r="T184" i="3"/>
  <c r="T260" i="3"/>
  <c r="T32" i="3"/>
  <c r="T209" i="3"/>
  <c r="T40" i="3"/>
  <c r="T60" i="3"/>
  <c r="T10" i="3"/>
  <c r="T222" i="3"/>
  <c r="S35" i="3"/>
  <c r="T224" i="3"/>
  <c r="T45" i="3"/>
  <c r="T169" i="3"/>
  <c r="T239" i="3"/>
  <c r="T241" i="3"/>
  <c r="T87" i="3"/>
  <c r="T22" i="3"/>
  <c r="T61" i="3"/>
  <c r="T98" i="3"/>
  <c r="T236" i="3"/>
  <c r="T205" i="3"/>
  <c r="T162" i="3"/>
  <c r="S168" i="3"/>
  <c r="T113" i="3"/>
  <c r="S113" i="3"/>
  <c r="T138" i="3"/>
  <c r="S179" i="3"/>
  <c r="T111" i="3"/>
  <c r="T91" i="3"/>
  <c r="T230" i="3"/>
  <c r="T7" i="3"/>
  <c r="T198" i="3"/>
  <c r="T190" i="3"/>
  <c r="T41" i="3"/>
  <c r="T229" i="3"/>
  <c r="T157" i="3"/>
  <c r="S107" i="3"/>
  <c r="T28" i="3"/>
  <c r="S164" i="3"/>
  <c r="T242" i="3"/>
  <c r="T133" i="3"/>
  <c r="T218" i="3"/>
  <c r="T136" i="3"/>
  <c r="T147" i="3"/>
  <c r="T142" i="3"/>
  <c r="T193" i="3"/>
  <c r="S106" i="3"/>
  <c r="T170" i="3"/>
  <c r="T25" i="3"/>
  <c r="T37" i="3"/>
  <c r="T12" i="3"/>
  <c r="T194" i="3"/>
  <c r="S147" i="3"/>
  <c r="T232" i="3"/>
  <c r="T134" i="3"/>
  <c r="T158" i="3"/>
  <c r="S20" i="3"/>
  <c r="S196" i="3"/>
  <c r="T62" i="3"/>
  <c r="T220" i="3"/>
  <c r="T213" i="3"/>
  <c r="T214" i="3"/>
  <c r="T103" i="3"/>
  <c r="T85" i="3"/>
  <c r="T228" i="3"/>
  <c r="T4" i="3"/>
  <c r="T92" i="3"/>
  <c r="T72" i="3"/>
  <c r="T31" i="3"/>
  <c r="T203" i="3"/>
  <c r="S111" i="3"/>
  <c r="T202" i="3"/>
  <c r="T176" i="3"/>
  <c r="T2" i="3"/>
  <c r="T36" i="3"/>
  <c r="T173" i="3"/>
  <c r="S21" i="3"/>
  <c r="T149" i="3"/>
  <c r="T123" i="3"/>
  <c r="T231" i="3"/>
  <c r="T163" i="3"/>
  <c r="T225" i="3"/>
  <c r="T235" i="3"/>
  <c r="T58" i="3"/>
  <c r="T206" i="3"/>
  <c r="T93" i="3"/>
  <c r="T153" i="3"/>
  <c r="S46" i="3"/>
  <c r="T215" i="3"/>
  <c r="T126" i="3"/>
  <c r="T210" i="3"/>
  <c r="T64" i="3"/>
  <c r="T216" i="3"/>
  <c r="T259" i="3"/>
  <c r="T70" i="3"/>
  <c r="T51" i="3"/>
  <c r="T131" i="3"/>
  <c r="T112" i="3"/>
  <c r="T191" i="3"/>
  <c r="T212" i="3"/>
  <c r="T11" i="3"/>
  <c r="T167" i="3"/>
  <c r="T255" i="3"/>
  <c r="T240" i="3"/>
  <c r="T24" i="3"/>
  <c r="T143" i="3"/>
  <c r="S15" i="3"/>
  <c r="S91" i="3"/>
  <c r="S14" i="3"/>
  <c r="T3" i="3"/>
  <c r="S138" i="3"/>
  <c r="T171" i="3"/>
  <c r="T135" i="3"/>
  <c r="T6" i="3"/>
  <c r="T132" i="3"/>
  <c r="S128" i="3"/>
  <c r="T125" i="3"/>
  <c r="T17" i="3"/>
  <c r="T90" i="3"/>
  <c r="T129" i="3"/>
  <c r="S217" i="3"/>
  <c r="T97" i="3"/>
  <c r="T192" i="3"/>
  <c r="T127" i="3"/>
  <c r="T26" i="3"/>
  <c r="S165" i="3"/>
  <c r="T38" i="3"/>
  <c r="S38" i="3"/>
  <c r="T172" i="3"/>
  <c r="T56" i="3"/>
  <c r="T154" i="3"/>
  <c r="T102" i="3"/>
  <c r="T199" i="3"/>
  <c r="T141" i="3"/>
  <c r="T145" i="3"/>
  <c r="T251" i="3"/>
  <c r="T257" i="3"/>
  <c r="T18" i="3"/>
  <c r="T59" i="3"/>
  <c r="T122" i="3"/>
  <c r="T211" i="3"/>
  <c r="T144" i="3"/>
  <c r="T197" i="3"/>
  <c r="S197" i="3"/>
  <c r="T16" i="3"/>
  <c r="T5" i="3"/>
  <c r="S5" i="3"/>
  <c r="T258" i="3"/>
  <c r="T9" i="3"/>
  <c r="S156" i="3"/>
  <c r="T156" i="3"/>
  <c r="T84" i="3"/>
  <c r="S157" i="3"/>
  <c r="T152" i="3"/>
  <c r="T75" i="3"/>
  <c r="T227" i="3"/>
  <c r="T233" i="3"/>
  <c r="T148" i="3"/>
  <c r="T124" i="3"/>
  <c r="T188" i="3"/>
  <c r="S188" i="3"/>
  <c r="T159" i="3"/>
  <c r="T204" i="3"/>
  <c r="S204" i="3"/>
  <c r="T160" i="3"/>
  <c r="T77" i="3"/>
  <c r="S77" i="3"/>
  <c r="T83" i="3"/>
  <c r="T150" i="3"/>
  <c r="S220" i="3"/>
  <c r="T6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07B97F-8E35-4DEA-9D16-5DA2BDE71F0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19AFB73-3AEC-440D-A710-45493DEB6AB9}" name="WorksheetConnection_MyEnergyData.xlsx!Table3" type="102" refreshedVersion="8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MyEnergyData.xlsxTable31"/>
        </x15:connection>
      </ext>
    </extLst>
  </connection>
</connections>
</file>

<file path=xl/sharedStrings.xml><?xml version="1.0" encoding="utf-8"?>
<sst xmlns="http://schemas.openxmlformats.org/spreadsheetml/2006/main" count="199" uniqueCount="82">
  <si>
    <t>Year</t>
  </si>
  <si>
    <t>Country</t>
  </si>
  <si>
    <t>Germany</t>
  </si>
  <si>
    <t>Japan</t>
  </si>
  <si>
    <t>Ukraine</t>
  </si>
  <si>
    <t>France</t>
  </si>
  <si>
    <t>Poland</t>
  </si>
  <si>
    <t>Turkey</t>
  </si>
  <si>
    <t>Israel</t>
  </si>
  <si>
    <t>Chile</t>
  </si>
  <si>
    <t>Natural Gas Production(Bcm)</t>
  </si>
  <si>
    <t>Netherlands</t>
  </si>
  <si>
    <t>Spain</t>
  </si>
  <si>
    <t>Belarus</t>
  </si>
  <si>
    <t>Pakistan</t>
  </si>
  <si>
    <t>South Africa</t>
  </si>
  <si>
    <t>Coal Production (Mil.ton.)</t>
  </si>
  <si>
    <t>Coal Consumption(Exajoules)</t>
  </si>
  <si>
    <t>Solar Energy Generation (Twh)</t>
  </si>
  <si>
    <t>Portugal</t>
  </si>
  <si>
    <t>Solar Energy Consumption ( Exajoules)</t>
  </si>
  <si>
    <t>Sweden</t>
  </si>
  <si>
    <t>Hydroelectricity Generation(Twh)</t>
  </si>
  <si>
    <t>Austria</t>
  </si>
  <si>
    <t>Finland</t>
  </si>
  <si>
    <t>Hydroelectricity  Consumption (Exajoules)</t>
  </si>
  <si>
    <t>Oil Consumption(Mil.ton.)</t>
  </si>
  <si>
    <t>Oil production(Mil.ton.)</t>
  </si>
  <si>
    <t>Natural Gas Consumption(Bcm)</t>
  </si>
  <si>
    <t>Natural Gas Production (Mil.ton.)</t>
  </si>
  <si>
    <t>Natural Gas Consumption (Mil.ton.)</t>
  </si>
  <si>
    <t>Coal Consumption(Mil.ton.)</t>
  </si>
  <si>
    <t>Solar Energy Generation (Mil.ton.)</t>
  </si>
  <si>
    <t>Solar Energy Consumption(Mil.ton.)</t>
  </si>
  <si>
    <t>Wind Energy Consumption(Exajoules)</t>
  </si>
  <si>
    <t>Wind Energy Generation (Twh)2</t>
  </si>
  <si>
    <t>Wind Energy Generation (Mil.ton)</t>
  </si>
  <si>
    <t>Wind Energy Consumption (Mil.ton.)</t>
  </si>
  <si>
    <t>Hydroelectricity Generation(Mil.ton.)</t>
  </si>
  <si>
    <t>Hydroelectricity Consumption(Mil.ton)</t>
  </si>
  <si>
    <t>Oil Consumption
(Mil.ton.)</t>
  </si>
  <si>
    <t>Natural Gas Production
 (Mil.ton.)</t>
  </si>
  <si>
    <t>Natural Gas Consumption 
(Mil.ton.)</t>
  </si>
  <si>
    <t>Solar Energy Consumption
(Mil.ton.)</t>
  </si>
  <si>
    <t>Wind Energy Generation 
(Mil.ton)</t>
  </si>
  <si>
    <t>Wind Energy Consumption 
(Mil.ton.)</t>
  </si>
  <si>
    <t>Hydroelectricity Generation
(Mil.ton.)</t>
  </si>
  <si>
    <t>Hydroelectricity Consumption
(Mil.ton)</t>
  </si>
  <si>
    <t>Coal Production 
(Mil.ton.)</t>
  </si>
  <si>
    <t>Coal Consumption
(Mil.ton.)</t>
  </si>
  <si>
    <t>Solar Energy Generation 
(Mil.ton.)</t>
  </si>
  <si>
    <t>Total Production</t>
  </si>
  <si>
    <t>Total Consumption</t>
  </si>
  <si>
    <t>Oil Production
(Mil.ton.)</t>
  </si>
  <si>
    <t>Non-Renewable Energy Production</t>
  </si>
  <si>
    <t>Renewable Energy Production</t>
  </si>
  <si>
    <t>Share of Non-renewable Production(%)</t>
  </si>
  <si>
    <t>Share of Renewable Energy Production(%)</t>
  </si>
  <si>
    <t>Australia</t>
  </si>
  <si>
    <t>Canada</t>
  </si>
  <si>
    <t>China</t>
  </si>
  <si>
    <t>Guyana</t>
  </si>
  <si>
    <t>India</t>
  </si>
  <si>
    <t>Indonesia</t>
  </si>
  <si>
    <t>Iran</t>
  </si>
  <si>
    <t>Libya</t>
  </si>
  <si>
    <t>Russian Federation</t>
  </si>
  <si>
    <t>Saudi Arabia</t>
  </si>
  <si>
    <t>Switzerland</t>
  </si>
  <si>
    <t>Taiwan</t>
  </si>
  <si>
    <t>US</t>
  </si>
  <si>
    <t xml:space="preserve"> Total Production</t>
  </si>
  <si>
    <t xml:space="preserve">Energy Production(Mil.ton) </t>
  </si>
  <si>
    <t>Top 10 countries by Total Energy Production</t>
  </si>
  <si>
    <t>Brazil</t>
  </si>
  <si>
    <t>Top 10 countries by Renewable Energy Production</t>
  </si>
  <si>
    <t xml:space="preserve"> Non-Renewable Energy </t>
  </si>
  <si>
    <t xml:space="preserve"> Renewable Energy </t>
  </si>
  <si>
    <t>Top 10 countries by Non-Renewable Energy Production</t>
  </si>
  <si>
    <t xml:space="preserve"> Non-Renewable Energy Production</t>
  </si>
  <si>
    <t>Norway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</si>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</sst>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Fill="0" applyBorder="0"/>
    <xf numFmtId="0" fontId="1" fillId="0" borderId="0" applyFill="0" applyBorder="0"/>
  </cellStyleXfs>
  <cellXfs count="19">
    <xf numFmtId="0" fontId="0" fillId="0" borderId="0" xfId="0"/>
    <xf numFmtId="0" fontId="1" fillId="0" borderId="0" xfId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0" fontId="1" fillId="0" borderId="0" xfId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pivotButton="1"/>
    <xf numFmtId="2" fontId="0" fillId="0" borderId="0" xfId="0" pivotButton="1" applyNumberForma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2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</cellXfs>
  <cellStyles count="3">
    <cellStyle name="Normal" xfId="0" builtinId="0"/>
    <cellStyle name="Normal 2" xfId="1" xr:uid="{74073270-0455-4D40-AB98-35256E18944A}"/>
    <cellStyle name="Normal 33" xfId="2" xr:uid="{91901978-01DD-4B5F-B7D7-418BD9747D6F}"/>
  </cellStyles>
  <dxfs count="57"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numFmt numFmtId="2" formatCode="0.00"/>
      <alignment horizontal="center" textRotation="0" wrapText="1" indent="0" justifyLastLine="0" shrinkToFit="0" readingOrder="0"/>
    </dxf>
    <dxf>
      <numFmt numFmtId="2" formatCode="0.00"/>
      <alignment horizontal="center" textRotation="0" wrapText="1" indent="0" justifyLastLine="0" shrinkToFit="0" readingOrder="0"/>
    </dxf>
    <dxf>
      <numFmt numFmtId="2" formatCode="0.00"/>
      <alignment horizontal="center" textRotation="0" wrapText="1" indent="0" justifyLastLine="0" shrinkToFit="0" readingOrder="0"/>
    </dxf>
    <dxf>
      <numFmt numFmtId="2" formatCode="0.00"/>
      <alignment horizontal="center" textRotation="0" wrapText="1" indent="0" justifyLastLine="0" shrinkToFit="0" readingOrder="0"/>
    </dxf>
    <dxf>
      <numFmt numFmtId="2" formatCode="0.00"/>
      <alignment horizontal="center" textRotation="0" wrapText="1" indent="0" justifyLastLine="0" shrinkToFit="0" readingOrder="0"/>
    </dxf>
    <dxf>
      <numFmt numFmtId="2" formatCode="0.00"/>
      <alignment horizontal="center" textRotation="0" wrapText="1" indent="0" justifyLastLine="0" shrinkToFit="0" readingOrder="0"/>
    </dxf>
    <dxf>
      <numFmt numFmtId="2" formatCode="0.00"/>
      <alignment horizontal="center" textRotation="0" wrapText="1" indent="0" justifyLastLine="0" shrinkToFit="0" readingOrder="0"/>
    </dxf>
    <dxf>
      <numFmt numFmtId="2" formatCode="0.00"/>
      <alignment horizontal="center" textRotation="0" wrapText="1" indent="0" justifyLastLine="0" shrinkToFit="0" readingOrder="0"/>
    </dxf>
    <dxf>
      <numFmt numFmtId="2" formatCode="0.00"/>
      <alignment horizontal="center" textRotation="0" wrapText="1" indent="0" justifyLastLine="0" shrinkToFit="0" readingOrder="0"/>
    </dxf>
    <dxf>
      <numFmt numFmtId="2" formatCode="0.00"/>
      <alignment horizontal="center" textRotation="0" wrapText="1" indent="0" justifyLastLine="0" shrinkToFit="0" readingOrder="0"/>
    </dxf>
    <dxf>
      <numFmt numFmtId="2" formatCode="0.00"/>
      <alignment horizontal="center" textRotation="0" wrapText="1" indent="0" justifyLastLine="0" shrinkToFit="0" readingOrder="0"/>
    </dxf>
    <dxf>
      <numFmt numFmtId="2" formatCode="0.00"/>
      <alignment horizontal="center" textRotation="0" wrapText="1" indent="0" justifyLastLine="0" shrinkToFit="0" readingOrder="0"/>
    </dxf>
    <dxf>
      <numFmt numFmtId="2" formatCode="0.00"/>
      <alignment horizontal="center" textRotation="0" wrapText="1" indent="0" justifyLastLine="0" shrinkToFit="0" readingOrder="0"/>
    </dxf>
    <dxf>
      <numFmt numFmtId="2" formatCode="0.00"/>
      <alignment horizont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textRotation="0" wrapText="1" indent="0" justifyLastLine="0" shrinkToFit="0" readingOrder="0"/>
    </dxf>
    <dxf>
      <numFmt numFmtId="2" formatCode="0.00"/>
      <alignment horizontal="center" textRotation="0" wrapText="1" indent="0" justifyLastLine="0" shrinkToFit="0" readingOrder="0"/>
    </dxf>
    <dxf>
      <numFmt numFmtId="2" formatCode="0.00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[MyEnergyData.xlsx]Production PivotTable!PivotTable1</c:name>
    <c:fmtId val="56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41420432202072"/>
          <c:y val="0.27673264979808559"/>
          <c:w val="0.54543791782124795"/>
          <c:h val="0.41059781320438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'Production PivotTable'!$B$7</c:f>
              <c:strCache>
                <c:ptCount val="1"/>
                <c:pt idx="0">
                  <c:v> Total Production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PivotTable'!$A$8:$A$17</c:f>
              <c:strCache>
                <c:ptCount val="10"/>
                <c:pt idx="0">
                  <c:v>China</c:v>
                </c:pt>
                <c:pt idx="1">
                  <c:v>US</c:v>
                </c:pt>
                <c:pt idx="2">
                  <c:v>Russian Federation</c:v>
                </c:pt>
                <c:pt idx="3">
                  <c:v>India</c:v>
                </c:pt>
                <c:pt idx="4">
                  <c:v>Indonesia</c:v>
                </c:pt>
                <c:pt idx="5">
                  <c:v>Saudi Arabia</c:v>
                </c:pt>
                <c:pt idx="6">
                  <c:v>Australia</c:v>
                </c:pt>
                <c:pt idx="7">
                  <c:v>Canada</c:v>
                </c:pt>
                <c:pt idx="8">
                  <c:v>Iran</c:v>
                </c:pt>
                <c:pt idx="9">
                  <c:v>South Africa</c:v>
                </c:pt>
              </c:strCache>
            </c:strRef>
          </c:cat>
          <c:val>
            <c:numRef>
              <c:f>'Production PivotTable'!$B$8:$B$17</c:f>
              <c:numCache>
                <c:formatCode>0.00</c:formatCode>
                <c:ptCount val="10"/>
                <c:pt idx="0">
                  <c:v>19378.372832526369</c:v>
                </c:pt>
                <c:pt idx="1">
                  <c:v>8010.0783908693256</c:v>
                </c:pt>
                <c:pt idx="2">
                  <c:v>5696.3311938166553</c:v>
                </c:pt>
                <c:pt idx="3">
                  <c:v>3710.7973561638219</c:v>
                </c:pt>
                <c:pt idx="4">
                  <c:v>3042.4785160769056</c:v>
                </c:pt>
                <c:pt idx="5">
                  <c:v>2526.6445535300677</c:v>
                </c:pt>
                <c:pt idx="6">
                  <c:v>2349.9318022488624</c:v>
                </c:pt>
                <c:pt idx="7">
                  <c:v>1909.9983504682375</c:v>
                </c:pt>
                <c:pt idx="8">
                  <c:v>1427.3955423376069</c:v>
                </c:pt>
                <c:pt idx="9">
                  <c:v>1177.794910630977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C-4674-9918-712A5A6C6424}"/>
            </c:ext>
          </c:extLst>
        </c:ser>
        <c:ser>
          <c:idx val="1"/>
          <c:order val="1"/>
          <c:tx>
            <c:strRef>
              <c:f>'Production PivotTable'!$C$7</c:f>
              <c:strCache>
                <c:ptCount val="1"/>
                <c:pt idx="0">
                  <c:v> Non-Renewable Energy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PivotTable'!$A$8:$A$17</c:f>
              <c:strCache>
                <c:ptCount val="10"/>
                <c:pt idx="0">
                  <c:v>China</c:v>
                </c:pt>
                <c:pt idx="1">
                  <c:v>US</c:v>
                </c:pt>
                <c:pt idx="2">
                  <c:v>Russian Federation</c:v>
                </c:pt>
                <c:pt idx="3">
                  <c:v>India</c:v>
                </c:pt>
                <c:pt idx="4">
                  <c:v>Indonesia</c:v>
                </c:pt>
                <c:pt idx="5">
                  <c:v>Saudi Arabia</c:v>
                </c:pt>
                <c:pt idx="6">
                  <c:v>Australia</c:v>
                </c:pt>
                <c:pt idx="7">
                  <c:v>Canada</c:v>
                </c:pt>
                <c:pt idx="8">
                  <c:v>Iran</c:v>
                </c:pt>
                <c:pt idx="9">
                  <c:v>South Africa</c:v>
                </c:pt>
              </c:strCache>
            </c:strRef>
          </c:cat>
          <c:val>
            <c:numRef>
              <c:f>'Production PivotTable'!$C$8:$C$17</c:f>
              <c:numCache>
                <c:formatCode>0.00</c:formatCode>
                <c:ptCount val="10"/>
                <c:pt idx="0">
                  <c:v>18722.076572566366</c:v>
                </c:pt>
                <c:pt idx="1">
                  <c:v>7900.0772693620311</c:v>
                </c:pt>
                <c:pt idx="2">
                  <c:v>5691.3095509606555</c:v>
                </c:pt>
                <c:pt idx="3">
                  <c:v>3710.6469421638221</c:v>
                </c:pt>
                <c:pt idx="4">
                  <c:v>2957.4645619882103</c:v>
                </c:pt>
                <c:pt idx="5">
                  <c:v>2470.5532336074025</c:v>
                </c:pt>
                <c:pt idx="6">
                  <c:v>2328.2162023763149</c:v>
                </c:pt>
                <c:pt idx="7">
                  <c:v>1772.841344234801</c:v>
                </c:pt>
                <c:pt idx="8">
                  <c:v>1418.5708879776071</c:v>
                </c:pt>
                <c:pt idx="9">
                  <c:v>1175.4768220000001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C-4674-9918-712A5A6C6424}"/>
            </c:ext>
          </c:extLst>
        </c:ser>
        <c:ser>
          <c:idx val="2"/>
          <c:order val="2"/>
          <c:tx>
            <c:strRef>
              <c:f>'Production PivotTable'!$D$7</c:f>
              <c:strCache>
                <c:ptCount val="1"/>
                <c:pt idx="0">
                  <c:v> Renewable Energy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'Production PivotTable'!$A$8:$A$17</c:f>
              <c:strCache>
                <c:ptCount val="10"/>
                <c:pt idx="0">
                  <c:v>China</c:v>
                </c:pt>
                <c:pt idx="1">
                  <c:v>US</c:v>
                </c:pt>
                <c:pt idx="2">
                  <c:v>Russian Federation</c:v>
                </c:pt>
                <c:pt idx="3">
                  <c:v>India</c:v>
                </c:pt>
                <c:pt idx="4">
                  <c:v>Indonesia</c:v>
                </c:pt>
                <c:pt idx="5">
                  <c:v>Saudi Arabia</c:v>
                </c:pt>
                <c:pt idx="6">
                  <c:v>Australia</c:v>
                </c:pt>
                <c:pt idx="7">
                  <c:v>Canada</c:v>
                </c:pt>
                <c:pt idx="8">
                  <c:v>Iran</c:v>
                </c:pt>
                <c:pt idx="9">
                  <c:v>South Africa</c:v>
                </c:pt>
              </c:strCache>
            </c:strRef>
          </c:cat>
          <c:val>
            <c:numRef>
              <c:f>'Production PivotTable'!$D$8:$D$17</c:f>
              <c:numCache>
                <c:formatCode>0.00</c:formatCode>
                <c:ptCount val="10"/>
                <c:pt idx="0">
                  <c:v>656.29625996000004</c:v>
                </c:pt>
                <c:pt idx="1">
                  <c:v>110.00112150729524</c:v>
                </c:pt>
                <c:pt idx="2">
                  <c:v>5.0216428559999997</c:v>
                </c:pt>
                <c:pt idx="3">
                  <c:v>0.15041399999999999</c:v>
                </c:pt>
                <c:pt idx="4">
                  <c:v>85.013954088695357</c:v>
                </c:pt>
                <c:pt idx="5">
                  <c:v>56.091319922665136</c:v>
                </c:pt>
                <c:pt idx="6">
                  <c:v>21.715599872548008</c:v>
                </c:pt>
                <c:pt idx="7">
                  <c:v>137.1570062334365</c:v>
                </c:pt>
                <c:pt idx="8">
                  <c:v>8.8246543600000003</c:v>
                </c:pt>
                <c:pt idx="9">
                  <c:v>2.318088630977011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C-4674-9918-712A5A6C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89696"/>
        <c:axId val="85690176"/>
      </c:barChart>
      <c:catAx>
        <c:axId val="8568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0176"/>
        <c:crosses val="autoZero"/>
        <c:auto val="1"/>
        <c:lblAlgn val="ctr"/>
        <c:lblOffset val="100"/>
        <c:noMultiLvlLbl val="0"/>
      </c:catAx>
      <c:valAx>
        <c:axId val="85690176"/>
        <c:scaling>
          <c:orientation val="minMax"/>
          <c:max val="4500"/>
          <c:min val="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9696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>
              <a:alpha val="98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[MyEnergyData.xlsx]Production PivotTable!PivotTable2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'Production PivotTable'!$B$21:$B$22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PivotTable'!$A$23:$A$32</c:f>
              <c:strCache>
                <c:ptCount val="10"/>
                <c:pt idx="0">
                  <c:v>China</c:v>
                </c:pt>
                <c:pt idx="1">
                  <c:v>US</c:v>
                </c:pt>
                <c:pt idx="2">
                  <c:v>Brazil</c:v>
                </c:pt>
                <c:pt idx="3">
                  <c:v>Canada</c:v>
                </c:pt>
                <c:pt idx="4">
                  <c:v>India</c:v>
                </c:pt>
                <c:pt idx="5">
                  <c:v>Russian Federation</c:v>
                </c:pt>
                <c:pt idx="6">
                  <c:v>Germany</c:v>
                </c:pt>
                <c:pt idx="7">
                  <c:v>Japan</c:v>
                </c:pt>
                <c:pt idx="8">
                  <c:v>Norway</c:v>
                </c:pt>
                <c:pt idx="9">
                  <c:v>Spain</c:v>
                </c:pt>
              </c:strCache>
            </c:strRef>
          </c:cat>
          <c:val>
            <c:numRef>
              <c:f>'Production PivotTable'!$B$23:$B$32</c:f>
              <c:numCache>
                <c:formatCode>0.00</c:formatCode>
                <c:ptCount val="10"/>
                <c:pt idx="0">
                  <c:v>176.24057399999998</c:v>
                </c:pt>
                <c:pt idx="1">
                  <c:v>65.030918741414141</c:v>
                </c:pt>
                <c:pt idx="2">
                  <c:v>39.919500912490449</c:v>
                </c:pt>
                <c:pt idx="3">
                  <c:v>36.686707424242428</c:v>
                </c:pt>
                <c:pt idx="4">
                  <c:v>24.322057872377826</c:v>
                </c:pt>
                <c:pt idx="5">
                  <c:v>18.527704979999999</c:v>
                </c:pt>
                <c:pt idx="6">
                  <c:v>17.19312</c:v>
                </c:pt>
                <c:pt idx="7">
                  <c:v>13.988596573155512</c:v>
                </c:pt>
                <c:pt idx="8">
                  <c:v>12.983289410155187</c:v>
                </c:pt>
                <c:pt idx="9">
                  <c:v>9.2551087530399982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1-4ED7-ABD3-66A2A43AF0AA}"/>
            </c:ext>
          </c:extLst>
        </c:ser>
        <c:ser>
          <c:idx val="1"/>
          <c:order val="1"/>
          <c:tx>
            <c:strRef>
              <c:f>'Production PivotTable'!$C$21:$C$22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PivotTable'!$A$23:$A$32</c:f>
              <c:strCache>
                <c:ptCount val="10"/>
                <c:pt idx="0">
                  <c:v>China</c:v>
                </c:pt>
                <c:pt idx="1">
                  <c:v>US</c:v>
                </c:pt>
                <c:pt idx="2">
                  <c:v>Brazil</c:v>
                </c:pt>
                <c:pt idx="3">
                  <c:v>Canada</c:v>
                </c:pt>
                <c:pt idx="4">
                  <c:v>India</c:v>
                </c:pt>
                <c:pt idx="5">
                  <c:v>Russian Federation</c:v>
                </c:pt>
                <c:pt idx="6">
                  <c:v>Germany</c:v>
                </c:pt>
                <c:pt idx="7">
                  <c:v>Japan</c:v>
                </c:pt>
                <c:pt idx="8">
                  <c:v>Norway</c:v>
                </c:pt>
                <c:pt idx="9">
                  <c:v>Spain</c:v>
                </c:pt>
              </c:strCache>
            </c:strRef>
          </c:cat>
          <c:val>
            <c:numRef>
              <c:f>'Production PivotTable'!$C$23:$C$32</c:f>
              <c:numCache>
                <c:formatCode>0.00</c:formatCode>
                <c:ptCount val="10"/>
                <c:pt idx="0">
                  <c:v>196.32079999999999</c:v>
                </c:pt>
                <c:pt idx="1">
                  <c:v>68.547380038383835</c:v>
                </c:pt>
                <c:pt idx="2">
                  <c:v>38.859676788008862</c:v>
                </c:pt>
                <c:pt idx="3">
                  <c:v>36.616272989898988</c:v>
                </c:pt>
                <c:pt idx="4">
                  <c:v>25.519469583249951</c:v>
                </c:pt>
                <c:pt idx="5">
                  <c:v>18.871001499999998</c:v>
                </c:pt>
                <c:pt idx="6">
                  <c:v>15.793419805239999</c:v>
                </c:pt>
                <c:pt idx="7">
                  <c:v>14.907599963911913</c:v>
                </c:pt>
                <c:pt idx="8">
                  <c:v>13.349996861904637</c:v>
                </c:pt>
                <c:pt idx="9">
                  <c:v>10.21551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1-4ED7-ABD3-66A2A43AF0AA}"/>
            </c:ext>
          </c:extLst>
        </c:ser>
        <c:ser>
          <c:idx val="2"/>
          <c:order val="2"/>
          <c:tx>
            <c:strRef>
              <c:f>'Production PivotTable'!$D$21:$D$22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PivotTable'!$A$23:$A$32</c:f>
              <c:strCache>
                <c:ptCount val="10"/>
                <c:pt idx="0">
                  <c:v>China</c:v>
                </c:pt>
                <c:pt idx="1">
                  <c:v>US</c:v>
                </c:pt>
                <c:pt idx="2">
                  <c:v>Brazil</c:v>
                </c:pt>
                <c:pt idx="3">
                  <c:v>Canada</c:v>
                </c:pt>
                <c:pt idx="4">
                  <c:v>India</c:v>
                </c:pt>
                <c:pt idx="5">
                  <c:v>Russian Federation</c:v>
                </c:pt>
                <c:pt idx="6">
                  <c:v>Germany</c:v>
                </c:pt>
                <c:pt idx="7">
                  <c:v>Japan</c:v>
                </c:pt>
                <c:pt idx="8">
                  <c:v>Norway</c:v>
                </c:pt>
                <c:pt idx="9">
                  <c:v>Spain</c:v>
                </c:pt>
              </c:strCache>
            </c:strRef>
          </c:cat>
          <c:val>
            <c:numRef>
              <c:f>'Production PivotTable'!$D$23:$D$32</c:f>
              <c:numCache>
                <c:formatCode>0.00</c:formatCode>
                <c:ptCount val="10"/>
                <c:pt idx="0">
                  <c:v>213.97333285999997</c:v>
                </c:pt>
                <c:pt idx="1">
                  <c:v>77.151309456565656</c:v>
                </c:pt>
                <c:pt idx="2">
                  <c:v>46.342955838588004</c:v>
                </c:pt>
                <c:pt idx="3">
                  <c:v>38.111064497631446</c:v>
                </c:pt>
                <c:pt idx="4">
                  <c:v>29.251929899034444</c:v>
                </c:pt>
                <c:pt idx="5">
                  <c:v>17.520757639999996</c:v>
                </c:pt>
                <c:pt idx="6">
                  <c:v>17.435998738679999</c:v>
                </c:pt>
                <c:pt idx="7">
                  <c:v>15.080496111106621</c:v>
                </c:pt>
                <c:pt idx="8">
                  <c:v>12.273877477427462</c:v>
                </c:pt>
                <c:pt idx="9">
                  <c:v>8.6895381380399996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1-4ED7-ABD3-66A2A43AF0AA}"/>
            </c:ext>
          </c:extLst>
        </c:ser>
        <c:ser>
          <c:idx val="3"/>
          <c:order val="3"/>
          <c:tx>
            <c:strRef>
              <c:f>'Production PivotTable'!$E$21:$E$22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PivotTable'!$A$23:$A$32</c:f>
              <c:strCache>
                <c:ptCount val="10"/>
                <c:pt idx="0">
                  <c:v>China</c:v>
                </c:pt>
                <c:pt idx="1">
                  <c:v>US</c:v>
                </c:pt>
                <c:pt idx="2">
                  <c:v>Brazil</c:v>
                </c:pt>
                <c:pt idx="3">
                  <c:v>Canada</c:v>
                </c:pt>
                <c:pt idx="4">
                  <c:v>India</c:v>
                </c:pt>
                <c:pt idx="5">
                  <c:v>Russian Federation</c:v>
                </c:pt>
                <c:pt idx="6">
                  <c:v>Germany</c:v>
                </c:pt>
                <c:pt idx="7">
                  <c:v>Japan</c:v>
                </c:pt>
                <c:pt idx="8">
                  <c:v>Norway</c:v>
                </c:pt>
                <c:pt idx="9">
                  <c:v>Spain</c:v>
                </c:pt>
              </c:strCache>
            </c:strRef>
          </c:cat>
          <c:val>
            <c:numRef>
              <c:f>'Production PivotTable'!$E$23:$E$32</c:f>
              <c:numCache>
                <c:formatCode>0.00</c:formatCode>
                <c:ptCount val="10"/>
                <c:pt idx="0">
                  <c:v>231.85733299999998</c:v>
                </c:pt>
                <c:pt idx="1">
                  <c:v>77.948444151515162</c:v>
                </c:pt>
                <c:pt idx="2">
                  <c:v>49.505404238910096</c:v>
                </c:pt>
                <c:pt idx="3">
                  <c:v>35.32659778833029</c:v>
                </c:pt>
                <c:pt idx="4">
                  <c:v>29.642736894605413</c:v>
                </c:pt>
                <c:pt idx="5">
                  <c:v>17.909318798000001</c:v>
                </c:pt>
                <c:pt idx="6">
                  <c:v>19.174387999999997</c:v>
                </c:pt>
                <c:pt idx="7">
                  <c:v>15.609168281746367</c:v>
                </c:pt>
                <c:pt idx="8">
                  <c:v>12.947738553499368</c:v>
                </c:pt>
                <c:pt idx="9">
                  <c:v>11.743283457506541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F1-4ED7-ABD3-66A2A43AF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overlap val="100"/>
        <c:axId val="34587312"/>
        <c:axId val="34590192"/>
      </c:barChart>
      <c:catAx>
        <c:axId val="3458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0192"/>
        <c:crosses val="autoZero"/>
        <c:auto val="1"/>
        <c:lblAlgn val="ctr"/>
        <c:lblOffset val="100"/>
        <c:noMultiLvlLbl val="0"/>
      </c:catAx>
      <c:valAx>
        <c:axId val="34590192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[MyEnergyData.xlsx]Production PivotTable!PivotTable3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'Production PivotTable'!$B$36:$B$37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PivotTable'!$A$38:$A$47</c:f>
              <c:strCache>
                <c:ptCount val="10"/>
                <c:pt idx="0">
                  <c:v>China</c:v>
                </c:pt>
                <c:pt idx="1">
                  <c:v>US</c:v>
                </c:pt>
                <c:pt idx="2">
                  <c:v>Russian Federation</c:v>
                </c:pt>
                <c:pt idx="3">
                  <c:v>India</c:v>
                </c:pt>
                <c:pt idx="4">
                  <c:v>Indonesia</c:v>
                </c:pt>
                <c:pt idx="5">
                  <c:v>Saudi Arabia</c:v>
                </c:pt>
                <c:pt idx="6">
                  <c:v>Australia</c:v>
                </c:pt>
                <c:pt idx="7">
                  <c:v>Canada</c:v>
                </c:pt>
                <c:pt idx="8">
                  <c:v>Iran</c:v>
                </c:pt>
                <c:pt idx="9">
                  <c:v>South Africa</c:v>
                </c:pt>
              </c:strCache>
            </c:strRef>
          </c:cat>
          <c:val>
            <c:numRef>
              <c:f>'Production PivotTable'!$B$38:$B$47</c:f>
              <c:numCache>
                <c:formatCode>0.00</c:formatCode>
                <c:ptCount val="10"/>
                <c:pt idx="0">
                  <c:v>4236.0327371681415</c:v>
                </c:pt>
                <c:pt idx="1">
                  <c:v>1864.9164536663068</c:v>
                </c:pt>
                <c:pt idx="2">
                  <c:v>1383.807937862751</c:v>
                </c:pt>
                <c:pt idx="3">
                  <c:v>812.49920111967174</c:v>
                </c:pt>
                <c:pt idx="4">
                  <c:v>646.6453703701892</c:v>
                </c:pt>
                <c:pt idx="5">
                  <c:v>600.9789020838856</c:v>
                </c:pt>
                <c:pt idx="6">
                  <c:v>594.02583834940458</c:v>
                </c:pt>
                <c:pt idx="7">
                  <c:v>417.40994501178631</c:v>
                </c:pt>
                <c:pt idx="8">
                  <c:v>317.43379318691518</c:v>
                </c:pt>
                <c:pt idx="9">
                  <c:v>248.08174600000001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9-41C8-893A-B4B333A2C106}"/>
            </c:ext>
          </c:extLst>
        </c:ser>
        <c:ser>
          <c:idx val="1"/>
          <c:order val="1"/>
          <c:tx>
            <c:strRef>
              <c:f>'Production PivotTable'!$C$36:$C$37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'Production PivotTable'!$A$38:$A$47</c:f>
              <c:strCache>
                <c:ptCount val="10"/>
                <c:pt idx="0">
                  <c:v>China</c:v>
                </c:pt>
                <c:pt idx="1">
                  <c:v>US</c:v>
                </c:pt>
                <c:pt idx="2">
                  <c:v>Russian Federation</c:v>
                </c:pt>
                <c:pt idx="3">
                  <c:v>India</c:v>
                </c:pt>
                <c:pt idx="4">
                  <c:v>Indonesia</c:v>
                </c:pt>
                <c:pt idx="5">
                  <c:v>Saudi Arabia</c:v>
                </c:pt>
                <c:pt idx="6">
                  <c:v>Australia</c:v>
                </c:pt>
                <c:pt idx="7">
                  <c:v>Canada</c:v>
                </c:pt>
                <c:pt idx="8">
                  <c:v>Iran</c:v>
                </c:pt>
                <c:pt idx="9">
                  <c:v>South Africa</c:v>
                </c:pt>
              </c:strCache>
            </c:strRef>
          </c:cat>
          <c:val>
            <c:numRef>
              <c:f>'Production PivotTable'!$C$38:$C$47</c:f>
              <c:numCache>
                <c:formatCode>0.00</c:formatCode>
                <c:ptCount val="10"/>
                <c:pt idx="0">
                  <c:v>4475.3510769911491</c:v>
                </c:pt>
                <c:pt idx="1">
                  <c:v>1919.7582908792178</c:v>
                </c:pt>
                <c:pt idx="2">
                  <c:v>1478.3780403357591</c:v>
                </c:pt>
                <c:pt idx="3">
                  <c:v>866.65644563590899</c:v>
                </c:pt>
                <c:pt idx="4">
                  <c:v>694.10504444367177</c:v>
                </c:pt>
                <c:pt idx="5">
                  <c:v>597.43468482982632</c:v>
                </c:pt>
                <c:pt idx="6">
                  <c:v>585.23804787094218</c:v>
                </c:pt>
                <c:pt idx="7">
                  <c:v>438.32031326550174</c:v>
                </c:pt>
                <c:pt idx="8">
                  <c:v>347.03855365965899</c:v>
                </c:pt>
                <c:pt idx="9">
                  <c:v>468.97407600000003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9-41C8-893A-B4B333A2C106}"/>
            </c:ext>
          </c:extLst>
        </c:ser>
        <c:ser>
          <c:idx val="2"/>
          <c:order val="2"/>
          <c:tx>
            <c:strRef>
              <c:f>'Production PivotTable'!$D$36:$D$37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'Production PivotTable'!$A$38:$A$47</c:f>
              <c:strCache>
                <c:ptCount val="10"/>
                <c:pt idx="0">
                  <c:v>China</c:v>
                </c:pt>
                <c:pt idx="1">
                  <c:v>US</c:v>
                </c:pt>
                <c:pt idx="2">
                  <c:v>Russian Federation</c:v>
                </c:pt>
                <c:pt idx="3">
                  <c:v>India</c:v>
                </c:pt>
                <c:pt idx="4">
                  <c:v>Indonesia</c:v>
                </c:pt>
                <c:pt idx="5">
                  <c:v>Saudi Arabia</c:v>
                </c:pt>
                <c:pt idx="6">
                  <c:v>Australia</c:v>
                </c:pt>
                <c:pt idx="7">
                  <c:v>Canada</c:v>
                </c:pt>
                <c:pt idx="8">
                  <c:v>Iran</c:v>
                </c:pt>
                <c:pt idx="9">
                  <c:v>South Africa</c:v>
                </c:pt>
              </c:strCache>
            </c:strRef>
          </c:cat>
          <c:val>
            <c:numRef>
              <c:f>'Production PivotTable'!$D$38:$D$47</c:f>
              <c:numCache>
                <c:formatCode>0.00</c:formatCode>
                <c:ptCount val="10"/>
                <c:pt idx="0">
                  <c:v>4923.0007407079629</c:v>
                </c:pt>
                <c:pt idx="1">
                  <c:v>2016.3305344500527</c:v>
                </c:pt>
                <c:pt idx="2">
                  <c:v>1432.7703828513941</c:v>
                </c:pt>
                <c:pt idx="3">
                  <c:v>965.30132743440402</c:v>
                </c:pt>
                <c:pt idx="4">
                  <c:v>764.17607961852855</c:v>
                </c:pt>
                <c:pt idx="5">
                  <c:v>658.29107123884728</c:v>
                </c:pt>
                <c:pt idx="6">
                  <c:v>568.26709745072401</c:v>
                </c:pt>
                <c:pt idx="7">
                  <c:v>453.70394396327242</c:v>
                </c:pt>
                <c:pt idx="8">
                  <c:v>358.59220551605188</c:v>
                </c:pt>
                <c:pt idx="9">
                  <c:v>229.92099999999999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B9-41C8-893A-B4B333A2C106}"/>
            </c:ext>
          </c:extLst>
        </c:ser>
        <c:ser>
          <c:idx val="3"/>
          <c:order val="3"/>
          <c:tx>
            <c:strRef>
              <c:f>'Production PivotTable'!$E$36:$E$37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'Production PivotTable'!$A$38:$A$47</c:f>
              <c:strCache>
                <c:ptCount val="10"/>
                <c:pt idx="0">
                  <c:v>China</c:v>
                </c:pt>
                <c:pt idx="1">
                  <c:v>US</c:v>
                </c:pt>
                <c:pt idx="2">
                  <c:v>Russian Federation</c:v>
                </c:pt>
                <c:pt idx="3">
                  <c:v>India</c:v>
                </c:pt>
                <c:pt idx="4">
                  <c:v>Indonesia</c:v>
                </c:pt>
                <c:pt idx="5">
                  <c:v>Saudi Arabia</c:v>
                </c:pt>
                <c:pt idx="6">
                  <c:v>Australia</c:v>
                </c:pt>
                <c:pt idx="7">
                  <c:v>Canada</c:v>
                </c:pt>
                <c:pt idx="8">
                  <c:v>Iran</c:v>
                </c:pt>
                <c:pt idx="9">
                  <c:v>South Africa</c:v>
                </c:pt>
              </c:strCache>
            </c:strRef>
          </c:cat>
          <c:val>
            <c:numRef>
              <c:f>'Production PivotTable'!$E$38:$E$47</c:f>
              <c:numCache>
                <c:formatCode>0.00</c:formatCode>
                <c:ptCount val="10"/>
                <c:pt idx="0">
                  <c:v>5087.6920176991152</c:v>
                </c:pt>
                <c:pt idx="1">
                  <c:v>2099.0719903664535</c:v>
                </c:pt>
                <c:pt idx="2">
                  <c:v>1396.3531899107513</c:v>
                </c:pt>
                <c:pt idx="3">
                  <c:v>1066.1899679738374</c:v>
                </c:pt>
                <c:pt idx="4">
                  <c:v>852.53806755582082</c:v>
                </c:pt>
                <c:pt idx="5">
                  <c:v>613.8485754548434</c:v>
                </c:pt>
                <c:pt idx="6">
                  <c:v>580.68521870524387</c:v>
                </c:pt>
                <c:pt idx="7">
                  <c:v>463.40714199424059</c:v>
                </c:pt>
                <c:pt idx="8">
                  <c:v>395.50633561498091</c:v>
                </c:pt>
                <c:pt idx="9">
                  <c:v>228.49999999999997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B9-41C8-893A-B4B333A2C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overlap val="100"/>
        <c:axId val="2066571584"/>
        <c:axId val="2066570624"/>
      </c:barChart>
      <c:catAx>
        <c:axId val="206657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70624"/>
        <c:crosses val="autoZero"/>
        <c:auto val="1"/>
        <c:lblAlgn val="ctr"/>
        <c:lblOffset val="100"/>
        <c:noMultiLvlLbl val="0"/>
      </c:catAx>
      <c:valAx>
        <c:axId val="2066570624"/>
        <c:scaling>
          <c:orientation val="minMax"/>
          <c:max val="5000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3</xdr:row>
      <xdr:rowOff>77586</xdr:rowOff>
    </xdr:from>
    <xdr:to>
      <xdr:col>17</xdr:col>
      <xdr:colOff>304800</xdr:colOff>
      <xdr:row>17</xdr:row>
      <xdr:rowOff>23207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60033-3447-0A88-D5D4-65DCBE6AF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48490</xdr:colOff>
      <xdr:row>19</xdr:row>
      <xdr:rowOff>176647</xdr:rowOff>
    </xdr:from>
    <xdr:to>
      <xdr:col>17</xdr:col>
      <xdr:colOff>297872</xdr:colOff>
      <xdr:row>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EBDBEF-D764-88D5-A77D-5C6A03CC0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41563</xdr:colOff>
      <xdr:row>35</xdr:row>
      <xdr:rowOff>10393</xdr:rowOff>
    </xdr:from>
    <xdr:to>
      <xdr:col>18</xdr:col>
      <xdr:colOff>0</xdr:colOff>
      <xdr:row>47</xdr:row>
      <xdr:rowOff>48492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828154-65B5-0A7E-8926-E4501CFF0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nalitycs\Portfolio%20Analytics\Energy%202024\Statistical%20Review%20of%20World%20Energy%20Data.xlsx" TargetMode="External"/><Relationship Id="rId1" Type="http://schemas.openxmlformats.org/officeDocument/2006/relationships/externalLinkPath" Target="Statistical%20Review%20of%20World%20Energ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 - EJ"/>
      <sheetName val="PE Cons by fuel EJ"/>
      <sheetName val="PE cons per capita GJ"/>
      <sheetName val="Carbon Dioxide from Energy"/>
      <sheetName val="CO2 From Flaring"/>
      <sheetName val="Natural Gas Flaring"/>
      <sheetName val="CO2-Process Emissions, Methane"/>
      <sheetName val="CO2e Emissions "/>
      <sheetName val="CCUS Capture Capacity"/>
      <sheetName val="Carbon Prices"/>
      <sheetName val="Oil - Proved reserves"/>
      <sheetName val="Oil - Proved reserves history"/>
      <sheetName val="Oil Production - barrels"/>
      <sheetName val="Oil Production - tonnes"/>
      <sheetName val="Crude+cond production - barrels"/>
      <sheetName val="NGLs production - barrels"/>
      <sheetName val="Liquids Consumption - barrels"/>
      <sheetName val="Oil Consumption - barrels"/>
      <sheetName val="Oil Consumption - Tonnes"/>
      <sheetName val="Oil Consumption - EJ"/>
      <sheetName val="Oil - Regional Consumption"/>
      <sheetName val="Spot crude prices"/>
      <sheetName val="Oil crude prices since 1861"/>
      <sheetName val="Oil refinery - throughput"/>
      <sheetName val="Oil refinery - capacity"/>
      <sheetName val="Oil - Regional refining margins"/>
      <sheetName val="Oil trade movements"/>
      <sheetName val="Oil - Inter-area movements"/>
      <sheetName val="Oil - Trade movements in 22-23"/>
      <sheetName val="Gas - Proved reserves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- H2 Production Capacity"/>
      <sheetName val="Gas Prices "/>
      <sheetName val="Gas - Trade movements"/>
      <sheetName val="Gas - LNG imports bcm"/>
      <sheetName val="Gas - LNG exports bcm"/>
      <sheetName val="Gas trade - LNG"/>
      <sheetName val="Gas trade - pipeline"/>
      <sheetName val="Coal - Reserves"/>
      <sheetName val="Coal Production - mt"/>
      <sheetName val="Coal Production - EJ"/>
      <sheetName val="Coal Consumption - EJ"/>
      <sheetName val="Coal &amp; Uranium - Prices"/>
      <sheetName val="Coal - Trade movements"/>
      <sheetName val="Coal trade movements 2023"/>
      <sheetName val="Nuclear Generation - TWh"/>
      <sheetName val="Nuclear Consumption - EJ"/>
      <sheetName val="Hydro Generation - TWh"/>
      <sheetName val="Hydro Consumption - EJ"/>
      <sheetName val="Renewables Consumption -EJ"/>
      <sheetName val="Renewable Power (inc hydro) -EJ"/>
      <sheetName val="Ren power (excl hydro) - EJ"/>
      <sheetName val="Renewable Power (inc hydro)-TWh"/>
      <sheetName val="Ren power (excl hydro) - TWh"/>
      <sheetName val="Renewables Generation by Source"/>
      <sheetName val="Solar Generation - TWh"/>
      <sheetName val="Solar Consumption - EJ"/>
      <sheetName val="Solar Installed Capacity"/>
      <sheetName val="Wind Generation - TWh"/>
      <sheetName val="Wind Consumption - EJ"/>
      <sheetName val="Wind Installed Capacity"/>
      <sheetName val="Wind and Solar Technology Types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 - TWh"/>
      <sheetName val="Elec generation by fuel"/>
      <sheetName val="Oil inputs - Elec generation "/>
      <sheetName val="Gas inputs - Elec generation"/>
      <sheetName val="Coal inputs - Elec generation "/>
      <sheetName val="Other inputs - Elec generation"/>
      <sheetName val="Grid Scale BESS Capacity"/>
      <sheetName val="Cobalt P-R"/>
      <sheetName val="Lithium P-R"/>
      <sheetName val="Natural Graphite P-R"/>
      <sheetName val="Rare Earth metals P-R"/>
      <sheetName val="Copper P-R"/>
      <sheetName val="Platinum Group Metals P-R"/>
      <sheetName val="Manganese P-R"/>
      <sheetName val="Nickel P-R"/>
      <sheetName val="Mineral Commodity Prices"/>
      <sheetName val="Approximate conversion factors"/>
      <sheetName val="Definitions"/>
      <sheetName val="Methodolog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A5" t="str">
            <v>Canada</v>
          </cell>
          <cell r="BE5">
            <v>252.02268501178634</v>
          </cell>
          <cell r="BF5">
            <v>266.61885326550174</v>
          </cell>
          <cell r="BG5">
            <v>273.92822796327238</v>
          </cell>
          <cell r="BH5">
            <v>277.85132324233871</v>
          </cell>
        </row>
        <row r="6">
          <cell r="A6" t="str">
            <v>Mexico</v>
          </cell>
          <cell r="BE6">
            <v>95.053068677488625</v>
          </cell>
          <cell r="BF6">
            <v>96.44093312015525</v>
          </cell>
          <cell r="BG6">
            <v>97.631194951506984</v>
          </cell>
          <cell r="BH6">
            <v>102.53648967616365</v>
          </cell>
        </row>
        <row r="7">
          <cell r="A7" t="str">
            <v>US</v>
          </cell>
          <cell r="BE7">
            <v>713.313292649245</v>
          </cell>
          <cell r="BF7">
            <v>715.91321944216702</v>
          </cell>
          <cell r="BG7">
            <v>762.08779940016029</v>
          </cell>
          <cell r="BH7">
            <v>827.14102074626737</v>
          </cell>
        </row>
        <row r="10">
          <cell r="A10" t="str">
            <v>Argentina</v>
          </cell>
          <cell r="BE10">
            <v>33.731233885193525</v>
          </cell>
          <cell r="BF10">
            <v>37.579203193635095</v>
          </cell>
          <cell r="BG10">
            <v>45.359345593561457</v>
          </cell>
          <cell r="BH10">
            <v>51.245193207550464</v>
          </cell>
        </row>
        <row r="11">
          <cell r="A11" t="str">
            <v>Brazil</v>
          </cell>
          <cell r="BE11">
            <v>159.34492715727174</v>
          </cell>
          <cell r="BF11">
            <v>156.9118650864622</v>
          </cell>
          <cell r="BG11">
            <v>163.21586056226701</v>
          </cell>
          <cell r="BH11">
            <v>183.69331963470728</v>
          </cell>
        </row>
        <row r="12">
          <cell r="A12" t="str">
            <v>Colombia</v>
          </cell>
          <cell r="BE12">
            <v>41.251981477633485</v>
          </cell>
          <cell r="BF12">
            <v>38.783549783549788</v>
          </cell>
          <cell r="BG12">
            <v>39.727219336219335</v>
          </cell>
          <cell r="BH12">
            <v>40.937374259944704</v>
          </cell>
        </row>
        <row r="13">
          <cell r="A13" t="str">
            <v>Ecuador</v>
          </cell>
          <cell r="BE13">
            <v>25.763542077826727</v>
          </cell>
          <cell r="BF13">
            <v>25.345319622173278</v>
          </cell>
          <cell r="BG13">
            <v>25.778721585903089</v>
          </cell>
          <cell r="BH13">
            <v>25.473589251835538</v>
          </cell>
        </row>
        <row r="14">
          <cell r="A14" t="str">
            <v>Guyana</v>
          </cell>
          <cell r="BE14">
            <v>3.7100954979536156</v>
          </cell>
          <cell r="BF14">
            <v>5.8219645293315141</v>
          </cell>
          <cell r="BG14">
            <v>13.834924965893588</v>
          </cell>
          <cell r="BH14">
            <v>19.478990450204638</v>
          </cell>
        </row>
        <row r="15">
          <cell r="A15" t="str">
            <v>Peru</v>
          </cell>
          <cell r="BE15">
            <v>5.4664666196538558</v>
          </cell>
          <cell r="BF15">
            <v>5.3050724912080716</v>
          </cell>
          <cell r="BG15">
            <v>5.3878345892667143</v>
          </cell>
          <cell r="BH15">
            <v>5.1491445138175393</v>
          </cell>
        </row>
        <row r="16">
          <cell r="A16" t="str">
            <v>Trinidad &amp; Tobago</v>
          </cell>
          <cell r="BE16">
            <v>3.431932018982407</v>
          </cell>
          <cell r="BF16">
            <v>3.4899872302220629</v>
          </cell>
          <cell r="BG16">
            <v>3.3863435449500274</v>
          </cell>
          <cell r="BH16">
            <v>3.3244324232265492</v>
          </cell>
        </row>
        <row r="17">
          <cell r="A17" t="str">
            <v>Venezuela</v>
          </cell>
          <cell r="BE17">
            <v>34.63175395721256</v>
          </cell>
          <cell r="BF17">
            <v>34.450738330231104</v>
          </cell>
          <cell r="BG17">
            <v>37.51143080082192</v>
          </cell>
          <cell r="BH17">
            <v>43.727333071397169</v>
          </cell>
        </row>
        <row r="21">
          <cell r="A21" t="str">
            <v>Denmark</v>
          </cell>
          <cell r="BE21">
            <v>3.5202070000000001</v>
          </cell>
          <cell r="BF21">
            <v>3.2367520000000001</v>
          </cell>
          <cell r="BG21">
            <v>3.18486</v>
          </cell>
          <cell r="BH21">
            <v>2.9220140000000003</v>
          </cell>
        </row>
        <row r="22">
          <cell r="A22" t="str">
            <v>Italy</v>
          </cell>
          <cell r="BE22">
            <v>5.3937801960000007</v>
          </cell>
          <cell r="BF22">
            <v>4.8402996550000008</v>
          </cell>
          <cell r="BG22">
            <v>4.518199665</v>
          </cell>
          <cell r="BH22">
            <v>4.3129644529999993</v>
          </cell>
        </row>
        <row r="23">
          <cell r="A23" t="str">
            <v>Norway</v>
          </cell>
          <cell r="BE23">
            <v>92.698841379011981</v>
          </cell>
          <cell r="BF23">
            <v>94.252059961955339</v>
          </cell>
          <cell r="BG23">
            <v>89.18925627997244</v>
          </cell>
          <cell r="BH23">
            <v>94.742125538848228</v>
          </cell>
        </row>
        <row r="24">
          <cell r="A24" t="str">
            <v>Romania</v>
          </cell>
          <cell r="BE24">
            <v>3.4569999999999999</v>
          </cell>
          <cell r="BF24">
            <v>3.3220000000000001</v>
          </cell>
          <cell r="BG24">
            <v>3.1310000000000002</v>
          </cell>
          <cell r="BH24">
            <v>2.984</v>
          </cell>
        </row>
        <row r="25">
          <cell r="A25" t="str">
            <v>United Kingdom</v>
          </cell>
          <cell r="BE25">
            <v>48.985259999999997</v>
          </cell>
          <cell r="BF25">
            <v>40.863710000000005</v>
          </cell>
          <cell r="BG25">
            <v>37.752200000000002</v>
          </cell>
          <cell r="BH25">
            <v>33.445840818655874</v>
          </cell>
        </row>
        <row r="29">
          <cell r="A29" t="str">
            <v>Azerbaijan</v>
          </cell>
          <cell r="BE29">
            <v>34.630400000000002</v>
          </cell>
          <cell r="BF29">
            <v>34.625700000000002</v>
          </cell>
          <cell r="BG29">
            <v>32.691400000000002</v>
          </cell>
          <cell r="BH29">
            <v>30.249600000000004</v>
          </cell>
        </row>
        <row r="30">
          <cell r="A30" t="str">
            <v>Kazakhstan</v>
          </cell>
          <cell r="BE30">
            <v>85.656599999999997</v>
          </cell>
          <cell r="BF30">
            <v>85.877799999999993</v>
          </cell>
          <cell r="BG30">
            <v>84.235900000000001</v>
          </cell>
          <cell r="BH30">
            <v>89.979600000000005</v>
          </cell>
        </row>
        <row r="31">
          <cell r="A31" t="str">
            <v>Russian Federation</v>
          </cell>
          <cell r="BE31">
            <v>524.37202728409409</v>
          </cell>
          <cell r="BF31">
            <v>538.78361006316175</v>
          </cell>
          <cell r="BG31">
            <v>548.51691960799997</v>
          </cell>
          <cell r="BH31">
            <v>541.65993447319806</v>
          </cell>
        </row>
        <row r="32">
          <cell r="A32" t="str">
            <v>Turkmenistan</v>
          </cell>
          <cell r="BE32">
            <v>10.40090909090909</v>
          </cell>
          <cell r="BF32">
            <v>9.7950801665768736</v>
          </cell>
          <cell r="BG32">
            <v>9.5723601597124901</v>
          </cell>
          <cell r="BH32">
            <v>9.1857000000000006</v>
          </cell>
        </row>
        <row r="34">
          <cell r="A34" t="str">
            <v>Uzbekistan</v>
          </cell>
          <cell r="BE34">
            <v>2.0303999999999998</v>
          </cell>
          <cell r="BF34">
            <v>2.0979999999999999</v>
          </cell>
          <cell r="BG34">
            <v>2.0750000000000002</v>
          </cell>
          <cell r="BH34">
            <v>1.9680000000000002</v>
          </cell>
        </row>
        <row r="38">
          <cell r="A38" t="str">
            <v>Iran</v>
          </cell>
          <cell r="BE38">
            <v>147.67540798691522</v>
          </cell>
          <cell r="BF38">
            <v>172.18741690365897</v>
          </cell>
          <cell r="BG38">
            <v>180.24404602493186</v>
          </cell>
          <cell r="BH38">
            <v>214.29821367885947</v>
          </cell>
        </row>
        <row r="39">
          <cell r="A39" t="str">
            <v>Iraq</v>
          </cell>
          <cell r="BE39">
            <v>202.03783735919393</v>
          </cell>
          <cell r="BF39">
            <v>200.82936966819327</v>
          </cell>
          <cell r="BG39">
            <v>221.31012576474447</v>
          </cell>
          <cell r="BH39">
            <v>213.04076317661799</v>
          </cell>
        </row>
        <row r="40">
          <cell r="A40" t="str">
            <v>Kuwait</v>
          </cell>
          <cell r="BE40">
            <v>131.19258925619837</v>
          </cell>
          <cell r="BF40">
            <v>129.97807713498622</v>
          </cell>
          <cell r="BG40">
            <v>145.87387582032838</v>
          </cell>
          <cell r="BH40">
            <v>139.76681703008134</v>
          </cell>
        </row>
        <row r="41">
          <cell r="A41" t="str">
            <v>Oman</v>
          </cell>
          <cell r="BE41">
            <v>46.111052202244082</v>
          </cell>
          <cell r="BF41">
            <v>46.824544837055875</v>
          </cell>
          <cell r="BG41">
            <v>51.447426417179216</v>
          </cell>
          <cell r="BH41">
            <v>50.575063203308439</v>
          </cell>
        </row>
        <row r="42">
          <cell r="A42" t="str">
            <v>Qatar</v>
          </cell>
          <cell r="BE42">
            <v>72.15530545782994</v>
          </cell>
          <cell r="BF42">
            <v>70.778470521866026</v>
          </cell>
          <cell r="BG42">
            <v>72.678277927042515</v>
          </cell>
          <cell r="BH42">
            <v>74.112968598889239</v>
          </cell>
        </row>
        <row r="43">
          <cell r="A43" t="str">
            <v>Saudi Arabia</v>
          </cell>
          <cell r="BE43">
            <v>519.58290208388564</v>
          </cell>
          <cell r="BF43">
            <v>515.02299790822633</v>
          </cell>
          <cell r="BG43">
            <v>574.23115057881535</v>
          </cell>
          <cell r="BH43">
            <v>531.67821156953312</v>
          </cell>
        </row>
        <row r="44">
          <cell r="A44" t="str">
            <v>Syria</v>
          </cell>
          <cell r="BE44">
            <v>1.9641799698922711</v>
          </cell>
          <cell r="BF44">
            <v>1.982680302390365</v>
          </cell>
          <cell r="BG44">
            <v>1.9512167084355587</v>
          </cell>
        </row>
        <row r="45">
          <cell r="A45" t="str">
            <v>United Arab Emirates</v>
          </cell>
          <cell r="BE45">
            <v>165.94547808756215</v>
          </cell>
          <cell r="BF45">
            <v>163.43680098434064</v>
          </cell>
          <cell r="BG45">
            <v>181.12533386635849</v>
          </cell>
          <cell r="BH45">
            <v>176.06746970832737</v>
          </cell>
        </row>
        <row r="50">
          <cell r="A50" t="str">
            <v>Algeria</v>
          </cell>
          <cell r="BE50">
            <v>57.625</v>
          </cell>
          <cell r="BF50">
            <v>58.2</v>
          </cell>
          <cell r="BG50">
            <v>62.066000000000003</v>
          </cell>
          <cell r="BH50">
            <v>60.381081111704617</v>
          </cell>
        </row>
        <row r="51">
          <cell r="A51" t="str">
            <v>Angola</v>
          </cell>
          <cell r="BE51">
            <v>64.571571590706228</v>
          </cell>
          <cell r="BF51">
            <v>57.120805520187247</v>
          </cell>
          <cell r="BG51">
            <v>57.782553534059055</v>
          </cell>
          <cell r="BH51">
            <v>55.787834429024386</v>
          </cell>
        </row>
        <row r="52">
          <cell r="A52" t="str">
            <v>Chad</v>
          </cell>
          <cell r="BE52">
            <v>6.6488392805755394</v>
          </cell>
          <cell r="BF52">
            <v>6.1175191366906478</v>
          </cell>
          <cell r="BG52">
            <v>6.4986438848920862</v>
          </cell>
          <cell r="BH52">
            <v>7.030306330935252</v>
          </cell>
        </row>
        <row r="53">
          <cell r="A53" t="str">
            <v xml:space="preserve">Republic of Congo </v>
          </cell>
          <cell r="BE53">
            <v>15.752179504347653</v>
          </cell>
          <cell r="BF53">
            <v>14.002080508474577</v>
          </cell>
          <cell r="BG53">
            <v>13.742146892655366</v>
          </cell>
          <cell r="BH53">
            <v>14.226545197740114</v>
          </cell>
        </row>
        <row r="54">
          <cell r="A54" t="str">
            <v>Egypt</v>
          </cell>
          <cell r="BE54">
            <v>31.066370030361814</v>
          </cell>
          <cell r="BF54">
            <v>29.6013632917264</v>
          </cell>
          <cell r="BG54">
            <v>29.925102248372085</v>
          </cell>
          <cell r="BH54">
            <v>29.820894078027411</v>
          </cell>
        </row>
        <row r="57">
          <cell r="A57" t="str">
            <v>Libya</v>
          </cell>
          <cell r="BE57">
            <v>19.745392815416441</v>
          </cell>
          <cell r="BF57">
            <v>60.44164642691802</v>
          </cell>
          <cell r="BG57">
            <v>53.603268661455509</v>
          </cell>
          <cell r="BH57">
            <v>59.708457873639254</v>
          </cell>
        </row>
        <row r="58">
          <cell r="A58" t="str">
            <v>Nigeria</v>
          </cell>
          <cell r="BE58">
            <v>91.426952598647546</v>
          </cell>
          <cell r="BF58">
            <v>80.68460706262465</v>
          </cell>
          <cell r="BG58">
            <v>69.266882208232644</v>
          </cell>
          <cell r="BH58">
            <v>73.91520693935486</v>
          </cell>
        </row>
        <row r="59">
          <cell r="A59" t="str">
            <v>South Sudan</v>
          </cell>
          <cell r="BF59">
            <v>7.5156994715393308</v>
          </cell>
          <cell r="BG59">
            <v>6.9478612840577814</v>
          </cell>
          <cell r="BH59">
            <v>7.2727110086664979</v>
          </cell>
        </row>
        <row r="65">
          <cell r="A65" t="str">
            <v>Australia</v>
          </cell>
          <cell r="BE65">
            <v>19.111839464263333</v>
          </cell>
          <cell r="BF65">
            <v>18.420024024852957</v>
          </cell>
          <cell r="BG65">
            <v>17.085698786344324</v>
          </cell>
          <cell r="BH65">
            <v>15.663899154454704</v>
          </cell>
        </row>
        <row r="67">
          <cell r="A67" t="str">
            <v>China</v>
          </cell>
          <cell r="BE67">
            <v>194.76900000000001</v>
          </cell>
          <cell r="BF67">
            <v>198.881</v>
          </cell>
          <cell r="BG67">
            <v>204.72200000000001</v>
          </cell>
          <cell r="BH67">
            <v>209.02600000000001</v>
          </cell>
        </row>
        <row r="68">
          <cell r="A68" t="str">
            <v>India</v>
          </cell>
          <cell r="BE68">
            <v>35.14855</v>
          </cell>
          <cell r="BF68">
            <v>33.999499999999998</v>
          </cell>
          <cell r="BG68">
            <v>33.022940000000006</v>
          </cell>
          <cell r="BH68">
            <v>32.552416228294149</v>
          </cell>
        </row>
        <row r="69">
          <cell r="A69" t="str">
            <v>Indonesia</v>
          </cell>
          <cell r="BE69">
            <v>36.334969093287199</v>
          </cell>
          <cell r="BF69">
            <v>33.741780163345688</v>
          </cell>
          <cell r="BG69">
            <v>31.497671602144393</v>
          </cell>
          <cell r="BH69">
            <v>31.086105098165362</v>
          </cell>
        </row>
        <row r="70">
          <cell r="A70" t="str">
            <v>Malaysia</v>
          </cell>
          <cell r="BE70">
            <v>28.008576274903888</v>
          </cell>
          <cell r="BF70">
            <v>25.859066074823819</v>
          </cell>
          <cell r="BG70">
            <v>25.338750075959599</v>
          </cell>
          <cell r="BH70">
            <v>25.525049902526977</v>
          </cell>
        </row>
        <row r="71">
          <cell r="A71" t="str">
            <v>Thailand</v>
          </cell>
          <cell r="BE71">
            <v>15.13625645990464</v>
          </cell>
          <cell r="BF71">
            <v>13.948694926600202</v>
          </cell>
          <cell r="BG71">
            <v>11.482028881520012</v>
          </cell>
          <cell r="BH71">
            <v>11.205013513076146</v>
          </cell>
        </row>
        <row r="72">
          <cell r="A72" t="str">
            <v>Vietnam</v>
          </cell>
          <cell r="BE72">
            <v>10.023900000000003</v>
          </cell>
          <cell r="BF72">
            <v>9.4602000000000039</v>
          </cell>
          <cell r="BG72">
            <v>9.34</v>
          </cell>
          <cell r="BH72">
            <v>9.042729999999997</v>
          </cell>
        </row>
      </sheetData>
      <sheetData sheetId="15">
        <row r="5">
          <cell r="A5" t="str">
            <v>Canada</v>
          </cell>
        </row>
        <row r="6">
          <cell r="A6" t="str">
            <v>Mexico</v>
          </cell>
        </row>
        <row r="7">
          <cell r="A7" t="str">
            <v>US</v>
          </cell>
        </row>
      </sheetData>
      <sheetData sheetId="16" refreshError="1"/>
      <sheetData sheetId="17" refreshError="1"/>
      <sheetData sheetId="18" refreshError="1"/>
      <sheetData sheetId="19">
        <row r="5">
          <cell r="BE5">
            <v>91.517881522662634</v>
          </cell>
          <cell r="BF5">
            <v>95.231219128559943</v>
          </cell>
          <cell r="BG5">
            <v>99.231192230833784</v>
          </cell>
          <cell r="BH5">
            <v>99.837575639272373</v>
          </cell>
        </row>
        <row r="6">
          <cell r="BE6">
            <v>69.739962737226122</v>
          </cell>
          <cell r="BF6">
            <v>80.008231534972509</v>
          </cell>
          <cell r="BG6">
            <v>87.653913848111387</v>
          </cell>
          <cell r="BH6">
            <v>89.701385311624804</v>
          </cell>
        </row>
        <row r="7">
          <cell r="BE7">
            <v>739.56726630727348</v>
          </cell>
          <cell r="BF7">
            <v>808.16445450108756</v>
          </cell>
          <cell r="BG7">
            <v>813.38731309361162</v>
          </cell>
          <cell r="BH7">
            <v>815.60979768544757</v>
          </cell>
        </row>
        <row r="10">
          <cell r="BE10">
            <v>24.37051243646799</v>
          </cell>
          <cell r="BF10">
            <v>29.528752670845265</v>
          </cell>
          <cell r="BG10">
            <v>34.541161379327562</v>
          </cell>
          <cell r="BH10">
            <v>32.797418822215526</v>
          </cell>
        </row>
        <row r="11">
          <cell r="BE11">
            <v>102.61021095479262</v>
          </cell>
          <cell r="BF11">
            <v>110.71942149690221</v>
          </cell>
          <cell r="BG11">
            <v>115.97239252701152</v>
          </cell>
          <cell r="BH11">
            <v>118.36812344479326</v>
          </cell>
        </row>
        <row r="12">
          <cell r="A12" t="str">
            <v>Chile</v>
          </cell>
          <cell r="BE12">
            <v>16.001488057197346</v>
          </cell>
          <cell r="BF12">
            <v>17.543423034612047</v>
          </cell>
          <cell r="BG12">
            <v>18.938971385854927</v>
          </cell>
          <cell r="BH12">
            <v>19.31529176428117</v>
          </cell>
        </row>
        <row r="13">
          <cell r="BE13">
            <v>15.209276306617745</v>
          </cell>
          <cell r="BF13">
            <v>19.594701047767444</v>
          </cell>
          <cell r="BG13">
            <v>21.910229546570097</v>
          </cell>
          <cell r="BH13">
            <v>22.278399785351304</v>
          </cell>
        </row>
        <row r="14">
          <cell r="BF14">
            <v>11.276566548040151</v>
          </cell>
          <cell r="BG14">
            <v>12.411468230077617</v>
          </cell>
          <cell r="BH14">
            <v>13.266980975975157</v>
          </cell>
        </row>
        <row r="15">
          <cell r="BE15">
            <v>8.7395567036967847</v>
          </cell>
          <cell r="BF15">
            <v>10.835593735706853</v>
          </cell>
          <cell r="BG15">
            <v>11.465724151976849</v>
          </cell>
          <cell r="BH15">
            <v>11.777984415522779</v>
          </cell>
        </row>
        <row r="16">
          <cell r="BE16">
            <v>1.4469306815689165</v>
          </cell>
          <cell r="BF16">
            <v>1.4131941698552337</v>
          </cell>
          <cell r="BG16">
            <v>1.5204386281395879</v>
          </cell>
          <cell r="BH16">
            <v>1.5569231437594417</v>
          </cell>
        </row>
        <row r="17">
          <cell r="BE17">
            <v>11.368482903846916</v>
          </cell>
          <cell r="BF17">
            <v>12.234706826692925</v>
          </cell>
          <cell r="BG17">
            <v>15.022609244591656</v>
          </cell>
          <cell r="BH17">
            <v>19.778049071827368</v>
          </cell>
        </row>
        <row r="23">
          <cell r="BE23">
            <v>11.032713999999999</v>
          </cell>
          <cell r="BF23">
            <v>11.622589</v>
          </cell>
          <cell r="BG23">
            <v>11.223385</v>
          </cell>
          <cell r="BH23">
            <v>11.222951382380133</v>
          </cell>
        </row>
        <row r="29">
          <cell r="BE29">
            <v>6.3995711386299741</v>
          </cell>
          <cell r="BF29">
            <v>6.4619183885149658</v>
          </cell>
          <cell r="BG29">
            <v>7.2428565538667877</v>
          </cell>
          <cell r="BH29">
            <v>7.2815826492787581</v>
          </cell>
        </row>
        <row r="31">
          <cell r="BE31">
            <v>8.081999999999999</v>
          </cell>
          <cell r="BF31">
            <v>7.5592680000000003</v>
          </cell>
          <cell r="BG31">
            <v>8.1190020000000001</v>
          </cell>
          <cell r="BH31">
            <v>7.515050990474589</v>
          </cell>
        </row>
        <row r="32">
          <cell r="A32" t="str">
            <v>France</v>
          </cell>
          <cell r="BE32">
            <v>60.188014045999992</v>
          </cell>
          <cell r="BF32">
            <v>64.706480397999997</v>
          </cell>
          <cell r="BG32">
            <v>64.37344616047362</v>
          </cell>
          <cell r="BH32">
            <v>63.459707470348675</v>
          </cell>
        </row>
        <row r="33">
          <cell r="A33" t="str">
            <v>Germany</v>
          </cell>
          <cell r="BE33">
            <v>96.163360910000009</v>
          </cell>
          <cell r="BF33">
            <v>94.997179990000006</v>
          </cell>
          <cell r="BG33">
            <v>97.001313649999986</v>
          </cell>
          <cell r="BH33">
            <v>91.563522910000003</v>
          </cell>
        </row>
        <row r="38">
          <cell r="BE38">
            <v>48.877868547486429</v>
          </cell>
          <cell r="BF38">
            <v>54.373855385106133</v>
          </cell>
          <cell r="BG38">
            <v>58.201600711341939</v>
          </cell>
          <cell r="BH38">
            <v>57.413064335309564</v>
          </cell>
        </row>
        <row r="42">
          <cell r="BE42">
            <v>38.504350999999993</v>
          </cell>
          <cell r="BF42">
            <v>38.527499000000006</v>
          </cell>
          <cell r="BG42">
            <v>37.782556999999997</v>
          </cell>
          <cell r="BH42">
            <v>38.754524199360013</v>
          </cell>
        </row>
        <row r="44">
          <cell r="BE44">
            <v>8.4801190000000002</v>
          </cell>
          <cell r="BF44">
            <v>8.7073110000000007</v>
          </cell>
          <cell r="BG44">
            <v>8.8965169999999993</v>
          </cell>
          <cell r="BH44">
            <v>8.6854578156248223</v>
          </cell>
        </row>
        <row r="45">
          <cell r="BE45">
            <v>29.689468999999999</v>
          </cell>
          <cell r="BF45">
            <v>30.942263000000004</v>
          </cell>
          <cell r="BG45">
            <v>32.146825999999997</v>
          </cell>
          <cell r="BH45">
            <v>32.243517493563864</v>
          </cell>
        </row>
        <row r="46">
          <cell r="BE46">
            <v>9.5621054460000003</v>
          </cell>
          <cell r="BF46">
            <v>9.8004439999999988</v>
          </cell>
          <cell r="BG46">
            <v>10.798028999999998</v>
          </cell>
          <cell r="BH46">
            <v>10.338501222024133</v>
          </cell>
        </row>
        <row r="47">
          <cell r="BE47">
            <v>9.8102280000000004</v>
          </cell>
          <cell r="BF47">
            <v>10.515892999999998</v>
          </cell>
          <cell r="BG47">
            <v>10.584276000000003</v>
          </cell>
          <cell r="BH47">
            <v>10.563464913121418</v>
          </cell>
        </row>
        <row r="50">
          <cell r="BE50">
            <v>49.853794545213802</v>
          </cell>
          <cell r="BF50">
            <v>54.972980495009487</v>
          </cell>
          <cell r="BG50">
            <v>60.84743080505028</v>
          </cell>
          <cell r="BH50">
            <v>59.84705855711622</v>
          </cell>
        </row>
        <row r="51">
          <cell r="BE51">
            <v>11.19079</v>
          </cell>
          <cell r="BF51">
            <v>12.234911999999998</v>
          </cell>
          <cell r="BG51">
            <v>11.027753000000001</v>
          </cell>
          <cell r="BH51">
            <v>10.678863375516482</v>
          </cell>
        </row>
        <row r="52">
          <cell r="BE52">
            <v>8.4709390000000013</v>
          </cell>
          <cell r="BF52">
            <v>8.4862659999999988</v>
          </cell>
          <cell r="BG52">
            <v>8.7330559999999995</v>
          </cell>
          <cell r="BH52">
            <v>8.8559442816642644</v>
          </cell>
        </row>
        <row r="53">
          <cell r="A53" t="str">
            <v>Turkey</v>
          </cell>
          <cell r="BE53">
            <v>47.040095569999998</v>
          </cell>
          <cell r="BF53">
            <v>49.575853640000012</v>
          </cell>
          <cell r="BG53">
            <v>51.657384510000007</v>
          </cell>
          <cell r="BH53">
            <v>54.20639150199171</v>
          </cell>
        </row>
        <row r="54">
          <cell r="A54" t="str">
            <v>Ukraine</v>
          </cell>
          <cell r="BE54">
            <v>10.025293249999999</v>
          </cell>
          <cell r="BF54">
            <v>10.138679566170534</v>
          </cell>
          <cell r="BG54">
            <v>8.8348359044340619</v>
          </cell>
          <cell r="BH54">
            <v>8.9801765551734949</v>
          </cell>
        </row>
        <row r="55">
          <cell r="BE55">
            <v>54.18239679514231</v>
          </cell>
          <cell r="BF55">
            <v>56.305235325944103</v>
          </cell>
          <cell r="BG55">
            <v>60.810723217185888</v>
          </cell>
          <cell r="BH55">
            <v>61.706372119212688</v>
          </cell>
        </row>
        <row r="59">
          <cell r="BE59">
            <v>4.7762000000000002</v>
          </cell>
          <cell r="BF59">
            <v>5.3869000000000007</v>
          </cell>
          <cell r="BG59">
            <v>5.7290000000000001</v>
          </cell>
          <cell r="BH59">
            <v>5.8987999999999996</v>
          </cell>
        </row>
        <row r="61">
          <cell r="BE61">
            <v>12.407075358196174</v>
          </cell>
          <cell r="BF61">
            <v>15.152029432999999</v>
          </cell>
          <cell r="BG61">
            <v>14.901081914000001</v>
          </cell>
          <cell r="BH61">
            <v>15.798386595690387</v>
          </cell>
        </row>
        <row r="62">
          <cell r="BE62">
            <v>149.67014991514759</v>
          </cell>
          <cell r="BF62">
            <v>159.16670393639305</v>
          </cell>
          <cell r="BG62">
            <v>163.40970647598658</v>
          </cell>
          <cell r="BH62">
            <v>165.30821050005471</v>
          </cell>
        </row>
        <row r="63">
          <cell r="BE63">
            <v>8.0024470869944029</v>
          </cell>
          <cell r="BF63">
            <v>6.2068927324876668</v>
          </cell>
          <cell r="BG63">
            <v>6.3599479903073295</v>
          </cell>
          <cell r="BH63">
            <v>6.3636067012939002</v>
          </cell>
        </row>
        <row r="65">
          <cell r="BE65">
            <v>5.0606706470705864</v>
          </cell>
          <cell r="BG65">
            <v>5.0154769936005374</v>
          </cell>
          <cell r="BH65">
            <v>5.0289745959674583</v>
          </cell>
        </row>
        <row r="69">
          <cell r="BE69">
            <v>75.127762729174748</v>
          </cell>
          <cell r="BF69">
            <v>78.359735382844704</v>
          </cell>
          <cell r="BG69">
            <v>81.498597172552422</v>
          </cell>
          <cell r="BH69">
            <v>79.797540945112416</v>
          </cell>
        </row>
        <row r="70">
          <cell r="BE70">
            <v>31.613321112888659</v>
          </cell>
          <cell r="BF70">
            <v>35.218991314202121</v>
          </cell>
          <cell r="BG70">
            <v>39.718325185672562</v>
          </cell>
          <cell r="BH70">
            <v>42.127310100861052</v>
          </cell>
        </row>
        <row r="71">
          <cell r="A71" t="str">
            <v>Israel</v>
          </cell>
          <cell r="BE71">
            <v>9.1345625653010494</v>
          </cell>
          <cell r="BF71">
            <v>9.4993727597069029</v>
          </cell>
          <cell r="BG71">
            <v>10.413648212301753</v>
          </cell>
          <cell r="BH71">
            <v>10.257038304171806</v>
          </cell>
        </row>
        <row r="72">
          <cell r="BE72">
            <v>18.123061925169619</v>
          </cell>
          <cell r="BF72">
            <v>18.619638832355722</v>
          </cell>
          <cell r="BG72">
            <v>17.502042097484868</v>
          </cell>
          <cell r="BH72">
            <v>17.317161319494229</v>
          </cell>
        </row>
        <row r="73">
          <cell r="BE73">
            <v>8.2040873143564355</v>
          </cell>
          <cell r="BF73">
            <v>9.098749171582579</v>
          </cell>
          <cell r="BG73">
            <v>10.399905821206572</v>
          </cell>
          <cell r="BH73">
            <v>10.669888042562572</v>
          </cell>
        </row>
        <row r="74">
          <cell r="BE74">
            <v>10.021546292445317</v>
          </cell>
          <cell r="BF74">
            <v>11.121063434074385</v>
          </cell>
          <cell r="BG74">
            <v>12.896025134856146</v>
          </cell>
          <cell r="BH74">
            <v>13.5892227322722</v>
          </cell>
        </row>
        <row r="75">
          <cell r="BE75">
            <v>146.64969584665425</v>
          </cell>
          <cell r="BF75">
            <v>153.30016603098474</v>
          </cell>
          <cell r="BG75">
            <v>165.30141022205601</v>
          </cell>
          <cell r="BH75">
            <v>172.4346018287375</v>
          </cell>
        </row>
        <row r="76">
          <cell r="BE76">
            <v>40.034365218752569</v>
          </cell>
          <cell r="BF76">
            <v>42.913969434617471</v>
          </cell>
          <cell r="BG76">
            <v>49.280150558862125</v>
          </cell>
          <cell r="BH76">
            <v>50.630074514409486</v>
          </cell>
        </row>
        <row r="80">
          <cell r="BE80">
            <v>17.4696</v>
          </cell>
          <cell r="BF80">
            <v>18.217790000000001</v>
          </cell>
          <cell r="BG80">
            <v>18.657101358839569</v>
          </cell>
          <cell r="BH80">
            <v>19.588873752403348</v>
          </cell>
        </row>
        <row r="81">
          <cell r="BE81">
            <v>27.428000000000001</v>
          </cell>
          <cell r="BF81">
            <v>29.651999999999997</v>
          </cell>
          <cell r="BG81">
            <v>35.272099999999995</v>
          </cell>
          <cell r="BH81">
            <v>34.342999999999996</v>
          </cell>
        </row>
        <row r="83">
          <cell r="BE83">
            <v>22.104664743419381</v>
          </cell>
          <cell r="BG83">
            <v>24.389342218248011</v>
          </cell>
          <cell r="BH83">
            <v>24.92474193890051</v>
          </cell>
        </row>
        <row r="93">
          <cell r="BE93">
            <v>43.014277406345741</v>
          </cell>
          <cell r="BF93">
            <v>44.128457727269215</v>
          </cell>
          <cell r="BG93">
            <v>46.831682547517374</v>
          </cell>
          <cell r="BH93">
            <v>49.552260102623791</v>
          </cell>
        </row>
        <row r="95">
          <cell r="BE95">
            <v>675.74210000000005</v>
          </cell>
          <cell r="BF95">
            <v>691.60220000000015</v>
          </cell>
          <cell r="BG95">
            <v>695.09519999999998</v>
          </cell>
          <cell r="BH95">
            <v>768.55191218905748</v>
          </cell>
        </row>
        <row r="97">
          <cell r="BE97">
            <v>215.53813353750425</v>
          </cell>
          <cell r="BF97">
            <v>218.28770048847912</v>
          </cell>
          <cell r="BG97">
            <v>237.96069412392305</v>
          </cell>
          <cell r="BH97">
            <v>249.25444754662701</v>
          </cell>
        </row>
        <row r="98">
          <cell r="BE98">
            <v>61.499016733035468</v>
          </cell>
          <cell r="BF98">
            <v>63.973359897061627</v>
          </cell>
          <cell r="BG98">
            <v>70.220321463666508</v>
          </cell>
          <cell r="BH98">
            <v>70.314464898771817</v>
          </cell>
        </row>
        <row r="99">
          <cell r="A99" t="str">
            <v>Japan</v>
          </cell>
          <cell r="BE99">
            <v>155.10716795603093</v>
          </cell>
          <cell r="BF99">
            <v>157.92019574332554</v>
          </cell>
          <cell r="BG99">
            <v>159.42431910647116</v>
          </cell>
          <cell r="BH99">
            <v>151.44930793722131</v>
          </cell>
        </row>
        <row r="100">
          <cell r="BE100">
            <v>31.134837438715884</v>
          </cell>
          <cell r="BF100">
            <v>30.062484737254596</v>
          </cell>
          <cell r="BG100">
            <v>36.356906544122886</v>
          </cell>
          <cell r="BH100">
            <v>40.705079448525368</v>
          </cell>
        </row>
        <row r="101">
          <cell r="BG101">
            <v>22.681699237</v>
          </cell>
        </row>
        <row r="103">
          <cell r="A103" t="str">
            <v>Singapore</v>
          </cell>
          <cell r="BE103">
            <v>66.066873649833582</v>
          </cell>
          <cell r="BF103">
            <v>65.494126040448407</v>
          </cell>
          <cell r="BG103">
            <v>63.214376965615791</v>
          </cell>
          <cell r="BH103">
            <v>70.711538230085381</v>
          </cell>
        </row>
        <row r="104">
          <cell r="A104" t="str">
            <v>South Korea</v>
          </cell>
          <cell r="BE104">
            <v>114.56049292933392</v>
          </cell>
          <cell r="BF104">
            <v>122.13769750750751</v>
          </cell>
          <cell r="BG104">
            <v>123.6608037798643</v>
          </cell>
          <cell r="BH104">
            <v>121.39224873423468</v>
          </cell>
        </row>
        <row r="105">
          <cell r="BE105">
            <v>40.288581243245439</v>
          </cell>
          <cell r="BF105">
            <v>42.651606870403953</v>
          </cell>
          <cell r="BG105">
            <v>39.323907504902166</v>
          </cell>
          <cell r="BH105">
            <v>37.132422129653456</v>
          </cell>
        </row>
        <row r="106">
          <cell r="BE106">
            <v>48.41173042542696</v>
          </cell>
          <cell r="BF106">
            <v>48.610716951065122</v>
          </cell>
          <cell r="BG106">
            <v>52.39827330808032</v>
          </cell>
          <cell r="BH106">
            <v>52.229432706387605</v>
          </cell>
        </row>
        <row r="107">
          <cell r="BE107">
            <v>23.514236675108847</v>
          </cell>
          <cell r="BF107">
            <v>22.721916791546168</v>
          </cell>
          <cell r="BG107">
            <v>24.57885514396845</v>
          </cell>
          <cell r="BH107">
            <v>27.514826871953296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5">
          <cell r="AZ5">
            <v>165.613</v>
          </cell>
          <cell r="BA5">
            <v>172.34924999999998</v>
          </cell>
          <cell r="BB5">
            <v>184.8203</v>
          </cell>
          <cell r="BC5">
            <v>190.25018024475349</v>
          </cell>
        </row>
        <row r="6">
          <cell r="AZ6">
            <v>35.525280910208274</v>
          </cell>
          <cell r="BA6">
            <v>32.072761098609625</v>
          </cell>
          <cell r="BB6">
            <v>33.730580895888494</v>
          </cell>
          <cell r="BC6">
            <v>35.588631534821531</v>
          </cell>
        </row>
        <row r="7">
          <cell r="AZ7">
            <v>924.81292668594142</v>
          </cell>
          <cell r="BA7">
            <v>944.45590379722819</v>
          </cell>
          <cell r="BB7">
            <v>993.38076916014847</v>
          </cell>
          <cell r="BC7">
            <v>1035.2966874829438</v>
          </cell>
        </row>
        <row r="10">
          <cell r="AZ10">
            <v>38.292528487675</v>
          </cell>
          <cell r="BA10">
            <v>38.608494583749952</v>
          </cell>
          <cell r="BB10">
            <v>41.651502302300017</v>
          </cell>
          <cell r="BC10">
            <v>41.582570568699978</v>
          </cell>
        </row>
        <row r="12">
          <cell r="AZ12">
            <v>24.236338849929197</v>
          </cell>
          <cell r="BA12">
            <v>24.33267807291687</v>
          </cell>
          <cell r="BB12">
            <v>23.002668726461472</v>
          </cell>
          <cell r="BC12">
            <v>23.422761143204756</v>
          </cell>
        </row>
        <row r="13">
          <cell r="AZ13">
            <v>12.455030933897476</v>
          </cell>
          <cell r="BA13">
            <v>12.566442702400122</v>
          </cell>
          <cell r="BB13">
            <v>12.432279020159003</v>
          </cell>
          <cell r="BC13">
            <v>12.061200328307882</v>
          </cell>
        </row>
        <row r="14">
          <cell r="AZ14">
            <v>13.206778248149675</v>
          </cell>
          <cell r="BB14">
            <v>14.95514427202167</v>
          </cell>
          <cell r="BC14">
            <v>15.424944963891102</v>
          </cell>
        </row>
        <row r="15">
          <cell r="AZ15">
            <v>29.465264161574879</v>
          </cell>
          <cell r="BA15">
            <v>24.722997071116467</v>
          </cell>
          <cell r="BB15">
            <v>25.979884546770158</v>
          </cell>
          <cell r="BC15">
            <v>24.993606042993825</v>
          </cell>
        </row>
        <row r="16">
          <cell r="AZ16">
            <v>21.561087756252615</v>
          </cell>
          <cell r="BA16">
            <v>28.059107252315357</v>
          </cell>
          <cell r="BB16">
            <v>29.05554566581414</v>
          </cell>
          <cell r="BC16">
            <v>29.683372880704827</v>
          </cell>
        </row>
        <row r="17">
          <cell r="BA17">
            <v>2.5991459393840968</v>
          </cell>
        </row>
        <row r="20">
          <cell r="AZ20">
            <v>1.3796929768583337</v>
          </cell>
          <cell r="BA20">
            <v>1.4595550168962679</v>
          </cell>
          <cell r="BB20">
            <v>1.4483085130132056</v>
          </cell>
          <cell r="BC20">
            <v>1.4011560438408868</v>
          </cell>
        </row>
        <row r="21">
          <cell r="A21" t="str">
            <v>Germany</v>
          </cell>
          <cell r="AZ21">
            <v>4.5324203399999998</v>
          </cell>
          <cell r="BA21">
            <v>4.5368164800000006</v>
          </cell>
          <cell r="BB21">
            <v>4.2572750593904995</v>
          </cell>
          <cell r="BC21">
            <v>3.8061187027960317</v>
          </cell>
        </row>
        <row r="22">
          <cell r="AZ22">
            <v>3.9120907084594152</v>
          </cell>
          <cell r="BA22">
            <v>3.1841406211324754</v>
          </cell>
          <cell r="BB22">
            <v>3.158103882898013</v>
          </cell>
          <cell r="BC22">
            <v>2.8462662748426273</v>
          </cell>
        </row>
        <row r="23">
          <cell r="A23" t="str">
            <v>Netherlands</v>
          </cell>
          <cell r="AZ23">
            <v>20.091666666666669</v>
          </cell>
          <cell r="BA23">
            <v>18.022222222222226</v>
          </cell>
          <cell r="BB23">
            <v>14.980555555555554</v>
          </cell>
          <cell r="BC23">
            <v>9.8527777777777796</v>
          </cell>
        </row>
        <row r="24">
          <cell r="AZ24">
            <v>111.71588259981999</v>
          </cell>
          <cell r="BA24">
            <v>114.49582860318</v>
          </cell>
          <cell r="BB24">
            <v>123.04185134523752</v>
          </cell>
          <cell r="BC24">
            <v>116.63358007891252</v>
          </cell>
        </row>
        <row r="25">
          <cell r="AZ25">
            <v>3.9287777777777784</v>
          </cell>
          <cell r="BA25">
            <v>3.8842777777777782</v>
          </cell>
          <cell r="BB25">
            <v>3.8043611111111111</v>
          </cell>
          <cell r="BC25">
            <v>3.5970129751794602</v>
          </cell>
        </row>
        <row r="26">
          <cell r="AZ26">
            <v>8.5963213888888905</v>
          </cell>
          <cell r="BA26">
            <v>8.6356865555555586</v>
          </cell>
          <cell r="BB26">
            <v>8.7505688888888891</v>
          </cell>
          <cell r="BC26">
            <v>8.8722168823880843</v>
          </cell>
        </row>
        <row r="27">
          <cell r="AZ27">
            <v>19.117502458210424</v>
          </cell>
          <cell r="BA27">
            <v>18.73893805309735</v>
          </cell>
          <cell r="BB27">
            <v>17.54646017699115</v>
          </cell>
          <cell r="BC27">
            <v>17.697885939036379</v>
          </cell>
        </row>
        <row r="28">
          <cell r="AZ28">
            <v>39.571421400000006</v>
          </cell>
          <cell r="BA28">
            <v>32.786413199999998</v>
          </cell>
          <cell r="BB28">
            <v>38.118195900000003</v>
          </cell>
          <cell r="BC28">
            <v>34.473205800000002</v>
          </cell>
        </row>
        <row r="32">
          <cell r="AZ32">
            <v>25.864848500000001</v>
          </cell>
          <cell r="BA32">
            <v>31.808315749999998</v>
          </cell>
          <cell r="BB32">
            <v>34.134045000000008</v>
          </cell>
          <cell r="BC32">
            <v>35.558075700000003</v>
          </cell>
        </row>
        <row r="33">
          <cell r="AZ33">
            <v>30.614209049999999</v>
          </cell>
          <cell r="BA33">
            <v>26.695502000000005</v>
          </cell>
          <cell r="BB33">
            <v>27.600664900000005</v>
          </cell>
          <cell r="BC33">
            <v>30.822881570780464</v>
          </cell>
        </row>
        <row r="34">
          <cell r="AZ34">
            <v>638.44665603244835</v>
          </cell>
          <cell r="BA34">
            <v>702.11685658775809</v>
          </cell>
          <cell r="BB34">
            <v>618.36819404719779</v>
          </cell>
          <cell r="BC34">
            <v>586.38219987241871</v>
          </cell>
        </row>
        <row r="35">
          <cell r="AZ35">
            <v>66.014650401951172</v>
          </cell>
          <cell r="BA35">
            <v>79.283595132743386</v>
          </cell>
          <cell r="BB35">
            <v>78.268190757128806</v>
          </cell>
          <cell r="BC35">
            <v>76.298425516224199</v>
          </cell>
        </row>
        <row r="37">
          <cell r="AZ37">
            <v>47.101172566371673</v>
          </cell>
          <cell r="BA37">
            <v>50.918851683874138</v>
          </cell>
          <cell r="BB37">
            <v>48.909006882989175</v>
          </cell>
          <cell r="BC37">
            <v>44.207142330383476</v>
          </cell>
        </row>
        <row r="42">
          <cell r="AZ42">
            <v>235.77553499999999</v>
          </cell>
          <cell r="BA42">
            <v>242.84880105000002</v>
          </cell>
          <cell r="BB42">
            <v>247.705777071</v>
          </cell>
          <cell r="BC42">
            <v>251.67794713350204</v>
          </cell>
        </row>
        <row r="43">
          <cell r="AZ43">
            <v>7.0053538415933829</v>
          </cell>
          <cell r="BA43">
            <v>9.1069599940713974</v>
          </cell>
          <cell r="BB43">
            <v>9.2890991939528256</v>
          </cell>
          <cell r="BC43">
            <v>9.9301451046826816</v>
          </cell>
        </row>
        <row r="44">
          <cell r="AZ44">
            <v>14.66954488008</v>
          </cell>
          <cell r="BA44">
            <v>18.327430099530002</v>
          </cell>
          <cell r="BB44">
            <v>20.845195250579998</v>
          </cell>
          <cell r="BC44">
            <v>23.510334369375617</v>
          </cell>
        </row>
        <row r="45">
          <cell r="AZ45">
            <v>12.238850000000001</v>
          </cell>
          <cell r="BA45">
            <v>12.091608500637124</v>
          </cell>
          <cell r="BB45">
            <v>13.188850000000002</v>
          </cell>
          <cell r="BC45">
            <v>13.529103230941278</v>
          </cell>
        </row>
        <row r="46">
          <cell r="AZ46">
            <v>36.930404945265693</v>
          </cell>
          <cell r="BA46">
            <v>40.251956948335199</v>
          </cell>
          <cell r="BB46">
            <v>42.111180453570263</v>
          </cell>
          <cell r="BC46">
            <v>43.152696967593251</v>
          </cell>
        </row>
        <row r="47">
          <cell r="AZ47">
            <v>174.93483781720008</v>
          </cell>
          <cell r="BA47">
            <v>176.98039944113219</v>
          </cell>
          <cell r="BB47">
            <v>178.47829597576126</v>
          </cell>
          <cell r="BC47">
            <v>180.97658656642366</v>
          </cell>
        </row>
        <row r="48">
          <cell r="AZ48">
            <v>113.05</v>
          </cell>
          <cell r="BA48">
            <v>114.46067628</v>
          </cell>
          <cell r="BB48">
            <v>116.74988980559999</v>
          </cell>
          <cell r="BC48">
            <v>114.12550539626434</v>
          </cell>
        </row>
        <row r="49">
          <cell r="A49" t="str">
            <v>Syria</v>
          </cell>
          <cell r="AZ49">
            <v>2.9217499999999998</v>
          </cell>
          <cell r="BA49">
            <v>3.1102499999999997</v>
          </cell>
          <cell r="BB49">
            <v>2.904785</v>
          </cell>
          <cell r="BC49">
            <v>2.9668428440108365</v>
          </cell>
        </row>
        <row r="50">
          <cell r="AZ50">
            <v>53.687873850000003</v>
          </cell>
          <cell r="BA50">
            <v>53.122602869293473</v>
          </cell>
          <cell r="BB50">
            <v>54.185054926679335</v>
          </cell>
          <cell r="BC50">
            <v>55.561469600551597</v>
          </cell>
        </row>
        <row r="54">
          <cell r="AZ54">
            <v>81.424612499999995</v>
          </cell>
          <cell r="BA54">
            <v>101.0981125</v>
          </cell>
          <cell r="BB54">
            <v>97.632149999999996</v>
          </cell>
          <cell r="BC54">
            <v>101.54375</v>
          </cell>
        </row>
        <row r="55">
          <cell r="AZ55">
            <v>58.465174157714841</v>
          </cell>
          <cell r="BA55">
            <v>67.799432891845711</v>
          </cell>
          <cell r="BB55">
            <v>64.488183337402347</v>
          </cell>
          <cell r="BC55">
            <v>57.100413073730465</v>
          </cell>
        </row>
        <row r="56">
          <cell r="BA56">
            <v>15.260957229645754</v>
          </cell>
          <cell r="BB56">
            <v>14.559605388747187</v>
          </cell>
          <cell r="BC56">
            <v>16.307676041716668</v>
          </cell>
        </row>
        <row r="57">
          <cell r="AZ57">
            <v>49.431139301399995</v>
          </cell>
          <cell r="BA57">
            <v>52.440818539469561</v>
          </cell>
          <cell r="BB57">
            <v>47.119420988925626</v>
          </cell>
          <cell r="BC57">
            <v>43.695331697496293</v>
          </cell>
        </row>
        <row r="62">
          <cell r="AZ62">
            <v>145.71638020075315</v>
          </cell>
          <cell r="BA62">
            <v>147.92602331205157</v>
          </cell>
          <cell r="BB62">
            <v>154.23913416054663</v>
          </cell>
          <cell r="BC62">
            <v>151.74021373996112</v>
          </cell>
        </row>
        <row r="65">
          <cell r="AZ65">
            <v>194.00921828908548</v>
          </cell>
          <cell r="BA65">
            <v>209.2169124877089</v>
          </cell>
          <cell r="BB65">
            <v>221.84144542772862</v>
          </cell>
          <cell r="BC65">
            <v>234.25835791543756</v>
          </cell>
        </row>
        <row r="66">
          <cell r="AZ66">
            <v>23.760626555099513</v>
          </cell>
          <cell r="BA66">
            <v>28.538813383206804</v>
          </cell>
          <cell r="BB66">
            <v>29.801926992227862</v>
          </cell>
          <cell r="BC66">
            <v>31.585488535476742</v>
          </cell>
        </row>
        <row r="67">
          <cell r="AZ67">
            <v>64.697425384586182</v>
          </cell>
          <cell r="BA67">
            <v>64.406955944897405</v>
          </cell>
          <cell r="BB67">
            <v>62.841700022755788</v>
          </cell>
          <cell r="BC67">
            <v>64.264038135632475</v>
          </cell>
        </row>
        <row r="68">
          <cell r="AZ68">
            <v>73.092793480195141</v>
          </cell>
          <cell r="BA68">
            <v>78.977937234261219</v>
          </cell>
          <cell r="BB68">
            <v>83.002747744273179</v>
          </cell>
          <cell r="BC68">
            <v>81.074134147022974</v>
          </cell>
        </row>
        <row r="69">
          <cell r="A69" t="str">
            <v>Pakistan</v>
          </cell>
          <cell r="AZ69">
            <v>30.585752047135571</v>
          </cell>
          <cell r="BA69">
            <v>32.662413230281011</v>
          </cell>
          <cell r="BB69">
            <v>28.669040821875001</v>
          </cell>
        </row>
        <row r="70">
          <cell r="AZ70">
            <v>32.701579243448634</v>
          </cell>
          <cell r="BA70">
            <v>31.525940764302582</v>
          </cell>
          <cell r="BB70">
            <v>25.643073885002856</v>
          </cell>
          <cell r="BC70">
            <v>25.661258944907949</v>
          </cell>
        </row>
        <row r="71">
          <cell r="AZ71">
            <v>8.8394000000000013</v>
          </cell>
          <cell r="BA71">
            <v>7.1989000000000001</v>
          </cell>
          <cell r="BB71">
            <v>7.7972000000000019</v>
          </cell>
          <cell r="BC71">
            <v>7.2182000000000031</v>
          </cell>
        </row>
      </sheetData>
      <sheetData sheetId="33" refreshError="1"/>
      <sheetData sheetId="34" refreshError="1"/>
      <sheetData sheetId="35">
        <row r="5">
          <cell r="BE5">
            <v>115.290525</v>
          </cell>
          <cell r="BF5">
            <v>118.62830000000001</v>
          </cell>
          <cell r="BG5">
            <v>123.8135</v>
          </cell>
          <cell r="BH5">
            <v>120.72723500506007</v>
          </cell>
        </row>
        <row r="6">
          <cell r="BE6">
            <v>92.244830380624592</v>
          </cell>
          <cell r="BF6">
            <v>91.638810668344746</v>
          </cell>
          <cell r="BG6">
            <v>90.947039817766566</v>
          </cell>
          <cell r="BH6">
            <v>97.572740862988482</v>
          </cell>
        </row>
        <row r="7">
          <cell r="BE7">
            <v>834.5496278211574</v>
          </cell>
          <cell r="BF7">
            <v>836.42488409360408</v>
          </cell>
          <cell r="BG7">
            <v>879.5866651199658</v>
          </cell>
          <cell r="BH7">
            <v>886.46721186282707</v>
          </cell>
        </row>
        <row r="10">
          <cell r="BE10">
            <v>43.931244546837469</v>
          </cell>
          <cell r="BF10">
            <v>45.934069773209842</v>
          </cell>
          <cell r="BG10">
            <v>45.852835779732054</v>
          </cell>
          <cell r="BH10">
            <v>44.936402315424154</v>
          </cell>
        </row>
        <row r="11">
          <cell r="BE11">
            <v>31.423697477815882</v>
          </cell>
          <cell r="BF11">
            <v>40.446450893661051</v>
          </cell>
          <cell r="BG11">
            <v>31.987619550679007</v>
          </cell>
          <cell r="BH11">
            <v>29.987984569187507</v>
          </cell>
        </row>
        <row r="12">
          <cell r="BE12">
            <v>6.2354354542970007</v>
          </cell>
          <cell r="BF12">
            <v>6.822930232</v>
          </cell>
          <cell r="BG12">
            <v>7.265660972028769</v>
          </cell>
          <cell r="BH12">
            <v>7.0144630653371838</v>
          </cell>
        </row>
        <row r="13">
          <cell r="BE13">
            <v>13.122676874380147</v>
          </cell>
          <cell r="BF13">
            <v>12.62662927713999</v>
          </cell>
          <cell r="BG13">
            <v>12.585035600373272</v>
          </cell>
          <cell r="BH13">
            <v>13.054437562878457</v>
          </cell>
        </row>
        <row r="14">
          <cell r="BE14">
            <v>0.59038338585149996</v>
          </cell>
          <cell r="BF14">
            <v>0.62383308966675</v>
          </cell>
          <cell r="BG14">
            <v>0.5368275858622501</v>
          </cell>
          <cell r="BH14">
            <v>0.49418087805415822</v>
          </cell>
        </row>
        <row r="15">
          <cell r="BE15">
            <v>8.1699515928411479</v>
          </cell>
          <cell r="BF15">
            <v>8.9415070897790692</v>
          </cell>
          <cell r="BG15">
            <v>9.8258093304385241</v>
          </cell>
          <cell r="BH15">
            <v>10.097816659347682</v>
          </cell>
        </row>
        <row r="16">
          <cell r="BE16">
            <v>15.185647176780339</v>
          </cell>
          <cell r="BF16">
            <v>15.605622126482812</v>
          </cell>
          <cell r="BG16">
            <v>15.470047665142367</v>
          </cell>
          <cell r="BH16">
            <v>14.503954775876048</v>
          </cell>
        </row>
        <row r="17">
          <cell r="BE17">
            <v>21.561087756252615</v>
          </cell>
          <cell r="BF17">
            <v>28.059107252315357</v>
          </cell>
          <cell r="BG17">
            <v>29.05554566581414</v>
          </cell>
          <cell r="BH17">
            <v>29.683372880704827</v>
          </cell>
        </row>
        <row r="23">
          <cell r="BE23">
            <v>8.5272482121300026</v>
          </cell>
          <cell r="BF23">
            <v>9.0154400864399999</v>
          </cell>
          <cell r="BG23">
            <v>7.9128250902900019</v>
          </cell>
          <cell r="BH23">
            <v>6.881278581090001</v>
          </cell>
        </row>
        <row r="29">
          <cell r="BE29">
            <v>2.3225881808696536</v>
          </cell>
          <cell r="BF29">
            <v>2.3694711230081054</v>
          </cell>
          <cell r="BG29">
            <v>1.6930034227455963</v>
          </cell>
          <cell r="BH29">
            <v>1.6302510017201839</v>
          </cell>
        </row>
        <row r="31">
          <cell r="BE31">
            <v>2.0718055555555557</v>
          </cell>
          <cell r="BF31">
            <v>2.0714722222222224</v>
          </cell>
          <cell r="BG31">
            <v>1.1242777777777782</v>
          </cell>
          <cell r="BH31">
            <v>1.1944166666666667</v>
          </cell>
        </row>
        <row r="32">
          <cell r="BE32">
            <v>40.582840274999995</v>
          </cell>
          <cell r="BF32">
            <v>43.041393699999993</v>
          </cell>
          <cell r="BG32">
            <v>38.371768725000017</v>
          </cell>
          <cell r="BH32">
            <v>33.864162380796365</v>
          </cell>
        </row>
        <row r="33">
          <cell r="BE33">
            <v>87.107500000000002</v>
          </cell>
          <cell r="BF33">
            <v>91.738027777777774</v>
          </cell>
          <cell r="BG33">
            <v>77.544722222222219</v>
          </cell>
          <cell r="BH33">
            <v>75.663813855200303</v>
          </cell>
        </row>
        <row r="38">
          <cell r="BE38">
            <v>67.625157295559788</v>
          </cell>
          <cell r="BF38">
            <v>72.373674947840556</v>
          </cell>
          <cell r="BG38">
            <v>65.199017836126103</v>
          </cell>
          <cell r="BH38">
            <v>58.597640207836605</v>
          </cell>
        </row>
        <row r="42">
          <cell r="BE42">
            <v>36.094444444444456</v>
          </cell>
          <cell r="BF42">
            <v>34.841666666666669</v>
          </cell>
          <cell r="BG42">
            <v>27.536111111111108</v>
          </cell>
          <cell r="BH42">
            <v>25.772222222222222</v>
          </cell>
        </row>
        <row r="44">
          <cell r="BE44">
            <v>4.4535245861624997</v>
          </cell>
          <cell r="BF44">
            <v>4.2554588457250002</v>
          </cell>
          <cell r="BG44">
            <v>3.9266756103575</v>
          </cell>
          <cell r="BH44">
            <v>3.7932103112550002</v>
          </cell>
        </row>
        <row r="45">
          <cell r="BE45">
            <v>21.064583333333339</v>
          </cell>
          <cell r="BF45">
            <v>22.373805555555556</v>
          </cell>
          <cell r="BG45">
            <v>18.604638888888893</v>
          </cell>
          <cell r="BH45">
            <v>19.582712959636471</v>
          </cell>
        </row>
        <row r="46">
          <cell r="BE46">
            <v>6.0366596174639984</v>
          </cell>
          <cell r="BF46">
            <v>5.8109822119349968</v>
          </cell>
          <cell r="BG46">
            <v>5.588879458999501</v>
          </cell>
          <cell r="BH46">
            <v>4.4804912631795961</v>
          </cell>
        </row>
        <row r="47">
          <cell r="BF47">
            <v>11.56895677777778</v>
          </cell>
          <cell r="BH47">
            <v>9.0859916688941222</v>
          </cell>
        </row>
        <row r="50">
          <cell r="BE50">
            <v>32.490230910000008</v>
          </cell>
          <cell r="BF50">
            <v>34.324297029000007</v>
          </cell>
          <cell r="BG50">
            <v>32.974156373000014</v>
          </cell>
          <cell r="BH50">
            <v>29.298304475852706</v>
          </cell>
        </row>
        <row r="51">
          <cell r="BE51">
            <v>0.99092500000000006</v>
          </cell>
          <cell r="BF51">
            <v>1.0628249999999999</v>
          </cell>
          <cell r="BG51">
            <v>0.79977500000000001</v>
          </cell>
          <cell r="BH51">
            <v>0.71619917569573466</v>
          </cell>
        </row>
        <row r="52">
          <cell r="BE52">
            <v>3.3147222222222226</v>
          </cell>
          <cell r="BF52">
            <v>3.604166666666667</v>
          </cell>
          <cell r="BG52">
            <v>2.9644444444444447</v>
          </cell>
          <cell r="BH52">
            <v>2.7441227961633525</v>
          </cell>
        </row>
        <row r="53">
          <cell r="BE53">
            <v>46.209907500000007</v>
          </cell>
          <cell r="BF53">
            <v>57.310367774999996</v>
          </cell>
          <cell r="BG53">
            <v>51.246357500000009</v>
          </cell>
          <cell r="BH53">
            <v>48.429348579939109</v>
          </cell>
        </row>
        <row r="54">
          <cell r="BE54">
            <v>29.338741396263522</v>
          </cell>
          <cell r="BF54">
            <v>27.256637168141594</v>
          </cell>
          <cell r="BG54">
            <v>18.265732546706001</v>
          </cell>
          <cell r="BH54">
            <v>18.73893805309735</v>
          </cell>
        </row>
        <row r="55">
          <cell r="BE55">
            <v>73.145389499999993</v>
          </cell>
          <cell r="BF55">
            <v>76.9266918</v>
          </cell>
          <cell r="BG55">
            <v>70.897003200000015</v>
          </cell>
          <cell r="BH55">
            <v>63.503524799999994</v>
          </cell>
        </row>
        <row r="59">
          <cell r="BE59">
            <v>12.366787500000001</v>
          </cell>
          <cell r="BF59">
            <v>12.81744</v>
          </cell>
          <cell r="BG59">
            <v>13.616217499999999</v>
          </cell>
          <cell r="BH59">
            <v>15.121590000000001</v>
          </cell>
        </row>
        <row r="60">
          <cell r="BE60">
            <v>17.751008849557518</v>
          </cell>
          <cell r="BF60">
            <v>18.76168907839223</v>
          </cell>
          <cell r="BG60">
            <v>18.462439589642461</v>
          </cell>
          <cell r="BH60">
            <v>16.784035990584055</v>
          </cell>
        </row>
        <row r="61">
          <cell r="BE61">
            <v>17.656164864193844</v>
          </cell>
          <cell r="BF61">
            <v>21.616681</v>
          </cell>
          <cell r="BG61">
            <v>21.281737000000003</v>
          </cell>
          <cell r="BH61">
            <v>21.425085487564772</v>
          </cell>
        </row>
        <row r="62">
          <cell r="BE62">
            <v>423.48340707964599</v>
          </cell>
          <cell r="BF62">
            <v>431.54448563815276</v>
          </cell>
          <cell r="BG62">
            <v>448.40501474926259</v>
          </cell>
          <cell r="BH62">
            <v>453.37094395280235</v>
          </cell>
        </row>
        <row r="63">
          <cell r="BE63">
            <v>34.253235519843663</v>
          </cell>
          <cell r="BF63">
            <v>36.758233854047248</v>
          </cell>
          <cell r="BG63">
            <v>37.53643488441152</v>
          </cell>
          <cell r="BH63">
            <v>36.751163608759121</v>
          </cell>
        </row>
        <row r="65">
          <cell r="BE65">
            <v>43.583816208473536</v>
          </cell>
          <cell r="BF65">
            <v>46.525882235692308</v>
          </cell>
          <cell r="BG65">
            <v>48.330844375951067</v>
          </cell>
          <cell r="BH65">
            <v>46.588331276981584</v>
          </cell>
        </row>
        <row r="69">
          <cell r="BE69">
            <v>236.76735809831717</v>
          </cell>
          <cell r="BF69">
            <v>229.53144549999996</v>
          </cell>
          <cell r="BG69">
            <v>239.40129765649993</v>
          </cell>
          <cell r="BH69">
            <v>245.55349649458867</v>
          </cell>
        </row>
        <row r="70">
          <cell r="BE70">
            <v>18.485126410696779</v>
          </cell>
          <cell r="BF70">
            <v>16.419314642332949</v>
          </cell>
          <cell r="BG70">
            <v>18.361630293427332</v>
          </cell>
          <cell r="BH70">
            <v>18.701499337694969</v>
          </cell>
        </row>
        <row r="71">
          <cell r="BE71">
            <v>11.268186676020003</v>
          </cell>
          <cell r="BF71">
            <v>11.733735703950003</v>
          </cell>
          <cell r="BG71">
            <v>12.142278728459996</v>
          </cell>
          <cell r="BH71">
            <v>12.567258483956094</v>
          </cell>
        </row>
        <row r="72">
          <cell r="BE72">
            <v>17.913582813631866</v>
          </cell>
          <cell r="BF72">
            <v>19.758405965433315</v>
          </cell>
          <cell r="BG72">
            <v>21.660086484099729</v>
          </cell>
          <cell r="BH72">
            <v>22.455042809917153</v>
          </cell>
        </row>
        <row r="73">
          <cell r="BE73">
            <v>25.915742662530054</v>
          </cell>
          <cell r="BF73">
            <v>27.985277602263558</v>
          </cell>
          <cell r="BG73">
            <v>28.532646780248808</v>
          </cell>
          <cell r="BH73">
            <v>29.508825903155603</v>
          </cell>
        </row>
        <row r="74">
          <cell r="BE74">
            <v>38.41323470905661</v>
          </cell>
          <cell r="BF74">
            <v>40.110106959369176</v>
          </cell>
          <cell r="BG74">
            <v>40.333510837128557</v>
          </cell>
          <cell r="BH74">
            <v>44.201317956595574</v>
          </cell>
        </row>
        <row r="75">
          <cell r="BE75">
            <v>113.05</v>
          </cell>
          <cell r="BF75">
            <v>114.46067628</v>
          </cell>
          <cell r="BG75">
            <v>116.74988980559999</v>
          </cell>
          <cell r="BH75">
            <v>114.12550539626434</v>
          </cell>
        </row>
        <row r="76">
          <cell r="BE76">
            <v>67.865816705692851</v>
          </cell>
          <cell r="BF76">
            <v>65.539915166032458</v>
          </cell>
          <cell r="BG76">
            <v>66.147626218995967</v>
          </cell>
          <cell r="BH76">
            <v>66.887755603425489</v>
          </cell>
        </row>
        <row r="80">
          <cell r="BE80">
            <v>43.350037499999999</v>
          </cell>
          <cell r="BF80">
            <v>48.152912500000006</v>
          </cell>
          <cell r="BG80">
            <v>50.338750000000005</v>
          </cell>
          <cell r="BH80">
            <v>46.296249999999993</v>
          </cell>
        </row>
        <row r="81">
          <cell r="BE81">
            <v>58.307923875090665</v>
          </cell>
          <cell r="BF81">
            <v>62.124842310199078</v>
          </cell>
          <cell r="BG81">
            <v>60.590863516155594</v>
          </cell>
          <cell r="BH81">
            <v>60.044388607206308</v>
          </cell>
        </row>
        <row r="92">
          <cell r="BE92">
            <v>42.317339828787539</v>
          </cell>
          <cell r="BF92">
            <v>39.575711320580254</v>
          </cell>
          <cell r="BG92">
            <v>43.226858807320582</v>
          </cell>
          <cell r="BH92">
            <v>40.121503042095824</v>
          </cell>
        </row>
        <row r="95">
          <cell r="BE95">
            <v>336.61725663716805</v>
          </cell>
          <cell r="BF95">
            <v>380.26794493608651</v>
          </cell>
          <cell r="BG95">
            <v>377.64749262536873</v>
          </cell>
          <cell r="BH95">
            <v>404.83811209439529</v>
          </cell>
        </row>
        <row r="97">
          <cell r="BE97">
            <v>60.360121323378813</v>
          </cell>
          <cell r="BF97">
            <v>62.372707451440718</v>
          </cell>
          <cell r="BG97">
            <v>58.25085017771795</v>
          </cell>
          <cell r="BH97">
            <v>62.610307192104507</v>
          </cell>
        </row>
        <row r="98">
          <cell r="BE98">
            <v>42.580532135639174</v>
          </cell>
          <cell r="BF98">
            <v>42.934391946399899</v>
          </cell>
          <cell r="BG98">
            <v>44.047968366969293</v>
          </cell>
          <cell r="BH98">
            <v>45.444985127823216</v>
          </cell>
        </row>
        <row r="99">
          <cell r="BE99">
            <v>104.1275049683</v>
          </cell>
          <cell r="BF99">
            <v>103.5061120168719</v>
          </cell>
          <cell r="BG99">
            <v>100.22232286805838</v>
          </cell>
          <cell r="BH99">
            <v>92.420792253691545</v>
          </cell>
        </row>
        <row r="100">
          <cell r="BE100">
            <v>43.613663000000003</v>
          </cell>
          <cell r="BF100">
            <v>51.351717023362575</v>
          </cell>
          <cell r="BG100">
            <v>51.94529799412701</v>
          </cell>
          <cell r="BH100">
            <v>46.071505269144602</v>
          </cell>
        </row>
        <row r="101">
          <cell r="BF101">
            <v>44.892049740642427</v>
          </cell>
          <cell r="BG101">
            <v>38.202283241661192</v>
          </cell>
          <cell r="BH101">
            <v>37.844418855593766</v>
          </cell>
        </row>
        <row r="102">
          <cell r="BE102">
            <v>3.8428341233715009</v>
          </cell>
        </row>
        <row r="103">
          <cell r="BE103">
            <v>12.598360535422499</v>
          </cell>
          <cell r="BF103">
            <v>13.3518577554975</v>
          </cell>
          <cell r="BG103">
            <v>13.05936310095</v>
          </cell>
          <cell r="BH103">
            <v>12.331394936992499</v>
          </cell>
        </row>
        <row r="104">
          <cell r="BE104">
            <v>57.537308340000003</v>
          </cell>
          <cell r="BF104">
            <v>62.407394100000012</v>
          </cell>
          <cell r="BG104">
            <v>62.378871525000001</v>
          </cell>
          <cell r="BH104">
            <v>60.074703826200007</v>
          </cell>
        </row>
        <row r="105">
          <cell r="BE105">
            <v>24.884461427526904</v>
          </cell>
          <cell r="BF105">
            <v>27.290456581780859</v>
          </cell>
          <cell r="BG105">
            <v>28.066352004258384</v>
          </cell>
          <cell r="BH105">
            <v>27.946939030107906</v>
          </cell>
        </row>
        <row r="106">
          <cell r="BE106">
            <v>46.852920305501904</v>
          </cell>
          <cell r="BF106">
            <v>47.013728401713472</v>
          </cell>
          <cell r="BG106">
            <v>44.318060698134005</v>
          </cell>
          <cell r="BH106">
            <v>47.174184812640824</v>
          </cell>
        </row>
        <row r="107">
          <cell r="BE107">
            <v>8.8394000000000013</v>
          </cell>
          <cell r="BF107">
            <v>7.1989000000000001</v>
          </cell>
          <cell r="BG107">
            <v>7.7972000000000019</v>
          </cell>
          <cell r="BH107">
            <v>7.2182000000000031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>
        <row r="5">
          <cell r="AO5">
            <v>46.145900000000005</v>
          </cell>
          <cell r="AP5">
            <v>47.61</v>
          </cell>
          <cell r="AQ5">
            <v>46.705100000000002</v>
          </cell>
          <cell r="AR5">
            <v>48.575688975679405</v>
          </cell>
        </row>
        <row r="6">
          <cell r="AO6">
            <v>7.7469200058587395</v>
          </cell>
          <cell r="AP6">
            <v>5.5420149925941766</v>
          </cell>
          <cell r="AQ6">
            <v>5.5431833314264916</v>
          </cell>
          <cell r="AR6">
            <v>5.5511877624295725</v>
          </cell>
        </row>
        <row r="7">
          <cell r="AO7">
            <v>485.7378538031839</v>
          </cell>
          <cell r="AP7">
            <v>523.83682070304656</v>
          </cell>
          <cell r="AQ7">
            <v>539.00858125458547</v>
          </cell>
          <cell r="AR7">
            <v>526.51735463246666</v>
          </cell>
        </row>
        <row r="10">
          <cell r="AO10">
            <v>7.060094336269092</v>
          </cell>
          <cell r="AP10">
            <v>7.9937421319023452</v>
          </cell>
          <cell r="AQ10">
            <v>7.5897192201528991</v>
          </cell>
          <cell r="AR10">
            <v>6.8237308397139547</v>
          </cell>
        </row>
        <row r="11">
          <cell r="AO11">
            <v>54.421521999999996</v>
          </cell>
          <cell r="AP11">
            <v>59.143665999999996</v>
          </cell>
          <cell r="AQ11">
            <v>57.957224000000004</v>
          </cell>
          <cell r="AR11">
            <v>54.547975529411765</v>
          </cell>
        </row>
        <row r="12">
          <cell r="AO12">
            <v>0.28473964432336235</v>
          </cell>
          <cell r="AP12">
            <v>0.22365732249661768</v>
          </cell>
          <cell r="AQ12">
            <v>0.80778036427997235</v>
          </cell>
          <cell r="AR12">
            <v>0.80778036427997235</v>
          </cell>
        </row>
        <row r="18">
          <cell r="AO18">
            <v>107.4</v>
          </cell>
          <cell r="AP18">
            <v>126.25699980308957</v>
          </cell>
          <cell r="AQ18">
            <v>130.80111179600257</v>
          </cell>
          <cell r="AR18">
            <v>102.2999998404529</v>
          </cell>
        </row>
        <row r="21">
          <cell r="AO21">
            <v>100.697281</v>
          </cell>
          <cell r="AP21">
            <v>107.64038300000001</v>
          </cell>
          <cell r="AQ21">
            <v>107.766615</v>
          </cell>
          <cell r="AR21">
            <v>88.697955550551711</v>
          </cell>
        </row>
        <row r="22">
          <cell r="AO22">
            <v>15.032727999999999</v>
          </cell>
          <cell r="AP22">
            <v>17.739497999999998</v>
          </cell>
          <cell r="AQ22">
            <v>18.206032999999998</v>
          </cell>
          <cell r="AR22">
            <v>14.790409476651984</v>
          </cell>
        </row>
        <row r="24">
          <cell r="AP24">
            <v>9.0727000000000002E-2</v>
          </cell>
          <cell r="AQ24">
            <v>7.1263000000000007E-2</v>
          </cell>
          <cell r="AR24">
            <v>7.1263000000000007E-2</v>
          </cell>
        </row>
        <row r="25">
          <cell r="AO25">
            <v>74.711468440000004</v>
          </cell>
          <cell r="AP25">
            <v>86.466393999999994</v>
          </cell>
          <cell r="AQ25">
            <v>95.312485999999993</v>
          </cell>
          <cell r="AR25">
            <v>66.372309819409509</v>
          </cell>
        </row>
        <row r="26">
          <cell r="AO26">
            <v>24.44</v>
          </cell>
          <cell r="AP26">
            <v>26.150800000000004</v>
          </cell>
          <cell r="AQ26">
            <v>24.137188399999999</v>
          </cell>
          <cell r="AR26">
            <v>23.340661182800002</v>
          </cell>
        </row>
        <row r="27">
          <cell r="AO27">
            <v>1.6732900000000002</v>
          </cell>
          <cell r="AP27">
            <v>1.0538200000000002</v>
          </cell>
          <cell r="AQ27">
            <v>0.65094000000000007</v>
          </cell>
          <cell r="AR27">
            <v>0.50591999999999993</v>
          </cell>
        </row>
        <row r="31">
          <cell r="AO31">
            <v>113.3976</v>
          </cell>
          <cell r="AP31">
            <v>116.21849999999999</v>
          </cell>
          <cell r="AQ31">
            <v>117.79120000000002</v>
          </cell>
          <cell r="AR31">
            <v>116.35210000000002</v>
          </cell>
        </row>
        <row r="32">
          <cell r="AO32">
            <v>399.75431823529414</v>
          </cell>
          <cell r="AP32">
            <v>434.07029352941174</v>
          </cell>
          <cell r="AQ32">
            <v>439.02836352941182</v>
          </cell>
          <cell r="AR32">
            <v>432.49807152941179</v>
          </cell>
        </row>
        <row r="33">
          <cell r="AP33">
            <v>0</v>
          </cell>
          <cell r="AQ33">
            <v>0</v>
          </cell>
          <cell r="AR33">
            <v>0</v>
          </cell>
        </row>
        <row r="34">
          <cell r="AO34">
            <v>4.1330510999999994</v>
          </cell>
          <cell r="AP34">
            <v>5.0562579999999997</v>
          </cell>
          <cell r="AQ34">
            <v>5.3562000000000003</v>
          </cell>
          <cell r="AR34">
            <v>6.1880999999999995</v>
          </cell>
        </row>
        <row r="40">
          <cell r="A40" t="str">
            <v>South Africa</v>
          </cell>
          <cell r="B40">
            <v>130.41999999999999</v>
          </cell>
          <cell r="C40">
            <v>144.18</v>
          </cell>
          <cell r="D40">
            <v>145.61000000000001</v>
          </cell>
          <cell r="E40">
            <v>162.91</v>
          </cell>
          <cell r="AO40">
            <v>248.08174600000001</v>
          </cell>
          <cell r="AP40">
            <v>233.71487600000003</v>
          </cell>
          <cell r="AQ40">
            <v>229.92099999999999</v>
          </cell>
          <cell r="AR40">
            <v>228.49999999999997</v>
          </cell>
        </row>
        <row r="45">
          <cell r="AO45">
            <v>469.998205140599</v>
          </cell>
          <cell r="AP45">
            <v>460.31128706141209</v>
          </cell>
          <cell r="AQ45">
            <v>440.12922206878613</v>
          </cell>
          <cell r="AR45">
            <v>455.76836565801722</v>
          </cell>
        </row>
        <row r="46">
          <cell r="AO46">
            <v>3901.5770999999995</v>
          </cell>
          <cell r="AP46">
            <v>4125.8338999999987</v>
          </cell>
          <cell r="AQ46">
            <v>4558.5528999999988</v>
          </cell>
          <cell r="AR46">
            <v>4710</v>
          </cell>
        </row>
        <row r="47">
          <cell r="AO47">
            <v>760.24300000000005</v>
          </cell>
          <cell r="AP47">
            <v>812.10900000000015</v>
          </cell>
          <cell r="AQ47">
            <v>910.82099999999991</v>
          </cell>
          <cell r="AR47">
            <v>1010.896</v>
          </cell>
        </row>
        <row r="48">
          <cell r="AO48">
            <v>563.72825499999999</v>
          </cell>
          <cell r="AP48">
            <v>613.99025599999993</v>
          </cell>
          <cell r="AQ48">
            <v>687.43238399999996</v>
          </cell>
          <cell r="AR48">
            <v>775.18185500000004</v>
          </cell>
        </row>
        <row r="49">
          <cell r="AO49">
            <v>0.77201200000000014</v>
          </cell>
          <cell r="AP49">
            <v>0.67471300000000001</v>
          </cell>
          <cell r="AQ49">
            <v>0.69668300000000016</v>
          </cell>
          <cell r="AR49">
            <v>0.63551800000000014</v>
          </cell>
        </row>
        <row r="52">
          <cell r="AO52">
            <v>9.4877285000000011</v>
          </cell>
          <cell r="AP52">
            <v>10.237225500000001</v>
          </cell>
          <cell r="AQ52">
            <v>9.9752890000000001</v>
          </cell>
          <cell r="AR52">
            <v>17.05837</v>
          </cell>
        </row>
        <row r="53">
          <cell r="AO53">
            <v>1.0190000000000001</v>
          </cell>
          <cell r="AP53">
            <v>0.89800000000000002</v>
          </cell>
          <cell r="AQ53">
            <v>0.82000000000000006</v>
          </cell>
          <cell r="AR53">
            <v>0.64700000000000002</v>
          </cell>
        </row>
        <row r="54">
          <cell r="AO54">
            <v>13.250573999999999</v>
          </cell>
          <cell r="AP54">
            <v>14.221572999999998</v>
          </cell>
          <cell r="AQ54">
            <v>13.641282999999998</v>
          </cell>
          <cell r="AR54">
            <v>12.810881</v>
          </cell>
        </row>
        <row r="55">
          <cell r="AO55">
            <v>44.598360000000007</v>
          </cell>
          <cell r="AP55">
            <v>48.315599999999996</v>
          </cell>
          <cell r="AQ55">
            <v>49.854700000000001</v>
          </cell>
          <cell r="AR55">
            <v>48.178698659808106</v>
          </cell>
        </row>
      </sheetData>
      <sheetData sheetId="47" refreshError="1"/>
      <sheetData sheetId="48">
        <row r="5">
          <cell r="BE5">
            <v>0.5262410044670105</v>
          </cell>
          <cell r="BF5">
            <v>0.4724540114402771</v>
          </cell>
          <cell r="BG5">
            <v>0.38511601090431213</v>
          </cell>
          <cell r="BH5">
            <v>0.37070798873901367</v>
          </cell>
        </row>
        <row r="6">
          <cell r="BE6">
            <v>0.23936760425567627</v>
          </cell>
          <cell r="BF6">
            <v>0.19845439493656158</v>
          </cell>
          <cell r="BG6">
            <v>0.24421299993991852</v>
          </cell>
          <cell r="BH6">
            <v>0.26395875215530396</v>
          </cell>
        </row>
        <row r="7">
          <cell r="BE7">
            <v>9.2022533416748047</v>
          </cell>
          <cell r="BF7">
            <v>10.572819709777832</v>
          </cell>
          <cell r="BG7">
            <v>9.9107112884521484</v>
          </cell>
          <cell r="BH7">
            <v>8.1967248916625977</v>
          </cell>
        </row>
        <row r="10">
          <cell r="BE10">
            <v>3.6055169999599457E-2</v>
          </cell>
          <cell r="BF10">
            <v>5.0588645040988922E-2</v>
          </cell>
          <cell r="BG10">
            <v>5.3609691560268402E-2</v>
          </cell>
          <cell r="BH10">
            <v>4.6057488769292831E-2</v>
          </cell>
        </row>
        <row r="11">
          <cell r="BE11">
            <v>0.58727812767028809</v>
          </cell>
          <cell r="BF11">
            <v>0.71247059106826782</v>
          </cell>
          <cell r="BG11">
            <v>0.58558237552642822</v>
          </cell>
          <cell r="BH11">
            <v>0.57273751497268677</v>
          </cell>
        </row>
        <row r="12">
          <cell r="BE12">
            <v>0.2633247971534729</v>
          </cell>
          <cell r="BF12">
            <v>0.29199999570846558</v>
          </cell>
          <cell r="BG12">
            <v>0.2384745180606842</v>
          </cell>
          <cell r="BH12">
            <v>0.17561140656471252</v>
          </cell>
        </row>
        <row r="13">
          <cell r="BE13">
            <v>0.170927494764328</v>
          </cell>
          <cell r="BF13">
            <v>0.11325201392173767</v>
          </cell>
          <cell r="BG13">
            <v>0.10206913203001022</v>
          </cell>
          <cell r="BH13">
            <v>0.15607446432113647</v>
          </cell>
        </row>
        <row r="14">
          <cell r="BE14">
            <v>1.0106395930051804E-3</v>
          </cell>
          <cell r="BF14">
            <v>1.9794532563537359E-3</v>
          </cell>
          <cell r="BG14">
            <v>2.8792861849069595E-3</v>
          </cell>
          <cell r="BH14">
            <v>2.4778957013040781E-3</v>
          </cell>
        </row>
        <row r="15">
          <cell r="BE15">
            <v>2.1402599290013313E-2</v>
          </cell>
          <cell r="BF15">
            <v>2.8058400377631187E-2</v>
          </cell>
          <cell r="BG15">
            <v>3.032747283577919E-2</v>
          </cell>
          <cell r="BH15">
            <v>2.9294347390532494E-2</v>
          </cell>
        </row>
        <row r="16">
          <cell r="BE16">
            <v>0</v>
          </cell>
          <cell r="BF16">
            <v>0</v>
          </cell>
          <cell r="BG16">
            <v>0</v>
          </cell>
          <cell r="BH16">
            <v>0</v>
          </cell>
        </row>
        <row r="17">
          <cell r="BE17">
            <v>2.2033872082829475E-3</v>
          </cell>
          <cell r="BF17">
            <v>1.983048627153039E-3</v>
          </cell>
          <cell r="BG17">
            <v>6.7428415641188622E-3</v>
          </cell>
          <cell r="BH17">
            <v>6.7428415641188622E-3</v>
          </cell>
        </row>
        <row r="23">
          <cell r="BE23">
            <v>0.10451467335224152</v>
          </cell>
          <cell r="BF23">
            <v>0.10858257859945297</v>
          </cell>
        </row>
        <row r="29">
          <cell r="BE29">
            <v>3.3515729010105133E-2</v>
          </cell>
          <cell r="BF29">
            <v>4.4638298451900482E-2</v>
          </cell>
          <cell r="BG29">
            <v>4.3848421424627304E-2</v>
          </cell>
          <cell r="BH29">
            <v>2.912832610309124E-2</v>
          </cell>
        </row>
        <row r="31">
          <cell r="BE31">
            <v>0.11314400285482407</v>
          </cell>
          <cell r="BF31">
            <v>0.1223360002040863</v>
          </cell>
          <cell r="BG31">
            <v>0.11974799633026123</v>
          </cell>
          <cell r="BH31">
            <v>8.8483996689319611E-2</v>
          </cell>
        </row>
        <row r="32">
          <cell r="BF32">
            <v>0.27015259861946106</v>
          </cell>
          <cell r="BG32">
            <v>0.23190774023532867</v>
          </cell>
          <cell r="BH32">
            <v>0.17777715623378754</v>
          </cell>
        </row>
        <row r="33">
          <cell r="BE33">
            <v>1.8535196781158447</v>
          </cell>
          <cell r="BF33">
            <v>2.238964319229126</v>
          </cell>
          <cell r="BG33">
            <v>2.3103370666503906</v>
          </cell>
          <cell r="BH33">
            <v>1.8259999752044678</v>
          </cell>
        </row>
        <row r="38">
          <cell r="BE38">
            <v>0.21331021189689636</v>
          </cell>
          <cell r="BF38">
            <v>0.23465585708618164</v>
          </cell>
          <cell r="BG38">
            <v>0.31098482012748718</v>
          </cell>
          <cell r="BH38">
            <v>0.21678349375724792</v>
          </cell>
        </row>
        <row r="42">
          <cell r="BE42">
            <v>0.17200000584125519</v>
          </cell>
          <cell r="BF42">
            <v>0.23440000414848328</v>
          </cell>
          <cell r="BG42">
            <v>0.23160000145435333</v>
          </cell>
          <cell r="BH42">
            <v>0.15836907923221588</v>
          </cell>
        </row>
        <row r="44">
          <cell r="BE44">
            <v>3.2315775752067566E-2</v>
          </cell>
          <cell r="BF44">
            <v>3.5244397819042206E-2</v>
          </cell>
          <cell r="BG44">
            <v>3.3715967088937759E-2</v>
          </cell>
          <cell r="BH44">
            <v>3.4618373960256577E-2</v>
          </cell>
        </row>
        <row r="45">
          <cell r="BE45">
            <v>1.7222709655761719</v>
          </cell>
          <cell r="BF45">
            <v>1.9049420356750488</v>
          </cell>
          <cell r="BG45">
            <v>1.7842789888381958</v>
          </cell>
          <cell r="BH45">
            <v>1.5059492588043213</v>
          </cell>
        </row>
        <row r="47">
          <cell r="BE47">
            <v>0.15019755065441132</v>
          </cell>
          <cell r="BF47">
            <v>0.16965788602828979</v>
          </cell>
          <cell r="BG47">
            <v>0.15133075416088104</v>
          </cell>
          <cell r="BH47">
            <v>0.11420601606369019</v>
          </cell>
        </row>
        <row r="50">
          <cell r="BE50">
            <v>0.12378973513841629</v>
          </cell>
          <cell r="BF50">
            <v>0.12863248586654663</v>
          </cell>
          <cell r="BG50">
            <v>0.15633611381053925</v>
          </cell>
          <cell r="BH50">
            <v>0.11855399608612061</v>
          </cell>
        </row>
        <row r="51">
          <cell r="BE51">
            <v>6.7003034055233002E-2</v>
          </cell>
          <cell r="BF51">
            <v>6.8130083382129669E-2</v>
          </cell>
          <cell r="BG51">
            <v>6.6410139203071594E-2</v>
          </cell>
          <cell r="BH51">
            <v>6.5215505659580231E-2</v>
          </cell>
        </row>
        <row r="52">
          <cell r="BE52">
            <v>3.6599999293684959E-3</v>
          </cell>
          <cell r="BF52">
            <v>3.7000000011175871E-3</v>
          </cell>
          <cell r="BG52">
            <v>3.8499999791383743E-3</v>
          </cell>
          <cell r="BH52">
            <v>3.8499999791383743E-3</v>
          </cell>
        </row>
        <row r="53">
          <cell r="BE53">
            <v>1.700520396232605</v>
          </cell>
          <cell r="BF53">
            <v>1.7363590002059937</v>
          </cell>
          <cell r="BG53">
            <v>1.7593256235122681</v>
          </cell>
          <cell r="BH53">
            <v>1.649153470993042</v>
          </cell>
        </row>
        <row r="54">
          <cell r="BE54">
            <v>0.95655816793441772</v>
          </cell>
          <cell r="BF54">
            <v>0.95357370376586914</v>
          </cell>
          <cell r="BG54">
            <v>0.54457074403762817</v>
          </cell>
          <cell r="BH54">
            <v>0.48728430271148682</v>
          </cell>
        </row>
        <row r="55">
          <cell r="BE55">
            <v>0.22602984309196472</v>
          </cell>
          <cell r="BF55">
            <v>0.23127296566963196</v>
          </cell>
          <cell r="BG55">
            <v>0.2101936936378479</v>
          </cell>
          <cell r="BH55">
            <v>0.18372279405593872</v>
          </cell>
        </row>
        <row r="60">
          <cell r="BE60">
            <v>3.5043515264987946E-2</v>
          </cell>
          <cell r="BF60">
            <v>3.5630639642477036E-2</v>
          </cell>
          <cell r="BG60">
            <v>3.9164602756500244E-2</v>
          </cell>
          <cell r="BH60">
            <v>4.0529865771532059E-2</v>
          </cell>
        </row>
        <row r="61">
          <cell r="BE61">
            <v>1.3654316663742065</v>
          </cell>
          <cell r="BF61">
            <v>1.4039596319198608</v>
          </cell>
          <cell r="BG61">
            <v>1.410223126411438</v>
          </cell>
          <cell r="BH61">
            <v>1.3860936164855957</v>
          </cell>
        </row>
        <row r="62">
          <cell r="BE62">
            <v>3.2912435531616211</v>
          </cell>
          <cell r="BF62">
            <v>3.4260585308074951</v>
          </cell>
          <cell r="BG62">
            <v>3.8415346145629883</v>
          </cell>
          <cell r="BH62">
            <v>3.8338925838470459</v>
          </cell>
        </row>
        <row r="63">
          <cell r="BE63">
            <v>0</v>
          </cell>
          <cell r="BF63">
            <v>0</v>
          </cell>
          <cell r="BG63">
            <v>0</v>
          </cell>
          <cell r="BH63">
            <v>0</v>
          </cell>
        </row>
        <row r="65">
          <cell r="A65" t="str">
            <v>Uzbekistan</v>
          </cell>
          <cell r="BE65">
            <v>0.10317260771989822</v>
          </cell>
          <cell r="BF65">
            <v>9.2919781804084778E-2</v>
          </cell>
          <cell r="BG65">
            <v>0.10683876276016235</v>
          </cell>
          <cell r="BH65">
            <v>0.1367335170507431</v>
          </cell>
        </row>
        <row r="69">
          <cell r="BE69">
            <v>7.7105455100536346E-2</v>
          </cell>
          <cell r="BF69">
            <v>7.5001105666160583E-2</v>
          </cell>
          <cell r="BG69">
            <v>7.7413424849510193E-2</v>
          </cell>
          <cell r="BH69">
            <v>7.8806862235069275E-2</v>
          </cell>
        </row>
        <row r="70">
          <cell r="BE70">
            <v>0</v>
          </cell>
          <cell r="BF70">
            <v>0</v>
          </cell>
          <cell r="BG70">
            <v>0</v>
          </cell>
          <cell r="BH70">
            <v>0</v>
          </cell>
        </row>
        <row r="71">
          <cell r="BE71">
            <v>0.181693434715271</v>
          </cell>
          <cell r="BF71">
            <v>0.16284139454364777</v>
          </cell>
          <cell r="BG71">
            <v>0.15993994474411011</v>
          </cell>
          <cell r="BH71">
            <v>0.13830146193504333</v>
          </cell>
        </row>
        <row r="72">
          <cell r="BE72">
            <v>2.0013991743326187E-3</v>
          </cell>
          <cell r="BF72">
            <v>3.8675481919199228E-3</v>
          </cell>
          <cell r="BG72">
            <v>5.5183111689984798E-3</v>
          </cell>
          <cell r="BH72">
            <v>5.5183111689984798E-3</v>
          </cell>
        </row>
        <row r="73">
          <cell r="BE73">
            <v>4.0382808074355125E-3</v>
          </cell>
          <cell r="BF73">
            <v>3.519892692565918E-3</v>
          </cell>
          <cell r="BG73">
            <v>5.0679570995271206E-3</v>
          </cell>
          <cell r="BH73">
            <v>5.0679570995271206E-3</v>
          </cell>
        </row>
        <row r="74">
          <cell r="BE74">
            <v>2.6958039961755276E-4</v>
          </cell>
          <cell r="BF74">
            <v>1.0295498941559345E-4</v>
          </cell>
          <cell r="BG74">
            <v>4.1392125422134995E-4</v>
          </cell>
          <cell r="BH74">
            <v>4.7232006909325719E-4</v>
          </cell>
        </row>
        <row r="75">
          <cell r="BE75">
            <v>3.7014656700193882E-3</v>
          </cell>
          <cell r="BF75">
            <v>4.603988490998745E-3</v>
          </cell>
          <cell r="BG75">
            <v>4.5030256733298302E-3</v>
          </cell>
          <cell r="BH75">
            <v>4.5030256733298302E-3</v>
          </cell>
        </row>
        <row r="76">
          <cell r="BE76">
            <v>8.9050993323326111E-2</v>
          </cell>
          <cell r="BF76">
            <v>0.10855431854724884</v>
          </cell>
          <cell r="BG76">
            <v>0.10041531175374985</v>
          </cell>
          <cell r="BH76">
            <v>0.10226226598024368</v>
          </cell>
        </row>
        <row r="80">
          <cell r="BE80">
            <v>5.4847081191837788E-3</v>
          </cell>
          <cell r="BF80">
            <v>1.1178756132721901E-2</v>
          </cell>
          <cell r="BG80">
            <v>7.8293159604072571E-3</v>
          </cell>
          <cell r="BH80">
            <v>6.958741694688797E-3</v>
          </cell>
        </row>
        <row r="81">
          <cell r="BE81">
            <v>3.1440146267414093E-2</v>
          </cell>
          <cell r="BF81">
            <v>5.0810191780328751E-2</v>
          </cell>
          <cell r="BG81">
            <v>4.4077038764953613E-2</v>
          </cell>
          <cell r="BH81">
            <v>5.0125576555728912E-2</v>
          </cell>
        </row>
        <row r="83">
          <cell r="BE83">
            <v>3.6816725730895996</v>
          </cell>
          <cell r="BF83">
            <v>3.5861508846282959</v>
          </cell>
          <cell r="BG83">
            <v>3.378741979598999</v>
          </cell>
          <cell r="BH83">
            <v>3.3252930641174316</v>
          </cell>
        </row>
        <row r="93">
          <cell r="BE93">
            <v>1.68501877784729</v>
          </cell>
          <cell r="BF93">
            <v>1.6288096904754639</v>
          </cell>
          <cell r="BG93">
            <v>1.5444208383560181</v>
          </cell>
          <cell r="BH93">
            <v>1.508440375328064</v>
          </cell>
        </row>
        <row r="95">
          <cell r="BE95">
            <v>84.249191284179688</v>
          </cell>
          <cell r="BF95">
            <v>87.535713195800781</v>
          </cell>
          <cell r="BG95">
            <v>87.832008361816406</v>
          </cell>
          <cell r="BH95">
            <v>91.938674926757813</v>
          </cell>
        </row>
        <row r="97">
          <cell r="BE97">
            <v>16.972818374633789</v>
          </cell>
          <cell r="BF97">
            <v>19.270051956176758</v>
          </cell>
          <cell r="BG97">
            <v>20.025568008422852</v>
          </cell>
          <cell r="BH97">
            <v>21.981246948242188</v>
          </cell>
        </row>
        <row r="98">
          <cell r="BE98">
            <v>2.7553675174713135</v>
          </cell>
          <cell r="BF98">
            <v>2.7476265430450439</v>
          </cell>
          <cell r="BG98">
            <v>4.3794384002685547</v>
          </cell>
          <cell r="BH98">
            <v>4.3196625709533691</v>
          </cell>
        </row>
        <row r="99">
          <cell r="BE99">
            <v>4.5747065544128418</v>
          </cell>
          <cell r="BF99">
            <v>4.9300827980041504</v>
          </cell>
          <cell r="BG99">
            <v>4.9158892631530762</v>
          </cell>
          <cell r="BH99">
            <v>4.5363979339599609</v>
          </cell>
        </row>
        <row r="100">
          <cell r="BE100">
            <v>1.0371298789978027</v>
          </cell>
          <cell r="BF100">
            <v>0.9588472843170166</v>
          </cell>
          <cell r="BG100">
            <v>0.94697302579879761</v>
          </cell>
          <cell r="BH100">
            <v>0.98259580135345459</v>
          </cell>
        </row>
        <row r="101">
          <cell r="BE101">
            <v>0.65429204702377319</v>
          </cell>
          <cell r="BF101">
            <v>0.72274059057235718</v>
          </cell>
          <cell r="BG101">
            <v>0.64276605844497681</v>
          </cell>
          <cell r="BH101">
            <v>0.61709809303283691</v>
          </cell>
        </row>
        <row r="103">
          <cell r="BE103">
            <v>1.8133031204342842E-2</v>
          </cell>
          <cell r="BF103">
            <v>1.9430939108133316E-2</v>
          </cell>
          <cell r="BG103">
            <v>1.7362659797072411E-2</v>
          </cell>
          <cell r="BH103">
            <v>1.4075814746320248E-2</v>
          </cell>
        </row>
        <row r="104">
          <cell r="BE104">
            <v>3.0245735645294189</v>
          </cell>
          <cell r="BF104">
            <v>3.0367457866668701</v>
          </cell>
          <cell r="BG104">
            <v>2.8676466941833496</v>
          </cell>
          <cell r="BH104">
            <v>2.6940550804138184</v>
          </cell>
        </row>
        <row r="105">
          <cell r="BE105">
            <v>1.5618046522140503</v>
          </cell>
          <cell r="BF105">
            <v>1.6766408681869507</v>
          </cell>
          <cell r="BG105">
            <v>1.5813930034637451</v>
          </cell>
          <cell r="BH105">
            <v>1.4899524450302124</v>
          </cell>
        </row>
        <row r="106">
          <cell r="BE106">
            <v>0.76385980844497681</v>
          </cell>
          <cell r="BF106">
            <v>0.78218704462051392</v>
          </cell>
          <cell r="BG106">
            <v>0.71164435148239136</v>
          </cell>
          <cell r="BH106">
            <v>0.6049727201461792</v>
          </cell>
        </row>
        <row r="107">
          <cell r="BE107">
            <v>2.1950681209564209</v>
          </cell>
          <cell r="BF107">
            <v>2.0852382183074951</v>
          </cell>
          <cell r="BG107">
            <v>1.9012140035629272</v>
          </cell>
          <cell r="BH107">
            <v>2.3233063220977783</v>
          </cell>
        </row>
      </sheetData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5">
          <cell r="BE5">
            <v>386.54473636363639</v>
          </cell>
          <cell r="BF5">
            <v>382.42940606060608</v>
          </cell>
          <cell r="BG5">
            <v>397.72524141414146</v>
          </cell>
          <cell r="BH5">
            <v>364.19649745258721</v>
          </cell>
        </row>
        <row r="6">
          <cell r="BE6">
            <v>26.81701</v>
          </cell>
          <cell r="BF6">
            <v>34.717160000000007</v>
          </cell>
          <cell r="BG6">
            <v>35.55885</v>
          </cell>
          <cell r="BH6">
            <v>20.399428150948228</v>
          </cell>
        </row>
        <row r="7">
          <cell r="BE7">
            <v>282.78049494949499</v>
          </cell>
          <cell r="BF7">
            <v>248.96278585858587</v>
          </cell>
          <cell r="BG7">
            <v>251.27354444444444</v>
          </cell>
          <cell r="BH7">
            <v>236.321295959596</v>
          </cell>
        </row>
        <row r="10">
          <cell r="BE10">
            <v>23.669701368680006</v>
          </cell>
          <cell r="BF10">
            <v>19.648004847999999</v>
          </cell>
          <cell r="BG10">
            <v>22.769589865000004</v>
          </cell>
          <cell r="BH10">
            <v>29.898192859466132</v>
          </cell>
        </row>
        <row r="11">
          <cell r="BE11">
            <v>396.38119538949366</v>
          </cell>
          <cell r="BF11">
            <v>362.81845109481219</v>
          </cell>
          <cell r="BG11">
            <v>427.11354928883998</v>
          </cell>
          <cell r="BH11">
            <v>428.65320000000003</v>
          </cell>
        </row>
        <row r="12">
          <cell r="BE12">
            <v>21.720931845046312</v>
          </cell>
          <cell r="BF12">
            <v>18.072273096150006</v>
          </cell>
          <cell r="BG12">
            <v>20.387755763929992</v>
          </cell>
          <cell r="BH12">
            <v>24.029746146516935</v>
          </cell>
        </row>
        <row r="13">
          <cell r="BE13">
            <v>49.837350000000001</v>
          </cell>
          <cell r="BF13">
            <v>60.496469999999995</v>
          </cell>
          <cell r="BG13">
            <v>64.337280000000007</v>
          </cell>
          <cell r="BH13">
            <v>59.834519999999991</v>
          </cell>
        </row>
        <row r="14">
          <cell r="BE14">
            <v>24.333259999999999</v>
          </cell>
          <cell r="BF14">
            <v>25.57461</v>
          </cell>
          <cell r="BG14">
            <v>24.635159999999999</v>
          </cell>
          <cell r="BH14">
            <v>25.348710000000001</v>
          </cell>
        </row>
        <row r="15">
          <cell r="BE15">
            <v>30.510300000000001</v>
          </cell>
          <cell r="BF15">
            <v>31.925699999999999</v>
          </cell>
          <cell r="BG15">
            <v>29.743804973672329</v>
          </cell>
          <cell r="BH15">
            <v>29.052567153645981</v>
          </cell>
        </row>
        <row r="16">
          <cell r="BE16">
            <v>0</v>
          </cell>
          <cell r="BF16">
            <v>0</v>
          </cell>
          <cell r="BG16">
            <v>0</v>
          </cell>
          <cell r="BH16">
            <v>0</v>
          </cell>
        </row>
        <row r="17">
          <cell r="BE17">
            <v>67.190020954731196</v>
          </cell>
          <cell r="BF17">
            <v>67.845359780339493</v>
          </cell>
          <cell r="BG17">
            <v>68.511769999999999</v>
          </cell>
          <cell r="BH17">
            <v>65.591770000000011</v>
          </cell>
        </row>
        <row r="23">
          <cell r="BE23">
            <v>41.998030094200004</v>
          </cell>
          <cell r="BF23">
            <v>38.751329484750904</v>
          </cell>
          <cell r="BG23">
            <v>33.978062498158117</v>
          </cell>
          <cell r="BH23">
            <v>38.855656064818689</v>
          </cell>
        </row>
        <row r="31">
          <cell r="BE31">
            <v>15.883341000000001</v>
          </cell>
          <cell r="BF31">
            <v>15.791129000000002</v>
          </cell>
          <cell r="BG31">
            <v>13.491760000000001</v>
          </cell>
          <cell r="BH31">
            <v>15.17279995806814</v>
          </cell>
        </row>
        <row r="32">
          <cell r="BE32">
            <v>61.703795000000007</v>
          </cell>
          <cell r="BF32">
            <v>58.653071999999995</v>
          </cell>
          <cell r="BG32">
            <v>44.270168999999996</v>
          </cell>
          <cell r="BH32">
            <v>55.522423812100008</v>
          </cell>
        </row>
        <row r="33">
          <cell r="BE33">
            <v>18.322000000000024</v>
          </cell>
          <cell r="BF33">
            <v>19.657416340000001</v>
          </cell>
          <cell r="BG33">
            <v>17.624171380000003</v>
          </cell>
          <cell r="BH33">
            <v>19.639000000000003</v>
          </cell>
        </row>
        <row r="38">
          <cell r="BE38">
            <v>47.633824305555564</v>
          </cell>
          <cell r="BF38">
            <v>45.388199999999998</v>
          </cell>
          <cell r="BG38">
            <v>28.397599999999997</v>
          </cell>
          <cell r="BH38">
            <v>38.923425289506334</v>
          </cell>
        </row>
        <row r="42">
          <cell r="BF42">
            <v>8.8239999999999999E-2</v>
          </cell>
          <cell r="BH42">
            <v>6.8000000000000005E-2</v>
          </cell>
        </row>
        <row r="44">
          <cell r="BE44">
            <v>140.9238</v>
          </cell>
          <cell r="BF44">
            <v>143.29361800000001</v>
          </cell>
          <cell r="BG44">
            <v>127.61021372209761</v>
          </cell>
          <cell r="BH44">
            <v>136.07480520000001</v>
          </cell>
        </row>
        <row r="45">
          <cell r="BE45">
            <v>2.1183369999999999</v>
          </cell>
          <cell r="BF45">
            <v>2.3391820000000001</v>
          </cell>
          <cell r="BG45">
            <v>1.9681870000000001</v>
          </cell>
          <cell r="BH45">
            <v>2.3963219348019766</v>
          </cell>
        </row>
        <row r="46">
          <cell r="BE46">
            <v>12.082580088492678</v>
          </cell>
          <cell r="BF46">
            <v>11.907542704226778</v>
          </cell>
          <cell r="BG46">
            <v>6.548</v>
          </cell>
          <cell r="BH46">
            <v>12.099</v>
          </cell>
        </row>
        <row r="47">
          <cell r="BE47">
            <v>15.380857000000001</v>
          </cell>
          <cell r="BF47">
            <v>17.411933000000001</v>
          </cell>
          <cell r="BG47">
            <v>13.976628</v>
          </cell>
          <cell r="BH47">
            <v>18.237627999999997</v>
          </cell>
        </row>
        <row r="50">
          <cell r="BE50">
            <v>30.506727500000004</v>
          </cell>
          <cell r="BF50">
            <v>29.626000000000001</v>
          </cell>
          <cell r="BG50">
            <v>17.59</v>
          </cell>
          <cell r="BH50">
            <v>25.475041783492539</v>
          </cell>
        </row>
        <row r="51">
          <cell r="BE51">
            <v>72.286006999999998</v>
          </cell>
          <cell r="BF51">
            <v>73.794131999999991</v>
          </cell>
          <cell r="BG51">
            <v>69.807996000000003</v>
          </cell>
          <cell r="BH51">
            <v>66.037645323867963</v>
          </cell>
        </row>
        <row r="52">
          <cell r="A52" t="str">
            <v>Switzerland</v>
          </cell>
          <cell r="BE52">
            <v>37.463487060546875</v>
          </cell>
          <cell r="BF52">
            <v>36.569485107421876</v>
          </cell>
          <cell r="BG52">
            <v>29.565131103515622</v>
          </cell>
          <cell r="BH52">
            <v>36.979875099945481</v>
          </cell>
        </row>
        <row r="53">
          <cell r="BE53">
            <v>78.09436884852316</v>
          </cell>
          <cell r="BF53">
            <v>55.926809375684357</v>
          </cell>
          <cell r="BG53">
            <v>66.802496863602883</v>
          </cell>
          <cell r="BH53">
            <v>63.854222030000003</v>
          </cell>
        </row>
        <row r="54">
          <cell r="BE54">
            <v>7.5638031000000012</v>
          </cell>
          <cell r="BF54">
            <v>10.418119229153865</v>
          </cell>
          <cell r="BG54">
            <v>11.095296979048866</v>
          </cell>
          <cell r="BH54">
            <v>12.711116927454041</v>
          </cell>
        </row>
        <row r="55">
          <cell r="BE55">
            <v>6.8687000000000005</v>
          </cell>
          <cell r="BF55">
            <v>5.3983000000000008</v>
          </cell>
          <cell r="BG55">
            <v>5.6401000000000003</v>
          </cell>
          <cell r="BH55">
            <v>5.1945000000000006</v>
          </cell>
        </row>
        <row r="59">
          <cell r="BE59">
            <v>1.0695000000000001</v>
          </cell>
          <cell r="BF59">
            <v>1.2772999999999999</v>
          </cell>
          <cell r="BG59">
            <v>1.5957000000000001</v>
          </cell>
          <cell r="BH59">
            <v>1.7634000000000001</v>
          </cell>
        </row>
        <row r="60">
          <cell r="BE60">
            <v>0.4</v>
          </cell>
          <cell r="BF60">
            <v>0.371</v>
          </cell>
          <cell r="BG60">
            <v>0.37</v>
          </cell>
          <cell r="BH60">
            <v>0.3</v>
          </cell>
        </row>
        <row r="61">
          <cell r="BE61">
            <v>9.6596460999999998</v>
          </cell>
          <cell r="BF61">
            <v>9.2084685000000004</v>
          </cell>
          <cell r="BG61">
            <v>9.2011934000000011</v>
          </cell>
          <cell r="BH61">
            <v>8.7935107757658137</v>
          </cell>
        </row>
        <row r="62">
          <cell r="BE62">
            <v>212.43826999999999</v>
          </cell>
          <cell r="BF62">
            <v>214.53337000000002</v>
          </cell>
          <cell r="BG62">
            <v>197.66654999999997</v>
          </cell>
          <cell r="BH62">
            <v>200.86565900000002</v>
          </cell>
        </row>
        <row r="65">
          <cell r="BG65">
            <v>5.3129999999999997</v>
          </cell>
          <cell r="BH65">
            <v>6.9972000000000003</v>
          </cell>
        </row>
        <row r="69">
          <cell r="BE69">
            <v>23.205000000000002</v>
          </cell>
          <cell r="BF69">
            <v>13.827000000000002</v>
          </cell>
          <cell r="BG69">
            <v>14.004</v>
          </cell>
          <cell r="BH69">
            <v>22.653000000000002</v>
          </cell>
        </row>
        <row r="70">
          <cell r="BE70">
            <v>4.1616279999999994</v>
          </cell>
          <cell r="BF70">
            <v>3.3457810000000001</v>
          </cell>
          <cell r="BG70">
            <v>2.6506560000000001</v>
          </cell>
          <cell r="BH70">
            <v>3.3878062</v>
          </cell>
        </row>
        <row r="81">
          <cell r="BE81">
            <v>14.903500000000001</v>
          </cell>
          <cell r="BF81">
            <v>13.929912</v>
          </cell>
          <cell r="BG81">
            <v>13.287186500000001</v>
          </cell>
          <cell r="BH81">
            <v>13.824719699999998</v>
          </cell>
        </row>
        <row r="83">
          <cell r="BE83">
            <v>1.4649999999999999</v>
          </cell>
          <cell r="BF83">
            <v>2.0179999999999998</v>
          </cell>
          <cell r="BG83">
            <v>3.1000000000000005</v>
          </cell>
          <cell r="BH83">
            <v>1.6853999999999996</v>
          </cell>
        </row>
        <row r="96">
          <cell r="BE96">
            <v>14.420956000000002</v>
          </cell>
          <cell r="BF96">
            <v>15.942684989746095</v>
          </cell>
          <cell r="BG96">
            <v>16.660758988769533</v>
          </cell>
          <cell r="BH96">
            <v>15.26116598876953</v>
          </cell>
        </row>
        <row r="97">
          <cell r="BE97">
            <v>1321.7090000000001</v>
          </cell>
          <cell r="BF97">
            <v>1300</v>
          </cell>
          <cell r="BG97">
            <v>1298.12201</v>
          </cell>
          <cell r="BH97">
            <v>1225.9955000000002</v>
          </cell>
        </row>
        <row r="98">
          <cell r="BE98">
            <v>163.7037563593</v>
          </cell>
          <cell r="BF98">
            <v>160.33796410002</v>
          </cell>
          <cell r="BG98">
            <v>174.93547017414667</v>
          </cell>
          <cell r="BH98">
            <v>149.16726016103777</v>
          </cell>
        </row>
        <row r="99">
          <cell r="BE99">
            <v>24.324999999999999</v>
          </cell>
          <cell r="BF99">
            <v>24.696999999999999</v>
          </cell>
          <cell r="BG99">
            <v>27.295000000000002</v>
          </cell>
          <cell r="BH99">
            <v>24.775069999999999</v>
          </cell>
        </row>
        <row r="100">
          <cell r="BE100">
            <v>78.332176019999963</v>
          </cell>
          <cell r="BF100">
            <v>79.626237228000022</v>
          </cell>
          <cell r="BG100">
            <v>74.868301053460002</v>
          </cell>
          <cell r="BH100">
            <v>74.499332095</v>
          </cell>
        </row>
        <row r="101">
          <cell r="BE101">
            <v>27.298999999999999</v>
          </cell>
          <cell r="BF101">
            <v>30.202508016809595</v>
          </cell>
          <cell r="BG101">
            <v>31.783924189317023</v>
          </cell>
          <cell r="BH101">
            <v>31.505791874390432</v>
          </cell>
        </row>
        <row r="102">
          <cell r="BE102">
            <v>39.987241518593301</v>
          </cell>
          <cell r="BF102">
            <v>37.632380191026371</v>
          </cell>
          <cell r="BG102">
            <v>34.499088066419851</v>
          </cell>
          <cell r="BH102">
            <v>37.391629723328393</v>
          </cell>
        </row>
        <row r="103">
          <cell r="BE103">
            <v>0</v>
          </cell>
          <cell r="BF103">
            <v>0</v>
          </cell>
          <cell r="BG103">
            <v>0</v>
          </cell>
          <cell r="BH103">
            <v>0</v>
          </cell>
        </row>
        <row r="104">
          <cell r="BE104">
            <v>3.8772299923070004</v>
          </cell>
          <cell r="BF104">
            <v>3.0545019666449997</v>
          </cell>
          <cell r="BG104">
            <v>3.5411789537060003</v>
          </cell>
          <cell r="BH104">
            <v>3.7164229201999999</v>
          </cell>
        </row>
        <row r="105">
          <cell r="BE105">
            <v>3.0191522860000002</v>
          </cell>
          <cell r="BF105">
            <v>3.4746625350000002</v>
          </cell>
          <cell r="BG105">
            <v>5.8365026639999993</v>
          </cell>
          <cell r="BH105">
            <v>3.9632776949999999</v>
          </cell>
        </row>
        <row r="106">
          <cell r="BE106">
            <v>4.5398480000000001</v>
          </cell>
          <cell r="BF106">
            <v>4.5399920000000007</v>
          </cell>
          <cell r="BG106">
            <v>6.5988210000000009</v>
          </cell>
          <cell r="BH106">
            <v>6.5882139999999998</v>
          </cell>
        </row>
        <row r="107">
          <cell r="BE107">
            <v>72.867000000000004</v>
          </cell>
          <cell r="BF107">
            <v>78.673000000000002</v>
          </cell>
          <cell r="BG107">
            <v>95.91</v>
          </cell>
          <cell r="BH107">
            <v>80.904000000000011</v>
          </cell>
        </row>
      </sheetData>
      <sheetData sheetId="55">
        <row r="5">
          <cell r="BE5">
            <v>3.65464186668396</v>
          </cell>
          <cell r="BF5">
            <v>3.60249924659729</v>
          </cell>
          <cell r="BG5">
            <v>3.7329239845275879</v>
          </cell>
          <cell r="BH5">
            <v>3.4058136940002441</v>
          </cell>
        </row>
        <row r="6">
          <cell r="BE6">
            <v>0.25354519486427307</v>
          </cell>
          <cell r="BF6">
            <v>0.32703691720962524</v>
          </cell>
          <cell r="BG6">
            <v>0.33374416828155518</v>
          </cell>
          <cell r="BH6">
            <v>0.19076694548130035</v>
          </cell>
        </row>
        <row r="7">
          <cell r="BE7">
            <v>2.6735880374908447</v>
          </cell>
          <cell r="BF7">
            <v>2.3452386856079102</v>
          </cell>
          <cell r="BG7">
            <v>2.3583743572235107</v>
          </cell>
          <cell r="BH7">
            <v>2.2099781036376953</v>
          </cell>
        </row>
        <row r="10">
          <cell r="BE10">
            <v>0.22378852963447571</v>
          </cell>
          <cell r="BF10">
            <v>0.18508493900299072</v>
          </cell>
          <cell r="BG10">
            <v>0.21370820701122284</v>
          </cell>
          <cell r="BH10">
            <v>0.27959543466567993</v>
          </cell>
        </row>
        <row r="11">
          <cell r="BE11">
            <v>3.7476420402526855</v>
          </cell>
          <cell r="BF11">
            <v>3.4177632331848145</v>
          </cell>
          <cell r="BG11">
            <v>4.0087532997131348</v>
          </cell>
          <cell r="BH11">
            <v>4.0085859298706055</v>
          </cell>
        </row>
        <row r="12">
          <cell r="BE12">
            <v>0.20536361634731293</v>
          </cell>
          <cell r="BF12">
            <v>0.17024147510528564</v>
          </cell>
          <cell r="BG12">
            <v>0.19135305285453796</v>
          </cell>
          <cell r="BH12">
            <v>0.22471617162227631</v>
          </cell>
        </row>
        <row r="13">
          <cell r="BE13">
            <v>0.47119426727294922</v>
          </cell>
          <cell r="BF13">
            <v>0.56987899541854858</v>
          </cell>
          <cell r="BG13">
            <v>0.60384947061538696</v>
          </cell>
          <cell r="BH13">
            <v>0.55954748392105103</v>
          </cell>
        </row>
        <row r="14">
          <cell r="BE14">
            <v>0.23006224632263184</v>
          </cell>
          <cell r="BF14">
            <v>0.24091377854347229</v>
          </cell>
          <cell r="BG14">
            <v>0.23121786117553711</v>
          </cell>
          <cell r="BH14">
            <v>0.23705056309700012</v>
          </cell>
        </row>
        <row r="15">
          <cell r="BE15">
            <v>0.28846395015716553</v>
          </cell>
          <cell r="BF15">
            <v>0.3007412850856781</v>
          </cell>
          <cell r="BG15">
            <v>0.27916598320007324</v>
          </cell>
          <cell r="BH15">
            <v>0.27168747782707214</v>
          </cell>
        </row>
        <row r="16">
          <cell r="BE16">
            <v>0</v>
          </cell>
          <cell r="BF16">
            <v>0</v>
          </cell>
          <cell r="BG16">
            <v>0</v>
          </cell>
          <cell r="BH16">
            <v>0</v>
          </cell>
        </row>
        <row r="17">
          <cell r="BE17">
            <v>0.6352575421333313</v>
          </cell>
          <cell r="BF17">
            <v>0.63910579681396484</v>
          </cell>
          <cell r="BG17">
            <v>0.64302992820739746</v>
          </cell>
          <cell r="BH17">
            <v>0.61338686943054199</v>
          </cell>
        </row>
        <row r="23">
          <cell r="BE23">
            <v>0.3970763087272644</v>
          </cell>
          <cell r="BF23">
            <v>0.36503896117210388</v>
          </cell>
          <cell r="BG23">
            <v>0.31890740990638733</v>
          </cell>
          <cell r="BH23">
            <v>0.3633618950843811</v>
          </cell>
        </row>
        <row r="29">
          <cell r="BH29">
            <v>1.8408552568871528E-4</v>
          </cell>
        </row>
        <row r="31">
          <cell r="BE31">
            <v>0.15017129480838776</v>
          </cell>
          <cell r="BF31">
            <v>0.14875301718711853</v>
          </cell>
          <cell r="BG31">
            <v>0.12662941217422485</v>
          </cell>
          <cell r="BH31">
            <v>0.14188969135284424</v>
          </cell>
        </row>
        <row r="32">
          <cell r="BE32">
            <v>0.58338725566864014</v>
          </cell>
          <cell r="BF32">
            <v>0.55251413583755493</v>
          </cell>
          <cell r="BG32">
            <v>0.41550585627555847</v>
          </cell>
          <cell r="BH32">
            <v>0.51922255754470825</v>
          </cell>
        </row>
        <row r="33">
          <cell r="BE33">
            <v>0.1732279360294342</v>
          </cell>
          <cell r="BF33">
            <v>0.18517358601093292</v>
          </cell>
          <cell r="BG33">
            <v>0.16541492938995361</v>
          </cell>
          <cell r="BH33">
            <v>0.18365573883056641</v>
          </cell>
        </row>
        <row r="38">
          <cell r="BE38">
            <v>0.45036071538925171</v>
          </cell>
          <cell r="BF38">
            <v>0.42755851149559021</v>
          </cell>
          <cell r="BG38">
            <v>0.26653093099594116</v>
          </cell>
          <cell r="BH38">
            <v>0.36399564146995544</v>
          </cell>
        </row>
        <row r="42">
          <cell r="BH42">
            <v>6.3590763602405787E-4</v>
          </cell>
        </row>
        <row r="44">
          <cell r="BE44">
            <v>1.3323839902877808</v>
          </cell>
          <cell r="BF44">
            <v>1.349831223487854</v>
          </cell>
          <cell r="BG44">
            <v>1.197709321975708</v>
          </cell>
          <cell r="BH44">
            <v>1.272514820098877</v>
          </cell>
        </row>
        <row r="45">
          <cell r="BE45">
            <v>2.0028116181492805E-2</v>
          </cell>
          <cell r="BG45">
            <v>1.8472783267498016E-2</v>
          </cell>
          <cell r="BH45">
            <v>2.2409403696656227E-2</v>
          </cell>
        </row>
        <row r="46">
          <cell r="BE46">
            <v>0.11423645913600922</v>
          </cell>
          <cell r="BF46">
            <v>0.11216948926448822</v>
          </cell>
          <cell r="BG46">
            <v>6.1457466334104538E-2</v>
          </cell>
          <cell r="BH46">
            <v>0.11314480006694794</v>
          </cell>
        </row>
        <row r="47">
          <cell r="BE47">
            <v>0.14542049169540405</v>
          </cell>
          <cell r="BF47">
            <v>0.16402105987071991</v>
          </cell>
          <cell r="BG47">
            <v>0.13118022680282593</v>
          </cell>
          <cell r="BH47">
            <v>0.17055068910121918</v>
          </cell>
        </row>
        <row r="50">
          <cell r="BE50">
            <v>0.28843015432357788</v>
          </cell>
          <cell r="BF50">
            <v>0.27907800674438477</v>
          </cell>
          <cell r="BG50">
            <v>0.16509419679641724</v>
          </cell>
          <cell r="BH50">
            <v>0.23823197185993195</v>
          </cell>
        </row>
        <row r="51">
          <cell r="BE51">
            <v>0.68343824148178101</v>
          </cell>
          <cell r="BF51">
            <v>0.69514346122741699</v>
          </cell>
          <cell r="BG51">
            <v>0.65519589185714722</v>
          </cell>
          <cell r="BH51">
            <v>0.61755651235580444</v>
          </cell>
        </row>
        <row r="52">
          <cell r="BE52">
            <v>0.35420382022857666</v>
          </cell>
          <cell r="BF52">
            <v>0.34448590874671936</v>
          </cell>
          <cell r="BG52">
            <v>0.27748900651931763</v>
          </cell>
          <cell r="BH52">
            <v>0.34582036733627319</v>
          </cell>
        </row>
        <row r="53">
          <cell r="BE53">
            <v>0.73835426568984985</v>
          </cell>
          <cell r="BF53">
            <v>0.52683264017105103</v>
          </cell>
          <cell r="BG53">
            <v>0.62698721885681152</v>
          </cell>
          <cell r="BH53">
            <v>0.59713804721832275</v>
          </cell>
        </row>
        <row r="54">
          <cell r="BE54">
            <v>7.1513041853904724E-2</v>
          </cell>
          <cell r="BF54">
            <v>9.8139069974422455E-2</v>
          </cell>
          <cell r="BG54">
            <v>0.10413696616888046</v>
          </cell>
          <cell r="BH54">
            <v>0.11886906623840332</v>
          </cell>
        </row>
        <row r="55">
          <cell r="BE55">
            <v>6.4941093325614929E-2</v>
          </cell>
          <cell r="BF55">
            <v>5.0852186977863312E-2</v>
          </cell>
          <cell r="BG55">
            <v>5.293620377779007E-2</v>
          </cell>
          <cell r="BH55">
            <v>4.8576798290014267E-2</v>
          </cell>
        </row>
        <row r="59">
          <cell r="BE59">
            <v>1.0111738927662373E-2</v>
          </cell>
          <cell r="BF59">
            <v>1.2032213620841503E-2</v>
          </cell>
          <cell r="BH59">
            <v>1.6490580514073372E-2</v>
          </cell>
        </row>
        <row r="60">
          <cell r="BH60">
            <v>2.8054749127477407E-3</v>
          </cell>
        </row>
        <row r="61">
          <cell r="BE61">
            <v>9.1328486800193787E-2</v>
          </cell>
          <cell r="BF61">
            <v>8.6744114756584167E-2</v>
          </cell>
          <cell r="BG61">
            <v>8.6359500885009766E-2</v>
          </cell>
          <cell r="BH61">
            <v>8.2233242690563202E-2</v>
          </cell>
        </row>
        <row r="62">
          <cell r="BE62">
            <v>2.0085275173187256</v>
          </cell>
          <cell r="BF62">
            <v>2.0209121704101563</v>
          </cell>
          <cell r="BG62">
            <v>1.8552360534667969</v>
          </cell>
          <cell r="BH62">
            <v>1.8784118890762329</v>
          </cell>
        </row>
        <row r="65">
          <cell r="BE65">
            <v>4.7265805304050446E-2</v>
          </cell>
          <cell r="BF65">
            <v>4.7195892781019211E-2</v>
          </cell>
          <cell r="BG65">
            <v>4.9866143614053726E-2</v>
          </cell>
          <cell r="BH65">
            <v>6.543489545583725E-2</v>
          </cell>
        </row>
        <row r="69">
          <cell r="BE69">
            <v>0.21939495205879211</v>
          </cell>
          <cell r="BF69">
            <v>0.13025085628032684</v>
          </cell>
          <cell r="BG69">
            <v>0.13143713772296906</v>
          </cell>
          <cell r="BH69">
            <v>0.2118414044380188</v>
          </cell>
        </row>
        <row r="70">
          <cell r="BE70">
            <v>3.9346698671579361E-2</v>
          </cell>
          <cell r="BF70">
            <v>3.1517378985881805E-2</v>
          </cell>
          <cell r="BG70">
            <v>2.4878222495317459E-2</v>
          </cell>
          <cell r="BH70">
            <v>3.1681351363658905E-2</v>
          </cell>
        </row>
        <row r="71">
          <cell r="BG71">
            <v>2.2037155576981604E-4</v>
          </cell>
          <cell r="BH71">
            <v>2.1737048518843949E-4</v>
          </cell>
        </row>
        <row r="80">
          <cell r="BG80">
            <v>1.5017096302472055E-4</v>
          </cell>
          <cell r="BH80">
            <v>6.4320187084376812E-4</v>
          </cell>
        </row>
        <row r="81">
          <cell r="BE81">
            <v>0.14090724289417267</v>
          </cell>
          <cell r="BF81">
            <v>0.13122028112411499</v>
          </cell>
          <cell r="BG81">
            <v>0.1247093454003334</v>
          </cell>
          <cell r="BH81">
            <v>0.12928301095962524</v>
          </cell>
        </row>
        <row r="83">
          <cell r="BE83">
            <v>1.3851049356162548E-2</v>
          </cell>
          <cell r="BF83">
            <v>1.9009634852409363E-2</v>
          </cell>
          <cell r="BH83">
            <v>1.5761157497763634E-2</v>
          </cell>
        </row>
        <row r="91">
          <cell r="BG91">
            <v>6.4507417380809784E-2</v>
          </cell>
        </row>
        <row r="96">
          <cell r="BE96">
            <v>0.13634496927261353</v>
          </cell>
          <cell r="BF96">
            <v>0.15018068253993988</v>
          </cell>
          <cell r="BG96">
            <v>0.15637263655662537</v>
          </cell>
          <cell r="BH96">
            <v>0.14271606504917145</v>
          </cell>
        </row>
        <row r="97">
          <cell r="BE97">
            <v>12.496284484863281</v>
          </cell>
          <cell r="BF97">
            <v>12.246047973632813</v>
          </cell>
          <cell r="BG97">
            <v>12.183764457702637</v>
          </cell>
          <cell r="BH97">
            <v>11.464998245239258</v>
          </cell>
        </row>
        <row r="98">
          <cell r="BE98">
            <v>1.5477602481842041</v>
          </cell>
          <cell r="BF98">
            <v>1.5103895664215088</v>
          </cell>
          <cell r="BG98">
            <v>1.641889214515686</v>
          </cell>
          <cell r="BH98">
            <v>1.3949500322341919</v>
          </cell>
        </row>
        <row r="99">
          <cell r="BE99">
            <v>0.22998414933681488</v>
          </cell>
          <cell r="BF99">
            <v>0.23264665901660919</v>
          </cell>
          <cell r="BG99">
            <v>0.25618228316307068</v>
          </cell>
          <cell r="BH99">
            <v>0.23168611526489258</v>
          </cell>
        </row>
        <row r="100">
          <cell r="BE100">
            <v>0.74060261249542236</v>
          </cell>
          <cell r="BF100">
            <v>0.75008207559585571</v>
          </cell>
          <cell r="BG100">
            <v>0.70269030332565308</v>
          </cell>
          <cell r="BH100">
            <v>0.69668668508529663</v>
          </cell>
        </row>
        <row r="101">
          <cell r="BE101">
            <v>0.25810223817825317</v>
          </cell>
          <cell r="BF101">
            <v>0.28450873494148254</v>
          </cell>
          <cell r="BG101">
            <v>0.29831391572952271</v>
          </cell>
          <cell r="BH101">
            <v>0.29462903738021851</v>
          </cell>
        </row>
        <row r="102">
          <cell r="BE102">
            <v>0.37806501984596252</v>
          </cell>
          <cell r="BF102">
            <v>0.35449841618537903</v>
          </cell>
          <cell r="BG102">
            <v>0.32379758358001709</v>
          </cell>
          <cell r="BH102">
            <v>0.34967091679573059</v>
          </cell>
        </row>
        <row r="103">
          <cell r="BE103">
            <v>0</v>
          </cell>
          <cell r="BF103">
            <v>0</v>
          </cell>
          <cell r="BG103">
            <v>0</v>
          </cell>
          <cell r="BH103">
            <v>0</v>
          </cell>
        </row>
        <row r="104">
          <cell r="BE104">
            <v>3.6657817661762238E-2</v>
          </cell>
          <cell r="BF104">
            <v>2.877352200448513E-2</v>
          </cell>
          <cell r="BG104">
            <v>3.3236391842365265E-2</v>
          </cell>
          <cell r="BH104">
            <v>3.4754436463117599E-2</v>
          </cell>
        </row>
        <row r="105">
          <cell r="BE105">
            <v>2.8545001521706581E-2</v>
          </cell>
          <cell r="BF105">
            <v>3.2731451094150543E-2</v>
          </cell>
          <cell r="BG105">
            <v>5.4779578000307083E-2</v>
          </cell>
          <cell r="BH105">
            <v>3.706292062997818E-2</v>
          </cell>
        </row>
        <row r="106">
          <cell r="BE106">
            <v>4.292263463139534E-2</v>
          </cell>
          <cell r="BF106">
            <v>4.2766891419887543E-2</v>
          </cell>
          <cell r="BG106">
            <v>6.19344562292099E-2</v>
          </cell>
          <cell r="BH106">
            <v>6.1610229313373566E-2</v>
          </cell>
        </row>
        <row r="107">
          <cell r="BE107">
            <v>0.68893134593963623</v>
          </cell>
          <cell r="BF107">
            <v>0.74110257625579834</v>
          </cell>
          <cell r="BG107">
            <v>0.90018105506896973</v>
          </cell>
          <cell r="BH107">
            <v>0.75658047199249268</v>
          </cell>
        </row>
      </sheetData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>
        <row r="5">
          <cell r="BE5">
            <v>4.2804050505050508</v>
          </cell>
          <cell r="BF5">
            <v>6.0444434343434343</v>
          </cell>
          <cell r="BG5">
            <v>7.0502844803280933</v>
          </cell>
          <cell r="BH5">
            <v>7.6416020021626005</v>
          </cell>
        </row>
        <row r="6">
          <cell r="BE6">
            <v>15.83562</v>
          </cell>
          <cell r="BF6">
            <v>20.19491</v>
          </cell>
          <cell r="BG6">
            <v>20.342040000000001</v>
          </cell>
          <cell r="BH6">
            <v>27.14334893560024</v>
          </cell>
        </row>
        <row r="7">
          <cell r="BE7">
            <v>132.04141414141415</v>
          </cell>
          <cell r="BF7">
            <v>166.0828282828283</v>
          </cell>
          <cell r="BG7">
            <v>207.15050505050507</v>
          </cell>
          <cell r="BH7">
            <v>240.52525252525254</v>
          </cell>
        </row>
        <row r="10">
          <cell r="BE10">
            <v>1.3443579999999997</v>
          </cell>
          <cell r="BF10">
            <v>2.2026190000000003</v>
          </cell>
          <cell r="BG10">
            <v>2.9400790000000003</v>
          </cell>
          <cell r="BH10">
            <v>3.272582200271736</v>
          </cell>
        </row>
        <row r="11">
          <cell r="BE11">
            <v>10.748341462517716</v>
          </cell>
          <cell r="BF11">
            <v>16.752280871380151</v>
          </cell>
          <cell r="BG11">
            <v>30.126461566237325</v>
          </cell>
          <cell r="BH11">
            <v>51.482100000000003</v>
          </cell>
        </row>
        <row r="12">
          <cell r="BE12">
            <v>7.6148435148893201</v>
          </cell>
          <cell r="BF12">
            <v>10.750199207318458</v>
          </cell>
          <cell r="BG12">
            <v>15.713685806212988</v>
          </cell>
          <cell r="BH12">
            <v>18.177699989768819</v>
          </cell>
        </row>
        <row r="13">
          <cell r="BE13">
            <v>0.19080000000000003</v>
          </cell>
          <cell r="BF13">
            <v>0.32301000000000002</v>
          </cell>
          <cell r="BG13">
            <v>0.50258999999999998</v>
          </cell>
          <cell r="BH13">
            <v>1.1998400000000002</v>
          </cell>
        </row>
        <row r="14">
          <cell r="BE14">
            <v>3.7760000000000002E-2</v>
          </cell>
          <cell r="BF14">
            <v>3.687E-2</v>
          </cell>
          <cell r="BG14">
            <v>3.85E-2</v>
          </cell>
          <cell r="BH14">
            <v>3.8329999999999996E-2</v>
          </cell>
        </row>
        <row r="15">
          <cell r="BE15">
            <v>0.85560000000000003</v>
          </cell>
          <cell r="BF15">
            <v>0.88779999999999992</v>
          </cell>
          <cell r="BG15">
            <v>0.90916258455295385</v>
          </cell>
          <cell r="BH15">
            <v>1.059187794260732</v>
          </cell>
        </row>
        <row r="16">
          <cell r="BE16">
            <v>6.228E-3</v>
          </cell>
          <cell r="BF16">
            <v>6.228E-3</v>
          </cell>
          <cell r="BG16">
            <v>6.228E-3</v>
          </cell>
          <cell r="BH16">
            <v>6.228E-3</v>
          </cell>
        </row>
        <row r="17">
          <cell r="BE17">
            <v>1.3109999999999999E-3</v>
          </cell>
          <cell r="BF17">
            <v>1.1385000000000002E-3</v>
          </cell>
          <cell r="BG17">
            <v>1.1385000000000002E-3</v>
          </cell>
        </row>
        <row r="24">
          <cell r="BE24">
            <v>2.04293389</v>
          </cell>
          <cell r="BF24">
            <v>2.7826018899999991</v>
          </cell>
          <cell r="BG24">
            <v>3.7917043499999994</v>
          </cell>
          <cell r="BH24">
            <v>5.1640363499999999</v>
          </cell>
        </row>
        <row r="30">
          <cell r="BE30">
            <v>1.1805319999999999</v>
          </cell>
          <cell r="BF30">
            <v>1.308929</v>
          </cell>
          <cell r="BG30">
            <v>2.2025670000000002</v>
          </cell>
          <cell r="BH30">
            <v>3.477122551287303</v>
          </cell>
        </row>
        <row r="31">
          <cell r="BE31">
            <v>0.218471</v>
          </cell>
          <cell r="BF31">
            <v>0.297518</v>
          </cell>
          <cell r="BG31">
            <v>0.39234199999999997</v>
          </cell>
          <cell r="BH31">
            <v>0.66523079265091867</v>
          </cell>
        </row>
        <row r="32">
          <cell r="BE32">
            <v>12.716188000000001</v>
          </cell>
          <cell r="BF32">
            <v>14.880583999999999</v>
          </cell>
          <cell r="BG32">
            <v>19.144034999999999</v>
          </cell>
          <cell r="BH32">
            <v>22.247630000000001</v>
          </cell>
        </row>
        <row r="33">
          <cell r="BE33">
            <v>49.496000000000002</v>
          </cell>
          <cell r="BF33">
            <v>49.34</v>
          </cell>
          <cell r="BG33">
            <v>60.304000000000002</v>
          </cell>
          <cell r="BH33">
            <v>61.216000000000001</v>
          </cell>
        </row>
        <row r="38">
          <cell r="BE38">
            <v>24.941500000000001</v>
          </cell>
          <cell r="BF38">
            <v>25.039000000000001</v>
          </cell>
          <cell r="BG38">
            <v>28.121500000000001</v>
          </cell>
          <cell r="BH38">
            <v>31.227398827671312</v>
          </cell>
        </row>
        <row r="42">
          <cell r="BE42">
            <v>8.5670130000000011</v>
          </cell>
          <cell r="BF42">
            <v>11.303872999999999</v>
          </cell>
          <cell r="BG42">
            <v>17.078783000000001</v>
          </cell>
          <cell r="BH42">
            <v>21.173000000000002</v>
          </cell>
        </row>
        <row r="44">
          <cell r="BE44">
            <v>0.13368151343241597</v>
          </cell>
          <cell r="BF44">
            <v>0.17186765005391721</v>
          </cell>
          <cell r="BG44">
            <v>0.29968482938450935</v>
          </cell>
          <cell r="BH44">
            <v>0.51544725929498358</v>
          </cell>
        </row>
        <row r="45">
          <cell r="BE45">
            <v>1.957916</v>
          </cell>
          <cell r="BF45">
            <v>3.9344480000000002</v>
          </cell>
          <cell r="BG45">
            <v>8.3096700000000006</v>
          </cell>
          <cell r="BH45">
            <v>11.668760587840572</v>
          </cell>
        </row>
        <row r="46">
          <cell r="A46" t="str">
            <v>Portugal</v>
          </cell>
          <cell r="BE46">
            <v>1.7155896769999999</v>
          </cell>
          <cell r="BF46">
            <v>2.2371639610000003</v>
          </cell>
          <cell r="BG46">
            <v>3.5190000000000001</v>
          </cell>
          <cell r="BH46">
            <v>5.4740000000000002</v>
          </cell>
        </row>
        <row r="47">
          <cell r="BE47">
            <v>1.7330000000000001</v>
          </cell>
          <cell r="BF47">
            <v>1.7030000000000001</v>
          </cell>
          <cell r="BG47">
            <v>1.9884190000000002</v>
          </cell>
          <cell r="BH47">
            <v>1.862512263548203</v>
          </cell>
        </row>
        <row r="50">
          <cell r="BE50">
            <v>20.667141140000002</v>
          </cell>
          <cell r="BF50">
            <v>27.097999999999999</v>
          </cell>
          <cell r="BH50">
            <v>46.847253024365259</v>
          </cell>
        </row>
        <row r="51">
          <cell r="BE51">
            <v>1.0349999999999999</v>
          </cell>
          <cell r="BF51">
            <v>1.5070000000000001</v>
          </cell>
          <cell r="BH51">
            <v>3.0980000000000003</v>
          </cell>
        </row>
        <row r="52">
          <cell r="BE52">
            <v>2.5990000000000002</v>
          </cell>
          <cell r="BF52">
            <v>2.8420000000000001</v>
          </cell>
          <cell r="BH52">
            <v>6.043867160430116</v>
          </cell>
        </row>
        <row r="53">
          <cell r="BE53">
            <v>10.950179778604189</v>
          </cell>
          <cell r="BF53">
            <v>13.942860799371928</v>
          </cell>
          <cell r="BH53">
            <v>20.518881520235556</v>
          </cell>
        </row>
        <row r="54">
          <cell r="BE54">
            <v>5.3692000000000002</v>
          </cell>
          <cell r="BF54">
            <v>6.5042700000000009</v>
          </cell>
          <cell r="BH54">
            <v>5.7082120000000005</v>
          </cell>
        </row>
        <row r="55">
          <cell r="BE55">
            <v>12.504</v>
          </cell>
          <cell r="BF55">
            <v>12.075500000000002</v>
          </cell>
          <cell r="BH55">
            <v>13.826500000000001</v>
          </cell>
        </row>
        <row r="59">
          <cell r="BF59">
            <v>5.5200000000000006E-2</v>
          </cell>
          <cell r="BH59">
            <v>7.9400000000000012E-2</v>
          </cell>
        </row>
        <row r="60">
          <cell r="BE60">
            <v>0.17</v>
          </cell>
          <cell r="BF60">
            <v>0.17380000000000001</v>
          </cell>
          <cell r="BH60">
            <v>0.15330000000000002</v>
          </cell>
        </row>
        <row r="61">
          <cell r="BE61">
            <v>1.2374698000000002</v>
          </cell>
          <cell r="BF61">
            <v>1.6290695000000002</v>
          </cell>
          <cell r="BH61">
            <v>1.9576028896699929</v>
          </cell>
        </row>
        <row r="62">
          <cell r="BE62">
            <v>1.8621400000000001</v>
          </cell>
          <cell r="BF62">
            <v>2.3120400000000001</v>
          </cell>
          <cell r="BH62">
            <v>2.6348750000000001</v>
          </cell>
        </row>
        <row r="63">
          <cell r="BE63">
            <v>6.9790684931506858E-3</v>
          </cell>
          <cell r="BH63">
            <v>6.96E-3</v>
          </cell>
        </row>
        <row r="64">
          <cell r="BE64">
            <v>0</v>
          </cell>
          <cell r="BH64">
            <v>0</v>
          </cell>
        </row>
        <row r="69">
          <cell r="BE69">
            <v>0.58386799999999994</v>
          </cell>
          <cell r="BF69">
            <v>0.58386799999999994</v>
          </cell>
          <cell r="BH69">
            <v>0.76211848493171119</v>
          </cell>
        </row>
        <row r="70">
          <cell r="BE70">
            <v>0.37757663013698634</v>
          </cell>
          <cell r="BF70">
            <v>0.37654500000000007</v>
          </cell>
          <cell r="BH70">
            <v>0.42224713884992987</v>
          </cell>
        </row>
        <row r="71">
          <cell r="BE71">
            <v>4.1630000000000003</v>
          </cell>
          <cell r="BF71">
            <v>5.3506999999999998</v>
          </cell>
          <cell r="BH71">
            <v>7.512670042644694</v>
          </cell>
        </row>
        <row r="72">
          <cell r="BE72">
            <v>5.8698378082191791E-2</v>
          </cell>
          <cell r="BF72">
            <v>0.17903060033700002</v>
          </cell>
          <cell r="BH72">
            <v>0.1292615</v>
          </cell>
        </row>
        <row r="73">
          <cell r="BE73">
            <v>5.5662000000000003E-2</v>
          </cell>
          <cell r="BF73">
            <v>0.68352299999999988</v>
          </cell>
          <cell r="BH73">
            <v>1.480477598723227</v>
          </cell>
        </row>
        <row r="74">
          <cell r="BE74">
            <v>8.3640000000000016E-3</v>
          </cell>
          <cell r="BF74">
            <v>8.341147540983607E-3</v>
          </cell>
          <cell r="BH74">
            <v>1.3203640000000003</v>
          </cell>
        </row>
        <row r="75">
          <cell r="BE75">
            <v>0.20730303009886278</v>
          </cell>
          <cell r="BF75">
            <v>0.83041644119498326</v>
          </cell>
          <cell r="BH75">
            <v>4.3192435153206734</v>
          </cell>
        </row>
        <row r="76">
          <cell r="BE76">
            <v>5.1844659269999998</v>
          </cell>
          <cell r="BF76">
            <v>6.2523383519999998</v>
          </cell>
          <cell r="BH76">
            <v>13.748377774378046</v>
          </cell>
        </row>
        <row r="80">
          <cell r="BE80">
            <v>0.68500000000000005</v>
          </cell>
          <cell r="BF80">
            <v>0.66400000000000003</v>
          </cell>
          <cell r="BH80">
            <v>0.64900000000000002</v>
          </cell>
        </row>
        <row r="81">
          <cell r="BE81">
            <v>4.4525100000000002</v>
          </cell>
          <cell r="BF81">
            <v>4.9725000000000001</v>
          </cell>
          <cell r="BH81">
            <v>5.2442596046017327</v>
          </cell>
        </row>
        <row r="83">
          <cell r="BE83">
            <v>5.6999999999999993</v>
          </cell>
          <cell r="BF83">
            <v>6.7850000000000001</v>
          </cell>
          <cell r="BH83">
            <v>6.4028010000000002</v>
          </cell>
        </row>
        <row r="92">
          <cell r="BH92">
            <v>1.7169161981654164</v>
          </cell>
        </row>
        <row r="94">
          <cell r="BE94">
            <v>23.844541</v>
          </cell>
          <cell r="BF94">
            <v>31.193807</v>
          </cell>
          <cell r="BG94">
            <v>37.544096999999994</v>
          </cell>
          <cell r="BH94">
            <v>44.994346</v>
          </cell>
        </row>
        <row r="96">
          <cell r="BE96">
            <v>261.10000000000002</v>
          </cell>
          <cell r="BF96">
            <v>327</v>
          </cell>
          <cell r="BG96">
            <v>427.27</v>
          </cell>
          <cell r="BH96">
            <v>584.15</v>
          </cell>
        </row>
        <row r="98">
          <cell r="BE98">
            <v>58.683467440782017</v>
          </cell>
          <cell r="BF98">
            <v>68.305810984715151</v>
          </cell>
          <cell r="BG98">
            <v>95.158084833007806</v>
          </cell>
          <cell r="BH98">
            <v>113.40933554341684</v>
          </cell>
        </row>
        <row r="99">
          <cell r="BE99">
            <v>0.17097000000000001</v>
          </cell>
          <cell r="BF99">
            <v>0.19262000000000001</v>
          </cell>
          <cell r="BG99">
            <v>0.44373000000000001</v>
          </cell>
          <cell r="BH99">
            <v>0.71287</v>
          </cell>
        </row>
        <row r="100">
          <cell r="BE100">
            <v>75.920766011830267</v>
          </cell>
          <cell r="BF100">
            <v>84.181715975391811</v>
          </cell>
          <cell r="BG100">
            <v>91.070807329842651</v>
          </cell>
          <cell r="BH100">
            <v>96.993635244330946</v>
          </cell>
        </row>
        <row r="101">
          <cell r="BE101">
            <v>2.0590000000000002</v>
          </cell>
          <cell r="BF101">
            <v>2.3040000000000003</v>
          </cell>
          <cell r="BG101">
            <v>2.7520000000000002</v>
          </cell>
          <cell r="BH101">
            <v>3.2383999999999999</v>
          </cell>
        </row>
        <row r="102">
          <cell r="BE102">
            <v>0.70990039514566106</v>
          </cell>
          <cell r="BF102">
            <v>0.71754150190282406</v>
          </cell>
          <cell r="BG102">
            <v>0.84556211978190088</v>
          </cell>
          <cell r="BH102">
            <v>1.2329454445622865</v>
          </cell>
        </row>
        <row r="103">
          <cell r="BE103">
            <v>0.29510812032647732</v>
          </cell>
          <cell r="BF103">
            <v>0.39679467947247343</v>
          </cell>
          <cell r="BG103">
            <v>0.66724045360459239</v>
          </cell>
        </row>
        <row r="104">
          <cell r="BE104">
            <v>19.337963961624471</v>
          </cell>
          <cell r="BF104">
            <v>24.717622591143769</v>
          </cell>
          <cell r="BG104">
            <v>30.726259595000002</v>
          </cell>
          <cell r="BH104">
            <v>29.368571563567002</v>
          </cell>
        </row>
        <row r="105">
          <cell r="BE105">
            <v>6.0746737410000007</v>
          </cell>
          <cell r="BF105">
            <v>7.9701905290000008</v>
          </cell>
          <cell r="BG105">
            <v>10.676987888999999</v>
          </cell>
          <cell r="BH105">
            <v>12.908689677999998</v>
          </cell>
        </row>
        <row r="106">
          <cell r="BE106">
            <v>5.0309999999999997</v>
          </cell>
          <cell r="BF106">
            <v>4.9889999999999999</v>
          </cell>
          <cell r="BG106">
            <v>5.0259999999999998</v>
          </cell>
          <cell r="BH106">
            <v>5.4209928183422171</v>
          </cell>
        </row>
        <row r="107">
          <cell r="BE107">
            <v>10.760999999999999</v>
          </cell>
          <cell r="BF107">
            <v>26.151</v>
          </cell>
          <cell r="BG107">
            <v>25.750000000000004</v>
          </cell>
          <cell r="BH107">
            <v>25.702000000000002</v>
          </cell>
        </row>
      </sheetData>
      <sheetData sheetId="63">
        <row r="5">
          <cell r="BE5">
            <v>4.0469694882631302E-2</v>
          </cell>
          <cell r="BF5">
            <v>5.6938879191875458E-2</v>
          </cell>
          <cell r="BG5">
            <v>6.6171750426292419E-2</v>
          </cell>
          <cell r="BH5">
            <v>7.146107405424118E-2</v>
          </cell>
        </row>
        <row r="6">
          <cell r="BE6">
            <v>0.14972010254859924</v>
          </cell>
          <cell r="BF6">
            <v>0.19023679196834564</v>
          </cell>
          <cell r="BG6">
            <v>0.19092398881912231</v>
          </cell>
          <cell r="BH6">
            <v>0.25383329391479492</v>
          </cell>
        </row>
        <row r="7">
          <cell r="BE7">
            <v>1.2484041452407837</v>
          </cell>
          <cell r="BF7">
            <v>1.5645064115524292</v>
          </cell>
          <cell r="BG7">
            <v>1.9442493915557861</v>
          </cell>
          <cell r="BH7">
            <v>2.2492918968200684</v>
          </cell>
        </row>
        <row r="10">
          <cell r="BE10">
            <v>1.2710422277450562E-2</v>
          </cell>
          <cell r="BF10">
            <v>2.0748753100633621E-2</v>
          </cell>
          <cell r="BG10">
            <v>2.7594655752182007E-2</v>
          </cell>
          <cell r="BH10">
            <v>3.0603824183344841E-2</v>
          </cell>
        </row>
        <row r="11">
          <cell r="BE11">
            <v>0.10162170976400375</v>
          </cell>
          <cell r="BF11">
            <v>0.1578071117401123</v>
          </cell>
          <cell r="BG11">
            <v>0.28275749087333679</v>
          </cell>
          <cell r="BH11">
            <v>0.48143914341926575</v>
          </cell>
        </row>
        <row r="12">
          <cell r="BE12">
            <v>7.199561595916748E-2</v>
          </cell>
          <cell r="BF12">
            <v>0.10126727074384689</v>
          </cell>
          <cell r="BG12">
            <v>0.1474837064743042</v>
          </cell>
          <cell r="BH12">
            <v>0.16999027132987976</v>
          </cell>
        </row>
        <row r="13">
          <cell r="BE13">
            <v>1.803945517167449E-3</v>
          </cell>
          <cell r="BH13">
            <v>1.1220403015613556E-2</v>
          </cell>
        </row>
        <row r="14">
          <cell r="BE14">
            <v>3.5700725857168436E-4</v>
          </cell>
        </row>
        <row r="15">
          <cell r="BE15">
            <v>8.0893905833363533E-3</v>
          </cell>
          <cell r="BF15">
            <v>8.3631090819835663E-3</v>
          </cell>
          <cell r="BG15">
            <v>8.5331136360764503E-3</v>
          </cell>
          <cell r="BH15">
            <v>9.9050821736454964E-3</v>
          </cell>
        </row>
        <row r="24">
          <cell r="BE24">
            <v>1.9315207377076149E-2</v>
          </cell>
          <cell r="BF24">
            <v>2.6212213560938835E-2</v>
          </cell>
          <cell r="BG24">
            <v>3.5587742924690247E-2</v>
          </cell>
          <cell r="BH24">
            <v>4.8291914165019989E-2</v>
          </cell>
        </row>
        <row r="29">
          <cell r="BF29">
            <v>2.0273976027965546E-2</v>
          </cell>
        </row>
        <row r="30">
          <cell r="BE30">
            <v>1.1161506175994873E-2</v>
          </cell>
          <cell r="BF30">
            <v>1.2330159544944763E-2</v>
          </cell>
          <cell r="BG30">
            <v>2.0672600716352463E-2</v>
          </cell>
          <cell r="BH30">
            <v>3.2516598701477051E-2</v>
          </cell>
        </row>
        <row r="31">
          <cell r="BE31">
            <v>2.0655649714171886E-3</v>
          </cell>
          <cell r="BG31">
            <v>3.6823984701186419E-3</v>
          </cell>
          <cell r="BH31">
            <v>6.2209609895944595E-3</v>
          </cell>
        </row>
        <row r="32">
          <cell r="BE32">
            <v>0.12022699415683746</v>
          </cell>
          <cell r="BF32">
            <v>0.14017565548419952</v>
          </cell>
          <cell r="BG32">
            <v>0.17967988550662994</v>
          </cell>
          <cell r="BH32">
            <v>0.20805056393146515</v>
          </cell>
        </row>
        <row r="33">
          <cell r="BE33">
            <v>0.46796691417694092</v>
          </cell>
          <cell r="BF33">
            <v>0.46478462219238281</v>
          </cell>
          <cell r="BG33">
            <v>0.56599438190460205</v>
          </cell>
          <cell r="BH33">
            <v>0.57246649265289307</v>
          </cell>
        </row>
        <row r="38">
          <cell r="BE38">
            <v>0.23581293225288391</v>
          </cell>
          <cell r="BF38">
            <v>0.23586830496788025</v>
          </cell>
          <cell r="BG38">
            <v>0.26393955945968628</v>
          </cell>
          <cell r="BH38">
            <v>0.29202559590339661</v>
          </cell>
        </row>
        <row r="42">
          <cell r="BE42">
            <v>8.0998033285140991E-2</v>
          </cell>
          <cell r="BF42">
            <v>0.10648290067911148</v>
          </cell>
          <cell r="BG42">
            <v>0.16029608249664307</v>
          </cell>
          <cell r="BH42">
            <v>0.19800107181072235</v>
          </cell>
        </row>
        <row r="45">
          <cell r="BE45">
            <v>1.8511394038796425E-2</v>
          </cell>
          <cell r="BF45">
            <v>3.7062644958496094E-2</v>
          </cell>
          <cell r="BG45">
            <v>7.7991947531700134E-2</v>
          </cell>
          <cell r="BH45">
            <v>0.10912138223648071</v>
          </cell>
        </row>
        <row r="46">
          <cell r="BE46">
            <v>1.6220284625887871E-2</v>
          </cell>
          <cell r="BF46">
            <v>2.1074166521430016E-2</v>
          </cell>
          <cell r="BG46">
            <v>3.3028226345777512E-2</v>
          </cell>
          <cell r="BH46">
            <v>5.1190566271543503E-2</v>
          </cell>
        </row>
        <row r="47">
          <cell r="BE47">
            <v>1.6384894028306007E-2</v>
          </cell>
          <cell r="BF47">
            <v>1.6042323783040047E-2</v>
          </cell>
          <cell r="BG47">
            <v>1.8662674352526665E-2</v>
          </cell>
          <cell r="BH47">
            <v>1.7417438328266144E-2</v>
          </cell>
        </row>
        <row r="50">
          <cell r="BE50">
            <v>0.19540040194988251</v>
          </cell>
          <cell r="BF50">
            <v>0.25526416301727295</v>
          </cell>
          <cell r="BG50">
            <v>0.33528482913970947</v>
          </cell>
          <cell r="BH50">
            <v>0.43809598684310913</v>
          </cell>
        </row>
        <row r="51">
          <cell r="BE51">
            <v>9.785553440451622E-3</v>
          </cell>
          <cell r="BF51">
            <v>1.4195995405316353E-2</v>
          </cell>
          <cell r="BG51">
            <v>1.8424099311232567E-2</v>
          </cell>
          <cell r="BH51">
            <v>2.8971204534173012E-2</v>
          </cell>
        </row>
        <row r="52">
          <cell r="BE52">
            <v>2.4572612717747688E-2</v>
          </cell>
          <cell r="BF52">
            <v>2.6771744713187218E-2</v>
          </cell>
          <cell r="BG52">
            <v>3.6209974437952042E-2</v>
          </cell>
          <cell r="BH52">
            <v>5.6519724428653717E-2</v>
          </cell>
        </row>
        <row r="53">
          <cell r="BE53">
            <v>0.10353001952171326</v>
          </cell>
          <cell r="BF53">
            <v>0.13134226202964783</v>
          </cell>
          <cell r="BG53">
            <v>0.15850141644477844</v>
          </cell>
          <cell r="BH53">
            <v>0.19188402593135834</v>
          </cell>
        </row>
        <row r="54">
          <cell r="BE54">
            <v>5.076386034488678E-2</v>
          </cell>
          <cell r="BG54">
            <v>4.8804342746734619E-2</v>
          </cell>
          <cell r="BH54">
            <v>5.3380817174911499E-2</v>
          </cell>
        </row>
        <row r="55">
          <cell r="BE55">
            <v>0.11822083592414856</v>
          </cell>
          <cell r="BF55">
            <v>0.11375165730714798</v>
          </cell>
          <cell r="BG55">
            <v>0.12466911971569061</v>
          </cell>
          <cell r="BH55">
            <v>0.12929965555667877</v>
          </cell>
        </row>
        <row r="61">
          <cell r="BE61">
            <v>1.169983297586441E-2</v>
          </cell>
          <cell r="BF61">
            <v>1.5345894731581211E-2</v>
          </cell>
          <cell r="BG61">
            <v>1.6635732725262642E-2</v>
          </cell>
          <cell r="BH61">
            <v>1.8306685611605644E-2</v>
          </cell>
        </row>
        <row r="62">
          <cell r="BE62">
            <v>1.7605865374207497E-2</v>
          </cell>
          <cell r="BF62">
            <v>2.1779501810669899E-2</v>
          </cell>
          <cell r="BG62">
            <v>2.2512879222631454E-2</v>
          </cell>
          <cell r="BH62">
            <v>2.4640252813696861E-2</v>
          </cell>
        </row>
        <row r="69">
          <cell r="BE69">
            <v>5.5202622897922993E-3</v>
          </cell>
          <cell r="BF69">
            <v>5.5000581778585911E-3</v>
          </cell>
          <cell r="BG69">
            <v>6.4840195700526237E-3</v>
          </cell>
          <cell r="BH69">
            <v>7.1270144544541836E-3</v>
          </cell>
        </row>
        <row r="70">
          <cell r="BE70">
            <v>3.5698516294360161E-3</v>
          </cell>
        </row>
        <row r="71">
          <cell r="BE71">
            <v>3.9359670132398605E-2</v>
          </cell>
          <cell r="BF71">
            <v>5.0403792411088943E-2</v>
          </cell>
          <cell r="BG71">
            <v>5.7098753750324249E-2</v>
          </cell>
          <cell r="BH71">
            <v>7.0255354046821594E-2</v>
          </cell>
        </row>
        <row r="73">
          <cell r="BF73">
            <v>6.4388117752969265E-3</v>
          </cell>
          <cell r="BG73">
            <v>1.3543825596570969E-2</v>
          </cell>
          <cell r="BH73">
            <v>1.3844809494912624E-2</v>
          </cell>
        </row>
        <row r="74">
          <cell r="BH74">
            <v>1.2347493320703506E-2</v>
          </cell>
        </row>
        <row r="75">
          <cell r="BF75">
            <v>7.8225536271929741E-3</v>
          </cell>
          <cell r="BG75">
            <v>7.8028966672718525E-3</v>
          </cell>
          <cell r="BH75">
            <v>4.0391765534877777E-2</v>
          </cell>
        </row>
        <row r="76">
          <cell r="BE76">
            <v>4.9017265439033508E-2</v>
          </cell>
          <cell r="BF76">
            <v>5.8897256851196289E-2</v>
          </cell>
          <cell r="BG76">
            <v>7.2676703333854675E-2</v>
          </cell>
          <cell r="BH76">
            <v>0.128569096326828</v>
          </cell>
        </row>
        <row r="80">
          <cell r="BE80">
            <v>6.4764292910695076E-3</v>
          </cell>
          <cell r="BF80">
            <v>6.2549044378101826E-3</v>
          </cell>
          <cell r="BG80">
            <v>6.0913097113370895E-3</v>
          </cell>
          <cell r="BH80">
            <v>6.06917729601264E-3</v>
          </cell>
        </row>
        <row r="81">
          <cell r="BE81">
            <v>4.2096883058547974E-2</v>
          </cell>
          <cell r="BF81">
            <v>4.6841133385896683E-2</v>
          </cell>
          <cell r="BG81">
            <v>5.0558626651763916E-2</v>
          </cell>
          <cell r="BH81">
            <v>4.9042128026485443E-2</v>
          </cell>
        </row>
        <row r="83">
          <cell r="BE83">
            <v>5.3891453891992569E-2</v>
          </cell>
          <cell r="BF83">
            <v>6.3914954662322998E-2</v>
          </cell>
          <cell r="BG83">
            <v>5.8191247284412384E-2</v>
          </cell>
          <cell r="BH83">
            <v>5.9876326471567154E-2</v>
          </cell>
        </row>
        <row r="96">
          <cell r="BE96">
            <v>0.225441575050354</v>
          </cell>
          <cell r="BF96">
            <v>0.29384681582450867</v>
          </cell>
          <cell r="BG96">
            <v>0.35237708687782288</v>
          </cell>
          <cell r="BH96">
            <v>0.42076835036277771</v>
          </cell>
        </row>
        <row r="97">
          <cell r="BE97">
            <v>2.46860671043396</v>
          </cell>
          <cell r="BF97">
            <v>3.0803520679473877</v>
          </cell>
          <cell r="BG97">
            <v>4.0102214813232422</v>
          </cell>
          <cell r="BH97">
            <v>5.4627270698547363</v>
          </cell>
        </row>
        <row r="98">
          <cell r="BE98">
            <v>0.55483114719390869</v>
          </cell>
          <cell r="BF98">
            <v>0.64344328641891479</v>
          </cell>
          <cell r="BG98">
            <v>0.8931238055229187</v>
          </cell>
          <cell r="BH98">
            <v>1.0605567693710327</v>
          </cell>
        </row>
        <row r="99">
          <cell r="BE99">
            <v>1.6164600383490324E-3</v>
          </cell>
          <cell r="BF99">
            <v>1.8144875066354871E-3</v>
          </cell>
          <cell r="BG99">
            <v>4.1647101752460003E-3</v>
          </cell>
          <cell r="BH99">
            <v>6.6664628684520721E-3</v>
          </cell>
        </row>
        <row r="100">
          <cell r="BE100">
            <v>0.71780359745025635</v>
          </cell>
          <cell r="BF100">
            <v>0.79299485683441162</v>
          </cell>
          <cell r="BG100">
            <v>0.85476189851760864</v>
          </cell>
          <cell r="BH100">
            <v>0.90704405307769775</v>
          </cell>
        </row>
        <row r="101">
          <cell r="BE101">
            <v>1.9467106088995934E-2</v>
          </cell>
          <cell r="BF101">
            <v>2.1703764796257019E-2</v>
          </cell>
          <cell r="BG101">
            <v>2.5829406455159187E-2</v>
          </cell>
          <cell r="BH101">
            <v>3.028416633605957E-2</v>
          </cell>
        </row>
        <row r="102">
          <cell r="BE102">
            <v>6.7118536680936813E-3</v>
          </cell>
          <cell r="BF102">
            <v>6.7592673003673553E-3</v>
          </cell>
          <cell r="BG102">
            <v>7.9361796379089355E-3</v>
          </cell>
          <cell r="BH102">
            <v>1.1529991403222084E-2</v>
          </cell>
        </row>
        <row r="103">
          <cell r="BE103">
            <v>2.7901413850486279E-3</v>
          </cell>
          <cell r="BF103">
            <v>3.7378205452114344E-3</v>
          </cell>
          <cell r="BG103">
            <v>6.262508686631918E-3</v>
          </cell>
          <cell r="BH103">
            <v>8.7138321250677109E-3</v>
          </cell>
        </row>
        <row r="104">
          <cell r="BE104">
            <v>0.18283350765705109</v>
          </cell>
          <cell r="BF104">
            <v>0.23284092545509338</v>
          </cell>
          <cell r="BG104">
            <v>0.2883870005607605</v>
          </cell>
          <cell r="BH104">
            <v>0.27464264631271362</v>
          </cell>
        </row>
        <row r="105">
          <cell r="A105" t="str">
            <v>Taiwan</v>
          </cell>
          <cell r="BE105">
            <v>5.7433862239122391E-2</v>
          </cell>
          <cell r="BF105">
            <v>7.5079493224620819E-2</v>
          </cell>
          <cell r="BG105">
            <v>0.10021084547042847</v>
          </cell>
          <cell r="BH105">
            <v>0.12071668356657028</v>
          </cell>
        </row>
        <row r="106">
          <cell r="BE106">
            <v>4.7566298395395279E-2</v>
          </cell>
          <cell r="BF106">
            <v>4.6996563673019409E-2</v>
          </cell>
          <cell r="BG106">
            <v>4.7172453254461288E-2</v>
          </cell>
          <cell r="BH106">
            <v>5.0694864243268967E-2</v>
          </cell>
        </row>
        <row r="107">
          <cell r="BE107">
            <v>0.10174139589071274</v>
          </cell>
          <cell r="BF107">
            <v>0.24634338915348053</v>
          </cell>
          <cell r="BG107">
            <v>0.24168139696121216</v>
          </cell>
          <cell r="BH107">
            <v>0.24035438895225525</v>
          </cell>
        </row>
      </sheetData>
      <sheetData sheetId="64" refreshError="1"/>
      <sheetData sheetId="65">
        <row r="5">
          <cell r="BE5">
            <v>35.764479797979803</v>
          </cell>
          <cell r="BF5">
            <v>37.29676666666667</v>
          </cell>
          <cell r="BG5">
            <v>38.376386868686872</v>
          </cell>
          <cell r="BH5">
            <v>38.936293432811752</v>
          </cell>
        </row>
        <row r="6">
          <cell r="BE6">
            <v>19.70289</v>
          </cell>
          <cell r="BF6">
            <v>21.074870000000001</v>
          </cell>
          <cell r="BG6">
            <v>20.528749999999999</v>
          </cell>
          <cell r="BH6">
            <v>21.650982105583186</v>
          </cell>
        </row>
        <row r="7">
          <cell r="BE7">
            <v>341.35156464646462</v>
          </cell>
          <cell r="BF7">
            <v>382.0169444444445</v>
          </cell>
          <cell r="BG7">
            <v>438.68420000000003</v>
          </cell>
          <cell r="BH7">
            <v>429.53070909090911</v>
          </cell>
        </row>
        <row r="10">
          <cell r="BE10">
            <v>9.4106389999999998</v>
          </cell>
          <cell r="BF10">
            <v>12.93755</v>
          </cell>
          <cell r="BG10">
            <v>14.164993000000001</v>
          </cell>
          <cell r="BH10">
            <v>14.475425426000006</v>
          </cell>
        </row>
        <row r="11">
          <cell r="BE11">
            <v>57.050706316482255</v>
          </cell>
          <cell r="BF11">
            <v>72.285974871120061</v>
          </cell>
          <cell r="BG11">
            <v>81.631568663387966</v>
          </cell>
          <cell r="BH11">
            <v>95.50893533616393</v>
          </cell>
        </row>
        <row r="12">
          <cell r="BE12">
            <v>5.6023027414773132</v>
          </cell>
          <cell r="BF12">
            <v>7.6280980075519231</v>
          </cell>
          <cell r="BG12">
            <v>8.8933094848633587</v>
          </cell>
          <cell r="BH12">
            <v>9.7507182251675104</v>
          </cell>
        </row>
        <row r="13">
          <cell r="BF13">
            <v>6.0470000000000003E-2</v>
          </cell>
          <cell r="BG13">
            <v>7.4880000000000002E-2</v>
          </cell>
          <cell r="BH13">
            <v>0.20360000000000003</v>
          </cell>
        </row>
        <row r="14">
          <cell r="BE14">
            <v>7.7100000000000002E-2</v>
          </cell>
          <cell r="BF14">
            <v>6.2010000000000003E-2</v>
          </cell>
          <cell r="BG14">
            <v>6.0600000000000001E-2</v>
          </cell>
          <cell r="BH14">
            <v>0.20858000000000002</v>
          </cell>
        </row>
        <row r="15">
          <cell r="BE15">
            <v>1.8141021009999998</v>
          </cell>
          <cell r="BF15">
            <v>1.822574989</v>
          </cell>
          <cell r="BG15">
            <v>1.9318692930000003</v>
          </cell>
          <cell r="BH15">
            <v>2.3546577533475004</v>
          </cell>
        </row>
        <row r="16">
          <cell r="BG16">
            <v>2.6999999999999999E-5</v>
          </cell>
        </row>
        <row r="17">
          <cell r="BG17">
            <v>1.62215E-2</v>
          </cell>
        </row>
        <row r="24">
          <cell r="BE24">
            <v>6.7915304660000002</v>
          </cell>
          <cell r="BF24">
            <v>6.7400417454691999</v>
          </cell>
          <cell r="BG24">
            <v>7.2451340834317826</v>
          </cell>
          <cell r="BH24">
            <v>8.0375597372673475</v>
          </cell>
        </row>
        <row r="30">
          <cell r="BE30">
            <v>16.330214000000002</v>
          </cell>
          <cell r="BF30">
            <v>16.054467000000002</v>
          </cell>
          <cell r="BG30">
            <v>19.027824000000003</v>
          </cell>
          <cell r="BH30">
            <v>19.394852767957421</v>
          </cell>
        </row>
        <row r="31">
          <cell r="BE31">
            <v>8.2556759999999993</v>
          </cell>
          <cell r="BF31">
            <v>8.5067339999999998</v>
          </cell>
          <cell r="BG31">
            <v>12.021953999999999</v>
          </cell>
          <cell r="BH31">
            <v>15.036280642968345</v>
          </cell>
        </row>
        <row r="32">
          <cell r="BE32">
            <v>39.930535000000006</v>
          </cell>
          <cell r="BF32">
            <v>36.979101999999997</v>
          </cell>
          <cell r="BG32">
            <v>37.902290999999998</v>
          </cell>
          <cell r="BH32">
            <v>52.311316566399995</v>
          </cell>
        </row>
        <row r="33">
          <cell r="BE33">
            <v>132.102</v>
          </cell>
          <cell r="BF33">
            <v>114.64700000000001</v>
          </cell>
          <cell r="BG33">
            <v>124.816</v>
          </cell>
          <cell r="BH33">
            <v>142.10300000000001</v>
          </cell>
        </row>
        <row r="38">
          <cell r="BE38">
            <v>18.761599999999998</v>
          </cell>
          <cell r="BF38">
            <v>20.927299999999999</v>
          </cell>
          <cell r="BG38">
            <v>20.494200000000003</v>
          </cell>
          <cell r="BH38">
            <v>23.530377777777776</v>
          </cell>
        </row>
        <row r="42">
          <cell r="BE42">
            <v>15.277726000000001</v>
          </cell>
          <cell r="BF42">
            <v>18.046019000000001</v>
          </cell>
          <cell r="BG42">
            <v>21.400797999999998</v>
          </cell>
          <cell r="BH42">
            <v>28.885000000000002</v>
          </cell>
        </row>
        <row r="44">
          <cell r="BE44">
            <v>9.9109999999999996</v>
          </cell>
          <cell r="BF44">
            <v>11.767036000000001</v>
          </cell>
          <cell r="BG44">
            <v>14.809607</v>
          </cell>
          <cell r="BH44">
            <v>13.964847000000001</v>
          </cell>
        </row>
        <row r="45">
          <cell r="BE45">
            <v>15.800049000000001</v>
          </cell>
          <cell r="BF45">
            <v>16.233547000000002</v>
          </cell>
          <cell r="BG45">
            <v>19.779538000000002</v>
          </cell>
          <cell r="BH45">
            <v>24.130008009125454</v>
          </cell>
        </row>
        <row r="46">
          <cell r="BE46">
            <v>12.298663639000001</v>
          </cell>
          <cell r="BF46">
            <v>13.215613772999999</v>
          </cell>
          <cell r="BG46">
            <v>13.244</v>
          </cell>
          <cell r="BH46">
            <v>13.157</v>
          </cell>
        </row>
        <row r="47">
          <cell r="BE47">
            <v>6.9450000000000003</v>
          </cell>
          <cell r="BF47">
            <v>6.5760000000000005</v>
          </cell>
          <cell r="BG47">
            <v>6.9969999999999999</v>
          </cell>
          <cell r="BH47">
            <v>7.625</v>
          </cell>
        </row>
        <row r="50">
          <cell r="BE50">
            <v>56.443674999999992</v>
          </cell>
          <cell r="BF50">
            <v>62.061</v>
          </cell>
          <cell r="BG50">
            <v>62.783999999999999</v>
          </cell>
          <cell r="BH50">
            <v>64.22751283756709</v>
          </cell>
        </row>
        <row r="51">
          <cell r="A51" t="str">
            <v>Sweden</v>
          </cell>
          <cell r="BE51">
            <v>27.526217000000003</v>
          </cell>
          <cell r="BF51">
            <v>27.108344000000002</v>
          </cell>
          <cell r="BG51">
            <v>33.059967</v>
          </cell>
          <cell r="BH51">
            <v>34.320508194575474</v>
          </cell>
        </row>
        <row r="52">
          <cell r="BE52">
            <v>0.14499999999999999</v>
          </cell>
          <cell r="BF52">
            <v>0.14499999999999999</v>
          </cell>
          <cell r="BG52">
            <v>0.15</v>
          </cell>
          <cell r="BH52">
            <v>0.16800114751503645</v>
          </cell>
        </row>
        <row r="53">
          <cell r="BE53">
            <v>24.828222367875327</v>
          </cell>
          <cell r="BF53">
            <v>31.436749816045999</v>
          </cell>
          <cell r="BG53">
            <v>34.945449093410993</v>
          </cell>
          <cell r="BH53">
            <v>34.069727559999997</v>
          </cell>
        </row>
        <row r="54">
          <cell r="BE54">
            <v>3.2643000000000004</v>
          </cell>
          <cell r="BF54">
            <v>3.7656300000000003</v>
          </cell>
          <cell r="BG54">
            <v>1.5522</v>
          </cell>
          <cell r="BH54">
            <v>0.94344100000000009</v>
          </cell>
        </row>
        <row r="55">
          <cell r="BE55">
            <v>75.379800000000003</v>
          </cell>
          <cell r="BF55">
            <v>64.663200000000003</v>
          </cell>
          <cell r="BG55">
            <v>80.257199999999997</v>
          </cell>
          <cell r="BH55">
            <v>81.989499999999992</v>
          </cell>
        </row>
        <row r="59">
          <cell r="BE59">
            <v>9.6099999999999991E-2</v>
          </cell>
          <cell r="BF59">
            <v>9.1400000000000009E-2</v>
          </cell>
          <cell r="BG59">
            <v>8.3299999999999999E-2</v>
          </cell>
          <cell r="BH59">
            <v>5.6600000000000004E-2</v>
          </cell>
        </row>
        <row r="60">
          <cell r="BE60">
            <v>0.185</v>
          </cell>
          <cell r="BF60">
            <v>0.16800000000000001</v>
          </cell>
          <cell r="BG60">
            <v>0.1747111984282908</v>
          </cell>
          <cell r="BH60">
            <v>0.1717406679764244</v>
          </cell>
        </row>
        <row r="61">
          <cell r="BE61">
            <v>1.0286614000000001</v>
          </cell>
          <cell r="BF61">
            <v>1.7466647000000002</v>
          </cell>
          <cell r="BG61">
            <v>2.3118400000000001</v>
          </cell>
          <cell r="BH61">
            <v>3.6528068420881876</v>
          </cell>
        </row>
        <row r="62">
          <cell r="BE62">
            <v>1.13802</v>
          </cell>
          <cell r="BF62">
            <v>2.5848400000000002</v>
          </cell>
          <cell r="BG62">
            <v>4.2010500000000004</v>
          </cell>
          <cell r="BH62">
            <v>4.7473590000000003</v>
          </cell>
        </row>
        <row r="69">
          <cell r="BE69">
            <v>1.1260000000000001</v>
          </cell>
          <cell r="BF69">
            <v>1.1306507038835982</v>
          </cell>
          <cell r="BG69">
            <v>1.2465588031211816</v>
          </cell>
          <cell r="BH69">
            <v>1.3299907651195555</v>
          </cell>
        </row>
        <row r="70">
          <cell r="BE70">
            <v>0</v>
          </cell>
          <cell r="BF70">
            <v>0</v>
          </cell>
        </row>
        <row r="71">
          <cell r="BE71">
            <v>6.2380432000000367E-2</v>
          </cell>
          <cell r="BF71">
            <v>4.3249718400000366E-2</v>
          </cell>
          <cell r="BG71">
            <v>0.18996646207999998</v>
          </cell>
          <cell r="BH71">
            <v>0.44093132941504587</v>
          </cell>
        </row>
        <row r="72">
          <cell r="BG72">
            <v>3.5040000000000002E-2</v>
          </cell>
          <cell r="BH72">
            <v>3.5040000000000002E-2</v>
          </cell>
        </row>
        <row r="73">
          <cell r="BE73">
            <v>0.1043</v>
          </cell>
          <cell r="BF73">
            <v>0.119071</v>
          </cell>
          <cell r="BG73">
            <v>0.11511300000000001</v>
          </cell>
          <cell r="BH73">
            <v>0.11511300000000001</v>
          </cell>
        </row>
        <row r="74">
          <cell r="BG74">
            <v>0</v>
          </cell>
          <cell r="BH74">
            <v>0</v>
          </cell>
        </row>
        <row r="75">
          <cell r="BG75">
            <v>1.45</v>
          </cell>
          <cell r="BH75">
            <v>1.45</v>
          </cell>
        </row>
        <row r="76">
          <cell r="BG76">
            <v>4.4999999999999996E-5</v>
          </cell>
          <cell r="BH76">
            <v>5.3950953678474113E-2</v>
          </cell>
        </row>
        <row r="81">
          <cell r="BE81">
            <v>5.2323384848484844</v>
          </cell>
          <cell r="BF81">
            <v>5.4850757575757578</v>
          </cell>
          <cell r="BG81">
            <v>5.5132195159253659</v>
          </cell>
          <cell r="BH81">
            <v>5.7368818346042225</v>
          </cell>
        </row>
        <row r="82">
          <cell r="BE82">
            <v>4.5918909120000011</v>
          </cell>
        </row>
        <row r="83">
          <cell r="BF83">
            <v>8.652000000000001</v>
          </cell>
          <cell r="BG83">
            <v>9.7000000000000011</v>
          </cell>
          <cell r="BH83">
            <v>11.576709000000001</v>
          </cell>
        </row>
        <row r="96">
          <cell r="BE96">
            <v>22.606891796334569</v>
          </cell>
          <cell r="BF96">
            <v>26.795875947667113</v>
          </cell>
          <cell r="BG96">
            <v>30.0503</v>
          </cell>
          <cell r="BH96">
            <v>31.867912</v>
          </cell>
        </row>
        <row r="97">
          <cell r="BE97">
            <v>466.5</v>
          </cell>
          <cell r="BF97">
            <v>655.80000000000007</v>
          </cell>
          <cell r="BG97">
            <v>762.67</v>
          </cell>
          <cell r="BH97">
            <v>885.87</v>
          </cell>
        </row>
        <row r="98">
          <cell r="BE98">
            <v>60.427402622915992</v>
          </cell>
          <cell r="BF98">
            <v>68.094243325148014</v>
          </cell>
          <cell r="BG98">
            <v>70.045164749060007</v>
          </cell>
          <cell r="BH98">
            <v>82.10639144212</v>
          </cell>
        </row>
        <row r="99">
          <cell r="BE99">
            <v>0.47500000000000003</v>
          </cell>
          <cell r="BF99">
            <v>0.437</v>
          </cell>
          <cell r="BG99">
            <v>0.35599999999999998</v>
          </cell>
          <cell r="BH99">
            <v>0.48099999999999998</v>
          </cell>
        </row>
        <row r="100">
          <cell r="BE100">
            <v>8.40515765602456</v>
          </cell>
          <cell r="BF100">
            <v>9.536232423490917</v>
          </cell>
          <cell r="BG100">
            <v>9.4154975597976058</v>
          </cell>
          <cell r="BH100">
            <v>10.008989425161701</v>
          </cell>
        </row>
        <row r="101">
          <cell r="BE101">
            <v>0</v>
          </cell>
          <cell r="BF101">
            <v>0</v>
          </cell>
          <cell r="BG101">
            <v>0</v>
          </cell>
          <cell r="BH101">
            <v>0</v>
          </cell>
        </row>
        <row r="102">
          <cell r="BE102">
            <v>2.7321583007423698</v>
          </cell>
          <cell r="BF102">
            <v>3.4323211146302901</v>
          </cell>
          <cell r="BG102">
            <v>4.6417189392381086</v>
          </cell>
          <cell r="BH102">
            <v>4.3807605572602819</v>
          </cell>
        </row>
        <row r="103">
          <cell r="BE103">
            <v>0</v>
          </cell>
          <cell r="BF103">
            <v>0</v>
          </cell>
          <cell r="BG103">
            <v>0</v>
          </cell>
          <cell r="BH103">
            <v>0</v>
          </cell>
        </row>
        <row r="104">
          <cell r="BE104">
            <v>3.1499483374067436</v>
          </cell>
          <cell r="BF104">
            <v>3.1800172337180088</v>
          </cell>
          <cell r="BG104">
            <v>3.3694576249999999</v>
          </cell>
          <cell r="BH104">
            <v>3.3897963673480001</v>
          </cell>
        </row>
        <row r="105">
          <cell r="BE105">
            <v>2.3088717859999996</v>
          </cell>
          <cell r="BF105">
            <v>2.2707838599999999</v>
          </cell>
          <cell r="BG105">
            <v>3.5774762560000002</v>
          </cell>
          <cell r="BH105">
            <v>6.2013488350000001</v>
          </cell>
        </row>
        <row r="106">
          <cell r="BE106">
            <v>3.22</v>
          </cell>
          <cell r="BF106">
            <v>3.532</v>
          </cell>
          <cell r="BG106">
            <v>2.988</v>
          </cell>
          <cell r="BH106">
            <v>3.6083003533568903</v>
          </cell>
        </row>
        <row r="107">
          <cell r="BE107">
            <v>0.98199999999999998</v>
          </cell>
          <cell r="BF107">
            <v>3.3410000000000002</v>
          </cell>
          <cell r="BG107">
            <v>9.0909999999999993</v>
          </cell>
          <cell r="BH107">
            <v>11.367000000000001</v>
          </cell>
        </row>
      </sheetData>
      <sheetData sheetId="66">
        <row r="5">
          <cell r="BE5">
            <v>0.3381403386592865</v>
          </cell>
          <cell r="BF5">
            <v>0.35133692622184753</v>
          </cell>
          <cell r="BG5">
            <v>0.36018869280815125</v>
          </cell>
          <cell r="BH5">
            <v>0.36411598324775696</v>
          </cell>
        </row>
        <row r="6">
          <cell r="BE6">
            <v>0.18628375232219696</v>
          </cell>
          <cell r="BF6">
            <v>0.1985260546207428</v>
          </cell>
          <cell r="BG6">
            <v>0.19267638027667999</v>
          </cell>
          <cell r="BH6">
            <v>0.20247095823287964</v>
          </cell>
        </row>
        <row r="7">
          <cell r="BE7">
            <v>3.2273566722869873</v>
          </cell>
          <cell r="BF7">
            <v>3.5986137390136719</v>
          </cell>
          <cell r="BG7">
            <v>4.1173520088195801</v>
          </cell>
          <cell r="BH7">
            <v>4.016791820526123</v>
          </cell>
        </row>
        <row r="10">
          <cell r="BE10">
            <v>8.8974215090274811E-2</v>
          </cell>
          <cell r="BF10">
            <v>0.1218722015619278</v>
          </cell>
          <cell r="BG10">
            <v>0.13294816017150879</v>
          </cell>
          <cell r="BH10">
            <v>0.13536813855171204</v>
          </cell>
        </row>
        <row r="11">
          <cell r="BE11">
            <v>0.53939396142959595</v>
          </cell>
          <cell r="BF11">
            <v>0.68093657493591309</v>
          </cell>
          <cell r="BG11">
            <v>0.76616817712783813</v>
          </cell>
          <cell r="BH11">
            <v>0.89315974712371826</v>
          </cell>
        </row>
        <row r="12">
          <cell r="BE12">
            <v>5.296776071190834E-2</v>
          </cell>
          <cell r="BF12">
            <v>7.1856968104839325E-2</v>
          </cell>
          <cell r="BG12">
            <v>8.3469800651073456E-2</v>
          </cell>
          <cell r="BH12">
            <v>9.1184653341770172E-2</v>
          </cell>
        </row>
        <row r="13">
          <cell r="BE13">
            <v>9.5680967206135392E-5</v>
          </cell>
          <cell r="BF13">
            <v>5.6962965754792094E-4</v>
          </cell>
          <cell r="BG13">
            <v>7.0280011277645826E-4</v>
          </cell>
          <cell r="BH13">
            <v>1.9039822509512305E-3</v>
          </cell>
        </row>
        <row r="14">
          <cell r="BE14">
            <v>7.2895281482487917E-4</v>
          </cell>
          <cell r="BF14">
            <v>5.8413652004674077E-4</v>
          </cell>
          <cell r="BG14">
            <v>5.6877249153330922E-4</v>
          </cell>
          <cell r="BH14">
            <v>1.9505531527101994E-3</v>
          </cell>
        </row>
        <row r="15">
          <cell r="BE15">
            <v>1.7151683568954468E-2</v>
          </cell>
          <cell r="BF15">
            <v>1.7168723046779633E-2</v>
          </cell>
          <cell r="BG15">
            <v>1.8131917342543602E-2</v>
          </cell>
          <cell r="BH15">
            <v>2.2019777446985245E-2</v>
          </cell>
        </row>
        <row r="17">
          <cell r="BE17">
            <v>1.8796027870848775E-4</v>
          </cell>
          <cell r="BF17">
            <v>1.8034598906524479E-4</v>
          </cell>
          <cell r="BG17">
            <v>1.5224989328999072E-4</v>
          </cell>
        </row>
        <row r="23">
          <cell r="BE23">
            <v>6.4211480319499969E-2</v>
          </cell>
          <cell r="BF23">
            <v>6.3491441309452057E-2</v>
          </cell>
          <cell r="BG23">
            <v>6.8000547587871552E-2</v>
          </cell>
          <cell r="BH23">
            <v>7.5163908302783966E-2</v>
          </cell>
        </row>
        <row r="31">
          <cell r="BE31">
            <v>7.8054457902908325E-2</v>
          </cell>
          <cell r="BF31">
            <v>8.0133751034736633E-2</v>
          </cell>
          <cell r="BG31">
            <v>0.11283427476882935</v>
          </cell>
          <cell r="BH31">
            <v>0.14061301946640015</v>
          </cell>
        </row>
        <row r="41">
          <cell r="BE41">
            <v>3.3198555465787649E-3</v>
          </cell>
          <cell r="BF41">
            <v>2.9608400072902441E-3</v>
          </cell>
          <cell r="BG41">
            <v>2.9304081108421087E-3</v>
          </cell>
          <cell r="BH41">
            <v>4.3472531251609325E-3</v>
          </cell>
        </row>
        <row r="42">
          <cell r="BE42">
            <v>0.14444541931152344</v>
          </cell>
          <cell r="BF42">
            <v>0.16999416053295135</v>
          </cell>
          <cell r="BG42">
            <v>0.20086115598678589</v>
          </cell>
          <cell r="BH42">
            <v>0.27012047171592712</v>
          </cell>
        </row>
        <row r="43">
          <cell r="BE43">
            <v>1.1051057372242212E-3</v>
          </cell>
          <cell r="BF43">
            <v>9.734289487823844E-4</v>
          </cell>
          <cell r="BG43">
            <v>1.010425272397697E-3</v>
          </cell>
          <cell r="BH43">
            <v>1.4742489438503981E-3</v>
          </cell>
        </row>
        <row r="44">
          <cell r="BE44">
            <v>9.3704946339130402E-2</v>
          </cell>
          <cell r="BF44">
            <v>0.11084591597318649</v>
          </cell>
          <cell r="BG44">
            <v>0.13899831473827362</v>
          </cell>
          <cell r="BH44">
            <v>0.13059341907501221</v>
          </cell>
        </row>
        <row r="45">
          <cell r="BE45">
            <v>0.1493837982416153</v>
          </cell>
          <cell r="BF45">
            <v>0.15292061865329742</v>
          </cell>
          <cell r="BG45">
            <v>0.18564452230930328</v>
          </cell>
          <cell r="BH45">
            <v>0.22565376758575439</v>
          </cell>
        </row>
        <row r="46">
          <cell r="BE46">
            <v>0.11627945303916931</v>
          </cell>
          <cell r="BF46">
            <v>0.12449157238006592</v>
          </cell>
          <cell r="BG46">
            <v>0.12430401146411896</v>
          </cell>
          <cell r="BH46">
            <v>0.12303877621889114</v>
          </cell>
        </row>
        <row r="48">
          <cell r="BE48">
            <v>3.7818565033376217E-5</v>
          </cell>
          <cell r="BF48">
            <v>4.7100184019654989E-5</v>
          </cell>
          <cell r="BG48">
            <v>3.7542740756180137E-5</v>
          </cell>
          <cell r="BH48">
            <v>3.7406331102829427E-5</v>
          </cell>
        </row>
        <row r="49">
          <cell r="BE49">
            <v>5.910096297156997E-5</v>
          </cell>
          <cell r="BF49">
            <v>5.2686267736135051E-5</v>
          </cell>
          <cell r="BG49">
            <v>5.3789361118106171E-5</v>
          </cell>
          <cell r="BH49">
            <v>6.0082998970756307E-5</v>
          </cell>
        </row>
        <row r="50">
          <cell r="BE50">
            <v>0.53365468978881836</v>
          </cell>
          <cell r="BF50">
            <v>0.58461689949035645</v>
          </cell>
          <cell r="BG50">
            <v>0.58927083015441895</v>
          </cell>
          <cell r="BH50">
            <v>0.60062891244888306</v>
          </cell>
        </row>
        <row r="51">
          <cell r="BE51">
            <v>0.2602505087852478</v>
          </cell>
          <cell r="BF51">
            <v>0.25536161661148071</v>
          </cell>
          <cell r="BG51">
            <v>0.31029045581817627</v>
          </cell>
          <cell r="BH51">
            <v>0.32095107436180115</v>
          </cell>
        </row>
        <row r="52">
          <cell r="A52" t="str">
            <v>Switzerland</v>
          </cell>
          <cell r="BE52">
            <v>1.3709230115637183E-3</v>
          </cell>
          <cell r="BF52">
            <v>1.3659053947776556E-3</v>
          </cell>
          <cell r="BG52">
            <v>1.4078527456149459E-3</v>
          </cell>
          <cell r="BH52">
            <v>1.5710766892880201E-3</v>
          </cell>
        </row>
        <row r="53">
          <cell r="BE53">
            <v>0.2347419410943985</v>
          </cell>
          <cell r="BF53">
            <v>0.29613533616065979</v>
          </cell>
          <cell r="BG53">
            <v>0.32798698544502258</v>
          </cell>
          <cell r="BH53">
            <v>0.31860587000846863</v>
          </cell>
        </row>
        <row r="54">
          <cell r="BE54">
            <v>3.0862785875797272E-2</v>
          </cell>
          <cell r="BF54">
            <v>3.547237440943718E-2</v>
          </cell>
          <cell r="BG54">
            <v>1.4568460173904896E-2</v>
          </cell>
          <cell r="BH54">
            <v>8.8226664811372757E-3</v>
          </cell>
        </row>
        <row r="55">
          <cell r="BE55">
            <v>0.71268898248672485</v>
          </cell>
          <cell r="BF55">
            <v>0.60912972688674927</v>
          </cell>
          <cell r="BG55">
            <v>0.75326883792877197</v>
          </cell>
          <cell r="BH55">
            <v>0.7667316198348999</v>
          </cell>
        </row>
        <row r="59">
          <cell r="BE59">
            <v>9.0859102783724666E-4</v>
          </cell>
          <cell r="BG59">
            <v>7.8182754805311561E-4</v>
          </cell>
          <cell r="BH59">
            <v>5.2929960656911135E-4</v>
          </cell>
        </row>
        <row r="60">
          <cell r="BE60">
            <v>1.7491086618974805E-3</v>
          </cell>
          <cell r="BG60">
            <v>1.6397843137383461E-3</v>
          </cell>
          <cell r="BH60">
            <v>1.6060471534729004E-3</v>
          </cell>
        </row>
        <row r="61">
          <cell r="BE61">
            <v>9.7256246954202652E-3</v>
          </cell>
          <cell r="BF61">
            <v>1.6453646123409271E-2</v>
          </cell>
          <cell r="BG61">
            <v>2.1698202937841415E-2</v>
          </cell>
          <cell r="BH61">
            <v>3.4159526228904724E-2</v>
          </cell>
        </row>
        <row r="62">
          <cell r="BE62">
            <v>1.0759570635855198E-2</v>
          </cell>
          <cell r="BF62">
            <v>2.4349289014935493E-2</v>
          </cell>
          <cell r="BG62">
            <v>3.9429731667041779E-2</v>
          </cell>
          <cell r="BH62">
            <v>4.4395320117473602E-2</v>
          </cell>
        </row>
        <row r="63">
          <cell r="BE63">
            <v>0</v>
          </cell>
          <cell r="BF63">
            <v>0</v>
          </cell>
          <cell r="BG63">
            <v>0</v>
          </cell>
          <cell r="BH63">
            <v>0</v>
          </cell>
        </row>
        <row r="64">
          <cell r="BE64">
            <v>0</v>
          </cell>
          <cell r="BF64">
            <v>0</v>
          </cell>
          <cell r="BG64">
            <v>0</v>
          </cell>
          <cell r="BH64">
            <v>0</v>
          </cell>
        </row>
        <row r="69">
          <cell r="BE69">
            <v>1.0645925998687744E-2</v>
          </cell>
          <cell r="BF69">
            <v>1.0650771670043468E-2</v>
          </cell>
          <cell r="BG69">
            <v>1.169980876147747E-2</v>
          </cell>
          <cell r="BH69">
            <v>1.2437518686056137E-2</v>
          </cell>
        </row>
        <row r="70">
          <cell r="BE70">
            <v>0</v>
          </cell>
          <cell r="BF70">
            <v>0</v>
          </cell>
          <cell r="BG70">
            <v>0</v>
          </cell>
          <cell r="BH70">
            <v>0</v>
          </cell>
        </row>
        <row r="71">
          <cell r="BE71">
            <v>5.8978458400815725E-4</v>
          </cell>
          <cell r="BF71">
            <v>4.0741395787335932E-4</v>
          </cell>
          <cell r="BG71">
            <v>1.7829653806984425E-3</v>
          </cell>
          <cell r="BH71">
            <v>4.1234060190618038E-3</v>
          </cell>
        </row>
        <row r="72">
          <cell r="BF72">
            <v>3.3007809543050826E-4</v>
          </cell>
          <cell r="BG72">
            <v>3.2887441921047866E-4</v>
          </cell>
          <cell r="BH72">
            <v>3.2767947413958609E-4</v>
          </cell>
        </row>
        <row r="73">
          <cell r="BE73">
            <v>9.8611903376877308E-4</v>
          </cell>
          <cell r="BF73">
            <v>1.1216532438993454E-3</v>
          </cell>
          <cell r="BG73">
            <v>1.0804143967106938E-3</v>
          </cell>
          <cell r="BH73">
            <v>1.0764887556433678E-3</v>
          </cell>
        </row>
        <row r="74">
          <cell r="BE74">
            <v>0</v>
          </cell>
          <cell r="BF74">
            <v>0</v>
          </cell>
          <cell r="BG74">
            <v>0</v>
          </cell>
          <cell r="BH74">
            <v>0</v>
          </cell>
        </row>
        <row r="75">
          <cell r="BG75">
            <v>1.3609243556857109E-2</v>
          </cell>
          <cell r="BH75">
            <v>1.35597949847579E-2</v>
          </cell>
        </row>
        <row r="76">
          <cell r="BH76">
            <v>5.0452683353796601E-4</v>
          </cell>
        </row>
        <row r="80">
          <cell r="BG80">
            <v>1.5017096302472055E-4</v>
          </cell>
          <cell r="BH80">
            <v>1.4962532441131771E-4</v>
          </cell>
        </row>
        <row r="81">
          <cell r="BE81">
            <v>4.9469884485006332E-2</v>
          </cell>
          <cell r="BF81">
            <v>5.1669616252183914E-2</v>
          </cell>
          <cell r="BG81">
            <v>5.1745343953371048E-2</v>
          </cell>
          <cell r="BH81">
            <v>5.3648926317691803E-2</v>
          </cell>
        </row>
        <row r="82">
          <cell r="BE82">
            <v>4.3414682149887085E-2</v>
          </cell>
          <cell r="BF82">
            <v>4.8105020076036453E-2</v>
          </cell>
          <cell r="BG82">
            <v>5.0268590450286865E-2</v>
          </cell>
          <cell r="BH82">
            <v>6.1212435364723206E-2</v>
          </cell>
        </row>
        <row r="91">
          <cell r="BE91">
            <v>3.3110154327005148E-3</v>
          </cell>
          <cell r="BG91">
            <v>6.8739941343665123E-3</v>
          </cell>
        </row>
        <row r="92">
          <cell r="BE92">
            <v>9.7047165036201477E-3</v>
          </cell>
          <cell r="BG92">
            <v>9.8808072507381439E-3</v>
          </cell>
        </row>
        <row r="93">
          <cell r="BE93">
            <v>2.1795459091663361E-2</v>
          </cell>
          <cell r="BG93">
            <v>2.6894794777035713E-2</v>
          </cell>
        </row>
        <row r="96">
          <cell r="BE96">
            <v>0.21374005079269409</v>
          </cell>
          <cell r="BG96">
            <v>0.28204265236854553</v>
          </cell>
        </row>
        <row r="97">
          <cell r="BE97">
            <v>4.4105901718139648</v>
          </cell>
          <cell r="BG97">
            <v>7.1581807136535645</v>
          </cell>
        </row>
        <row r="98">
          <cell r="BE98">
            <v>0.57131940126419067</v>
          </cell>
          <cell r="BG98">
            <v>0.65742188692092896</v>
          </cell>
        </row>
        <row r="99">
          <cell r="BE99">
            <v>4.490954801440239E-3</v>
          </cell>
          <cell r="BG99">
            <v>3.3413039054721594E-3</v>
          </cell>
        </row>
        <row r="100">
          <cell r="BE100">
            <v>7.9467751085758209E-2</v>
          </cell>
          <cell r="BG100">
            <v>8.8370896875858307E-2</v>
          </cell>
        </row>
        <row r="101">
          <cell r="BE101">
            <v>0</v>
          </cell>
          <cell r="BG101">
            <v>0</v>
          </cell>
        </row>
        <row r="102">
          <cell r="BE102">
            <v>2.5831576436758041E-2</v>
          </cell>
          <cell r="BG102">
            <v>4.3565712869167328E-2</v>
          </cell>
        </row>
        <row r="103">
          <cell r="BE103">
            <v>0</v>
          </cell>
          <cell r="BG103">
            <v>0</v>
          </cell>
        </row>
        <row r="104">
          <cell r="BE104">
            <v>2.9781632125377655E-2</v>
          </cell>
          <cell r="BG104">
            <v>3.1624667346477509E-2</v>
          </cell>
        </row>
        <row r="105">
          <cell r="BE105">
            <v>2.1829554811120033E-2</v>
          </cell>
          <cell r="BG105">
            <v>3.3577065914869308E-2</v>
          </cell>
        </row>
        <row r="106">
          <cell r="BE106">
            <v>3.0443944036960602E-2</v>
          </cell>
          <cell r="BG106">
            <v>2.8044426813721657E-2</v>
          </cell>
        </row>
        <row r="107">
          <cell r="BE107">
            <v>9.2844581231474876E-3</v>
          </cell>
          <cell r="BG107">
            <v>8.5325263440608978E-2</v>
          </cell>
        </row>
      </sheetData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em Aleksandrov" refreshedDate="45683.773964467589" createdVersion="8" refreshedVersion="8" minRefreshableVersion="3" recordCount="259" xr:uid="{8501389A-6F31-4677-B976-BA91BA9BA566}">
  <cacheSource type="worksheet">
    <worksheetSource name="Table3"/>
  </cacheSource>
  <cacheFields count="20">
    <cacheField name="Year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  <cacheField name="Country" numFmtId="0">
      <sharedItems count="71">
        <s v="Algeria"/>
        <s v="Angola"/>
        <s v="Argentina"/>
        <s v="Australia"/>
        <s v="Austria"/>
        <s v="Azerbaijan"/>
        <s v="Belarus"/>
        <s v="Brazil"/>
        <s v="Canada"/>
        <s v="Chad"/>
        <s v="Chile"/>
        <s v="China"/>
        <s v="Colombia"/>
        <s v="Denmark"/>
        <s v="Ecuador"/>
        <s v="Egypt"/>
        <s v="Finland"/>
        <s v="France"/>
        <s v="Germany"/>
        <s v="Guyana"/>
        <s v="India"/>
        <s v="Indonesia"/>
        <s v="Iran"/>
        <s v="Iraq"/>
        <s v="Israel"/>
        <s v="Italy"/>
        <s v="Japan"/>
        <s v="Kazakhstan"/>
        <s v="Kuwait"/>
        <s v="Libya"/>
        <s v="Malaysia"/>
        <s v="Mexico"/>
        <s v="Netherlands"/>
        <s v="Nigeria"/>
        <s v="Norway"/>
        <s v="Oman"/>
        <s v="Pakistan"/>
        <s v="Peru"/>
        <s v="Poland"/>
        <s v="Portugal"/>
        <s v="Qatar"/>
        <s v="Republic of Congo "/>
        <s v="Romania"/>
        <s v="Russian Federation"/>
        <s v="Saudi Arabia"/>
        <s v="Singapore"/>
        <s v="South Africa"/>
        <s v="South Korea"/>
        <s v="South Sudan"/>
        <s v="Spain"/>
        <s v="Sweden"/>
        <s v="Switzerland"/>
        <s v="Syria"/>
        <s v="Taiwan"/>
        <s v="Thailand"/>
        <s v="Trinidad &amp; Tobago"/>
        <s v="Turkey"/>
        <s v="Turkmenistan"/>
        <s v="Ukraine"/>
        <s v="United Arab Emirates"/>
        <s v="United Kingdom"/>
        <s v="US"/>
        <s v="Uzbekistan"/>
        <s v="Venezuela"/>
        <s v="Vietnam"/>
        <s v="Swidzerland" u="1"/>
        <s v="Yemen" u="1"/>
        <s v="Sudan" u="1"/>
        <s v="Equatorial Guinea" u="1"/>
        <s v="Gabon" u="1"/>
        <s v="Thaiwan" u="1"/>
      </sharedItems>
    </cacheField>
    <cacheField name="Oil Production_x000a_(Mil.ton.)" numFmtId="2">
      <sharedItems containsSemiMixedTypes="0" containsString="0" containsNumber="1" minValue="0" maxValue="827.14102074626737"/>
    </cacheField>
    <cacheField name="Oil Consumption_x000a_(Mil.ton.)" numFmtId="2">
      <sharedItems containsSemiMixedTypes="0" containsString="0" containsNumber="1" minValue="0" maxValue="815.60979768544757"/>
    </cacheField>
    <cacheField name="Natural Gas Production_x000a_ (Mil.ton.)" numFmtId="2">
      <sharedItems containsSemiMixedTypes="0" containsString="0" containsNumber="1" minValue="0" maxValue="745.41361498771948"/>
    </cacheField>
    <cacheField name="Natural Gas Consumption _x000a_(Mil.ton.)" numFmtId="2">
      <sharedItems containsSemiMixedTypes="0" containsString="0" containsNumber="1" minValue="0" maxValue="638.25639254123541"/>
    </cacheField>
    <cacheField name="Coal Production _x000a_(Mil.ton.)" numFmtId="2">
      <sharedItems containsSemiMixedTypes="0" containsString="0" containsNumber="1" minValue="0" maxValue="4710"/>
    </cacheField>
    <cacheField name="Coal Consumption_x000a_(Mil.ton.)" numFmtId="2">
      <sharedItems containsSemiMixedTypes="0" containsString="0" containsNumber="1" minValue="0" maxValue="3136.9475885009765"/>
    </cacheField>
    <cacheField name="Solar Energy Generation _x000a_(Mil.ton.)" numFmtId="2">
      <sharedItems containsSemiMixedTypes="0" containsString="0" containsNumber="1" minValue="0" maxValue="50.236899999999991"/>
    </cacheField>
    <cacheField name="Solar Energy Consumption_x000a_(Mil.ton.)" numFmtId="2">
      <sharedItems containsSemiMixedTypes="0" containsString="0" containsNumber="1" minValue="0" maxValue="186.38824762344359"/>
    </cacheField>
    <cacheField name="Wind Energy Generation _x000a_(Mil.ton)" numFmtId="2">
      <sharedItems containsSemiMixedTypes="0" containsString="0" containsNumber="1" minValue="0" maxValue="76.184819999999988"/>
    </cacheField>
    <cacheField name="Wind Energy Consumption _x000a_(Mil.ton.)" numFmtId="2">
      <sharedItems containsSemiMixedTypes="0" containsString="0" containsNumber="1" minValue="0" maxValue="170.93735544204711"/>
    </cacheField>
    <cacheField name="Hydroelectricity Generation_x000a_(Mil.ton.)" numFmtId="2">
      <sharedItems containsSemiMixedTypes="0" containsString="0" containsNumber="1" minValue="0" maxValue="113.666974"/>
    </cacheField>
    <cacheField name="Hydroelectricity Consumption_x000a_(Mil.ton)" numFmtId="2">
      <sharedItems containsSemiMixedTypes="0" containsString="0" containsNumber="1" minValue="0" maxValue="1.074680465698242"/>
    </cacheField>
    <cacheField name="Total Production" numFmtId="2">
      <sharedItems containsSemiMixedTypes="0" containsString="0" containsNumber="1" minValue="6.3789697445972487E-2" maxValue="5243.3709703791146"/>
    </cacheField>
    <cacheField name="Total Consumption" numFmtId="2">
      <sharedItems containsSemiMixedTypes="0" containsString="0" containsNumber="1" minValue="0" maxValue="4555.2945343125803"/>
    </cacheField>
    <cacheField name="Non-Renewable Energy Production" numFmtId="2">
      <sharedItems containsSemiMixedTypes="0" containsString="0" containsNumber="1" minValue="0" maxValue="5087.6920176991152"/>
    </cacheField>
    <cacheField name="Renewable Energy Production" numFmtId="2">
      <sharedItems containsSemiMixedTypes="0" containsString="0" containsNumber="1" minValue="0" maxValue="212.30639399999998"/>
    </cacheField>
    <cacheField name="Share of Non-renewable Production(%)" numFmtId="2">
      <sharedItems containsSemiMixedTypes="0" containsString="0" containsNumber="1" minValue="0" maxValue="100"/>
    </cacheField>
    <cacheField name="Share of Renewable Energy Production(%)" numFmtId="2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tem Aleksandrov" refreshedDate="45687.730385185183" backgroundQuery="1" createdVersion="8" refreshedVersion="8" minRefreshableVersion="3" recordCount="0" supportSubquery="1" supportAdvancedDrill="1" xr:uid="{EF46C831-124A-4780-8595-802265B250CA}">
  <cacheSource type="external" connectionId="1"/>
  <cacheFields count="3">
    <cacheField name="[Table3].[Year].[Year]" caption="Year" numFmtId="0" level="1">
      <sharedItems containsSemiMixedTypes="0" containsString="0" containsNumber="1" containsInteger="1" minValue="2020" maxValue="2023" count="4"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Table3].[Year].&amp;[2020]"/>
            <x15:cachedUniqueName index="1" name="[Table3].[Year].&amp;[2021]"/>
            <x15:cachedUniqueName index="2" name="[Table3].[Year].&amp;[2022]"/>
            <x15:cachedUniqueName index="3" name="[Table3].[Year].&amp;[2023]"/>
          </x15:cachedUniqueNames>
        </ext>
      </extLst>
    </cacheField>
    <cacheField name="[Table3].[Country].[Country]" caption="Country" numFmtId="0" hierarchy="1" level="1">
      <sharedItems count="10">
        <s v="Brazil"/>
        <s v="Canada"/>
        <s v="China"/>
        <s v="Germany"/>
        <s v="India"/>
        <s v="Japan"/>
        <s v="Norway"/>
        <s v="Russian Federation"/>
        <s v="Spain"/>
        <s v="US"/>
      </sharedItems>
    </cacheField>
    <cacheField name="[Measures].[Sum of Renewable Energy Production]" caption="Sum of Renewable Energy Production" numFmtId="0" hierarchy="24" level="32767"/>
  </cacheFields>
  <cacheHierarchies count="25">
    <cacheHierarchy uniqueName="[Table3].[Year]" caption="Year" attribute="1" defaultMemberUniqueName="[Table3].[Year].[All]" allUniqueName="[Table3].[Year].[All]" dimensionUniqueName="[Table3]" displayFolder="" count="2" memberValueDatatype="20" unbalanced="0">
      <fieldsUsage count="2">
        <fieldUsage x="-1"/>
        <fieldUsage x="0"/>
      </fieldsUsage>
    </cacheHierarchy>
    <cacheHierarchy uniqueName="[Table3].[Country]" caption="Country" attribute="1" defaultMemberUniqueName="[Table3].[Country].[All]" allUniqueName="[Table3].[Country].[All]" dimensionUniqueName="[Table3]" displayFolder="" count="2" memberValueDatatype="130" unbalanced="0">
      <fieldsUsage count="2">
        <fieldUsage x="-1"/>
        <fieldUsage x="1"/>
      </fieldsUsage>
    </cacheHierarchy>
    <cacheHierarchy uniqueName="[Table3].[Oil Production (Mil.ton.)]" caption="Oil Production (Mil.ton.)" attribute="1" defaultMemberUniqueName="[Table3].[Oil Production (Mil.ton.)].[All]" allUniqueName="[Table3].[Oil Production (Mil.ton.)].[All]" dimensionUniqueName="[Table3]" displayFolder="" count="0" memberValueDatatype="5" unbalanced="0"/>
    <cacheHierarchy uniqueName="[Table3].[Oil Consumption (Mil.ton.)]" caption="Oil Consumption (Mil.ton.)" attribute="1" defaultMemberUniqueName="[Table3].[Oil Consumption (Mil.ton.)].[All]" allUniqueName="[Table3].[Oil Consumption (Mil.ton.)].[All]" dimensionUniqueName="[Table3]" displayFolder="" count="0" memberValueDatatype="5" unbalanced="0"/>
    <cacheHierarchy uniqueName="[Table3].[Natural Gas Production  (Mil.ton.)]" caption="Natural Gas Production  (Mil.ton.)" attribute="1" defaultMemberUniqueName="[Table3].[Natural Gas Production  (Mil.ton.)].[All]" allUniqueName="[Table3].[Natural Gas Production  (Mil.ton.)].[All]" dimensionUniqueName="[Table3]" displayFolder="" count="0" memberValueDatatype="5" unbalanced="0"/>
    <cacheHierarchy uniqueName="[Table3].[Natural Gas Consumption  (Mil.ton.)]" caption="Natural Gas Consumption  (Mil.ton.)" attribute="1" defaultMemberUniqueName="[Table3].[Natural Gas Consumption  (Mil.ton.)].[All]" allUniqueName="[Table3].[Natural Gas Consumption  (Mil.ton.)].[All]" dimensionUniqueName="[Table3]" displayFolder="" count="0" memberValueDatatype="5" unbalanced="0"/>
    <cacheHierarchy uniqueName="[Table3].[Coal Production  (Mil.ton.)]" caption="Coal Production  (Mil.ton.)" attribute="1" defaultMemberUniqueName="[Table3].[Coal Production  (Mil.ton.)].[All]" allUniqueName="[Table3].[Coal Production  (Mil.ton.)].[All]" dimensionUniqueName="[Table3]" displayFolder="" count="0" memberValueDatatype="5" unbalanced="0"/>
    <cacheHierarchy uniqueName="[Table3].[Coal Consumption (Mil.ton.)]" caption="Coal Consumption (Mil.ton.)" attribute="1" defaultMemberUniqueName="[Table3].[Coal Consumption (Mil.ton.)].[All]" allUniqueName="[Table3].[Coal Consumption (Mil.ton.)].[All]" dimensionUniqueName="[Table3]" displayFolder="" count="0" memberValueDatatype="5" unbalanced="0"/>
    <cacheHierarchy uniqueName="[Table3].[Solar Energy Generation  (Mil.ton.)]" caption="Solar Energy Generation  (Mil.ton.)" attribute="1" defaultMemberUniqueName="[Table3].[Solar Energy Generation  (Mil.ton.)].[All]" allUniqueName="[Table3].[Solar Energy Generation  (Mil.ton.)].[All]" dimensionUniqueName="[Table3]" displayFolder="" count="0" memberValueDatatype="5" unbalanced="0"/>
    <cacheHierarchy uniqueName="[Table3].[Solar Energy Consumption (Mil.ton.)]" caption="Solar Energy Consumption (Mil.ton.)" attribute="1" defaultMemberUniqueName="[Table3].[Solar Energy Consumption (Mil.ton.)].[All]" allUniqueName="[Table3].[Solar Energy Consumption (Mil.ton.)].[All]" dimensionUniqueName="[Table3]" displayFolder="" count="0" memberValueDatatype="5" unbalanced="0"/>
    <cacheHierarchy uniqueName="[Table3].[Wind Energy Generation  (Mil.ton)]" caption="Wind Energy Generation  (Mil.ton)" attribute="1" defaultMemberUniqueName="[Table3].[Wind Energy Generation  (Mil.ton)].[All]" allUniqueName="[Table3].[Wind Energy Generation  (Mil.ton)].[All]" dimensionUniqueName="[Table3]" displayFolder="" count="0" memberValueDatatype="5" unbalanced="0"/>
    <cacheHierarchy uniqueName="[Table3].[Wind Energy Consumption  (Mil.ton.)]" caption="Wind Energy Consumption  (Mil.ton.)" attribute="1" defaultMemberUniqueName="[Table3].[Wind Energy Consumption  (Mil.ton.)].[All]" allUniqueName="[Table3].[Wind Energy Consumption  (Mil.ton.)].[All]" dimensionUniqueName="[Table3]" displayFolder="" count="0" memberValueDatatype="5" unbalanced="0"/>
    <cacheHierarchy uniqueName="[Table3].[Hydroelectricity Generation (Mil.ton.)]" caption="Hydroelectricity Generation (Mil.ton.)" attribute="1" defaultMemberUniqueName="[Table3].[Hydroelectricity Generation (Mil.ton.)].[All]" allUniqueName="[Table3].[Hydroelectricity Generation (Mil.ton.)].[All]" dimensionUniqueName="[Table3]" displayFolder="" count="0" memberValueDatatype="5" unbalanced="0"/>
    <cacheHierarchy uniqueName="[Table3].[Hydroelectricity Consumption (Mil.ton)]" caption="Hydroelectricity Consumption (Mil.ton)" attribute="1" defaultMemberUniqueName="[Table3].[Hydroelectricity Consumption (Mil.ton)].[All]" allUniqueName="[Table3].[Hydroelectricity Consumption (Mil.ton)].[All]" dimensionUniqueName="[Table3]" displayFolder="" count="0" memberValueDatatype="5" unbalanced="0"/>
    <cacheHierarchy uniqueName="[Table3].[Total Production]" caption="Total Production" attribute="1" defaultMemberUniqueName="[Table3].[Total Production].[All]" allUniqueName="[Table3].[Total Production].[All]" dimensionUniqueName="[Table3]" displayFolder="" count="0" memberValueDatatype="5" unbalanced="0"/>
    <cacheHierarchy uniqueName="[Table3].[Total Consumption]" caption="Total Consumption" attribute="1" defaultMemberUniqueName="[Table3].[Total Consumption].[All]" allUniqueName="[Table3].[Total Consumption].[All]" dimensionUniqueName="[Table3]" displayFolder="" count="0" memberValueDatatype="5" unbalanced="0"/>
    <cacheHierarchy uniqueName="[Table3].[Non-Renewable Energy Production]" caption="Non-Renewable Energy Production" attribute="1" defaultMemberUniqueName="[Table3].[Non-Renewable Energy Production].[All]" allUniqueName="[Table3].[Non-Renewable Energy Production].[All]" dimensionUniqueName="[Table3]" displayFolder="" count="0" memberValueDatatype="5" unbalanced="0"/>
    <cacheHierarchy uniqueName="[Table3].[Renewable Energy Production]" caption="Renewable Energy Production" attribute="1" defaultMemberUniqueName="[Table3].[Renewable Energy Production].[All]" allUniqueName="[Table3].[Renewable Energy Production].[All]" dimensionUniqueName="[Table3]" displayFolder="" count="0" memberValueDatatype="5" unbalanced="0"/>
    <cacheHierarchy uniqueName="[Table3].[Share of Non-renewable Production(%)]" caption="Share of Non-renewable Production(%)" attribute="1" defaultMemberUniqueName="[Table3].[Share of Non-renewable Production(%)].[All]" allUniqueName="[Table3].[Share of Non-renewable Production(%)].[All]" dimensionUniqueName="[Table3]" displayFolder="" count="0" memberValueDatatype="5" unbalanced="0"/>
    <cacheHierarchy uniqueName="[Table3].[Share of Renewable Energy Production(%)]" caption="Share of Renewable Energy Production(%)" attribute="1" defaultMemberUniqueName="[Table3].[Share of Renewable Energy Production(%)].[All]" allUniqueName="[Table3].[Share of Renewable Energy Production(%)].[All]" dimensionUniqueName="[Table3]" displayFolder="" count="0" memberValueDatatype="5" unbalanced="0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 Production]" caption="Sum of Total Production" measure="1" displayFolder="" measureGroup="Table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Consumption]" caption="Sum of Total Consumption" measure="1" displayFolder="" measureGroup="Table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Renewable Energy Production]" caption="Sum of Renewable Energy Production" measure="1" displayFolder="" measureGroup="Table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Table3" uniqueName="[Table3]" caption="Table3"/>
  </dimensions>
  <measureGroups count="1">
    <measureGroup name="Table3" caption="Table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x v="0"/>
    <x v="0"/>
    <n v="57.625"/>
    <n v="17.4696"/>
    <n v="58.625720999999992"/>
    <n v="31.212026999999999"/>
    <n v="43.350037499999999"/>
    <n v="0"/>
    <n v="5.8909999999999997E-2"/>
    <n v="0.22097576741129157"/>
    <n v="0"/>
    <n v="0"/>
    <n v="0"/>
    <n v="0"/>
    <n v="159.65966849999998"/>
    <n v="48.902602767411288"/>
    <n v="159.60075849999998"/>
    <n v="5.8909999999999997E-2"/>
    <n v="99.963102766933275"/>
    <n v="3.6897233066721546E-2"/>
  </r>
  <r>
    <x v="1"/>
    <x v="0"/>
    <n v="58.2"/>
    <n v="18.217790000000001"/>
    <n v="72.790640999999994"/>
    <n v="34.670097000000005"/>
    <n v="0"/>
    <n v="0.38141915924847125"/>
    <n v="5.7103999999999995E-2"/>
    <n v="0.21341733941808341"/>
    <n v="0"/>
    <n v="0"/>
    <n v="0"/>
    <n v="0"/>
    <n v="131.04774499999999"/>
    <n v="53.482723498666566"/>
    <n v="130.99064099999998"/>
    <n v="5.7103999999999995E-2"/>
    <n v="99.956425041880721"/>
    <n v="4.3574958119271721E-2"/>
  </r>
  <r>
    <x v="2"/>
    <x v="0"/>
    <n v="62.066000000000003"/>
    <n v="18.657101358839569"/>
    <n v="70.295147999999998"/>
    <n v="36.243900000000004"/>
    <n v="0"/>
    <n v="0.26713626056909562"/>
    <n v="5.8909999999999997E-2"/>
    <n v="0.20783548735082147"/>
    <n v="0"/>
    <n v="3.5860825970303266E-3"/>
    <n v="0"/>
    <n v="1.2914702820125966E-5"/>
    <n v="132.42005800000001"/>
    <n v="55.379572104059342"/>
    <n v="132.36114800000001"/>
    <n v="5.8909999999999997E-2"/>
    <n v="99.955512781908013"/>
    <n v="4.4487218091990258E-2"/>
  </r>
  <r>
    <x v="3"/>
    <x v="0"/>
    <n v="60.381081111704617"/>
    <n v="19.588873752403348"/>
    <n v="73.111499999999992"/>
    <n v="33.333299999999994"/>
    <n v="0"/>
    <n v="0.23743226662278175"/>
    <n v="5.5813999999999996E-2"/>
    <n v="0.20708032933995127"/>
    <n v="0"/>
    <n v="3.5730527469422665E-3"/>
    <n v="0"/>
    <n v="5.5315360892564051E-5"/>
    <n v="133.54839511170462"/>
    <n v="53.370314716473906"/>
    <n v="133.49258111170462"/>
    <n v="5.5813999999999996E-2"/>
    <n v="99.958206910720776"/>
    <n v="4.1793089279219854E-2"/>
  </r>
  <r>
    <x v="0"/>
    <x v="1"/>
    <n v="64.571571590706228"/>
    <n v="0"/>
    <n v="0"/>
    <n v="0"/>
    <n v="0"/>
    <n v="0"/>
    <n v="0"/>
    <n v="0"/>
    <n v="0"/>
    <n v="0"/>
    <n v="0"/>
    <n v="0"/>
    <n v="64.571571590706228"/>
    <n v="0"/>
    <n v="64.571571590706228"/>
    <n v="0"/>
    <n v="100"/>
    <n v="0"/>
  </r>
  <r>
    <x v="1"/>
    <x v="1"/>
    <n v="57.120805520187247"/>
    <n v="0"/>
    <n v="0"/>
    <n v="0"/>
    <n v="0"/>
    <n v="0"/>
    <n v="0"/>
    <n v="0"/>
    <n v="0.80931495399999986"/>
    <n v="0"/>
    <n v="0"/>
    <n v="0"/>
    <n v="57.930120474187248"/>
    <n v="0"/>
    <n v="57.120805520187247"/>
    <n v="0.80931495399999986"/>
    <n v="98.602946192109826"/>
    <n v="1.3970538078901769"/>
  </r>
  <r>
    <x v="2"/>
    <x v="1"/>
    <n v="57.782553534059055"/>
    <n v="0"/>
    <n v="0"/>
    <n v="0"/>
    <n v="0"/>
    <n v="0"/>
    <n v="0"/>
    <n v="0"/>
    <n v="1.1126292999999998"/>
    <n v="0"/>
    <n v="0"/>
    <n v="0"/>
    <n v="58.895182834059057"/>
    <n v="0"/>
    <n v="57.782553534059055"/>
    <n v="1.1126292999999998"/>
    <n v="98.110831401721072"/>
    <n v="1.8891685982789188"/>
  </r>
  <r>
    <x v="3"/>
    <x v="1"/>
    <n v="55.787834429024386"/>
    <n v="0"/>
    <n v="0"/>
    <n v="0"/>
    <n v="0"/>
    <n v="0"/>
    <n v="0"/>
    <n v="0"/>
    <n v="1.218189398"/>
    <n v="0"/>
    <n v="0"/>
    <n v="1.3554595448076723E-3"/>
    <n v="57.006023827024386"/>
    <n v="1.3554595448076723E-3"/>
    <n v="55.787834429024386"/>
    <n v="1.218189398"/>
    <n v="97.863051452779089"/>
    <n v="2.136948547220904"/>
  </r>
  <r>
    <x v="0"/>
    <x v="2"/>
    <n v="33.731233885193525"/>
    <n v="24.37051243646799"/>
    <n v="27.570620511125998"/>
    <n v="31.630496073722977"/>
    <n v="0"/>
    <n v="1.2302024003863334"/>
    <n v="0.11561478799999997"/>
    <n v="0.4336796081066131"/>
    <n v="1.2448865866360004"/>
    <n v="2.1247042563557623"/>
    <n v="2.0355943177064804"/>
    <n v="1.9245813548564909E-2"/>
    <n v="64.697950088662012"/>
    <n v="59.808840588588247"/>
    <n v="61.301854396319527"/>
    <n v="3.396095692342481"/>
    <n v="94.750844983977885"/>
    <n v="5.2491550160221063"/>
  </r>
  <r>
    <x v="1"/>
    <x v="2"/>
    <n v="37.579203193635095"/>
    <n v="29.528752670845265"/>
    <n v="27.798116100299964"/>
    <n v="33.072530236711088"/>
    <n v="0"/>
    <n v="1.726084568798542"/>
    <n v="0.18942523400000003"/>
    <n v="0.70794745579361906"/>
    <n v="1.9441926944847727"/>
    <n v="2.9103081732988358"/>
    <n v="1.6897284169279998"/>
    <n v="1.5917304754257202E-2"/>
    <n v="69.200665639347832"/>
    <n v="67.961540410201593"/>
    <n v="65.377319293935059"/>
    <n v="3.8233463454127725"/>
    <n v="94.47498617233127"/>
    <n v="5.5250138276687313"/>
  </r>
  <r>
    <x v="2"/>
    <x v="2"/>
    <n v="45.359345593561457"/>
    <n v="34.541161379327562"/>
    <n v="29.989081657656012"/>
    <n v="33.014041761407078"/>
    <n v="0"/>
    <n v="1.8291626760363577"/>
    <n v="0.25284679399999999"/>
    <n v="0.94152965426445001"/>
    <n v="2.3044453314993714"/>
    <n v="3.1748020648956299"/>
    <n v="1.9581847283900002"/>
    <n v="1.8378905802965164E-2"/>
    <n v="79.86390410510684"/>
    <n v="73.519076441734057"/>
    <n v="75.348427251217473"/>
    <n v="4.5154768538893713"/>
    <n v="94.346035415515544"/>
    <n v="5.6539645844844593"/>
  </r>
  <r>
    <x v="3"/>
    <x v="2"/>
    <n v="51.245193207550464"/>
    <n v="32.797418822215526"/>
    <n v="29.939450809463985"/>
    <n v="32.354209667105387"/>
    <n v="0"/>
    <n v="1.5714815168082712"/>
    <n v="0.28144206922336928"/>
    <n v="1.044202481135726"/>
    <n v="2.5843257999999998"/>
    <n v="3.2325911486148833"/>
    <n v="2.5712445859140871"/>
    <n v="2.4045207381248473E-2"/>
    <n v="86.621656472151912"/>
    <n v="71.023948843261053"/>
    <n v="81.184644017014449"/>
    <n v="5.4370124551374559"/>
    <n v="93.723264277582345"/>
    <n v="6.2767357224176461"/>
  </r>
  <r>
    <x v="0"/>
    <x v="3"/>
    <n v="19.111839464263333"/>
    <n v="43.014277406345741"/>
    <n v="104.91579374454227"/>
    <n v="30.468484676727027"/>
    <n v="469.998205140599"/>
    <n v="57.492840700149529"/>
    <n v="2.050630526"/>
    <n v="7.6920665407180779"/>
    <n v="2.7406404319999997"/>
    <n v="0.1072440006583929"/>
    <n v="1.2402022160000001"/>
    <n v="1.1725667357444762E-2"/>
    <n v="600.05731152340445"/>
    <n v="138.78663899195624"/>
    <n v="594.02583834940458"/>
    <n v="6.0314731740000003"/>
    <n v="98.99485048208355"/>
    <n v="1.0051495179164649"/>
  </r>
  <r>
    <x v="1"/>
    <x v="3"/>
    <n v="18.420024024852957"/>
    <n v="44.128457727269215"/>
    <n v="106.50673678467713"/>
    <n v="28.494512150817783"/>
    <n v="460.31128706141209"/>
    <n v="55.574986639022825"/>
    <n v="2.6826674019999999"/>
    <n v="10.026053355932236"/>
    <n v="0.584071620076"/>
    <n v="5.1041124129295348"/>
    <n v="1.3710709091181641"/>
    <n v="1.2915538698434828E-2"/>
    <n v="589.87585780213635"/>
    <n v="143.34103782467002"/>
    <n v="585.23804787094218"/>
    <n v="4.6378099311941643"/>
    <n v="99.213765088051815"/>
    <n v="0.7862349119481743"/>
  </r>
  <r>
    <x v="2"/>
    <x v="3"/>
    <n v="17.085698786344324"/>
    <n v="46.831682547517374"/>
    <n v="111.05217659559356"/>
    <n v="31.123338341270816"/>
    <n v="440.12922206878613"/>
    <n v="52.695639004707331"/>
    <n v="3.2287923419999993"/>
    <n v="12.023106204271315"/>
    <n v="0.57964359011035116"/>
    <n v="7.9790337262675162E-2"/>
    <n v="1.4328252730341797"/>
    <n v="1.344804674386978E-2"/>
    <n v="573.50835865586851"/>
    <n v="142.76700448177334"/>
    <n v="568.26709745072401"/>
    <n v="5.2412612051445304"/>
    <n v="99.086105524699164"/>
    <n v="0.91389447530084367"/>
  </r>
  <r>
    <x v="3"/>
    <x v="3"/>
    <n v="15.663899154454704"/>
    <n v="49.552260102623791"/>
    <n v="109.252953892772"/>
    <n v="28.887482190308994"/>
    <n v="455.76836565801722"/>
    <n v="51.467985606193537"/>
    <n v="3.8695137559999999"/>
    <n v="14.356616114377974"/>
    <n v="0.62308153117513321"/>
    <n v="6.7351785385608673"/>
    <n v="1.3124602750341796"/>
    <n v="1.2273581594228743E-2"/>
    <n v="586.49027426745306"/>
    <n v="151.01179613365937"/>
    <n v="580.68521870524387"/>
    <n v="5.8050555622093132"/>
    <n v="99.010204292055832"/>
    <n v="0.98979570794418215"/>
  </r>
  <r>
    <x v="0"/>
    <x v="4"/>
    <n v="0"/>
    <n v="11.032713999999999"/>
    <n v="0"/>
    <n v="6.1396187127336015"/>
    <n v="0"/>
    <n v="3.5660406547784804"/>
    <n v="0.17569231453999998"/>
    <n v="0.65903487570583819"/>
    <n v="0.69123013740499184"/>
    <n v="1.5333701500296593"/>
    <n v="3.6118305881012001"/>
    <n v="3.4148562550544735E-2"/>
    <n v="4.4787530400461915"/>
    <n v="22.96492695579812"/>
    <n v="0"/>
    <n v="4.4787530400461915"/>
    <n v="0"/>
    <n v="100"/>
  </r>
  <r>
    <x v="1"/>
    <x v="4"/>
    <n v="0"/>
    <n v="11.6"/>
    <n v="0"/>
    <n v="6.4911168622368001"/>
    <n v="0"/>
    <n v="3.7048375818133352"/>
    <n v="0.23930376253999991"/>
    <n v="0.89436072669923294"/>
    <n v="8.2645999999999987E-3"/>
    <n v="1.516175618469715"/>
    <n v="3.3326143356885773"/>
    <n v="3.1393350660800928E-2"/>
    <n v="3.5801826982285774"/>
    <n v="24.237884139879881"/>
    <n v="0"/>
    <n v="3.5801826982285774"/>
    <n v="0"/>
    <n v="100"/>
  </r>
  <r>
    <x v="2"/>
    <x v="4"/>
    <n v="0"/>
    <n v="11.2"/>
    <n v="0"/>
    <n v="5.6972340650088009"/>
    <n v="0"/>
    <n v="3.4119999999999999"/>
    <n v="0.32608657409999992"/>
    <n v="1.2142537885904312"/>
    <n v="7.8604E-3"/>
    <n v="1.6238530763983725"/>
    <n v="2.9221133748415977"/>
    <n v="2.7426037251949309E-2"/>
    <n v="3.2560603489415976"/>
    <n v="23.17476696724955"/>
    <n v="0"/>
    <n v="3.2560603489415976"/>
    <n v="0"/>
    <n v="100"/>
  </r>
  <r>
    <x v="3"/>
    <x v="4"/>
    <n v="0"/>
    <n v="11.2"/>
    <n v="0"/>
    <n v="4.954520578384801"/>
    <n v="0"/>
    <n v="3.4119999999999999"/>
    <n v="0.44410712609999997"/>
    <n v="1.6477201113104818"/>
    <n v="7.1637999999999997E-3"/>
    <n v="1.794914130270481"/>
    <n v="3.3415864215744069"/>
    <n v="3.1249122977256773E-2"/>
    <n v="3.7928573476744067"/>
    <n v="23.040403942943019"/>
    <n v="0"/>
    <n v="3.7928573476744067"/>
    <n v="0"/>
    <n v="100"/>
  </r>
  <r>
    <x v="0"/>
    <x v="5"/>
    <n v="34.630400000000002"/>
    <n v="4.7762000000000002"/>
    <n v="18.62269092"/>
    <n v="8.9040870000000005"/>
    <n v="0"/>
    <n v="0"/>
    <n v="0"/>
    <n v="0"/>
    <n v="4.8675999999999997E-3"/>
    <n v="2.169715374475345E-2"/>
    <n v="9.1977000000000003E-2"/>
    <n v="8.6960954777896393E-4"/>
    <n v="53.349935520000002"/>
    <n v="13.702853763292532"/>
    <n v="53.253090920000005"/>
    <n v="9.6844600000000003E-2"/>
    <n v="99.81847288275786"/>
    <n v="0.18152711724214657"/>
  </r>
  <r>
    <x v="1"/>
    <x v="5"/>
    <n v="34.625700000000002"/>
    <n v="5.3869000000000007"/>
    <n v="22.901987339999998"/>
    <n v="9.2285567999999998"/>
    <n v="0"/>
    <n v="0"/>
    <n v="4.7472E-3"/>
    <n v="0"/>
    <n v="1.5909999999999997E-2"/>
    <n v="0"/>
    <n v="0.10984779999999998"/>
    <n v="1.0347703713923693E-3"/>
    <n v="57.658192339999992"/>
    <n v="14.616491570371393"/>
    <n v="57.52768734"/>
    <n v="0.13050499999999998"/>
    <n v="99.773657489588942"/>
    <n v="0.22634251041107126"/>
  </r>
  <r>
    <x v="2"/>
    <x v="5"/>
    <n v="32.691400000000002"/>
    <n v="5.7290000000000001"/>
    <n v="24.576512400000006"/>
    <n v="9.8036765999999993"/>
    <n v="0"/>
    <n v="0"/>
    <n v="0"/>
    <n v="0"/>
    <n v="1.4447999999999999E-2"/>
    <n v="1.8670041847508399E-2"/>
    <n v="0.1372302"/>
    <n v="0"/>
    <n v="57.419590600000006"/>
    <n v="15.551346641847507"/>
    <n v="57.267912400000007"/>
    <n v="0.15167819999999999"/>
    <n v="99.735842421697797"/>
    <n v="0.26415757830220404"/>
  </r>
  <r>
    <x v="3"/>
    <x v="5"/>
    <n v="30.249600000000004"/>
    <n v="5.8987999999999996"/>
    <n v="25.601814504"/>
    <n v="10.887544800000001"/>
    <n v="0"/>
    <n v="0"/>
    <n v="6.8284000000000001E-3"/>
    <n v="0"/>
    <n v="1.5025163064833008E-2"/>
    <n v="1.2639674604870378E-2"/>
    <n v="0.15165239999999999"/>
    <n v="1.4181899242103099E-3"/>
    <n v="56.024920467064845"/>
    <n v="16.800402664529081"/>
    <n v="55.851414504000005"/>
    <n v="0.17350596306483301"/>
    <n v="99.690305739627348"/>
    <n v="0.30969426037263414"/>
  </r>
  <r>
    <x v="0"/>
    <x v="6"/>
    <n v="0"/>
    <n v="0"/>
    <n v="0"/>
    <n v="12.780726371681412"/>
    <n v="0"/>
    <n v="1.1956847408413886"/>
    <n v="1.4619999999999999E-2"/>
    <n v="0"/>
    <n v="1.4769697445972497E-2"/>
    <n v="4.1768714846111832E-2"/>
    <n v="3.44E-2"/>
    <n v="0"/>
    <n v="6.3789697445972487E-2"/>
    <n v="14.018179827368913"/>
    <n v="0"/>
    <n v="6.3789697445972487E-2"/>
    <n v="0"/>
    <n v="100"/>
  </r>
  <r>
    <x v="1"/>
    <x v="6"/>
    <n v="0"/>
    <n v="0"/>
    <n v="0"/>
    <n v="13.508416136442404"/>
    <n v="0"/>
    <n v="1.2157174246013163"/>
    <n v="1.49468E-2"/>
    <n v="0"/>
    <n v="4.9063607432174736"/>
    <n v="0"/>
    <n v="3.1905999999999997E-2"/>
    <n v="0"/>
    <n v="4.9532135432174735"/>
    <n v="14.72413356104372"/>
    <n v="0"/>
    <n v="4.9532135432174735"/>
    <n v="0"/>
    <n v="100"/>
  </r>
  <r>
    <x v="2"/>
    <x v="6"/>
    <n v="0"/>
    <n v="0"/>
    <n v="0"/>
    <n v="13.292956504542571"/>
    <n v="0"/>
    <n v="1.3362962460517882"/>
    <n v="1.4619999999999999E-2"/>
    <n v="0"/>
    <n v="6.2165938389163244"/>
    <n v="3.9158049412071703E-2"/>
    <n v="3.1819999999999994E-2"/>
    <n v="0"/>
    <n v="6.263033838916324"/>
    <n v="14.668410800006431"/>
    <n v="0"/>
    <n v="6.263033838916324"/>
    <n v="0"/>
    <n v="100"/>
  </r>
  <r>
    <x v="3"/>
    <x v="6"/>
    <n v="0"/>
    <n v="0"/>
    <n v="0"/>
    <n v="12.08450591322052"/>
    <n v="0"/>
    <n v="1.3828790201246737"/>
    <n v="1.3183800000000001E-2"/>
    <n v="0"/>
    <n v="7.0203149050513645"/>
    <n v="3.835240602493286E-2"/>
    <n v="2.5799999999999997E-2"/>
    <n v="2.4127084249630568E-4"/>
    <n v="7.0592987050513649"/>
    <n v="13.505978610212622"/>
    <n v="0"/>
    <n v="7.0592987050513649"/>
    <n v="0"/>
    <n v="100"/>
  </r>
  <r>
    <x v="0"/>
    <x v="7"/>
    <n v="159.34492715727174"/>
    <n v="102.61021095479262"/>
    <n v="17.450163971949021"/>
    <n v="22.625062184027435"/>
    <n v="7.060094336269092"/>
    <n v="20.037929716110227"/>
    <n v="0.9243573657765235"/>
    <n v="3.467332737147808"/>
    <n v="8.2137684389100976"/>
    <n v="12.88072779893875"/>
    <n v="34.08878280349645"/>
    <n v="0.32229721546173096"/>
    <n v="227.08209407367295"/>
    <n v="161.94356060647857"/>
    <n v="183.85518546548985"/>
    <n v="43.226908608183074"/>
    <n v="80.96419324274909"/>
    <n v="19.035806757250899"/>
  </r>
  <r>
    <x v="1"/>
    <x v="7"/>
    <n v="156.9118650864622"/>
    <n v="110.71942149690221"/>
    <n v="17.519528212500145"/>
    <n v="29.121444643435957"/>
    <n v="7.9937421319023452"/>
    <n v="24.309496567249298"/>
    <n v="1.440696154938693"/>
    <n v="5.3843786525726314"/>
    <n v="3.0757452626262629"/>
    <n v="16.260765409469602"/>
    <n v="31.202386794153846"/>
    <n v="0.29392763805389405"/>
    <n v="218.14396364258351"/>
    <n v="186.0894344076836"/>
    <n v="182.42513543086469"/>
    <n v="35.718828211718801"/>
    <n v="83.626029519550627"/>
    <n v="16.373970480449358"/>
  </r>
  <r>
    <x v="2"/>
    <x v="7"/>
    <n v="163.21586056226701"/>
    <n v="115.97239252701152"/>
    <n v="16.561921483052259"/>
    <n v="23.031086076488883"/>
    <n v="7.5897192201528991"/>
    <n v="19.980070652961729"/>
    <n v="2.5908756946964098"/>
    <n v="9.6476855885982502"/>
    <n v="3.2075219333333336"/>
    <n v="18.296096069812773"/>
    <n v="36.731765238840232"/>
    <n v="0.34475278377532959"/>
    <n v="229.89766413234216"/>
    <n v="187.27208369864849"/>
    <n v="187.36750126547216"/>
    <n v="42.530162866869972"/>
    <n v="81.500393652374299"/>
    <n v="18.499606347625697"/>
  </r>
  <r>
    <x v="3"/>
    <x v="7"/>
    <n v="183.69331963470728"/>
    <n v="118.36812344479326"/>
    <n v="16.864388023107423"/>
    <n v="21.591348889815006"/>
    <n v="6.8237308397139547"/>
    <n v="19.54180401086807"/>
    <n v="4.4274605999999999"/>
    <n v="16.426703573465346"/>
    <n v="3.3003692707070709"/>
    <n v="21.32865476131439"/>
    <n v="36.864175199999998"/>
    <n v="0.34473838996887202"/>
    <n v="251.97344356823575"/>
    <n v="197.60137307022495"/>
    <n v="207.38143849752868"/>
    <n v="44.592005070707067"/>
    <n v="82.302894924467978"/>
    <n v="17.697105075532026"/>
  </r>
  <r>
    <x v="0"/>
    <x v="8"/>
    <n v="252.02268501178634"/>
    <n v="91.517881522662634"/>
    <n v="119.24136"/>
    <n v="83.009178000000006"/>
    <n v="46.145900000000005"/>
    <n v="17.955343072414397"/>
    <n v="0.36811483434343434"/>
    <n v="1.3808259893953798"/>
    <n v="3.3485212352218103"/>
    <n v="8.0747912871837606"/>
    <n v="33.242847327272727"/>
    <n v="0.31429920053482052"/>
    <n v="454.36942840862429"/>
    <n v="202.252319072191"/>
    <n v="417.40994501178631"/>
    <n v="36.959483396837975"/>
    <n v="91.865763608637963"/>
    <n v="8.1342363913620339"/>
  </r>
  <r>
    <x v="1"/>
    <x v="8"/>
    <n v="266.61885326550174"/>
    <n v="95.231219128559943"/>
    <n v="124.09145999999998"/>
    <n v="85.412376000000009"/>
    <n v="47.61"/>
    <n v="16.120130870342255"/>
    <n v="0.51982213535353528"/>
    <n v="1.9427545580267904"/>
    <n v="0"/>
    <n v="8.3899257981777193"/>
    <n v="32.88892892121212"/>
    <n v="0.30981493520736691"/>
    <n v="471.72906432206742"/>
    <n v="207.40622129031408"/>
    <n v="438.32031326550174"/>
    <n v="33.408751056565656"/>
    <n v="92.917809483590304"/>
    <n v="7.0821905164096961"/>
  </r>
  <r>
    <x v="2"/>
    <x v="8"/>
    <n v="273.92822796327238"/>
    <n v="99.231192230833784"/>
    <n v="133.070616"/>
    <n v="89.145719999999997"/>
    <n v="46.705100000000002"/>
    <n v="13.14015829205513"/>
    <n v="0.60632446530821593"/>
    <n v="2.2577801245450972"/>
    <n v="0"/>
    <n v="8.6013059842586514"/>
    <n v="34.204370761616161"/>
    <n v="0.32103146266937255"/>
    <n v="488.51463919019682"/>
    <n v="212.69718809436205"/>
    <n v="453.70394396327242"/>
    <n v="34.810695226924381"/>
    <n v="92.874175626624094"/>
    <n v="7.1258243733758997"/>
  </r>
  <r>
    <x v="3"/>
    <x v="8"/>
    <n v="277.85132324233871"/>
    <n v="99.837575639272373"/>
    <n v="136.9801297762225"/>
    <n v="86.923609203643238"/>
    <n v="48.575688975679405"/>
    <n v="12.648556575775146"/>
    <n v="0.65717777218598361"/>
    <n v="2.4382518467307088"/>
    <n v="0"/>
    <n v="8.6950896799564354"/>
    <n v="31.320898780922498"/>
    <n v="0.29289997768402098"/>
    <n v="495.3852185473491"/>
    <n v="210.83598292306192"/>
    <n v="463.40714199424059"/>
    <n v="31.978076553108483"/>
    <n v="93.544806070944148"/>
    <n v="6.4551939290558398"/>
  </r>
  <r>
    <x v="0"/>
    <x v="9"/>
    <n v="6.6488392805755394"/>
    <n v="0"/>
    <n v="0"/>
    <n v="0"/>
    <n v="0"/>
    <n v="0"/>
    <n v="0"/>
    <n v="0"/>
    <n v="0"/>
    <n v="0"/>
    <n v="0"/>
    <n v="0"/>
    <n v="6.6488392805755394"/>
    <n v="0"/>
    <n v="6.6488392805755394"/>
    <n v="0"/>
    <n v="100"/>
    <n v="0"/>
  </r>
  <r>
    <x v="1"/>
    <x v="9"/>
    <n v="6.1175191366906478"/>
    <n v="0"/>
    <n v="0"/>
    <n v="0"/>
    <n v="0"/>
    <n v="0"/>
    <n v="0"/>
    <n v="0"/>
    <n v="0.48179803576704888"/>
    <n v="0"/>
    <n v="0"/>
    <n v="0"/>
    <n v="6.5993171724576971"/>
    <n v="0"/>
    <n v="6.1175191366906478"/>
    <n v="0.48179803576704888"/>
    <n v="92.699274437394266"/>
    <n v="7.3007255626057326"/>
  </r>
  <r>
    <x v="2"/>
    <x v="9"/>
    <n v="6.4986438848920862"/>
    <n v="0"/>
    <n v="0"/>
    <n v="0"/>
    <n v="0"/>
    <n v="0"/>
    <n v="0"/>
    <n v="0"/>
    <n v="0.6560164286494653"/>
    <n v="0"/>
    <n v="0"/>
    <n v="0"/>
    <n v="7.1546603135415516"/>
    <n v="0"/>
    <n v="6.4986438848920862"/>
    <n v="0.6560164286494653"/>
    <n v="90.830921386891987"/>
    <n v="9.1690786131080149"/>
  </r>
  <r>
    <x v="3"/>
    <x v="9"/>
    <n v="7.030306330935252"/>
    <n v="0"/>
    <n v="0"/>
    <n v="0"/>
    <n v="0"/>
    <n v="0"/>
    <n v="0"/>
    <n v="0"/>
    <n v="0.76482461569824878"/>
    <n v="0"/>
    <n v="0"/>
    <n v="0"/>
    <n v="7.7951309466335008"/>
    <n v="0"/>
    <n v="7.030306330935252"/>
    <n v="0.76482461569824878"/>
    <n v="90.188431458889667"/>
    <n v="9.8115685411103346"/>
  </r>
  <r>
    <x v="0"/>
    <x v="10"/>
    <n v="0"/>
    <n v="17.543423034612047"/>
    <n v="0"/>
    <n v="4.4895135270938402"/>
    <n v="0"/>
    <n v="8.9846420788764956"/>
    <n v="0.65487654228048142"/>
    <n v="2.4564904165267945"/>
    <n v="0.8385617673644058"/>
    <n v="1.2648701258003712"/>
    <n v="1.8680001386739826"/>
    <n v="1.7661271005868909E-2"/>
    <n v="3.3614384483188697"/>
    <n v="34.756600453915425"/>
    <n v="0"/>
    <n v="3.3614384483188697"/>
    <n v="0"/>
    <n v="100"/>
  </r>
  <r>
    <x v="1"/>
    <x v="10"/>
    <n v="0"/>
    <n v="17.543423034612047"/>
    <n v="0"/>
    <n v="4.9125097670399995"/>
    <n v="0"/>
    <n v="9.9630398535728446"/>
    <n v="0.92451713182938733"/>
    <n v="3.4552392777800556"/>
    <n v="40.119"/>
    <n v="1.7159443983435629"/>
    <n v="1.5542154862689004"/>
    <n v="1.4640766859054565E-2"/>
    <n v="42.597732618098291"/>
    <n v="37.604797098207563"/>
    <n v="0"/>
    <n v="42.597732618098291"/>
    <n v="0"/>
    <n v="100"/>
  </r>
  <r>
    <x v="2"/>
    <x v="10"/>
    <n v="0"/>
    <n v="18.938971385854927"/>
    <n v="0"/>
    <n v="5.2312758998607132"/>
    <n v="0"/>
    <n v="8.1367505562305436"/>
    <n v="1.3513769793343169"/>
    <n v="5.0321440649032585"/>
    <n v="56.398800000000001"/>
    <n v="1.9932588395476341"/>
    <n v="1.753346995697979"/>
    <n v="1.6456362545490263E-2"/>
    <n v="59.503523975032302"/>
    <n v="39.348857108942568"/>
    <n v="0"/>
    <n v="59.503523975032302"/>
    <n v="0"/>
    <n v="100"/>
  </r>
  <r>
    <x v="3"/>
    <x v="10"/>
    <n v="0"/>
    <n v="19.31529176428117"/>
    <n v="0"/>
    <n v="5.0504134070427718"/>
    <n v="0"/>
    <n v="5.9918611919879909"/>
    <n v="1.5632821991201182"/>
    <n v="5.8000680577754968"/>
    <n v="65.589619999999996"/>
    <n v="2.1774895218014718"/>
    <n v="2.0665581686004564"/>
    <n v="1.9325590759515759E-2"/>
    <n v="69.219460367720572"/>
    <n v="38.354449533648413"/>
    <n v="0"/>
    <n v="69.219460367720572"/>
    <n v="0"/>
    <n v="100"/>
  </r>
  <r>
    <x v="0"/>
    <x v="11"/>
    <n v="194.76900000000001"/>
    <n v="675.74210000000005"/>
    <n v="139.68663716814154"/>
    <n v="242.36442477876099"/>
    <n v="3901.5770999999995"/>
    <n v="2874.5824066162108"/>
    <n v="22.454599999999999"/>
    <n v="84.228860960006713"/>
    <n v="76.184819999999988"/>
    <n v="1.897689895927906"/>
    <n v="113.666974"/>
    <n v="1.074680465698242"/>
    <n v="4448.3391311681416"/>
    <n v="3879.8901627166051"/>
    <n v="4236.0327371681415"/>
    <n v="212.30639399999998"/>
    <n v="95.227288483640223"/>
    <n v="4.7727115163597693"/>
  </r>
  <r>
    <x v="1"/>
    <x v="11"/>
    <n v="198.881"/>
    <n v="691.60220000000015"/>
    <n v="150.63617699115039"/>
    <n v="273.79292035398225"/>
    <n v="4125.8338999999987"/>
    <n v="2986.7185342407224"/>
    <n v="28.121999999999996"/>
    <n v="105.10161255836486"/>
    <n v="0"/>
    <n v="105.32489330291747"/>
    <n v="111.8"/>
    <n v="1.0531601257324217"/>
    <n v="4615.2730769911495"/>
    <n v="4163.5933205817191"/>
    <n v="4475.3510769911491"/>
    <n v="139.922"/>
    <n v="96.968283400226881"/>
    <n v="3.0317165997731128"/>
  </r>
  <r>
    <x v="2"/>
    <x v="11"/>
    <n v="204.72200000000001"/>
    <n v="695.09519999999998"/>
    <n v="159.72584070796461"/>
    <n v="271.90619469026547"/>
    <n v="4558.5528999999988"/>
    <n v="2996.8281253051755"/>
    <n v="36.745219999999996"/>
    <n v="136.82875694274901"/>
    <n v="5.2004199999999999E-3"/>
    <n v="2.1102970173954962"/>
    <n v="111.63849286"/>
    <n v="1.0478037433624268"/>
    <n v="5071.3896539879624"/>
    <n v="4103.8163776989477"/>
    <n v="4923.0007407079629"/>
    <n v="148.38891328"/>
    <n v="97.073998974554996"/>
    <n v="2.9260010254450113"/>
  </r>
  <r>
    <x v="3"/>
    <x v="11"/>
    <n v="209.02600000000001"/>
    <n v="768.55191218905748"/>
    <n v="168.66601769911503"/>
    <n v="291.48344070796458"/>
    <n v="4710"/>
    <n v="3136.9475885009765"/>
    <n v="50.236899999999991"/>
    <n v="186.38824762344359"/>
    <n v="6.4396799999999997E-3"/>
    <n v="170.93735544204711"/>
    <n v="105.435613"/>
    <n v="0.98598984909057608"/>
    <n v="5243.3709703791146"/>
    <n v="4555.2945343125803"/>
    <n v="5087.6920176991152"/>
    <n v="155.67895268000001"/>
    <n v="97.030937662822978"/>
    <n v="2.9690623371770291"/>
  </r>
  <r>
    <x v="0"/>
    <x v="12"/>
    <n v="41.251981477633485"/>
    <n v="16.001488057197346"/>
    <n v="8.9676222724061816"/>
    <n v="9.4483273495537059"/>
    <n v="54.421521999999996"/>
    <n v="5.8320461213588715"/>
    <n v="1.6408800000000001E-2"/>
    <n v="6.1550621045753352E-2"/>
    <n v="1.75096E-2"/>
    <n v="2.284861496882513E-3"/>
    <n v="4.2860120999999998"/>
    <n v="4.0522706985473632E-2"/>
    <n v="108.96105625003965"/>
    <n v="31.386219717638031"/>
    <n v="104.64112575003966"/>
    <n v="4.3199304999999999"/>
    <n v="96.035344508696056"/>
    <n v="3.964655491303966"/>
  </r>
  <r>
    <x v="1"/>
    <x v="12"/>
    <n v="38.783549783549788"/>
    <n v="19.594701047767444"/>
    <n v="9.0478387457280878"/>
    <n v="9.091173079540793"/>
    <n v="59.143665999999996"/>
    <n v="3.864158715009689"/>
    <n v="2.7778859999999999E-2"/>
    <n v="0"/>
    <n v="1.4043984039999999"/>
    <n v="1.3602756222244352E-2"/>
    <n v="5.2026964199999988"/>
    <n v="4.9009593605995175E-2"/>
    <n v="113.60992821327787"/>
    <n v="32.612645192146161"/>
    <n v="106.97505452927787"/>
    <n v="6.6348736839999987"/>
    <n v="94.159952577784864"/>
    <n v="5.8400474222151342"/>
  </r>
  <r>
    <x v="2"/>
    <x v="12"/>
    <n v="39.727219336219335"/>
    <n v="21.910229546570097"/>
    <n v="8.9512408945144823"/>
    <n v="9.061225632268755"/>
    <n v="57.957224000000004"/>
    <n v="3.4825987848639484"/>
    <n v="4.3222739999999996E-2"/>
    <n v="0"/>
    <n v="1.3806841620000001"/>
    <n v="1.6782866693101823E-2"/>
    <n v="5.5330060799999998"/>
    <n v="5.1931054472923274E-2"/>
    <n v="113.59259721273384"/>
    <n v="34.52276788486882"/>
    <n v="106.63568423073383"/>
    <n v="6.9569129820000004"/>
    <n v="93.87555778043243"/>
    <n v="6.1244422195675652"/>
  </r>
  <r>
    <x v="3"/>
    <x v="12"/>
    <n v="40.937374259944704"/>
    <n v="22.278399785351304"/>
    <n v="8.6840642363816745"/>
    <n v="9.3991950452724886"/>
    <n v="54.547975529411765"/>
    <n v="5.325260722637176"/>
    <n v="0.10318624000000001"/>
    <n v="0.38284015089273449"/>
    <n v="1.6363928640000001"/>
    <n v="4.5467096152715381E-2"/>
    <n v="5.1457687199999986"/>
    <n v="4.8121083617210382E-2"/>
    <n v="111.05476184973814"/>
    <n v="37.479283883923628"/>
    <n v="104.16941402573815"/>
    <n v="6.8853478239999983"/>
    <n v="93.800042691265986"/>
    <n v="6.1999573087340183"/>
  </r>
  <r>
    <x v="0"/>
    <x v="13"/>
    <n v="3.5202070000000001"/>
    <n v="6.3995711386299741"/>
    <n v="0.99337894333800025"/>
    <n v="1.6722634902261506"/>
    <n v="0"/>
    <n v="1.1435566738247871"/>
    <n v="0.10152575199999998"/>
    <n v="0.38083059072494502"/>
    <n v="1.667957338044338"/>
    <n v="7.9278150452300897E-2"/>
    <n v="0"/>
    <n v="0"/>
    <n v="6.283069033382338"/>
    <n v="9.6755000438581593"/>
    <n v="4.5135859433380006"/>
    <n v="1.7694830900443379"/>
    <n v="71.837280783595347"/>
    <n v="28.162719216404653"/>
  </r>
  <r>
    <x v="1"/>
    <x v="13"/>
    <n v="3.2367520000000001"/>
    <n v="6.4619183885149658"/>
    <n v="1.0508796121653128"/>
    <n v="1.7060192085658359"/>
    <n v="0"/>
    <n v="1.5230587431788443"/>
    <n v="0.11256789399999999"/>
    <n v="0.4207050436735153"/>
    <n v="6.6305999999999995E-3"/>
    <n v="7.0704859374091031E-2"/>
    <n v="0"/>
    <n v="0"/>
    <n v="4.4068301061653132"/>
    <n v="10.18240624330725"/>
    <n v="4.2876316121653133"/>
    <n v="0.11919849399999999"/>
    <n v="97.295142060656332"/>
    <n v="2.7048579393436798"/>
  </r>
  <r>
    <x v="2"/>
    <x v="13"/>
    <n v="3.18486"/>
    <n v="7.2428565538667877"/>
    <n v="1.0427821293695081"/>
    <n v="1.2189624643768293"/>
    <n v="0"/>
    <n v="1.4961081390082835"/>
    <n v="0.18942076199999999"/>
    <n v="0.70534913644194597"/>
    <n v="5.33286E-3"/>
    <n v="6.9978145686909549E-2"/>
    <n v="0"/>
    <n v="0"/>
    <n v="4.4223957513695087"/>
    <n v="10.733254439380756"/>
    <n v="4.2276421293695083"/>
    <n v="0.19475362199999999"/>
    <n v="95.596196429510186"/>
    <n v="4.4038035704898082"/>
  </r>
  <r>
    <x v="3"/>
    <x v="13"/>
    <n v="2.9220140000000003"/>
    <n v="7.2815826492787581"/>
    <n v="1.0088323515654385"/>
    <n v="1.1737807212385323"/>
    <n v="0"/>
    <n v="0.993858486637473"/>
    <n v="0.29903253941070801"/>
    <n v="1.1094663476943969"/>
    <n v="5.2115999999999994E-3"/>
    <n v="0.10381240462884306"/>
    <n v="0"/>
    <n v="1.5831355209229514E-5"/>
    <n v="4.2350904909761464"/>
    <n v="10.662516440833214"/>
    <n v="3.9308463515654388"/>
    <n v="0.30424413941070799"/>
    <n v="92.816112428790575"/>
    <n v="7.1838875712094339"/>
  </r>
  <r>
    <x v="0"/>
    <x v="14"/>
    <n v="25.763542077826727"/>
    <n v="15.209276306617745"/>
    <n v="0"/>
    <n v="0.42507603781307995"/>
    <n v="0"/>
    <n v="3.4483022913336749E-2"/>
    <n v="3.2473599999999999E-3"/>
    <n v="1.2181087662465869E-2"/>
    <n v="1.793788E-2"/>
    <n v="1.7407393218018114E-2"/>
    <n v="2.0926603599999996"/>
    <n v="1.9785353183746336E-2"/>
    <n v="27.877387677826729"/>
    <n v="15.718209201408392"/>
    <n v="25.763542077826727"/>
    <n v="2.1138455999999994"/>
    <n v="92.417346903414042"/>
    <n v="7.5826530965859531"/>
  </r>
  <r>
    <x v="1"/>
    <x v="14"/>
    <n v="25.345319622173278"/>
    <n v="11.276566548040151"/>
    <n v="0"/>
    <n v="0.44915982456005998"/>
    <n v="0"/>
    <n v="6.7538945106789469E-2"/>
    <n v="3.1708199999999995E-3"/>
    <n v="0"/>
    <n v="0.44998110969696964"/>
    <n v="1.3949180098716169E-2"/>
    <n v="2.1994164599999997"/>
    <n v="2.0718584954738616E-2"/>
    <n v="27.997888011870248"/>
    <n v="11.827933082760456"/>
    <n v="25.345319622173278"/>
    <n v="2.6525683896969694"/>
    <n v="90.525826846037944"/>
    <n v="9.4741731539620471"/>
  </r>
  <r>
    <x v="2"/>
    <x v="14"/>
    <n v="25.778721585903089"/>
    <n v="12.411468230077617"/>
    <n v="0"/>
    <n v="0.38651586182082004"/>
    <n v="0"/>
    <n v="9.8241244629025448E-2"/>
    <n v="3.3109999999999997E-3"/>
    <n v="0"/>
    <n v="0.47171651515151514"/>
    <n v="1.3582287097815424E-2"/>
    <n v="2.1186237599999997"/>
    <n v="1.9884736061096191E-2"/>
    <n v="28.372372861054604"/>
    <n v="12.929692359686374"/>
    <n v="25.778721585903089"/>
    <n v="2.5936512751515148"/>
    <n v="90.858532390458961"/>
    <n v="9.1414676095410243"/>
  </r>
  <r>
    <x v="3"/>
    <x v="14"/>
    <n v="25.473589251835538"/>
    <n v="13.266980975975157"/>
    <n v="0"/>
    <n v="0.35581023219899388"/>
    <n v="0"/>
    <n v="8.4545801328495138E-2"/>
    <n v="3.2963799999999994E-3"/>
    <n v="0"/>
    <n v="0.4741368783695814"/>
    <n v="4.6579209286719561E-2"/>
    <n v="2.17998906"/>
    <n v="2.0386348426342009E-2"/>
    <n v="28.131011570205118"/>
    <n v="13.774302567215708"/>
    <n v="25.473589251835538"/>
    <n v="2.6574223183695813"/>
    <n v="90.553406471937251"/>
    <n v="9.4465935280627544"/>
  </r>
  <r>
    <x v="0"/>
    <x v="15"/>
    <n v="31.066370030361814"/>
    <n v="27.428000000000001"/>
    <n v="42.094925393554682"/>
    <n v="41.981705190065277"/>
    <n v="0"/>
    <n v="1.0727377906441689"/>
    <n v="0.38291586"/>
    <n v="1.4363456499576568"/>
    <n v="0.49337183777596311"/>
    <n v="1.1813408415019511"/>
    <n v="1.281701"/>
    <n v="1.2118022888898848E-2"/>
    <n v="75.319284121692462"/>
    <n v="73.112247495057957"/>
    <n v="73.161295423916499"/>
    <n v="2.1579886977759628"/>
    <n v="97.134878905262383"/>
    <n v="2.865121094737606"/>
  </r>
  <r>
    <x v="1"/>
    <x v="15"/>
    <n v="29.6013632917264"/>
    <n v="29.651999999999997"/>
    <n v="48.815591682128911"/>
    <n v="44.729886463343334"/>
    <n v="0"/>
    <n v="1.7336437435448169"/>
    <n v="0.42763499999999999"/>
    <n v="1.5982194711267947"/>
    <n v="0"/>
    <n v="1.2338704361021517"/>
    <n v="1.1979724319999998"/>
    <n v="1.1284944176673889E-2"/>
    <n v="80.042562405855307"/>
    <n v="78.95890505829378"/>
    <n v="78.416954973855312"/>
    <n v="1.6256074319999998"/>
    <n v="97.969071225184706"/>
    <n v="2.0309287748152882"/>
  </r>
  <r>
    <x v="2"/>
    <x v="15"/>
    <n v="29.925102248372085"/>
    <n v="35.272099999999995"/>
    <n v="46.431492002929687"/>
    <n v="43.625421731632024"/>
    <n v="0"/>
    <n v="1.5039085626602171"/>
    <n v="0.38291586"/>
    <n v="1.7250603413581846"/>
    <n v="0"/>
    <n v="1.2356788136065007"/>
    <n v="1.1426980389999999"/>
    <n v="1.0725003704428672E-2"/>
    <n v="77.882208150301764"/>
    <n v="83.372894452961347"/>
    <n v="76.356594251301772"/>
    <n v="1.5256138989999999"/>
    <n v="98.041126548369334"/>
    <n v="1.9588734516306709"/>
  </r>
  <r>
    <x v="3"/>
    <x v="15"/>
    <n v="29.820894078027411"/>
    <n v="34.342999999999996"/>
    <n v="41.112297413085933"/>
    <n v="43.231959797188537"/>
    <n v="0"/>
    <n v="1.7102846720814704"/>
    <n v="0.45100632599574897"/>
    <n v="1.6733174082636832"/>
    <n v="0.70998813599999988"/>
    <n v="1.2811363604664803"/>
    <n v="1.1889258941999996"/>
    <n v="1.111833894252777E-2"/>
    <n v="73.283111847309101"/>
    <n v="82.250816576942697"/>
    <n v="70.933191491113348"/>
    <n v="2.3499203561957485"/>
    <n v="96.793367125167947"/>
    <n v="3.2066328748320418"/>
  </r>
  <r>
    <x v="0"/>
    <x v="16"/>
    <n v="0"/>
    <n v="8.081999999999999"/>
    <n v="0"/>
    <n v="1.4917"/>
    <n v="0"/>
    <n v="3.8604733774065969"/>
    <n v="1.8788506E-2"/>
    <n v="7.0477076824754473E-2"/>
    <n v="0.70998813599999988"/>
    <n v="1.8639404547214506"/>
    <n v="1.365967326"/>
    <n v="1.2914731353521346E-2"/>
    <n v="2.094743968"/>
    <n v="15.381505640306324"/>
    <n v="0"/>
    <n v="2.094743968"/>
    <n v="0"/>
    <n v="100"/>
  </r>
  <r>
    <x v="1"/>
    <x v="16"/>
    <n v="0"/>
    <n v="7.5592680000000003"/>
    <n v="0"/>
    <n v="1.49146"/>
    <n v="0"/>
    <n v="4.1741043269634241"/>
    <n v="2.5586547999999997E-2"/>
    <n v="0.69174806207418438"/>
    <n v="0.73157912399999991"/>
    <n v="1.9135939747095108"/>
    <n v="1.3580370939999999"/>
    <n v="1.2792759478092193E-2"/>
    <n v="2.1152027659999999"/>
    <n v="15.842967123225209"/>
    <n v="0"/>
    <n v="2.1152027659999999"/>
    <n v="0"/>
    <n v="100"/>
  </r>
  <r>
    <x v="2"/>
    <x v="16"/>
    <n v="0"/>
    <n v="8.1190020000000001"/>
    <n v="0"/>
    <n v="0.8094800000000002"/>
    <n v="0"/>
    <n v="4.0858016347885124"/>
    <n v="3.3741411999999991E-2"/>
    <n v="0.12564343580044804"/>
    <n v="1.0338880439999998"/>
    <n v="2.6944824814796449"/>
    <n v="1.16029136"/>
    <n v="1.0890129446983336E-2"/>
    <n v="2.2279208159999997"/>
    <n v="15.845299681515588"/>
    <n v="0"/>
    <n v="2.2279208159999997"/>
    <n v="0"/>
    <n v="100"/>
  </r>
  <r>
    <x v="3"/>
    <x v="16"/>
    <n v="0"/>
    <n v="7.515050990474589"/>
    <n v="0"/>
    <n v="0.85997999999999997"/>
    <n v="0"/>
    <n v="3.019073967039585"/>
    <n v="5.7209848167978999E-2"/>
    <n v="0.21225918896496293"/>
    <n v="1.2931201352952775"/>
    <n v="3.3578389048576351"/>
    <n v="1.3048607963938599"/>
    <n v="1.2202513456344604E-2"/>
    <n v="2.6551907798571164"/>
    <n v="14.976405564793115"/>
    <n v="0"/>
    <n v="2.6551907798571164"/>
    <n v="0"/>
    <n v="100"/>
  </r>
  <r>
    <x v="0"/>
    <x v="17"/>
    <n v="0"/>
    <n v="60.188014045999992"/>
    <n v="0"/>
    <n v="0.8094800000000002"/>
    <n v="0"/>
    <n v="4.0858016347885124"/>
    <n v="3.3741411999999991E-2"/>
    <n v="0.12564343580044804"/>
    <n v="0"/>
    <n v="2.6944824814796449"/>
    <n v="1.16029136"/>
    <n v="1.0890129446983336E-2"/>
    <n v="1.1940327719999999"/>
    <n v="67.914311727515567"/>
    <n v="0"/>
    <n v="1.1940327719999999"/>
    <n v="0"/>
    <n v="100"/>
  </r>
  <r>
    <x v="1"/>
    <x v="17"/>
    <n v="0"/>
    <n v="0"/>
    <n v="0"/>
    <n v="0.85997999999999997"/>
    <n v="0"/>
    <n v="3.019073967039585"/>
    <n v="5.7209848167978999E-2"/>
    <n v="0.21225918896496293"/>
    <n v="0"/>
    <n v="3.3578389048576351"/>
    <n v="1.3048607963938599"/>
    <n v="1.2202513456344604E-2"/>
    <n v="1.3620706445618389"/>
    <n v="7.4613545743185279"/>
    <n v="0"/>
    <n v="1.3620706445618389"/>
    <n v="0"/>
    <n v="100"/>
  </r>
  <r>
    <x v="2"/>
    <x v="17"/>
    <n v="0"/>
    <n v="64.37344616047362"/>
    <n v="0"/>
    <n v="29.219644997999996"/>
    <n v="0"/>
    <n v="0"/>
    <n v="1.093592168"/>
    <n v="4.102145040631294"/>
    <n v="11.360771999999999"/>
    <n v="3.4493566131591797"/>
    <n v="5.3065263700000003"/>
    <n v="5.0171303987503045E-2"/>
    <n v="17.760890537999998"/>
    <n v="101.19476411625159"/>
    <n v="0"/>
    <n v="17.760890537999998"/>
    <n v="0"/>
    <n v="100"/>
  </r>
  <r>
    <x v="3"/>
    <x v="17"/>
    <n v="0"/>
    <n v="63.459707470348675"/>
    <n v="0"/>
    <n v="30.989803463999994"/>
    <n v="0"/>
    <n v="9.2176066648960102"/>
    <n v="1.2797302239999997"/>
    <n v="4.7827933651208872"/>
    <n v="9.8596419999999991"/>
    <n v="4.0594605535268782"/>
    <n v="5.0441641919999993"/>
    <n v="4.7516215682029718E-2"/>
    <n v="16.183536415999999"/>
    <n v="112.55688773357446"/>
    <n v="0"/>
    <n v="16.183536415999999"/>
    <n v="0"/>
    <n v="100"/>
  </r>
  <r>
    <x v="0"/>
    <x v="18"/>
    <n v="0"/>
    <n v="96.163360910000009"/>
    <n v="3.2633426447999998"/>
    <n v="27.627673482000009"/>
    <n v="107.4"/>
    <n v="7.9126920968294137"/>
    <n v="1.6463870099999998"/>
    <n v="6.1306776934862128"/>
    <n v="10.734176"/>
    <n v="4.7965644049644469"/>
    <n v="3.8072345339999991"/>
    <n v="3.5733503639698024E-2"/>
    <n v="126.85114018880002"/>
    <n v="142.66670209091978"/>
    <n v="110.66334264480001"/>
    <n v="16.187797543999999"/>
    <n v="87.238744941585267"/>
    <n v="12.761255058414728"/>
  </r>
  <r>
    <x v="1"/>
    <x v="18"/>
    <n v="0"/>
    <n v="0"/>
    <n v="3.2665078656000004"/>
    <n v="24.382196914173381"/>
    <n v="126.25699980308957"/>
    <n v="6.0657565706968306"/>
    <n v="1.9132961799999999"/>
    <n v="7.09868524134159"/>
    <n v="12.220858"/>
    <n v="6.4504768645763395"/>
    <n v="4.7749284478406002"/>
    <n v="4.4653139948844907E-2"/>
    <n v="148.43259029653018"/>
    <n v="44.041768730736983"/>
    <n v="129.52350766868958"/>
    <n v="18.909082627840601"/>
    <n v="87.26082823855252"/>
    <n v="12.739171761447476"/>
  </r>
  <r>
    <x v="2"/>
    <x v="18"/>
    <n v="0"/>
    <n v="97.001313649999986"/>
    <n v="3.0652380427611594"/>
    <n v="0"/>
    <n v="130.80111179600257"/>
    <n v="0"/>
    <n v="0"/>
    <n v="0"/>
    <n v="0"/>
    <n v="0"/>
    <n v="0"/>
    <n v="0"/>
    <n v="133.86634983876374"/>
    <n v="97.001313649999986"/>
    <n v="133.86634983876374"/>
    <n v="0"/>
    <n v="100"/>
    <n v="0"/>
  </r>
  <r>
    <x v="3"/>
    <x v="18"/>
    <n v="0"/>
    <n v="91.563522910000003"/>
    <n v="2.7404054660131427"/>
    <n v="0"/>
    <n v="102.2999998404529"/>
    <n v="0"/>
    <n v="0"/>
    <n v="0"/>
    <n v="0"/>
    <n v="0"/>
    <n v="0"/>
    <n v="0"/>
    <n v="105.04040530646604"/>
    <n v="91.563522910000003"/>
    <n v="105.04040530646604"/>
    <n v="0"/>
    <n v="100"/>
    <n v="0"/>
  </r>
  <r>
    <x v="0"/>
    <x v="19"/>
    <n v="3.7100954979536156"/>
    <n v="0"/>
    <n v="0"/>
    <n v="0"/>
    <n v="0"/>
    <n v="0"/>
    <n v="0"/>
    <n v="0"/>
    <n v="0"/>
    <n v="0"/>
    <n v="0"/>
    <n v="0"/>
    <n v="3.7100954979536156"/>
    <n v="0"/>
    <n v="3.7100954979536156"/>
    <n v="0"/>
    <n v="100"/>
    <n v="0"/>
  </r>
  <r>
    <x v="1"/>
    <x v="19"/>
    <n v="5.8219645293315141"/>
    <n v="0"/>
    <n v="0"/>
    <n v="0"/>
    <n v="0"/>
    <n v="0"/>
    <n v="0"/>
    <n v="0"/>
    <n v="0"/>
    <n v="0"/>
    <n v="0"/>
    <n v="0"/>
    <n v="5.8219645293315141"/>
    <n v="0"/>
    <n v="5.8219645293315141"/>
    <n v="0"/>
    <n v="100"/>
    <n v="0"/>
  </r>
  <r>
    <x v="2"/>
    <x v="19"/>
    <n v="13.834924965893588"/>
    <n v="0"/>
    <n v="0"/>
    <n v="0"/>
    <n v="0"/>
    <n v="0"/>
    <n v="0"/>
    <n v="0"/>
    <n v="0"/>
    <n v="0"/>
    <n v="0"/>
    <n v="0"/>
    <n v="13.834924965893588"/>
    <n v="0"/>
    <n v="13.834924965893588"/>
    <n v="0"/>
    <n v="100"/>
    <n v="0"/>
  </r>
  <r>
    <x v="3"/>
    <x v="19"/>
    <n v="19.478990450204638"/>
    <n v="0"/>
    <n v="0"/>
    <n v="0"/>
    <n v="0"/>
    <n v="0"/>
    <n v="0"/>
    <n v="0"/>
    <n v="0"/>
    <n v="0"/>
    <n v="0"/>
    <n v="0"/>
    <n v="19.478990450204638"/>
    <n v="0"/>
    <n v="19.478990450204638"/>
    <n v="0"/>
    <n v="100"/>
    <n v="0"/>
  </r>
  <r>
    <x v="0"/>
    <x v="20"/>
    <n v="35.14855"/>
    <n v="215.53813353750425"/>
    <n v="17.107651119671647"/>
    <n v="0"/>
    <n v="760.24300000000005"/>
    <n v="0"/>
    <n v="0"/>
    <n v="0"/>
    <n v="4.0849999999999997E-2"/>
    <n v="0"/>
    <n v="0"/>
    <n v="0"/>
    <n v="812.54005111967172"/>
    <n v="215.53813353750425"/>
    <n v="812.49920111967174"/>
    <n v="4.0849999999999997E-2"/>
    <n v="99.994972555513584"/>
    <n v="5.0274444864236685E-3"/>
  </r>
  <r>
    <x v="1"/>
    <x v="20"/>
    <n v="33.999499999999998"/>
    <n v="218.28770048847912"/>
    <n v="20.547945635908899"/>
    <n v="0"/>
    <n v="812.10900000000015"/>
    <n v="0"/>
    <n v="0"/>
    <n v="0"/>
    <n v="3.7581999999999997E-2"/>
    <n v="0"/>
    <n v="0"/>
    <n v="0"/>
    <n v="866.69402763590904"/>
    <n v="218.28770048847912"/>
    <n v="866.65644563590899"/>
    <n v="3.7581999999999997E-2"/>
    <n v="99.995663752281459"/>
    <n v="4.3362477185302454E-3"/>
  </r>
  <r>
    <x v="2"/>
    <x v="20"/>
    <n v="33.022940000000006"/>
    <n v="237.96069412392305"/>
    <n v="21.457387434404062"/>
    <n v="0"/>
    <n v="910.82099999999991"/>
    <n v="0"/>
    <n v="0"/>
    <n v="0"/>
    <n v="3.0615999999999997E-2"/>
    <n v="0"/>
    <n v="0"/>
    <n v="0"/>
    <n v="965.33194343440402"/>
    <n v="237.96069412392305"/>
    <n v="965.30132743440402"/>
    <n v="3.0615999999999997E-2"/>
    <n v="99.996828448472229"/>
    <n v="3.1715515277652684E-3"/>
  </r>
  <r>
    <x v="3"/>
    <x v="20"/>
    <n v="32.552416228294149"/>
    <n v="249.25444754662701"/>
    <n v="22.741551745543255"/>
    <n v="0"/>
    <n v="1010.896"/>
    <n v="0"/>
    <n v="0"/>
    <n v="0"/>
    <n v="4.1365999999999993E-2"/>
    <n v="0"/>
    <n v="0"/>
    <n v="0"/>
    <n v="1066.2313339738373"/>
    <n v="249.25444754662701"/>
    <n v="1066.1899679738374"/>
    <n v="4.1365999999999993E-2"/>
    <n v="99.996120354121871"/>
    <n v="3.8796458781443968E-3"/>
  </r>
  <r>
    <x v="0"/>
    <x v="21"/>
    <n v="36.334969093287199"/>
    <n v="61.499016733035468"/>
    <n v="46.582146276902051"/>
    <n v="43.459287352832746"/>
    <n v="563.72825499999999"/>
    <n v="579.11256294250484"/>
    <n v="5.0467781999072532"/>
    <n v="18.930838742256164"/>
    <n v="9.6836000000000005E-2"/>
    <n v="0"/>
    <n v="14.078523046899798"/>
    <n v="0.13310738134384154"/>
    <n v="665.86750761699636"/>
    <n v="703.13481315197305"/>
    <n v="646.6453703701892"/>
    <n v="19.222137246807051"/>
    <n v="97.113218917138738"/>
    <n v="2.8867810828612361"/>
  </r>
  <r>
    <x v="1"/>
    <x v="21"/>
    <n v="33.741780163345688"/>
    <n v="63.973359897061627"/>
    <n v="46.373008280326133"/>
    <n v="44.908349365037317"/>
    <n v="613.99025599999993"/>
    <n v="657.49417274475093"/>
    <n v="5.8742997446855023"/>
    <n v="21.954284932613373"/>
    <n v="9.7235960533989446E-2"/>
    <n v="13.643107302188874"/>
    <n v="13.789064912601718"/>
    <n v="0.12989350271224975"/>
    <n v="713.86564506149296"/>
    <n v="802.10316774436444"/>
    <n v="694.10504444367177"/>
    <n v="19.760600617821211"/>
    <n v="97.231887995377761"/>
    <n v="2.7681120046222447"/>
  </r>
  <r>
    <x v="2"/>
    <x v="21"/>
    <n v="31.497671602144393"/>
    <n v="70.220321463666508"/>
    <n v="45.246024016384169"/>
    <n v="41.940612127956925"/>
    <n v="687.43238399999996"/>
    <n v="683.2723804473876"/>
    <n v="8.1835952956386713"/>
    <n v="30.473384244441984"/>
    <n v="0.10720405706842161"/>
    <n v="0"/>
    <n v="15.044450434976612"/>
    <n v="0.14120247244834899"/>
    <n v="787.51132940621233"/>
    <n v="826.04790075590131"/>
    <n v="764.17607961852855"/>
    <n v="23.335249787683708"/>
    <n v="97.036836307449875"/>
    <n v="2.9631636925501263"/>
  </r>
  <r>
    <x v="3"/>
    <x v="21"/>
    <n v="31.086105098165362"/>
    <n v="70.314464898771817"/>
    <n v="46.270107457655378"/>
    <n v="45.079421178315243"/>
    <n v="775.18185500000004"/>
    <n v="750.00014587402336"/>
    <n v="9.7532028567338482"/>
    <n v="36.186196970939633"/>
    <n v="0.11437920580028177"/>
    <n v="15.699234659671783"/>
    <n v="12.828384373849248"/>
    <n v="0.1199657027721405"/>
    <n v="875.23403399220433"/>
    <n v="917.39942928449386"/>
    <n v="852.53806755582082"/>
    <n v="22.69596643638338"/>
    <n v="97.40686884251285"/>
    <n v="2.5931311574871332"/>
  </r>
  <r>
    <x v="0"/>
    <x v="22"/>
    <n v="147.67540798691522"/>
    <n v="75.127762729174748"/>
    <n v="169.75838519999999"/>
    <n v="30.657983137660203"/>
    <n v="0"/>
    <n v="94.013139696121215"/>
    <n v="1.470342E-2"/>
    <n v="5.5153616508468985E-2"/>
    <n v="0"/>
    <n v="0.52047556310892107"/>
    <n v="2.0919499999999998"/>
    <n v="1.9778636842966078E-2"/>
    <n v="319.54044660691517"/>
    <n v="200.39429337941655"/>
    <n v="317.43379318691518"/>
    <n v="2.1066534199999998"/>
    <n v="99.340724017140928"/>
    <n v="0.65927598285906941"/>
  </r>
  <r>
    <x v="1"/>
    <x v="22"/>
    <n v="172.18741690365897"/>
    <n v="78.359735382844704"/>
    <n v="174.85113675600002"/>
    <n v="30.912762201407926"/>
    <n v="0"/>
    <n v="93.749017648696892"/>
    <n v="1.6565320000000001E-2"/>
    <n v="6.1910313726402814E-2"/>
    <n v="0"/>
    <n v="0.1072440006583929"/>
    <n v="2.1239419999999996"/>
    <n v="2.0007612675428388E-2"/>
    <n v="349.17906097965897"/>
    <n v="203.21067716000977"/>
    <n v="347.03855365965899"/>
    <n v="2.1405073199999998"/>
    <n v="99.386988637292689"/>
    <n v="0.61301136270731105"/>
  </r>
  <r>
    <x v="2"/>
    <x v="22"/>
    <n v="180.24404602493186"/>
    <n v="81.498597172552422"/>
    <n v="178.34815949111999"/>
    <n v="31.714537224217889"/>
    <n v="0"/>
    <n v="149.42643821716308"/>
    <n v="3.8160779999999998E-2"/>
    <n v="0.14209991117939352"/>
    <n v="0"/>
    <n v="0.64224769927561276"/>
    <n v="2.3473700000000002"/>
    <n v="2.2031676352024077E-2"/>
    <n v="360.97773629605189"/>
    <n v="263.44595190074045"/>
    <n v="358.59220551605188"/>
    <n v="2.3855307800000003"/>
    <n v="99.339147393277599"/>
    <n v="0.66085260672240842"/>
  </r>
  <r>
    <x v="3"/>
    <x v="22"/>
    <n v="214.29821367885947"/>
    <n v="79.797540945112416"/>
    <n v="181.20812193612147"/>
    <n v="32.720389292032714"/>
    <n v="0"/>
    <n v="147.38688692092893"/>
    <n v="6.1306819999999998E-2"/>
    <n v="0.22745971307158469"/>
    <n v="0"/>
    <n v="7.9790337262675162E-2"/>
    <n v="2.13065602"/>
    <n v="1.992500591278076E-2"/>
    <n v="397.69829845498094"/>
    <n v="260.23199221432111"/>
    <n v="395.50633561498091"/>
    <n v="2.19196284"/>
    <n v="99.448837762566342"/>
    <n v="0.5511622374336429"/>
  </r>
  <r>
    <x v="0"/>
    <x v="23"/>
    <n v="202.03783735919393"/>
    <n v="31.613321112888659"/>
    <n v="5.0438547659472359"/>
    <n v="170.47249783078837"/>
    <n v="0"/>
    <n v="2.6308381280302999"/>
    <n v="5.0212647999999992E-2"/>
    <n v="0.18835134932771325"/>
    <n v="5.3647171520000312E-3"/>
    <n v="0.25422471284866333"/>
    <n v="1.99563"/>
    <n v="1.8867965877056119E-2"/>
    <n v="209.13289949029317"/>
    <n v="205.17810109976077"/>
    <n v="207.08169212514116"/>
    <n v="2.051207365152"/>
    <n v="99.019184752780987"/>
    <n v="0.98081524721900881"/>
  </r>
  <r>
    <x v="1"/>
    <x v="23"/>
    <n v="200.82936966819327"/>
    <n v="35.218991314202121"/>
    <n v="6.5570111957314063"/>
    <n v="165.26264075999995"/>
    <n v="0"/>
    <n v="2.5590377253293988"/>
    <n v="5.0212647999999992E-2"/>
    <n v="0.18766198502853512"/>
    <n v="3.7194757824000313E-3"/>
    <n v="0.25434042748063801"/>
    <n v="1.189122"/>
    <n v="1.1201573640108108E-2"/>
    <n v="208.62943498770707"/>
    <n v="203.49387378568076"/>
    <n v="207.38638086392467"/>
    <n v="1.2430541237824"/>
    <n v="99.404180851155715"/>
    <n v="0.59581914884428633"/>
  </r>
  <r>
    <x v="2"/>
    <x v="23"/>
    <n v="221.31012576474447"/>
    <n v="39.718325185672562"/>
    <n v="6.6881514196460339"/>
    <n v="172.36893431267995"/>
    <n v="0"/>
    <n v="2.6413460558652875"/>
    <n v="5.0212647999999992E-2"/>
    <n v="0.2212347477301955"/>
    <n v="1.6337115738879998E-2"/>
    <n v="0.279391433224082"/>
    <n v="1.2043439999999999"/>
    <n v="1.1303593844175338E-2"/>
    <n v="229.26917094812939"/>
    <n v="215.24053532901624"/>
    <n v="227.9982771843905"/>
    <n v="1.2708937637388797"/>
    <n v="99.445676120132859"/>
    <n v="0.55432387986713272"/>
  </r>
  <r>
    <x v="3"/>
    <x v="23"/>
    <n v="213.04076317661799"/>
    <n v="42.127310100861052"/>
    <n v="7.1497044753715304"/>
    <n v="176.79851747610383"/>
    <n v="0"/>
    <n v="2.6888901394605633"/>
    <n v="6.554218970412716E-2"/>
    <n v="0.24317373318597674"/>
    <n v="3.792009432969394E-2"/>
    <n v="0.29700794622302051"/>
    <n v="1.9481580000000001"/>
    <n v="1.8218360781669614E-2"/>
    <n v="222.24208793602335"/>
    <n v="222.17311775661614"/>
    <n v="220.19046765198951"/>
    <n v="2.0516202840338211"/>
    <n v="99.076853397532673"/>
    <n v="0.92314660246731461"/>
  </r>
  <r>
    <x v="0"/>
    <x v="24"/>
    <n v="0"/>
    <n v="9.1345625653010494"/>
    <n v="10.5620723136576"/>
    <n v="13.30929101570168"/>
    <n v="0"/>
    <n v="0"/>
    <n v="3.2471590191780822E-2"/>
    <n v="0.12180333759635686"/>
    <n v="1.6134975999999996"/>
    <n v="0"/>
    <n v="0.35790000799999994"/>
    <n v="3.3838160857558247E-3"/>
    <n v="12.565941511849379"/>
    <n v="22.56904073468484"/>
    <n v="10.5620723136576"/>
    <n v="2.0038691981917807"/>
    <n v="84.053171055251369"/>
    <n v="15.946828944748631"/>
  </r>
  <r>
    <x v="1"/>
    <x v="24"/>
    <n v="0"/>
    <n v="9.4993727597069029"/>
    <n v="13.1957496716616"/>
    <n v="11.821906542479724"/>
    <n v="0"/>
    <n v="0"/>
    <n v="3.2382870000000001E-2"/>
    <n v="0"/>
    <n v="1.7997477999999998"/>
    <n v="0"/>
    <n v="0.28773716599999999"/>
    <n v="2.7104945927858351E-3"/>
    <n v="15.315617507661599"/>
    <n v="21.323989796779411"/>
    <n v="13.1957496716616"/>
    <n v="2.1198678359999996"/>
    <n v="86.158783118346093"/>
    <n v="13.841216881653914"/>
  </r>
  <r>
    <x v="2"/>
    <x v="24"/>
    <n v="0"/>
    <n v="10.413648212301753"/>
    <n v="15.008540580417598"/>
    <n v="13.220373811267679"/>
    <n v="0"/>
    <n v="0"/>
    <n v="3.2471590191780822E-2"/>
    <n v="0"/>
    <n v="1.7625012000000002"/>
    <n v="0"/>
    <n v="0.227956416"/>
    <n v="2.1395271345973012E-3"/>
    <n v="17.031469786609382"/>
    <n v="23.636161550704031"/>
    <n v="15.008540580417598"/>
    <n v="2.022929206191781"/>
    <n v="88.122403811664768"/>
    <n v="11.877596188335222"/>
  </r>
  <r>
    <x v="3"/>
    <x v="24"/>
    <n v="0"/>
    <n v="10.257038304171806"/>
    <n v="16.927440745950442"/>
    <n v="13.465079523140377"/>
    <n v="0"/>
    <n v="0"/>
    <n v="3.6313253941093963E-2"/>
    <n v="0"/>
    <n v="2.0236124888888884"/>
    <n v="0"/>
    <n v="0.29135133319999995"/>
    <n v="2.7245962172746654E-3"/>
    <n v="19.278717821980425"/>
    <n v="23.724842423529456"/>
    <n v="16.927440745950442"/>
    <n v="2.3512770760299819"/>
    <n v="87.803768395068261"/>
    <n v="12.196231604931725"/>
  </r>
  <r>
    <x v="0"/>
    <x v="25"/>
    <n v="5.3937801960000007"/>
    <n v="48.877868547486429"/>
    <n v="2.8167053100907786"/>
    <n v="8.1130944067344011"/>
    <n v="0"/>
    <n v="6.1993799924850457"/>
    <n v="0.358018"/>
    <n v="1.3429519449174403"/>
    <n v="0.7228435584181121"/>
    <n v="1.4084055866114794E-2"/>
    <n v="0"/>
    <n v="0"/>
    <n v="9.2913470645088925"/>
    <n v="64.547378947489449"/>
    <n v="8.2104855060907802"/>
    <n v="1.080861558418112"/>
    <n v="88.367009100900034"/>
    <n v="11.632990899099974"/>
  </r>
  <r>
    <x v="1"/>
    <x v="25"/>
    <n v="4.8402996550000008"/>
    <n v="54.373855385106133"/>
    <n v="2.2925812472153821"/>
    <n v="8.4482897068440028"/>
    <n v="0"/>
    <n v="5.556148381829261"/>
    <n v="0.46016019999999996"/>
    <n v="1.7197773970663546"/>
    <n v="0.82011598842021882"/>
    <n v="9.7290453140158207E-3"/>
    <n v="0"/>
    <n v="0"/>
    <n v="8.4131570906356021"/>
    <n v="70.107799916159763"/>
    <n v="7.1328809022153834"/>
    <n v="1.2802761884202187"/>
    <n v="84.782452358517702"/>
    <n v="15.217547641482298"/>
  </r>
  <r>
    <x v="2"/>
    <x v="25"/>
    <n v="4.518199665"/>
    <n v="58.201600711341939"/>
    <n v="2.2738347956865694"/>
    <n v="8.7424406844911964"/>
    <n v="0"/>
    <n v="5.457150914669036"/>
    <n v="0.358018"/>
    <n v="1.9482094779610633"/>
    <n v="0.80973279014259403"/>
    <n v="4.2577213291078803E-2"/>
    <n v="0"/>
    <n v="1.8951953796204179E-5"/>
    <n v="7.9597852508291638"/>
    <n v="74.391997953708113"/>
    <n v="6.792034460686569"/>
    <n v="1.1677507901425941"/>
    <n v="85.329368150717997"/>
    <n v="14.670631849281996"/>
  </r>
  <r>
    <x v="3"/>
    <x v="25"/>
    <n v="4.3129644529999993"/>
    <n v="57.413064335309564"/>
    <n v="2.0493117178866918"/>
    <n v="9.0484261084483872"/>
    <n v="0"/>
    <n v="4.718845881223678"/>
    <n v="0.6460896236674436"/>
    <n v="2.3971126800775524"/>
    <n v="0.86077309056390627"/>
    <n v="9.8466935735195868E-2"/>
    <n v="0"/>
    <n v="1.8693861726205795E-5"/>
    <n v="7.8691388851180415"/>
    <n v="73.675934634656102"/>
    <n v="6.3622761708866911"/>
    <n v="1.50686271423135"/>
    <n v="80.850983363870995"/>
    <n v="19.149016636129002"/>
  </r>
  <r>
    <x v="0"/>
    <x v="26"/>
    <n v="0"/>
    <n v="155.10716795603093"/>
    <n v="0"/>
    <n v="48.690113252803044"/>
    <n v="0.77201200000000014"/>
    <n v="7.2781444299221034"/>
    <n v="2.1449690000000001"/>
    <n v="8.0459372484683982"/>
    <n v="8.8464880400000001E-2"/>
    <n v="2.2376741185784339"/>
    <n v="4.0965088902777778"/>
    <n v="3.8731021523475642E-2"/>
    <n v="7.1019547706777786"/>
    <n v="221.39776802732638"/>
    <n v="0.77201200000000014"/>
    <n v="6.3299427706777784"/>
    <n v="10.870415609902889"/>
    <n v="89.129584390097122"/>
  </r>
  <r>
    <x v="1"/>
    <x v="26"/>
    <n v="0"/>
    <n v="157.92019574332554"/>
    <n v="0"/>
    <n v="52.109045962445201"/>
    <n v="0.67471300000000001"/>
    <n v="8.0064578437805167"/>
    <n v="2.1533539999999998"/>
    <n v="8.0478265655040744"/>
    <n v="0.1502131642"/>
    <n v="2.6470004734396935"/>
    <n v="3.9033851999999993"/>
    <n v="3.6770031988620756E-2"/>
    <n v="6.8816653641999999"/>
    <n v="228.76729662048365"/>
    <n v="0.67471300000000001"/>
    <n v="6.2069523641999993"/>
    <n v="9.8045017345657577"/>
    <n v="90.195498265434239"/>
  </r>
  <r>
    <x v="2"/>
    <x v="26"/>
    <n v="0"/>
    <n v="159.42431910647116"/>
    <n v="0"/>
    <n v="46.943292842010791"/>
    <n v="0.69668300000000016"/>
    <n v="10.610802062749862"/>
    <n v="2.4184489999999998"/>
    <n v="9.0056177687644947"/>
    <n v="0.19881824000000001"/>
    <n v="3.319279755949974"/>
    <n v="2.4421935999999995"/>
    <n v="2.2921660065650939E-2"/>
    <n v="5.75614384"/>
    <n v="229.32623319601194"/>
    <n v="0.69668300000000016"/>
    <n v="5.0594608399999998"/>
    <n v="12.103293791212836"/>
    <n v="87.896706208787165"/>
  </r>
  <r>
    <x v="3"/>
    <x v="26"/>
    <n v="0"/>
    <n v="151.44930793722131"/>
    <n v="0"/>
    <n v="42.190300949642356"/>
    <n v="0.63551800000000014"/>
    <n v="7.3966528069972988"/>
    <n v="2.6855562991797326"/>
    <n v="9.9639133322238909"/>
    <n v="0.31414138841958411"/>
    <n v="3.1185708475112914"/>
    <n v="3.3474145748975443"/>
    <n v="3.1303625166416167E-2"/>
    <n v="6.9826302624968619"/>
    <n v="214.15004949876257"/>
    <n v="0.63551800000000014"/>
    <n v="6.3471122624968608"/>
    <n v="9.1014127357324863"/>
    <n v="90.898587264267491"/>
  </r>
  <r>
    <x v="0"/>
    <x v="27"/>
    <n v="85.656599999999997"/>
    <n v="12.407075358196174"/>
    <n v="22.042230516"/>
    <n v="74.971803577176004"/>
    <n v="113.3976"/>
    <n v="156.08898763656615"/>
    <n v="6.5291858770174027"/>
    <n v="24.491458745002745"/>
    <n v="0"/>
    <n v="0.61685804530978205"/>
    <n v="6.7365671377199963"/>
    <n v="6.3691824674606323E-2"/>
    <n v="234.36218353073738"/>
    <n v="268.63987518692545"/>
    <n v="221.096430516"/>
    <n v="13.265753014737399"/>
    <n v="94.339635851277365"/>
    <n v="5.6603641487226328"/>
  </r>
  <r>
    <x v="1"/>
    <x v="27"/>
    <n v="85.877799999999993"/>
    <n v="15.152029432999999"/>
    <n v="19.220761440000004"/>
    <n v="74.524400652147762"/>
    <n v="116.21849999999999"/>
    <n v="168.2144250679016"/>
    <n v="7.2396275738836948"/>
    <n v="27.056984515190123"/>
    <n v="0"/>
    <n v="1.897689895927906"/>
    <n v="6.8478564016080012"/>
    <n v="6.450705850124358E-2"/>
    <n v="235.40454541549167"/>
    <n v="286.9100366226686"/>
    <n v="221.31706143999997"/>
    <n v="14.087483975491697"/>
    <n v="94.01562788406352"/>
    <n v="5.9843721159364742"/>
  </r>
  <r>
    <x v="2"/>
    <x v="27"/>
    <n v="84.235900000000001"/>
    <n v="14.901081914000001"/>
    <n v="19.872478728000004"/>
    <n v="72.160072465002031"/>
    <n v="117.79120000000002"/>
    <n v="167.73014165878294"/>
    <n v="7.8320894303664677"/>
    <n v="29.164475977420803"/>
    <n v="3.01344E-3"/>
    <n v="1.0403492233157157"/>
    <n v="6.4386738905975598"/>
    <n v="6.0431366086006161E-2"/>
    <n v="236.17335548896403"/>
    <n v="285.05655260460748"/>
    <n v="221.89957872800002"/>
    <n v="14.273776760964028"/>
    <n v="93.956229003304742"/>
    <n v="6.0437709966952715"/>
  </r>
  <r>
    <x v="3"/>
    <x v="27"/>
    <n v="89.979600000000005"/>
    <n v="15.798386595690387"/>
    <n v="22.192474730961933"/>
    <n v="66.542970422657916"/>
    <n v="116.35210000000002"/>
    <n v="154.78189750671385"/>
    <n v="8.3414526310124604"/>
    <n v="30.948343091011044"/>
    <n v="3.01344E-3"/>
    <n v="2.1102970173954962"/>
    <n v="6.4069425601699992"/>
    <n v="5.9915054917335508E-2"/>
    <n v="243.2755833621444"/>
    <n v="270.24180968838601"/>
    <n v="228.52417473096196"/>
    <n v="14.751408631182461"/>
    <n v="93.936338194193851"/>
    <n v="6.063661805806154"/>
  </r>
  <r>
    <x v="0"/>
    <x v="28"/>
    <n v="131.19258925619837"/>
    <n v="18.123061925169619"/>
    <n v="8.8119720000000008"/>
    <n v="12.712438702219567"/>
    <n v="0"/>
    <n v="46.588528456687925"/>
    <n v="0.10642240280000001"/>
    <n v="0.39919830113649363"/>
    <n v="0"/>
    <n v="0.23224791772663592"/>
    <n v="0.83072956459999991"/>
    <n v="7.8542498648166651E-3"/>
    <n v="140.94171322359838"/>
    <n v="78.063329552805072"/>
    <n v="140.00456125619837"/>
    <n v="0.93715196739999995"/>
    <n v="99.335078348371383"/>
    <n v="0.66492165162860328"/>
  </r>
  <r>
    <x v="1"/>
    <x v="28"/>
    <n v="129.97807713498622"/>
    <n v="18.619638832355722"/>
    <n v="8.7059581204587282"/>
    <n v="15.56401032"/>
    <n v="0"/>
    <n v="47.903102641105647"/>
    <n v="0.14009997700000001"/>
    <n v="0.52360192824155083"/>
    <n v="0"/>
    <n v="0.39291306942701337"/>
    <n v="0.79192829099999995"/>
    <n v="7.4599938690662381E-3"/>
    <n v="139.61606352344495"/>
    <n v="83.01072678499898"/>
    <n v="138.68403525544494"/>
    <n v="0.93202826799999994"/>
    <n v="99.332434789752185"/>
    <n v="0.66756521024780913"/>
  </r>
  <r>
    <x v="2"/>
    <x v="28"/>
    <n v="145.87387582032838"/>
    <n v="17.502042097484868"/>
    <n v="9.4959720000000019"/>
    <n v="15.322850640000002"/>
    <n v="0"/>
    <n v="48.116813073158262"/>
    <n v="0.10642240280000001"/>
    <n v="0.56761120058596126"/>
    <n v="0"/>
    <n v="0.51815308615565303"/>
    <n v="0.79130263239999998"/>
    <n v="7.4269170761108389E-3"/>
    <n v="156.26757285552839"/>
    <n v="82.034897014460853"/>
    <n v="155.36984782032837"/>
    <n v="0.89772503520000002"/>
    <n v="99.425520587031855"/>
    <n v="0.57447941296813998"/>
  </r>
  <r>
    <x v="3"/>
    <x v="28"/>
    <n v="139.76681703008134"/>
    <n v="17.317161319494229"/>
    <n v="9.7409543262777198"/>
    <n v="15.426061551046635"/>
    <n v="0"/>
    <n v="47.293514194488523"/>
    <n v="0.16835384851161936"/>
    <n v="0.62462411306798449"/>
    <n v="0"/>
    <n v="0.81572948634624476"/>
    <n v="0.75624192671585988"/>
    <n v="7.0720588713884345E-3"/>
    <n v="150.43236713158655"/>
    <n v="81.484162723314995"/>
    <n v="149.50777135635906"/>
    <n v="0.92459577522747927"/>
    <n v="99.385374442443805"/>
    <n v="0.61462555755618387"/>
  </r>
  <r>
    <x v="0"/>
    <x v="29"/>
    <n v="19.745392815416441"/>
    <n v="0"/>
    <n v="9.1439999999999984"/>
    <n v="12.897779625814943"/>
    <n v="17.913582813631866"/>
    <n v="6.8287739828228944E-2"/>
    <n v="5.048060515068494E-3"/>
    <n v="0"/>
    <n v="0"/>
    <n v="0"/>
    <n v="0"/>
    <n v="0"/>
    <n v="46.80802368956337"/>
    <n v="12.966067365643172"/>
    <n v="46.802975629048305"/>
    <n v="5.048060515068494E-3"/>
    <n v="99.989215394889257"/>
    <n v="1.0784605110755923E-2"/>
  </r>
  <r>
    <x v="1"/>
    <x v="29"/>
    <n v="60.44164642691802"/>
    <n v="0"/>
    <n v="10.987889205344899"/>
    <n v="14.226052295111986"/>
    <n v="0"/>
    <n v="0.13196074430830776"/>
    <n v="1.5396631628982001E-2"/>
    <n v="0"/>
    <n v="0"/>
    <n v="7.8822649188805376E-3"/>
    <n v="0"/>
    <n v="0"/>
    <n v="71.4449322638919"/>
    <n v="14.365895304339174"/>
    <n v="71.429535632262912"/>
    <n v="1.5396631628982001E-2"/>
    <n v="99.978449651863173"/>
    <n v="2.1550348136817287E-2"/>
  </r>
  <r>
    <x v="2"/>
    <x v="29"/>
    <n v="53.603268661455509"/>
    <n v="0"/>
    <n v="10.482915879897973"/>
    <n v="15.595262268551805"/>
    <n v="0"/>
    <n v="0.18828477708622812"/>
    <n v="5.048060515068494E-3"/>
    <n v="0"/>
    <n v="0"/>
    <n v="7.8535211307462303E-3"/>
    <n v="0"/>
    <n v="0"/>
    <n v="64.091232601868541"/>
    <n v="15.791400566768779"/>
    <n v="64.086184541353475"/>
    <n v="5.048060515068494E-3"/>
    <n v="99.992123633280045"/>
    <n v="7.8763667199643166E-3"/>
  </r>
  <r>
    <x v="3"/>
    <x v="29"/>
    <n v="59.708457873639254"/>
    <n v="0"/>
    <n v="11.741526750036"/>
    <n v="0"/>
    <n v="0"/>
    <n v="0"/>
    <n v="0"/>
    <n v="0"/>
    <n v="0"/>
    <n v="0"/>
    <n v="0"/>
    <n v="0"/>
    <n v="71.449984623675249"/>
    <n v="0"/>
    <n v="71.449984623675249"/>
    <n v="0"/>
    <n v="100"/>
    <n v="0"/>
  </r>
  <r>
    <x v="0"/>
    <x v="30"/>
    <n v="28.008576274903888"/>
    <n v="31.134837438715884"/>
    <n v="52.626811305740496"/>
    <n v="0"/>
    <n v="0"/>
    <n v="0"/>
    <n v="0"/>
    <n v="0"/>
    <n v="1.6944485399999998"/>
    <n v="0"/>
    <n v="0"/>
    <n v="0"/>
    <n v="82.329836120644387"/>
    <n v="31.134837438715884"/>
    <n v="80.635387580644391"/>
    <n v="1.6944485399999998"/>
    <n v="97.941877914688206"/>
    <n v="2.0581220853118074"/>
  </r>
  <r>
    <x v="1"/>
    <x v="30"/>
    <n v="25.859066074823819"/>
    <n v="30.062484737254596"/>
    <n v="56.864114808668077"/>
    <n v="0"/>
    <n v="0"/>
    <n v="0"/>
    <n v="0"/>
    <n v="0"/>
    <n v="1.8124388199999999"/>
    <n v="0"/>
    <n v="0"/>
    <n v="0"/>
    <n v="84.535619703491889"/>
    <n v="30.062484737254596"/>
    <n v="82.723180883491892"/>
    <n v="1.8124388199999999"/>
    <n v="97.856005756677348"/>
    <n v="2.1439942433226569"/>
  </r>
  <r>
    <x v="2"/>
    <x v="30"/>
    <n v="25.338750075959599"/>
    <n v="36.356906544122886"/>
    <n v="59.761978375876687"/>
    <n v="0"/>
    <n v="0"/>
    <n v="0"/>
    <n v="0"/>
    <n v="0"/>
    <n v="1.7654724999999998"/>
    <n v="0"/>
    <n v="0"/>
    <n v="0"/>
    <n v="86.866200951836291"/>
    <n v="36.356906544122886"/>
    <n v="85.100728451836289"/>
    <n v="1.7654724999999998"/>
    <n v="97.967595588785002"/>
    <n v="2.0324044112149919"/>
  </r>
  <r>
    <x v="3"/>
    <x v="30"/>
    <n v="25.525049902526977"/>
    <n v="40.705079448525368"/>
    <n v="58.373376585856541"/>
    <n v="0"/>
    <n v="0"/>
    <n v="0"/>
    <n v="0"/>
    <n v="0"/>
    <n v="1.8619844610801539"/>
    <n v="0"/>
    <n v="0"/>
    <n v="0"/>
    <n v="85.760410949463676"/>
    <n v="40.705079448525368"/>
    <n v="83.898426488383521"/>
    <n v="1.8619844610801539"/>
    <n v="97.828853149762338"/>
    <n v="2.1711468502376601"/>
  </r>
  <r>
    <x v="0"/>
    <x v="31"/>
    <n v="95.053068677488625"/>
    <n v="69.739962737226122"/>
    <n v="25.578202255349957"/>
    <n v="31.401837360000002"/>
    <n v="7.7469200058587395"/>
    <n v="35.38687147140503"/>
    <n v="0.17707400000000001"/>
    <n v="0.66421765975654123"/>
    <n v="1.3138844359999999"/>
    <n v="0.23174863010644911"/>
    <n v="2.3477139999999999"/>
    <n v="2.2196792483329772E-2"/>
    <n v="132.21686337469731"/>
    <n v="137.44683465097745"/>
    <n v="128.37819093869732"/>
    <n v="3.8386724359999995"/>
    <n v="97.096684690574335"/>
    <n v="2.9033153094256634"/>
  </r>
  <r>
    <x v="1"/>
    <x v="31"/>
    <n v="96.44093312015525"/>
    <n v="80.008231534972509"/>
    <n v="23.09238799099893"/>
    <n v="36.973236256821053"/>
    <n v="5.5420149925941766"/>
    <n v="32.715869340896603"/>
    <n v="0.19814400000000001"/>
    <n v="0.74053245484828945"/>
    <n v="1.5519576339999999"/>
    <n v="0"/>
    <n v="2.5974156894456248"/>
    <n v="2.4467751204967497E-2"/>
    <n v="129.42285342719398"/>
    <n v="150.46233733874342"/>
    <n v="125.07533610374836"/>
    <n v="4.3475173234456248"/>
    <n v="96.640842626846194"/>
    <n v="3.3591573731538018"/>
  </r>
  <r>
    <x v="2"/>
    <x v="31"/>
    <n v="97.631194951506984"/>
    <n v="87.653913848111387"/>
    <n v="24.286018245039713"/>
    <n v="37.400614555771448"/>
    <n v="5.5431833314264916"/>
    <n v="32.310719640254973"/>
    <n v="0.23667199999999999"/>
    <n v="0.88129934825003142"/>
    <n v="1.8404686279999998"/>
    <n v="0.23595367714762686"/>
    <n v="2.7334174802812639"/>
    <n v="2.565499675273895E-2"/>
    <n v="132.27095463625446"/>
    <n v="158.50815606628819"/>
    <n v="127.46039652797319"/>
    <n v="4.8105581082812634"/>
    <n v="96.36310320621007"/>
    <n v="3.6368967937899241"/>
  </r>
  <r>
    <x v="3"/>
    <x v="31"/>
    <n v="102.53648967616365"/>
    <n v="89.701385311624804"/>
    <n v="25.623814705071499"/>
    <n v="33.171483793784112"/>
    <n v="5.5511877624295725"/>
    <n v="33.52616874217987"/>
    <n v="0.27850239999999998"/>
    <n v="1.0332957553863524"/>
    <n v="2.4841099999999998"/>
    <n v="0"/>
    <n v="2.7094981011975769"/>
    <n v="2.533809721469879E-2"/>
    <n v="139.1836026448623"/>
    <n v="157.45767170018982"/>
    <n v="133.71149214366474"/>
    <n v="5.4721105011975766"/>
    <n v="96.068423005862215"/>
    <n v="3.9315769941377998"/>
  </r>
  <r>
    <x v="0"/>
    <x v="32"/>
    <n v="0"/>
    <n v="38.504350999999993"/>
    <n v="14.466000000000001"/>
    <n v="66.416277874049698"/>
    <n v="0"/>
    <n v="8.1672226572036735"/>
    <n v="1.3618633199999999"/>
    <n v="5.1084498989582059"/>
    <n v="0"/>
    <n v="4.4484560054540632"/>
    <n v="2.3062628599999999"/>
    <n v="2.1804886758327483E-2"/>
    <n v="18.134126179999999"/>
    <n v="122.66656232242397"/>
    <n v="14.466000000000001"/>
    <n v="3.6681261799999998"/>
    <n v="79.772247399240285"/>
    <n v="20.227752600759725"/>
  </r>
  <r>
    <x v="1"/>
    <x v="32"/>
    <n v="0"/>
    <n v="38.527499000000006"/>
    <n v="12.976000000000003"/>
    <n v="65.979943681208212"/>
    <n v="0"/>
    <n v="6.7712639552354812"/>
    <n v="1.7367622599999999"/>
    <n v="6.4908793419599524"/>
    <n v="0"/>
    <n v="4.7408021843433374"/>
    <n v="2.9856757600000003"/>
    <n v="2.8125174880027769E-2"/>
    <n v="17.698438020000001"/>
    <n v="122.53851333762702"/>
    <n v="12.976000000000003"/>
    <n v="4.7224380200000002"/>
    <n v="73.317204520176077"/>
    <n v="26.68279547982393"/>
  </r>
  <r>
    <x v="2"/>
    <x v="32"/>
    <n v="0"/>
    <n v="37.782556999999997"/>
    <n v="10.785999999999998"/>
    <n v="65.481868668791918"/>
    <n v="0"/>
    <n v="8.3325475579500186"/>
    <n v="1.7494154399999999"/>
    <n v="6.5143264985084528"/>
    <n v="0"/>
    <n v="4.6011119610071178"/>
    <n v="3.0580610999999998"/>
    <n v="2.8701998472213743E-2"/>
    <n v="15.593476539999997"/>
    <n v="122.74111368472973"/>
    <n v="10.785999999999998"/>
    <n v="4.8074765399999997"/>
    <n v="69.169950474687397"/>
    <n v="30.830049525312592"/>
  </r>
  <r>
    <x v="3"/>
    <x v="32"/>
    <n v="0"/>
    <n v="38.754524199360013"/>
    <n v="7.0940000000000012"/>
    <n v="70.252373421351706"/>
    <n v="0"/>
    <n v="9.0062726235389707"/>
    <n v="2.3343280084616205"/>
    <n v="8.660791988372802"/>
    <n v="0"/>
    <n v="4.8350064826011652"/>
    <n v="1.7543508209815475"/>
    <n v="1.6405957311391828E-2"/>
    <n v="11.182678829443169"/>
    <n v="131.52537467253609"/>
    <n v="7.0940000000000012"/>
    <n v="4.0886788294431682"/>
    <n v="63.437393742562129"/>
    <n v="36.562606257437871"/>
  </r>
  <r>
    <x v="0"/>
    <x v="33"/>
    <n v="91.426952598647546"/>
    <n v="0"/>
    <n v="35.590420297007995"/>
    <n v="25.988000000000007"/>
    <n v="0"/>
    <n v="5.868640199303627"/>
    <n v="0.73676311800000005"/>
    <n v="2.7636528956890105"/>
    <n v="0.85234599999999994"/>
    <n v="3.5672851020097731"/>
    <n v="0"/>
    <n v="0"/>
    <n v="128.60648201365555"/>
    <n v="38.187578197002424"/>
    <n v="127.01737289565554"/>
    <n v="1.5891091180000001"/>
    <n v="98.764363122979077"/>
    <n v="1.2356368770209165"/>
  </r>
  <r>
    <x v="1"/>
    <x v="33"/>
    <n v="80.68460706262465"/>
    <n v="0"/>
    <n v="37.75738934841808"/>
    <n v="25.086000000000002"/>
    <n v="0"/>
    <n v="7.9977281415462489"/>
    <n v="0.97213307799999982"/>
    <n v="3.6331965711712835"/>
    <n v="1.011965096"/>
    <n v="3.6517443734407422"/>
    <n v="7.5886399999999989E-3"/>
    <n v="0"/>
    <n v="120.43368322504273"/>
    <n v="40.368669086158278"/>
    <n v="118.44199641104274"/>
    <n v="1.9916868139999997"/>
    <n v="98.346237729623937"/>
    <n v="1.6537622703760775"/>
  </r>
  <r>
    <x v="2"/>
    <x v="33"/>
    <n v="69.266882208232644"/>
    <n v="0"/>
    <n v="33.925983112026451"/>
    <n v="19.825999999999997"/>
    <n v="0"/>
    <n v="7.9021920496225349"/>
    <n v="1.4687753379999999"/>
    <n v="5.4693023347854606"/>
    <n v="1.273626202"/>
    <n v="4.433191192746162"/>
    <n v="0"/>
    <n v="0"/>
    <n v="105.93526686025911"/>
    <n v="37.630685577154154"/>
    <n v="103.1928653202591"/>
    <n v="2.7424015399999999"/>
    <n v="97.411247810780949"/>
    <n v="2.5887521892190497"/>
  </r>
  <r>
    <x v="3"/>
    <x v="33"/>
    <n v="73.91520693935486"/>
    <n v="0"/>
    <n v="31.460638822197328"/>
    <n v="18.556000000000001"/>
    <n v="0"/>
    <n v="5.4035529834032054"/>
    <n v="1.820878"/>
    <n v="6.7557965701818459"/>
    <n v="1.200976842"/>
    <n v="5.3886119699478146"/>
    <n v="5.8479999999999999E-3"/>
    <n v="5.4688056698068972E-5"/>
    <n v="108.40354860355218"/>
    <n v="36.104016211589567"/>
    <n v="105.37584576155218"/>
    <n v="3.0277028419999996"/>
    <n v="97.20700762936022"/>
    <n v="2.7929923706397815"/>
  </r>
  <r>
    <x v="0"/>
    <x v="34"/>
    <n v="92.698841379011981"/>
    <n v="8.4801190000000002"/>
    <n v="80.435435471870392"/>
    <n v="0"/>
    <n v="0"/>
    <n v="0"/>
    <n v="0"/>
    <n v="0"/>
    <n v="8.9698E-3"/>
    <n v="0"/>
    <n v="0"/>
    <n v="0"/>
    <n v="173.14324665088236"/>
    <n v="8.4801190000000002"/>
    <n v="173.13427685088237"/>
    <n v="8.9698E-3"/>
    <n v="99.994819434096627"/>
    <n v="5.1805659033795689E-3"/>
  </r>
  <r>
    <x v="1"/>
    <x v="34"/>
    <n v="94.252059961955339"/>
    <n v="8.7073110000000007"/>
    <n v="82.436996594289596"/>
    <n v="0"/>
    <n v="0"/>
    <n v="0"/>
    <n v="0"/>
    <n v="0"/>
    <n v="1.0240105999999999E-2"/>
    <n v="0"/>
    <n v="0"/>
    <n v="0"/>
    <n v="176.69929666224493"/>
    <n v="8.7073110000000007"/>
    <n v="176.68905655624494"/>
    <n v="1.0240105999999999E-2"/>
    <n v="99.994204783950238"/>
    <n v="5.7952160497693628E-3"/>
  </r>
  <r>
    <x v="2"/>
    <x v="34"/>
    <n v="89.18925627997244"/>
    <n v="8.8965169999999993"/>
    <n v="88.590132968571012"/>
    <n v="0"/>
    <n v="0"/>
    <n v="0"/>
    <n v="0"/>
    <n v="0"/>
    <n v="9.8997180000000001E-3"/>
    <n v="0"/>
    <n v="0"/>
    <n v="0"/>
    <n v="177.78928896654347"/>
    <n v="8.8965169999999993"/>
    <n v="177.77938924854345"/>
    <n v="9.8997180000000001E-3"/>
    <n v="99.994431769170362"/>
    <n v="5.5682308296215403E-3"/>
  </r>
  <r>
    <x v="3"/>
    <x v="34"/>
    <n v="94.742125538848228"/>
    <n v="8.6854578156248223"/>
    <n v="83.976177656817015"/>
    <n v="0"/>
    <n v="0"/>
    <n v="0"/>
    <n v="0"/>
    <n v="0"/>
    <n v="9.8997180000000001E-3"/>
    <n v="0"/>
    <n v="0"/>
    <n v="0"/>
    <n v="178.72820291366526"/>
    <n v="8.6854578156248223"/>
    <n v="178.71830319566524"/>
    <n v="9.8997180000000001E-3"/>
    <n v="99.994461020790993"/>
    <n v="5.5389792089959432E-3"/>
  </r>
  <r>
    <x v="0"/>
    <x v="35"/>
    <n v="46.111052202244082"/>
    <n v="8.2040873143564355"/>
    <n v="26.589891560591298"/>
    <n v="3.2065377020369996"/>
    <n v="0"/>
    <n v="1.1026142686605453"/>
    <n v="1.1496610155187771E-2"/>
    <n v="0"/>
    <n v="0.23496561386384379"/>
    <n v="2.7767533385753631"/>
    <n v="12.119446799999999"/>
    <n v="0.11458502316474914"/>
    <n v="85.066852786854412"/>
    <n v="15.404577646794092"/>
    <n v="72.700943762835379"/>
    <n v="12.365909024019031"/>
    <n v="85.463304896205159"/>
    <n v="14.536695103794841"/>
  </r>
  <r>
    <x v="1"/>
    <x v="35"/>
    <n v="46.824544837055875"/>
    <n v="9.098749171582579"/>
    <n v="28.981409002801342"/>
    <n v="3.0639303689220001"/>
    <n v="0"/>
    <n v="1.20253885358572"/>
    <n v="1.4780617904636879E-2"/>
    <n v="0"/>
    <n v="0.2951796158582049"/>
    <n v="2.9728587484359741"/>
    <n v="12.323251148000001"/>
    <n v="0.11608548521995543"/>
    <n v="88.439165221620044"/>
    <n v="16.454162627746229"/>
    <n v="75.80595383985721"/>
    <n v="12.633211381762843"/>
    <n v="85.715365641336376"/>
    <n v="14.284634358663642"/>
  </r>
  <r>
    <x v="2"/>
    <x v="35"/>
    <n v="51.447426417179216"/>
    <n v="10.399905821206572"/>
    <n v="30.32004992657059"/>
    <n v="2.8272064394573997"/>
    <n v="0"/>
    <n v="1.1503887970745563"/>
    <n v="2.5772895327067804E-2"/>
    <n v="0"/>
    <n v="0.39918782877447734"/>
    <n v="2.9683797937631606"/>
    <n v="10.974478380100393"/>
    <n v="0.10300300168991088"/>
    <n v="93.166915447951737"/>
    <n v="17.4488838531916"/>
    <n v="81.767476343749806"/>
    <n v="11.399439104201939"/>
    <n v="87.76449875002001"/>
    <n v="12.235501249979993"/>
  </r>
  <r>
    <x v="3"/>
    <x v="35"/>
    <n v="50.575063203308439"/>
    <n v="10.669888042562572"/>
    <n v="31.069941816667139"/>
    <n v="2.7311114241036001"/>
    <n v="0"/>
    <n v="1.1811789195239544"/>
    <n v="4.4328464299368583E-2"/>
    <n v="0"/>
    <n v="0.37674540792438421"/>
    <n v="2.9381659761071206"/>
    <n v="11.7024332472"/>
    <n v="0.10943627452850341"/>
    <n v="93.768512139399334"/>
    <n v="17.62978063682575"/>
    <n v="81.645005019975571"/>
    <n v="12.123507119423753"/>
    <n v="87.070812106519767"/>
    <n v="12.929187893480224"/>
  </r>
  <r>
    <x v="0"/>
    <x v="36"/>
    <n v="0"/>
    <n v="0"/>
    <n v="22.02174147393761"/>
    <n v="18.65933471702164"/>
    <n v="9.4877285000000011"/>
    <n v="0.13778614114969967"/>
    <n v="4.7869319999999998E-3"/>
    <n v="0"/>
    <n v="0.15601278068599997"/>
    <n v="2.3548522526398299E-2"/>
    <n v="0"/>
    <n v="0"/>
    <n v="31.670269686623612"/>
    <n v="18.820669380697737"/>
    <n v="31.509469973937613"/>
    <n v="0.16079971268599996"/>
    <n v="99.492269203018765"/>
    <n v="0.50773079698123313"/>
  </r>
  <r>
    <x v="1"/>
    <x v="36"/>
    <n v="0"/>
    <n v="0"/>
    <n v="23.516937525802327"/>
    <n v="20.149399873629761"/>
    <n v="10.237225500000001"/>
    <n v="0.12009873867034911"/>
    <n v="5.8782977999999986E-2"/>
    <n v="0.21969225777313112"/>
    <n v="0.156741449054"/>
    <n v="2.6785079464316366E-2"/>
    <n v="0"/>
    <n v="0"/>
    <n v="33.969687452856327"/>
    <n v="20.515975949537562"/>
    <n v="33.754163025802328"/>
    <n v="0.21552442705399999"/>
    <n v="99.365538975437701"/>
    <n v="0.63446102456229014"/>
  </r>
  <r>
    <x v="2"/>
    <x v="36"/>
    <n v="0"/>
    <n v="22.681699237"/>
    <n v="20.641709391749998"/>
    <n v="20.543505681779141"/>
    <n v="9.9752890000000001"/>
    <n v="0.17291869623586534"/>
    <n v="4.7869319999999998E-3"/>
    <n v="0.46211532935500144"/>
    <n v="0.166140759198"/>
    <n v="2.5800295793451368E-2"/>
    <n v="0"/>
    <n v="0"/>
    <n v="30.787926082947997"/>
    <n v="43.886039240163463"/>
    <n v="30.616998391749998"/>
    <n v="0.170927691198"/>
    <n v="99.444822328280608"/>
    <n v="0.55517767171939814"/>
  </r>
  <r>
    <x v="3"/>
    <x v="36"/>
    <n v="0"/>
    <n v="0"/>
    <n v="0"/>
    <n v="21.246354650272032"/>
    <n v="17.05837"/>
    <n v="0.17291869623586534"/>
    <n v="0.12732107349019753"/>
    <n v="0.47238489996641869"/>
    <n v="0.20250056678788503"/>
    <n v="2.5706551484763623E-2"/>
    <n v="0"/>
    <n v="0"/>
    <n v="17.388191640278084"/>
    <n v="21.917364797959078"/>
    <n v="17.05837"/>
    <n v="0.32982164027808258"/>
    <n v="98.103186075347352"/>
    <n v="1.8968139246526492"/>
  </r>
  <r>
    <x v="0"/>
    <x v="37"/>
    <n v="5.4664666196538558"/>
    <n v="8.7395567036967847"/>
    <n v="9.5088803386677654"/>
    <n v="2.7668405688274804"/>
    <n v="0"/>
    <n v="22.324444644451141"/>
    <n v="6.1051433982526847E-2"/>
    <n v="0.2290084471553564"/>
    <n v="1.3588042140000001"/>
    <n v="0"/>
    <n v="3.4389027705990234"/>
    <n v="3.2513591706752776E-2"/>
    <n v="19.834105376903175"/>
    <n v="34.092363955837513"/>
    <n v="14.975346958321621"/>
    <n v="4.8587584185815498"/>
    <n v="75.503011977340904"/>
    <n v="24.496988022659071"/>
  </r>
  <r>
    <x v="1"/>
    <x v="37"/>
    <n v="5.3050724912080716"/>
    <n v="10.835593735706853"/>
    <n v="17.800557891203855"/>
    <n v="32.32227581326255"/>
    <n v="0"/>
    <n v="24.659908950328823"/>
    <n v="6.1708569163642868E-2"/>
    <n v="0.23062620028853414"/>
    <n v="1.3960850419999999"/>
    <n v="0.61685804530978205"/>
    <n v="3.2363846964282676"/>
    <n v="3.0486863791942594E-2"/>
    <n v="27.799808690003836"/>
    <n v="68.695749608688487"/>
    <n v="23.105630382411928"/>
    <n v="4.6941783075919101"/>
    <n v="83.114350318245798"/>
    <n v="16.885649681754202"/>
  </r>
  <r>
    <x v="2"/>
    <x v="37"/>
    <n v="5.3878345892667143"/>
    <n v="11.465724151976849"/>
    <n v="10.767703875855602"/>
    <n v="27.505643933996058"/>
    <n v="0"/>
    <n v="21.931177914142609"/>
    <n v="7.2718342301243466E-2"/>
    <n v="0.27078244924545286"/>
    <n v="1.3960850419999999"/>
    <n v="0"/>
    <n v="2.9669215737121069"/>
    <n v="2.7846592187881467E-2"/>
    <n v="20.591263423135665"/>
    <n v="61.201175041548851"/>
    <n v="16.155538465122316"/>
    <n v="4.43572495801335"/>
    <n v="78.458218581043866"/>
    <n v="21.541781418956138"/>
  </r>
  <r>
    <x v="3"/>
    <x v="37"/>
    <n v="5.1491445138175393"/>
    <n v="11.777984415522779"/>
    <n v="11.105960374001594"/>
    <n v="27.247981576027509"/>
    <n v="0"/>
    <n v="21.055386934280396"/>
    <n v="0.10603330823235663"/>
    <n v="0.39340330667793749"/>
    <n v="1.7010402680000001"/>
    <n v="1.0403492233157157"/>
    <n v="3.2156801562062416"/>
    <n v="3.007169884443283E-2"/>
    <n v="21.277858620257732"/>
    <n v="61.545177154668771"/>
    <n v="16.255104887819133"/>
    <n v="5.0227537324385985"/>
    <n v="76.394458568041003"/>
    <n v="23.605541431959001"/>
  </r>
  <r>
    <x v="0"/>
    <x v="38"/>
    <n v="0"/>
    <n v="29.689468999999999"/>
    <n v="2.8287200000000001"/>
    <n v="5.8823651468456264"/>
    <n v="100.697281"/>
    <n v="0.73025668777525421"/>
    <n v="7.3581599999999997E-2"/>
    <n v="0.27601000670343634"/>
    <n v="2.0751806887847888"/>
    <n v="0.40958220362663267"/>
    <n v="2.6238858"/>
    <n v="2.4807899713516234E-2"/>
    <n v="108.29864908878479"/>
    <n v="37.012490944664464"/>
    <n v="103.52600100000001"/>
    <n v="4.7726480887847886"/>
    <n v="95.593067753899589"/>
    <n v="4.4069322461004141"/>
  </r>
  <r>
    <x v="1"/>
    <x v="38"/>
    <n v="0"/>
    <n v="30.942263000000004"/>
    <n v="17.800557891203855"/>
    <n v="6.4378851046409293"/>
    <n v="0"/>
    <n v="0.95735262088477602"/>
    <n v="7.6350799999999983E-2"/>
    <n v="0.28534928187727926"/>
    <n v="1.0576850729539999"/>
    <n v="0.40998910635709762"/>
    <n v="2.7456101999999998"/>
    <n v="2.5863750517368316E-2"/>
    <n v="21.680203964157855"/>
    <n v="39.05870286427745"/>
    <n v="17.800557891203855"/>
    <n v="3.8796460729539994"/>
    <n v="82.105121891990009"/>
    <n v="17.894878108009994"/>
  </r>
  <r>
    <x v="2"/>
    <x v="38"/>
    <n v="0"/>
    <n v="32.146825999999997"/>
    <n v="2.7391399999999999"/>
    <n v="7.074582717915737"/>
    <n v="107.766615"/>
    <n v="1.0347733731567859"/>
    <n v="7.8187982271554018E-2"/>
    <n v="0.29114983726292848"/>
    <n v="1.1365427844779998"/>
    <n v="0.43299018613994122"/>
    <n v="2.5579672277358201"/>
    <n v="2.4008274555206297E-2"/>
    <n v="114.27845299448538"/>
    <n v="41.004330389030599"/>
    <n v="110.50575500000001"/>
    <n v="3.772697994485374"/>
    <n v="96.698679501141456"/>
    <n v="3.3013204988585461"/>
  </r>
  <r>
    <x v="3"/>
    <x v="38"/>
    <n v="0"/>
    <n v="32.243517493563864"/>
    <n v="2.5898493421292113"/>
    <n v="7.2704279947303307"/>
    <n v="88.697955550551711"/>
    <n v="0.99952313296496864"/>
    <n v="9.1090150306422937E-2"/>
    <n v="0.33796140376478429"/>
    <n v="1.138984"/>
    <n v="0.52583228543400762"/>
    <n v="2.4985207752135543"/>
    <n v="2.3365123093128201E-2"/>
    <n v="95.016399818200895"/>
    <n v="41.400627433551087"/>
    <n v="91.287804892680924"/>
    <n v="3.7285949255199773"/>
    <n v="96.075840662607661"/>
    <n v="3.9241593373923487"/>
  </r>
  <r>
    <x v="0"/>
    <x v="39"/>
    <n v="0"/>
    <n v="9.5621054460000003"/>
    <n v="0"/>
    <n v="15.166500000000003"/>
    <n v="0"/>
    <n v="58.763885345458981"/>
    <n v="0.16838077599999998"/>
    <n v="0.63160876460373394"/>
    <n v="1.131502"/>
    <n v="3.5672851020097731"/>
    <n v="0.18217698199999999"/>
    <n v="1.7224179916083811E-3"/>
    <n v="1.4820597580000001"/>
    <n v="87.693107076064095"/>
    <n v="0"/>
    <n v="1.4820597580000001"/>
    <n v="0"/>
    <n v="100"/>
  </r>
  <r>
    <x v="1"/>
    <x v="39"/>
    <n v="0"/>
    <n v="9.8004439999999988"/>
    <n v="0"/>
    <n v="16.10914"/>
    <n v="0"/>
    <n v="64.996622257232659"/>
    <n v="0.338362528"/>
    <n v="1.2645774459838865"/>
    <n v="0"/>
    <n v="1.4792744158208369"/>
    <n v="0.201169652"/>
    <n v="1.8950256109237669E-3"/>
    <n v="0.53953218000000003"/>
    <n v="93.651953144648303"/>
    <n v="0"/>
    <n v="0.53953218000000003"/>
    <n v="0"/>
    <n v="100"/>
  </r>
  <r>
    <x v="2"/>
    <x v="39"/>
    <n v="0"/>
    <n v="10.798028999999998"/>
    <n v="0"/>
    <n v="16.10914"/>
    <n v="0"/>
    <n v="64.996622257232659"/>
    <n v="0.338362528"/>
    <n v="1.2645774459838865"/>
    <n v="0"/>
    <n v="3.6517443734407422"/>
    <n v="0.201169652"/>
    <n v="1.72E-3"/>
    <n v="0.53953218000000003"/>
    <n v="96.821833076657299"/>
    <n v="0"/>
    <n v="0.53953218000000003"/>
    <n v="0"/>
    <n v="100"/>
  </r>
  <r>
    <x v="3"/>
    <x v="39"/>
    <n v="0"/>
    <n v="10.338501222024133"/>
    <n v="0"/>
    <n v="13.395340000000003"/>
    <n v="0"/>
    <n v="60.879599099159236"/>
    <n v="0.71463162000000002"/>
    <n v="2.6610852497816082"/>
    <n v="0"/>
    <n v="4.433191192746162"/>
    <n v="0.16926408200000001"/>
    <n v="1.5886593610048292E-3"/>
    <n v="0.88389570200000001"/>
    <n v="91.709305423072152"/>
    <n v="0"/>
    <n v="0.88389570200000001"/>
    <n v="0"/>
    <n v="100"/>
  </r>
  <r>
    <x v="0"/>
    <x v="40"/>
    <n v="72.15530545782994"/>
    <n v="10.021546292445317"/>
    <n v="125.95308322838405"/>
    <n v="14.099553330938258"/>
    <n v="0"/>
    <n v="51.382988710403438"/>
    <n v="1.0035134105542891"/>
    <n v="3.7232215619087214"/>
    <n v="0"/>
    <n v="5.3886119699478146"/>
    <n v="0.20608368639296998"/>
    <n v="1.9272087179124354E-3"/>
    <n v="199.31798578316122"/>
    <n v="84.617849074361459"/>
    <n v="198.10838868621397"/>
    <n v="1.2095970969472591"/>
    <n v="99.393131988468326"/>
    <n v="0.60686801153167591"/>
  </r>
  <r>
    <x v="1"/>
    <x v="40"/>
    <n v="70.778470521866026"/>
    <n v="11.121063434074385"/>
    <n v="127.42588759761517"/>
    <n v="4.3463949245740787"/>
    <n v="0"/>
    <n v="0"/>
    <n v="0.14754071222199996"/>
    <n v="0.55343611143529414"/>
    <n v="0"/>
    <n v="9.0310733299702405E-4"/>
    <n v="1.0391018876103701"/>
    <n v="9.8243354856967918E-3"/>
    <n v="199.39100071931355"/>
    <n v="16.031621912902452"/>
    <n v="198.20435811948118"/>
    <n v="1.1866425998323702"/>
    <n v="99.404866520780033"/>
    <n v="0.59513347921997195"/>
  </r>
  <r>
    <x v="2"/>
    <x v="40"/>
    <n v="72.678277927042515"/>
    <n v="12.896025134856146"/>
    <n v="128.5043731025481"/>
    <n v="4.1839071925931979"/>
    <n v="0"/>
    <n v="0"/>
    <n v="0.19239610064600002"/>
    <n v="0.71905056171119208"/>
    <n v="0"/>
    <n v="1.1247523943893611E-3"/>
    <n v="1.0240486725635027"/>
    <n v="9.6465760767459868E-3"/>
    <n v="202.3990958028001"/>
    <n v="17.809754217631671"/>
    <n v="201.1826510295906"/>
    <n v="1.2164447732095027"/>
    <n v="99.398987051604877"/>
    <n v="0.60101294839513497"/>
  </r>
  <r>
    <x v="3"/>
    <x v="40"/>
    <n v="74.112968598889239"/>
    <n v="13.5892227322722"/>
    <n v="130.30314232782504"/>
    <n v="4.0239932104796408"/>
    <n v="0"/>
    <n v="0"/>
    <n v="0.30263400000000001"/>
    <n v="1.1269230829179286"/>
    <n v="0"/>
    <n v="8.9652064925758166E-4"/>
    <n v="0.56312799999999996"/>
    <n v="5.2853421047329898E-3"/>
    <n v="205.2818729267143"/>
    <n v="18.74632088842376"/>
    <n v="204.41611092671428"/>
    <n v="0.86576199999999992"/>
    <n v="99.578256965577722"/>
    <n v="0.42174303442227323"/>
  </r>
  <r>
    <x v="0"/>
    <x v="41"/>
    <n v="15.752179504347653"/>
    <n v="0"/>
    <n v="0"/>
    <n v="3.2259537094893092"/>
    <n v="0"/>
    <n v="0"/>
    <n v="0.47076399999999996"/>
    <n v="1.7466221211850641"/>
    <n v="0"/>
    <n v="8.9326318673556661E-4"/>
    <n v="1.0405139999999999"/>
    <n v="9.730452805757522E-3"/>
    <n v="17.263457504347656"/>
    <n v="4.9831995466668664"/>
    <n v="15.752179504347653"/>
    <n v="1.5112779999999999"/>
    <n v="91.245797664694919"/>
    <n v="8.7542023353050649"/>
  </r>
  <r>
    <x v="1"/>
    <x v="41"/>
    <n v="14.002080508474577"/>
    <n v="0"/>
    <n v="0"/>
    <n v="27.65752899052076"/>
    <n v="0"/>
    <n v="9.1980832349509E-3"/>
    <n v="7.1930400000000004E-4"/>
    <n v="0"/>
    <n v="0.59726999999999997"/>
    <n v="0"/>
    <n v="0"/>
    <n v="0"/>
    <n v="14.600069812474578"/>
    <n v="27.666727073755709"/>
    <n v="14.002080508474577"/>
    <n v="0.59798930399999994"/>
    <n v="95.904202434093392"/>
    <n v="4.0957975659066133"/>
  </r>
  <r>
    <x v="2"/>
    <x v="41"/>
    <n v="13.742146892655366"/>
    <n v="0"/>
    <n v="0"/>
    <n v="28.879277010745806"/>
    <n v="0"/>
    <n v="3.512824238860048E-3"/>
    <n v="7.1733868852459019E-4"/>
    <n v="0"/>
    <n v="0.56553600000000004"/>
    <n v="0"/>
    <n v="0"/>
    <n v="0"/>
    <n v="14.30840023134389"/>
    <n v="28.882789834984667"/>
    <n v="13.742146892655366"/>
    <n v="0.56625333868852468"/>
    <n v="96.042511185505603"/>
    <n v="3.9574888144943956"/>
  </r>
  <r>
    <x v="3"/>
    <x v="41"/>
    <n v="14.226545197740114"/>
    <n v="0"/>
    <n v="0"/>
    <n v="29.04012780273256"/>
    <n v="0"/>
    <n v="1.4122993194032459E-2"/>
    <n v="7.1930400000000004E-4"/>
    <n v="0"/>
    <n v="0.60174199999999989"/>
    <n v="0"/>
    <n v="0"/>
    <n v="0"/>
    <n v="14.829006501740114"/>
    <n v="29.054250795926592"/>
    <n v="14.226545197740114"/>
    <n v="0.60246130399999986"/>
    <n v="95.93727803727576"/>
    <n v="4.0627219627242317"/>
  </r>
  <r>
    <x v="0"/>
    <x v="42"/>
    <n v="3.4569999999999999"/>
    <n v="9.8102280000000004"/>
    <n v="6.1893514000000014"/>
    <n v="31.82494892874881"/>
    <n v="15.032727999999999"/>
    <n v="1.6115560757461934E-2"/>
    <n v="0.11355130400000002"/>
    <n v="0.42129647210240362"/>
    <n v="0.65574999999999994"/>
    <n v="0"/>
    <n v="0"/>
    <n v="0"/>
    <n v="25.448380704000002"/>
    <n v="42.07258896160868"/>
    <n v="24.679079399999999"/>
    <n v="0.76930130399999996"/>
    <n v="96.977012750052566"/>
    <n v="3.0229872499474215"/>
  </r>
  <r>
    <x v="1"/>
    <x v="42"/>
    <n v="3.3220000000000001"/>
    <n v="10.515892999999998"/>
    <n v="6.2176943200000023"/>
    <n v="0"/>
    <n v="17.739497999999998"/>
    <n v="0"/>
    <n v="0"/>
    <n v="0"/>
    <n v="9.7869719999999993E-2"/>
    <n v="0"/>
    <n v="0"/>
    <n v="0"/>
    <n v="27.377062039999998"/>
    <n v="10.515892999999998"/>
    <n v="27.27919232"/>
    <n v="9.7869719999999993E-2"/>
    <n v="99.642511969118516"/>
    <n v="0.35748803088149045"/>
  </r>
  <r>
    <x v="2"/>
    <x v="42"/>
    <n v="3.1310000000000002"/>
    <n v="10.584276000000003"/>
    <n v="6.3004096000000001"/>
    <n v="0"/>
    <n v="18.206032999999998"/>
    <n v="0"/>
    <n v="0"/>
    <n v="0"/>
    <n v="0.22229624000000001"/>
    <n v="0"/>
    <n v="0"/>
    <n v="0"/>
    <n v="27.859738839999999"/>
    <n v="10.584276000000003"/>
    <n v="27.6374426"/>
    <n v="0.22229624000000001"/>
    <n v="99.202087854173158"/>
    <n v="0.79791214582684877"/>
  </r>
  <r>
    <x v="3"/>
    <x v="42"/>
    <n v="2.984"/>
    <n v="10.563464913121418"/>
    <n v="6.3879961553194207"/>
    <n v="0"/>
    <n v="14.790409476651984"/>
    <n v="0"/>
    <n v="0"/>
    <n v="0"/>
    <n v="0.36129030000000001"/>
    <n v="0"/>
    <n v="0"/>
    <n v="0"/>
    <n v="24.523695931971403"/>
    <n v="10.563464913121418"/>
    <n v="24.162405631971403"/>
    <n v="0.36129030000000001"/>
    <n v="98.52677059362415"/>
    <n v="1.4732294063758469"/>
  </r>
  <r>
    <x v="0"/>
    <x v="43"/>
    <n v="524.37202728409409"/>
    <n v="149.67014991514759"/>
    <n v="459.68159234336281"/>
    <n v="0"/>
    <n v="399.75431823529414"/>
    <n v="0"/>
    <n v="0"/>
    <n v="0"/>
    <n v="0.40827287400000001"/>
    <n v="0"/>
    <n v="0"/>
    <n v="0"/>
    <n v="1384.216210736751"/>
    <n v="149.67014991514759"/>
    <n v="1383.807937862751"/>
    <n v="0.40827287400000001"/>
    <n v="99.970505122622228"/>
    <n v="2.9494877377768618E-2"/>
  </r>
  <r>
    <x v="1"/>
    <x v="43"/>
    <n v="538.78361006316175"/>
    <n v="159.16670393639305"/>
    <n v="505.52413674318581"/>
    <n v="0.71346600000000004"/>
    <n v="434.07029352941174"/>
    <n v="5.1247404283285141"/>
    <n v="0.149038"/>
    <n v="0.55905258424580095"/>
    <n v="0"/>
    <n v="1.4113309957610909E-3"/>
    <n v="1.322753702"/>
    <n v="1.2506162285804747E-2"/>
    <n v="1479.8498320377591"/>
    <n v="165.57788044224893"/>
    <n v="1478.3780403357591"/>
    <n v="1.471791702"/>
    <n v="99.900544523495782"/>
    <n v="9.9455476504216433E-2"/>
  </r>
  <r>
    <x v="2"/>
    <x v="43"/>
    <n v="548.51691960799997"/>
    <n v="163.40970647598658"/>
    <n v="445.22509971398239"/>
    <n v="8.3296488800000006"/>
    <n v="439.02836352941182"/>
    <n v="5.7887270712852477"/>
    <n v="0.146458"/>
    <n v="0.54736408747732634"/>
    <n v="0"/>
    <n v="1.2581480735389049E-3"/>
    <n v="1.4974262380000001"/>
    <n v="1.4105811148881911E-2"/>
    <n v="1434.4142670893939"/>
    <n v="178.09081047397157"/>
    <n v="1432.7703828513941"/>
    <n v="1.6438842380000001"/>
    <n v="99.885396828816013"/>
    <n v="0.11460317118398766"/>
  </r>
  <r>
    <x v="3"/>
    <x v="43"/>
    <n v="541.65993447319806"/>
    <n v="165.30821050005471"/>
    <n v="422.19518390814147"/>
    <n v="0.57583799999999996"/>
    <n v="432.49807152941179"/>
    <n v="5.163405331969261"/>
    <n v="0.171004034"/>
    <n v="0.63677044890820977"/>
    <n v="0.12469999999999999"/>
    <n v="1.2844899435003753E-3"/>
    <n v="1.2019900079999999"/>
    <n v="1.1281499505043029E-2"/>
    <n v="1397.8508839527512"/>
    <n v="171.69679027038072"/>
    <n v="1396.3531899107513"/>
    <n v="1.497694042"/>
    <n v="99.892857381342068"/>
    <n v="0.10714261865793001"/>
  </r>
  <r>
    <x v="0"/>
    <x v="44"/>
    <n v="519.58290208388564"/>
    <n v="146.64969584665425"/>
    <n v="81.396000000000001"/>
    <n v="6.541914001603768"/>
    <n v="0"/>
    <n v="3.896709268093109"/>
    <n v="0.16017605466514545"/>
    <n v="0.59428299576044075"/>
    <n v="0.12469999999999999"/>
    <n v="1.4347820154216606E-3"/>
    <n v="1.5684360079999997"/>
    <n v="1.4667359262704849E-2"/>
    <n v="602.83221414655077"/>
    <n v="157.69870425338971"/>
    <n v="600.9789020838856"/>
    <n v="1.8533120626651451"/>
    <n v="99.692565855112946"/>
    <n v="0.30743414488705445"/>
  </r>
  <r>
    <x v="1"/>
    <x v="44"/>
    <n v="515.02299790822633"/>
    <n v="153.30016603098474"/>
    <n v="82.411686921599994"/>
    <n v="304.90805309734509"/>
    <n v="0"/>
    <n v="112.2972300338745"/>
    <n v="0.16014403999999999"/>
    <n v="0.60071212656795969"/>
    <n v="0"/>
    <n v="0.25693854678422212"/>
    <n v="18.269691219999999"/>
    <n v="0.1727333664894104"/>
    <n v="615.86452008982633"/>
    <n v="571.53583320204586"/>
    <n v="597.43468482982632"/>
    <n v="18.429835259999997"/>
    <n v="97.007485468181869"/>
    <n v="2.9925145318181232"/>
  </r>
  <r>
    <x v="2"/>
    <x v="44"/>
    <n v="574.23115057881535"/>
    <n v="165.30141022205601"/>
    <n v="84.059920660031992"/>
    <n v="310.71202965946998"/>
    <n v="0"/>
    <n v="116.89711707115173"/>
    <n v="0.19883544"/>
    <n v="0.7431166017800569"/>
    <n v="0"/>
    <n v="0.58146102167665958"/>
    <n v="18.44986982"/>
    <n v="0.17379844665527341"/>
    <n v="676.93977649884732"/>
    <n v="594.4089330227896"/>
    <n v="658.29107123884728"/>
    <n v="18.64870526"/>
    <n v="97.245145593829392"/>
    <n v="2.7548544061706139"/>
  </r>
  <r>
    <x v="3"/>
    <x v="44"/>
    <n v="531.67821156953312"/>
    <n v="172.4346018287375"/>
    <n v="82.170363885310323"/>
    <n v="322.85161061946906"/>
    <n v="0"/>
    <n v="131.07316104888915"/>
    <n v="0.16014403999999999"/>
    <n v="0.7681394390761852"/>
    <n v="0"/>
    <n v="0.94158199220895766"/>
    <n v="16.999323299999997"/>
    <n v="0.15955030059814451"/>
    <n v="631.00804279484339"/>
    <n v="628.22864522897908"/>
    <n v="613.8485754548434"/>
    <n v="17.159467339999996"/>
    <n v="97.28062620818622"/>
    <n v="2.719373791813771"/>
  </r>
  <r>
    <x v="0"/>
    <x v="45"/>
    <n v="0"/>
    <n v="66.066873649833582"/>
    <n v="0"/>
    <n v="326.42707964601766"/>
    <n v="0"/>
    <n v="130.81241496086119"/>
    <n v="0.22659925"/>
    <n v="0.84072542600333688"/>
    <n v="0"/>
    <n v="1.0601602444052696"/>
    <n v="17.274446674"/>
    <n v="0.16154342246055603"/>
    <n v="17.501045924"/>
    <n v="525.36879734958165"/>
    <n v="0"/>
    <n v="17.501045924"/>
    <n v="0"/>
    <n v="100"/>
  </r>
  <r>
    <x v="1"/>
    <x v="45"/>
    <n v="0"/>
    <n v="65.494126040448407"/>
    <n v="0"/>
    <n v="81.396000000000001"/>
    <n v="0"/>
    <n v="0.12629400866106152"/>
    <n v="1.7828060588502198E-2"/>
    <n v="0"/>
    <n v="0.39490261843200009"/>
    <n v="0"/>
    <n v="0"/>
    <n v="0"/>
    <n v="0.41273067902050231"/>
    <n v="147.01642004910948"/>
    <n v="0"/>
    <n v="0.41273067902050231"/>
    <n v="0"/>
    <n v="100"/>
  </r>
  <r>
    <x v="2"/>
    <x v="45"/>
    <n v="0"/>
    <n v="63.214376965615791"/>
    <n v="0"/>
    <n v="82.411686921599994"/>
    <n v="0"/>
    <n v="0.15708808731287716"/>
    <n v="7.1415813942768552E-2"/>
    <n v="0.26690552975982423"/>
    <n v="0.74407200000000007"/>
    <n v="0"/>
    <n v="0"/>
    <n v="0"/>
    <n v="0.81548781394276859"/>
    <n v="146.05005750428847"/>
    <n v="0"/>
    <n v="0.81548781394276859"/>
    <n v="0"/>
    <n v="100"/>
  </r>
  <r>
    <x v="3"/>
    <x v="45"/>
    <n v="0"/>
    <n v="70.711538230085381"/>
    <n v="0"/>
    <n v="84.059920660031992"/>
    <n v="0"/>
    <n v="0.1536432359740138"/>
    <n v="1.7828060588502198E-2"/>
    <n v="0.26623483428731559"/>
    <n v="0.83420000000000005"/>
    <n v="0.32498873613774776"/>
    <n v="0"/>
    <n v="0"/>
    <n v="0.85202806058850222"/>
    <n v="155.51632569651645"/>
    <n v="0"/>
    <n v="0.85202806058850222"/>
    <n v="0"/>
    <n v="100"/>
  </r>
  <r>
    <x v="0"/>
    <x v="46"/>
    <n v="0"/>
    <n v="22.104664743419381"/>
    <n v="0"/>
    <n v="82.170363885310323"/>
    <n v="248.08174600000001"/>
    <n v="0.1536432359740138"/>
    <n v="0.37145494231757786"/>
    <n v="1.3781670400500297"/>
    <n v="0.99559697400000002"/>
    <n v="0.32380790423601863"/>
    <n v="0"/>
    <n v="0"/>
    <n v="249.44879791631757"/>
    <n v="106.13064680898977"/>
    <n v="248.08174600000001"/>
    <n v="1.3670519163175778"/>
    <n v="99.45197093442151"/>
    <n v="0.54802906557849274"/>
  </r>
  <r>
    <x v="1"/>
    <x v="46"/>
    <n v="130.41999999999999"/>
    <n v="144.18"/>
    <n v="104.83920000000001"/>
    <n v="9.0708195855041982"/>
    <n v="233.71487600000003"/>
    <n v="0.61869902469217775"/>
    <n v="2.5379298348077048E-2"/>
    <n v="9.5199624057859172E-2"/>
    <n v="0.27089555701697993"/>
    <n v="0.71118537515401836"/>
    <n v="0"/>
    <n v="0"/>
    <n v="469.27035085536505"/>
    <n v="154.67590360940829"/>
    <n v="468.97407600000003"/>
    <n v="0.29627485536505699"/>
    <n v="99.936864782779267"/>
    <n v="6.3135217220738615E-2"/>
  </r>
  <r>
    <x v="2"/>
    <x v="46"/>
    <n v="0"/>
    <n v="24.389342218248011"/>
    <n v="0"/>
    <n v="9.6133375839582005"/>
    <n v="229.92099999999999"/>
    <n v="0.66298364236950869"/>
    <n v="3.4124342434632714E-2"/>
    <n v="0.12753443700261413"/>
    <n v="0.27348148209974876"/>
    <n v="0"/>
    <n v="0"/>
    <n v="0"/>
    <n v="230.22860582453438"/>
    <n v="34.793197881578337"/>
    <n v="229.92099999999999"/>
    <n v="0.30760582453438146"/>
    <n v="99.866391136135007"/>
    <n v="0.13360886386499646"/>
  </r>
  <r>
    <x v="3"/>
    <x v="46"/>
    <n v="0"/>
    <n v="24.92474193890051"/>
    <n v="0"/>
    <n v="9.4027414326839995"/>
    <n v="228.49999999999997"/>
    <n v="0.5924139522761106"/>
    <n v="5.7382679009994941E-2"/>
    <n v="0.21367679638788104"/>
    <n v="0.28977335574999996"/>
    <n v="0.75519705623388289"/>
    <n v="0"/>
    <n v="0"/>
    <n v="228.84715603475996"/>
    <n v="35.888771176482379"/>
    <n v="228.49999999999997"/>
    <n v="0.3471560347599949"/>
    <n v="99.848302228974489"/>
    <n v="0.15169777102550702"/>
  </r>
  <r>
    <x v="0"/>
    <x v="47"/>
    <n v="0"/>
    <n v="114.56049292933392"/>
    <n v="0"/>
    <n v="8.8786043546345983"/>
    <n v="1.0190000000000001"/>
    <n v="0.48026679914444681"/>
    <n v="2.5256971544667621"/>
    <n v="0.29731595210731027"/>
    <n v="0.291522487591928"/>
    <n v="0"/>
    <n v="0"/>
    <n v="0"/>
    <n v="3.8362196420586905"/>
    <n v="124.21668003522028"/>
    <n v="1.0190000000000001"/>
    <n v="2.8172196420586904"/>
    <n v="26.56260837695827"/>
    <n v="73.437391623041734"/>
  </r>
  <r>
    <x v="1"/>
    <x v="47"/>
    <n v="0"/>
    <n v="122.13769750750751"/>
    <n v="0"/>
    <n v="0"/>
    <n v="0.89800000000000002"/>
    <n v="125.61866819381713"/>
    <n v="0.49019999999999991"/>
    <n v="1.8387764067947863"/>
    <n v="0"/>
    <n v="1.0367426097393035"/>
    <n v="0.12598999999999999"/>
    <n v="1.191190244629979E-3"/>
    <n v="1.5141899999999999"/>
    <n v="250.63307590810334"/>
    <n v="0.89800000000000002"/>
    <n v="0.6161899999999999"/>
    <n v="59.305635356197051"/>
    <n v="40.694364643802956"/>
  </r>
  <r>
    <x v="2"/>
    <x v="47"/>
    <n v="0"/>
    <n v="123.6608037798643"/>
    <n v="0"/>
    <n v="117.29519999999999"/>
    <n v="0.82000000000000006"/>
    <n v="122.35946818351745"/>
    <n v="0.58350999999999997"/>
    <n v="2.1807782530784605"/>
    <n v="0"/>
    <n v="1.1487478794157504"/>
    <n v="0.17354799999999998"/>
    <n v="1.6348285973072051E-3"/>
    <n v="1.5770580000000001"/>
    <n v="366.64663292447329"/>
    <n v="0.82000000000000006"/>
    <n v="0.75705800000000001"/>
    <n v="51.99555120991112"/>
    <n v="48.00444879008888"/>
  </r>
  <r>
    <x v="3"/>
    <x v="47"/>
    <n v="0"/>
    <n v="121.39224873423468"/>
    <n v="0"/>
    <n v="0"/>
    <n v="0.64700000000000002"/>
    <n v="115.28267634391784"/>
    <n v="0.49019999999999991"/>
    <n v="1.9854853573441504"/>
    <n v="0"/>
    <n v="1.2004139399528504"/>
    <n v="0.2666"/>
    <n v="5.5476378947496409E-3"/>
    <n v="1.4037999999999999"/>
    <n v="239.86637201334426"/>
    <n v="0.64700000000000002"/>
    <n v="0.75679999999999992"/>
    <n v="46.089186493802544"/>
    <n v="53.910813506197464"/>
  </r>
  <r>
    <x v="1"/>
    <x v="48"/>
    <n v="7.5156994715393308"/>
    <n v="0"/>
    <n v="0"/>
    <n v="0"/>
    <n v="0"/>
    <n v="113.45899934768676"/>
    <n v="0.55064088599999994"/>
    <n v="2.0429802592098709"/>
    <n v="4.8541560499999985"/>
    <n v="1.4617529565095901"/>
    <n v="0.14494439999999995"/>
    <n v="1.3554595448076723E-3"/>
    <n v="13.065440807539328"/>
    <n v="116.96508802295102"/>
    <n v="7.5156994715393308"/>
    <n v="5.5497413359999985"/>
    <n v="57.523504811276204"/>
    <n v="42.476495188723796"/>
  </r>
  <r>
    <x v="2"/>
    <x v="48"/>
    <n v="6.9478612840577814"/>
    <n v="0"/>
    <n v="0"/>
    <n v="41.4268620048"/>
    <n v="0"/>
    <n v="103.19845002174377"/>
    <n v="1.6630649006997045"/>
    <n v="6.238279281258583"/>
    <n v="5.3372459999999995"/>
    <n v="7.906704853288829E-2"/>
    <n v="0.33344177933840202"/>
    <n v="3.1525723189115523E-3"/>
    <n v="14.281613964095888"/>
    <n v="150.94581092865417"/>
    <n v="6.9478612840577814"/>
    <n v="7.3337526800381063"/>
    <n v="48.648992344456097"/>
    <n v="51.351007655543903"/>
  </r>
  <r>
    <x v="3"/>
    <x v="48"/>
    <n v="7.2727110086664979"/>
    <n v="0"/>
    <n v="0"/>
    <n v="44.933323752000007"/>
    <n v="0"/>
    <n v="103.61376624107361"/>
    <n v="2.1257155428383641"/>
    <n v="7.9445323765277855"/>
    <n v="5.3994239999999998"/>
    <n v="0.71118537515401836"/>
    <n v="0.26268716913146994"/>
    <n v="2.4745228923857211E-3"/>
    <n v="15.060537720636331"/>
    <n v="157.20528226764779"/>
    <n v="7.2727110086664979"/>
    <n v="7.7878267119698341"/>
    <n v="48.289849562949165"/>
    <n v="51.710150437050842"/>
  </r>
  <r>
    <x v="0"/>
    <x v="49"/>
    <n v="0"/>
    <n v="49.853794545213802"/>
    <n v="0"/>
    <n v="44.912787498"/>
    <n v="0.1"/>
    <n v="97.844105205535882"/>
    <n v="2.6424583251699998"/>
    <n v="9.8397644591331481"/>
    <n v="5.5235661040307695"/>
    <n v="0.16415097992867231"/>
    <n v="0.304541390018716"/>
    <n v="2.8583296984434126E-3"/>
    <n v="8.5705658192194853"/>
    <n v="202.61746101750995"/>
    <n v="0.1"/>
    <n v="8.4705658192194857"/>
    <n v="1.1667841086495143"/>
    <n v="98.833215891350491"/>
  </r>
  <r>
    <x v="1"/>
    <x v="49"/>
    <n v="0"/>
    <n v="54.972980495009487"/>
    <n v="0"/>
    <n v="43.253786754864002"/>
    <n v="9.0727000000000002E-2"/>
    <n v="91.921159343719481"/>
    <n v="0.14765479304222581"/>
    <n v="9.3708070921897875"/>
    <n v="0"/>
    <n v="0.75519705623388289"/>
    <n v="0.31961237113719998"/>
    <n v="2.9888815358281133E-3"/>
    <n v="0.55799416417942582"/>
    <n v="200.27691962355246"/>
    <n v="9.0727000000000002E-2"/>
    <n v="0.46726716417942582"/>
    <n v="16.259489045628492"/>
    <n v="83.740510954371501"/>
  </r>
  <r>
    <x v="2"/>
    <x v="49"/>
    <n v="0"/>
    <n v="60.84743080505028"/>
    <n v="0"/>
    <n v="0"/>
    <n v="7.1263000000000007E-2"/>
    <n v="0"/>
    <n v="0"/>
    <n v="0"/>
    <n v="0"/>
    <n v="0"/>
    <n v="0"/>
    <n v="0"/>
    <n v="7.1263000000000007E-2"/>
    <n v="60.84743080505028"/>
    <n v="7.1263000000000007E-2"/>
    <n v="0"/>
    <n v="100"/>
    <n v="0"/>
  </r>
  <r>
    <x v="3"/>
    <x v="49"/>
    <n v="0"/>
    <n v="59.84705855711622"/>
    <n v="0"/>
    <n v="0"/>
    <n v="7.1263000000000007E-2"/>
    <n v="0"/>
    <n v="0"/>
    <n v="0"/>
    <n v="0"/>
    <n v="0"/>
    <n v="0"/>
    <n v="0"/>
    <n v="7.1263000000000007E-2"/>
    <n v="59.84705855711622"/>
    <n v="7.1263000000000007E-2"/>
    <n v="0"/>
    <n v="100"/>
    <n v="0"/>
  </r>
  <r>
    <x v="0"/>
    <x v="50"/>
    <n v="0"/>
    <n v="11.19079"/>
    <n v="0"/>
    <n v="0"/>
    <n v="0"/>
    <n v="0"/>
    <n v="0"/>
    <n v="0"/>
    <n v="2.3672546620000001"/>
    <n v="0"/>
    <n v="0"/>
    <n v="0"/>
    <n v="2.3672546620000001"/>
    <n v="11.19079"/>
    <n v="0"/>
    <n v="2.3672546620000001"/>
    <n v="0"/>
    <n v="100"/>
  </r>
  <r>
    <x v="1"/>
    <x v="50"/>
    <n v="0"/>
    <n v="12.234911999999998"/>
    <n v="0"/>
    <n v="23.392966255200005"/>
    <n v="0"/>
    <n v="4.2237057629227639"/>
    <n v="1.7773741380400001"/>
    <n v="6.6670617145299911"/>
    <n v="2.3313175840000002"/>
    <n v="12.743673992156982"/>
    <n v="2.6235785650000003"/>
    <n v="2.4804993271827697E-2"/>
    <n v="6.7322702870400004"/>
    <n v="59.287124718081571"/>
    <n v="0"/>
    <n v="6.7322702870400004"/>
    <n v="0"/>
    <n v="100"/>
  </r>
  <r>
    <x v="2"/>
    <x v="50"/>
    <n v="0"/>
    <n v="11.027753000000001"/>
    <n v="0"/>
    <n v="24.713493860880003"/>
    <n v="0"/>
    <n v="4.3889404177665705"/>
    <n v="2.3304279999999999"/>
    <n v="8.7096132421493522"/>
    <n v="2.8431571619999998"/>
    <n v="13.960651559829712"/>
    <n v="2.5478359999999998"/>
    <n v="2.4000708580017089E-2"/>
    <n v="7.7214211620000004"/>
    <n v="62.824452789205658"/>
    <n v="0"/>
    <n v="7.7214211620000004"/>
    <n v="0"/>
    <n v="100"/>
  </r>
  <r>
    <x v="3"/>
    <x v="50"/>
    <n v="0"/>
    <n v="10.678863375516482"/>
    <n v="0"/>
    <n v="23.741392588560011"/>
    <n v="0"/>
    <n v="5.3341882032155983"/>
    <n v="1.7773741380400001"/>
    <n v="11.439918370246886"/>
    <n v="2.9515637047334904"/>
    <n v="14.071787424087525"/>
    <n v="1.51274"/>
    <n v="1.4198100924491881E-2"/>
    <n v="6.2416778427734902"/>
    <n v="65.280348062550985"/>
    <n v="0"/>
    <n v="6.2416778427734902"/>
    <n v="0"/>
    <n v="100"/>
  </r>
  <r>
    <x v="0"/>
    <x v="51"/>
    <n v="0"/>
    <n v="8.4709390000000013"/>
    <n v="0"/>
    <n v="2.3866000000000001"/>
    <n v="0"/>
    <n v="0.12487919759005307"/>
    <n v="0.22351399999999999"/>
    <n v="0.83841754592955109"/>
    <n v="1.2469999999999998E-2"/>
    <n v="3.2737641516141593E-2"/>
    <n v="3.2218598872070308"/>
    <n v="3.0461528539657591E-2"/>
    <n v="3.457843887207031"/>
    <n v="11.884034913575405"/>
    <n v="0"/>
    <n v="3.457843887207031"/>
    <n v="0"/>
    <n v="100"/>
  </r>
  <r>
    <x v="1"/>
    <x v="51"/>
    <n v="0"/>
    <n v="8.4862659999999988"/>
    <n v="0"/>
    <n v="2.5950000000000002"/>
    <n v="0"/>
    <n v="0.12624400003813205"/>
    <n v="0.24441199999999999"/>
    <n v="0.91345192961394783"/>
    <n v="1.2469999999999998E-2"/>
    <n v="3.2617820827290415E-2"/>
    <n v="3.144975719238281"/>
    <n v="2.9625788152217863E-2"/>
    <n v="3.4018577192382811"/>
    <n v="12.183205538631588"/>
    <n v="0"/>
    <n v="3.4018577192382811"/>
    <n v="0"/>
    <n v="100"/>
  </r>
  <r>
    <x v="2"/>
    <x v="51"/>
    <n v="0"/>
    <n v="8.7330559999999995"/>
    <n v="0"/>
    <n v="2.1344000000000003"/>
    <n v="0"/>
    <n v="0.13136199928820133"/>
    <n v="0.22351399999999999"/>
    <n v="1.2354843278229235"/>
    <n v="1.2899999999999998E-2"/>
    <n v="3.3619523565284908E-2"/>
    <n v="2.5426012749023434"/>
    <n v="2.3864054560661315E-2"/>
    <n v="2.7790152749023433"/>
    <n v="12.291785905237072"/>
    <n v="0"/>
    <n v="2.7790152749023433"/>
    <n v="0"/>
    <n v="100"/>
  </r>
  <r>
    <x v="3"/>
    <x v="51"/>
    <n v="0"/>
    <n v="8.8559442816642644"/>
    <n v="0"/>
    <n v="1.9757684132376137"/>
    <n v="0"/>
    <n v="0.13136199928820133"/>
    <n v="0.51977257579698988"/>
    <n v="1.9284529975056648"/>
    <n v="1.4448098686293133E-2"/>
    <n v="3.7517311340197916E-2"/>
    <n v="3.180269258595311"/>
    <n v="2.9740551590919491E-2"/>
    <n v="3.7144899330785939"/>
    <n v="12.958785554626859"/>
    <n v="0"/>
    <n v="3.7144899330785939"/>
    <n v="0"/>
    <n v="100"/>
  </r>
  <r>
    <x v="0"/>
    <x v="52"/>
    <n v="1.9641799698922711"/>
    <n v="0"/>
    <n v="2.1036599999999996"/>
    <n v="0.71346600000000004"/>
    <n v="0"/>
    <n v="2.2861435219645498"/>
    <n v="8.9009999999999992E-2"/>
    <n v="0.33388308338820932"/>
    <n v="0"/>
    <n v="6.2147821497917173"/>
    <n v="6.2165966019999992"/>
    <n v="5.8775688767433165E-2"/>
    <n v="10.37344657189227"/>
    <n v="9.6070504439119091"/>
    <n v="4.0678399698922707"/>
    <n v="6.3056066019999992"/>
    <n v="39.213967524683909"/>
    <n v="60.786032475316098"/>
  </r>
  <r>
    <x v="1"/>
    <x v="52"/>
    <n v="1.982680302390365"/>
    <n v="0"/>
    <n v="2.2393799999999997"/>
    <n v="0.76523399999999986"/>
    <n v="0"/>
    <n v="2.324598444998264"/>
    <n v="0.12960199999999999"/>
    <n v="0.48436736322939394"/>
    <n v="0"/>
    <n v="6.0980354046821592"/>
    <n v="6.3462953519999985"/>
    <n v="5.9782337665557857E-2"/>
    <n v="10.697957654390363"/>
    <n v="9.7320175505753745"/>
    <n v="4.2220603023903642"/>
    <n v="6.4758973519999987"/>
    <n v="39.466040517160408"/>
    <n v="60.533959482839585"/>
  </r>
  <r>
    <x v="2"/>
    <x v="52"/>
    <n v="1.9512167084355587"/>
    <n v="0"/>
    <n v="2.0914451999999999"/>
    <n v="0.57583799999999996"/>
    <n v="0"/>
    <n v="2.2659139496088025"/>
    <n v="8.9009999999999992E-2"/>
    <n v="0.62863026849925518"/>
    <n v="0"/>
    <n v="7.4097360849380491"/>
    <n v="6.0034876559999999"/>
    <n v="5.6346846699714653E-2"/>
    <n v="10.135159564435558"/>
    <n v="10.936465149745821"/>
    <n v="4.0426619084355586"/>
    <n v="6.0924976559999999"/>
    <n v="39.887501353420483"/>
    <n v="60.112498646579525"/>
  </r>
  <r>
    <x v="3"/>
    <x v="52"/>
    <n v="0"/>
    <n v="0"/>
    <n v="2.1361268476878021"/>
    <n v="0.5156634065009289"/>
    <n v="0"/>
    <n v="2.2251530531048771"/>
    <n v="0.266428"/>
    <n v="0.98849749870598314"/>
    <n v="0"/>
    <n v="7.6643116557598114"/>
    <n v="5.6792374978526441"/>
    <n v="5.3109860062599178E-2"/>
    <n v="8.0817923455404461"/>
    <n v="11.446735474134201"/>
    <n v="2.1361268476878021"/>
    <n v="5.9456654978526444"/>
    <n v="26.431350328699331"/>
    <n v="73.568649671300676"/>
  </r>
  <r>
    <x v="0"/>
    <x v="53"/>
    <n v="0"/>
    <n v="40.288581243245439"/>
    <n v="0"/>
    <n v="17.916812227819371"/>
    <n v="0"/>
    <n v="53.288774733543391"/>
    <n v="0.52242194172599998"/>
    <n v="1.9596433795988559"/>
    <n v="0.19856297359599995"/>
    <n v="0.52128976888954637"/>
    <n v="0.25964709659599999"/>
    <n v="2.4548701308667658E-3"/>
    <n v="0.98063201191799987"/>
    <n v="113.97755622322747"/>
    <n v="0"/>
    <n v="0.98063201191799987"/>
    <n v="0"/>
    <n v="100"/>
  </r>
  <r>
    <x v="1"/>
    <x v="53"/>
    <n v="0"/>
    <n v="42.651606870403953"/>
    <n v="0"/>
    <n v="19.649128738882219"/>
    <n v="0"/>
    <n v="57.206986422538755"/>
    <n v="0.68543638549399999"/>
    <n v="2.5617123088240623"/>
    <n v="0.19528741195999996"/>
    <n v="0.52128976888954637"/>
    <n v="0.29882097801000002"/>
    <n v="2.9625788152217863E-2"/>
    <n v="1.1795447754640001"/>
    <n v="122.62034989769074"/>
    <n v="0"/>
    <n v="1.1795447754640001"/>
    <n v="0"/>
    <n v="100"/>
  </r>
  <r>
    <x v="2"/>
    <x v="53"/>
    <n v="0"/>
    <n v="39.323907504902166"/>
    <n v="0"/>
    <n v="20.207773443066035"/>
    <n v="0"/>
    <n v="53.957129278182983"/>
    <n v="0.91822095845399987"/>
    <n v="3.4191940474510192"/>
    <n v="0.30766295801599997"/>
    <n v="0.80182033404707909"/>
    <n v="0.50193922910399991"/>
    <n v="2.3864054560661315E-2"/>
    <n v="1.7278231455739999"/>
    <n v="117.73368866220993"/>
    <n v="0"/>
    <n v="1.7278231455739999"/>
    <n v="0"/>
    <n v="100"/>
  </r>
  <r>
    <x v="3"/>
    <x v="53"/>
    <n v="0"/>
    <n v="37.132422129653456"/>
    <n v="0"/>
    <n v="20.121796101677692"/>
    <n v="0"/>
    <n v="50.837177424430841"/>
    <n v="1.1101473123079997"/>
    <n v="4.1188532432913778"/>
    <n v="0.53331599981"/>
    <n v="0.80182033404707909"/>
    <n v="0.34084188176999997"/>
    <n v="2.9740551590919491E-2"/>
    <n v="1.9843051938879994"/>
    <n v="113.04180978469138"/>
    <n v="0"/>
    <n v="1.9843051938879994"/>
    <n v="0"/>
    <n v="100"/>
  </r>
  <r>
    <x v="0"/>
    <x v="54"/>
    <n v="15.13625645990464"/>
    <n v="48.41173042542696"/>
    <n v="23.545137055283014"/>
    <n v="0"/>
    <n v="13.250573999999999"/>
    <n v="0"/>
    <n v="0"/>
    <n v="0"/>
    <n v="0.27692"/>
    <n v="0"/>
    <n v="0"/>
    <n v="0"/>
    <n v="52.208887515187648"/>
    <n v="48.41173042542696"/>
    <n v="51.931967515187651"/>
    <n v="0.27692"/>
    <n v="99.469592222359765"/>
    <n v="0.53040777764024094"/>
  </r>
  <r>
    <x v="1"/>
    <x v="54"/>
    <n v="13.948694926600202"/>
    <n v="48.610716951065122"/>
    <n v="22.69867735029786"/>
    <n v="0"/>
    <n v="14.221572999999998"/>
    <n v="0"/>
    <n v="0"/>
    <n v="0"/>
    <n v="0.30375199999999997"/>
    <n v="0"/>
    <n v="0"/>
    <n v="0"/>
    <n v="51.172697276898063"/>
    <n v="48.610716951065122"/>
    <n v="50.86894527689806"/>
    <n v="0.30375199999999997"/>
    <n v="99.40641784356923"/>
    <n v="0.59358215643076706"/>
  </r>
  <r>
    <x v="2"/>
    <x v="54"/>
    <n v="11.482028881520012"/>
    <n v="52.39827330808032"/>
    <n v="18.463013197202056"/>
    <n v="0"/>
    <n v="13.641282999999998"/>
    <n v="0"/>
    <n v="0"/>
    <n v="0"/>
    <n v="0.25696799999999997"/>
    <n v="0"/>
    <n v="0"/>
    <n v="0"/>
    <n v="43.84329307872207"/>
    <n v="52.39827330808032"/>
    <n v="43.586325078722069"/>
    <n v="0.25696799999999997"/>
    <n v="99.41389439078263"/>
    <n v="0.58610560921736765"/>
  </r>
  <r>
    <x v="3"/>
    <x v="54"/>
    <n v="11.205013513076146"/>
    <n v="52.229432706387605"/>
    <n v="18.476106440333723"/>
    <n v="0"/>
    <n v="12.810881"/>
    <n v="0"/>
    <n v="0"/>
    <n v="0"/>
    <n v="0.31031383038869254"/>
    <n v="0"/>
    <n v="0"/>
    <n v="0"/>
    <n v="42.802314783798565"/>
    <n v="52.229432706387605"/>
    <n v="42.492000953409871"/>
    <n v="0.31031383038869254"/>
    <n v="99.275006896341608"/>
    <n v="0.72499310365838399"/>
  </r>
  <r>
    <x v="0"/>
    <x v="55"/>
    <n v="3.431932018982407"/>
    <n v="1.4469306815689165"/>
    <n v="21.214990196333911"/>
    <n v="17.916812227819371"/>
    <n v="0"/>
    <n v="53.288774733543391"/>
    <n v="0.52242194172599998"/>
    <n v="1.9596433795988559"/>
    <n v="0"/>
    <n v="0.52128976888954637"/>
    <n v="0.25964709659599999"/>
    <n v="2.4548701308667658E-3"/>
    <n v="25.428991253638323"/>
    <n v="75.13590566155095"/>
    <n v="24.646922215316319"/>
    <n v="0.78206903832199992"/>
    <n v="96.924498378557956"/>
    <n v="3.0755016214420352"/>
  </r>
  <r>
    <x v="1"/>
    <x v="55"/>
    <n v="3.4899872302220629"/>
    <n v="1.4131941698552337"/>
    <n v="20.202557221667057"/>
    <n v="19.649128738882219"/>
    <n v="0"/>
    <n v="57.206986422538755"/>
    <n v="0.68543638549399999"/>
    <n v="2.5617123088240623"/>
    <n v="0"/>
    <n v="0.52128976888954637"/>
    <n v="0.29882097801000002"/>
    <n v="2.8149047940969466E-3"/>
    <n v="24.676801815393119"/>
    <n v="81.355126313783899"/>
    <n v="23.69254445188912"/>
    <n v="0.98425736350399995"/>
    <n v="96.011406296216109"/>
    <n v="3.988593703783895"/>
  </r>
  <r>
    <x v="2"/>
    <x v="55"/>
    <n v="3.3863435449500274"/>
    <n v="1.5204386281395879"/>
    <n v="18.705516873674512"/>
    <n v="20.207773443066035"/>
    <n v="0"/>
    <n v="53.957129278182983"/>
    <n v="0.91822095845399987"/>
    <n v="3.4191940474510192"/>
    <n v="2.3219999999999995E-6"/>
    <n v="0.80182033404707909"/>
    <n v="0.50193922910399991"/>
    <n v="4.711043708026409E-3"/>
    <n v="23.512022928182539"/>
    <n v="79.91106677459473"/>
    <n v="22.091860418624538"/>
    <n v="1.4201625095579997"/>
    <n v="93.959845505867847"/>
    <n v="6.0401544941321523"/>
  </r>
  <r>
    <x v="3"/>
    <x v="55"/>
    <n v="3.3244324232265492"/>
    <n v="1.5569231437594417"/>
    <n v="17.995396350955552"/>
    <n v="33.734102619961369"/>
    <n v="0"/>
    <n v="26.062896664142606"/>
    <n v="0.43266599999999994"/>
    <n v="1.6229621012508868"/>
    <n v="0"/>
    <n v="0.72700138360261912"/>
    <n v="0.39042692799999995"/>
    <n v="3.6913465782999989E-3"/>
    <n v="22.142921702182104"/>
    <n v="63.707577259295221"/>
    <n v="21.319828774182103"/>
    <n v="0.82309292799999989"/>
    <n v="96.28281696936638"/>
    <n v="3.7171830306336093"/>
  </r>
  <r>
    <x v="0"/>
    <x v="56"/>
    <n v="0"/>
    <n v="47.040095569999998"/>
    <n v="0"/>
    <n v="33.849884449233699"/>
    <n v="74.711468440000004"/>
    <n v="26.688221962451934"/>
    <n v="0.42905399999999994"/>
    <n v="1.6035227525234221"/>
    <n v="2.1352271236372777"/>
    <n v="0.72700138360261912"/>
    <n v="0.39043931200000004"/>
    <n v="3.6779526621103283E-3"/>
    <n v="77.666188875637275"/>
    <n v="109.91240407047377"/>
    <n v="74.711468440000004"/>
    <n v="2.9547204356372774"/>
    <n v="96.195615520199524"/>
    <n v="3.804384479800488"/>
  </r>
  <r>
    <x v="1"/>
    <x v="56"/>
    <n v="0"/>
    <n v="49.575853640000012"/>
    <n v="0"/>
    <n v="31.909003702656481"/>
    <n v="86.466393999999994"/>
    <n v="24.281305272579193"/>
    <n v="0.43223599999999995"/>
    <n v="1.6095241050422191"/>
    <n v="2.7035604841799556"/>
    <n v="0.66970091231167317"/>
    <n v="0.56749860600000002"/>
    <n v="5.3263632357120512E-3"/>
    <n v="90.169689090179958"/>
    <n v="108.05071399582529"/>
    <n v="86.466393999999994"/>
    <n v="3.7032950901799557"/>
    <n v="95.892971210673423"/>
    <n v="4.1070287893265762"/>
  </r>
  <r>
    <x v="2"/>
    <x v="56"/>
    <n v="0"/>
    <n v="51.657384510000007"/>
    <n v="0"/>
    <n v="33.965413065101394"/>
    <n v="95.312485999999993"/>
    <n v="20.641669211387633"/>
    <n v="0.46620538237743064"/>
    <n v="1.7297087679803369"/>
    <n v="3.0053086220333451"/>
    <n v="0.66970091231167317"/>
    <n v="0.56658640399999993"/>
    <n v="5.298479720950126E-3"/>
    <n v="99.350586408410763"/>
    <n v="108.669174946502"/>
    <n v="95.312485999999993"/>
    <n v="4.0381004084107754"/>
    <n v="95.935504203456901"/>
    <n v="4.064495796543099"/>
  </r>
  <r>
    <x v="3"/>
    <x v="56"/>
    <n v="0"/>
    <n v="54.20639150199171"/>
    <n v="0"/>
    <n v="20.121796101677692"/>
    <n v="66.372309819409509"/>
    <n v="50.837177424430841"/>
    <n v="1.1101473123079997"/>
    <n v="4.1188532432913778"/>
    <n v="2.9299965701599997"/>
    <n v="0.80182033404707909"/>
    <n v="0.34084188176999997"/>
    <n v="3.1874111741781231E-3"/>
    <n v="70.753295583647514"/>
    <n v="130.08922601661286"/>
    <n v="66.372309819409509"/>
    <n v="4.3809857642379999"/>
    <n v="93.808082396587992"/>
    <n v="6.1919176034120058"/>
  </r>
  <r>
    <x v="0"/>
    <x v="57"/>
    <n v="10.40090909090909"/>
    <n v="8.0024470869944029"/>
    <n v="47.530548289404841"/>
    <n v="10.933665967281843"/>
    <n v="0"/>
    <n v="0"/>
    <n v="5.3560799999999992E-4"/>
    <n v="0"/>
    <n v="0"/>
    <n v="0"/>
    <n v="0"/>
    <n v="0"/>
    <n v="57.93199298831393"/>
    <n v="18.936113054276248"/>
    <n v="57.93145738031393"/>
    <n v="5.3560799999999992E-4"/>
    <n v="99.999075453868628"/>
    <n v="9.2454613137173277E-4"/>
  </r>
  <r>
    <x v="1"/>
    <x v="57"/>
    <n v="9.7950801665768736"/>
    <n v="6.2068927324876668"/>
    <n v="57.084188495575233"/>
    <n v="11.236047931067624"/>
    <n v="0"/>
    <n v="0"/>
    <n v="5.3560799999999992E-4"/>
    <n v="0"/>
    <n v="0"/>
    <n v="0"/>
    <n v="0"/>
    <n v="0"/>
    <n v="66.879804270152107"/>
    <n v="17.442940663555291"/>
    <n v="66.8792686621521"/>
    <n v="5.3560799999999992E-4"/>
    <n v="99.999199148373933"/>
    <n v="8.0085162605512765E-4"/>
  </r>
  <r>
    <x v="2"/>
    <x v="57"/>
    <n v="9.5723601597124901"/>
    <n v="6.3599479903073295"/>
    <n v="56.353097345132738"/>
    <n v="11.138434318902505"/>
    <n v="0"/>
    <n v="0"/>
    <n v="5.3560799999999992E-4"/>
    <n v="0"/>
    <n v="0"/>
    <n v="0"/>
    <n v="0"/>
    <n v="0"/>
    <n v="65.925993112845234"/>
    <n v="17.498382309209834"/>
    <n v="65.925457504845227"/>
    <n v="5.3560799999999992E-4"/>
    <n v="99.999187561726842"/>
    <n v="8.124382731454679E-4"/>
  </r>
  <r>
    <x v="3"/>
    <x v="57"/>
    <n v="9.1857000000000006"/>
    <n v="6.3636067012939002"/>
    <n v="54.934866371681423"/>
    <n v="10.442847438630753"/>
    <n v="0"/>
    <n v="0"/>
    <n v="5.3560799999999992E-4"/>
    <n v="0"/>
    <n v="0"/>
    <n v="0"/>
    <n v="0"/>
    <n v="0"/>
    <n v="64.121101979681427"/>
    <n v="16.806454139924654"/>
    <n v="64.12056637168142"/>
    <n v="5.3560799999999992E-4"/>
    <n v="99.999164693083131"/>
    <n v="8.3530691685511317E-4"/>
  </r>
  <r>
    <x v="0"/>
    <x v="58"/>
    <n v="0"/>
    <n v="10.025293249999999"/>
    <n v="13.764601769911504"/>
    <n v="33.271133400000004"/>
    <n v="24.44"/>
    <n v="58.021755919456474"/>
    <n v="0.94171546095996017"/>
    <n v="3.5324442660808559"/>
    <n v="0.28072980000000003"/>
    <n v="5.605637553334236"/>
    <n v="6.7161157209729909"/>
    <n v="6.3498466849327084E-2"/>
    <n v="46.143162751844464"/>
    <n v="110.51976285572088"/>
    <n v="38.204601769911505"/>
    <n v="7.9385609819329517"/>
    <n v="82.795802219656835"/>
    <n v="17.204197780343147"/>
  </r>
  <r>
    <x v="1"/>
    <x v="58"/>
    <n v="0"/>
    <n v="10.138679566170534"/>
    <n v="0"/>
    <n v="41.263464797999994"/>
    <n v="86.466393999999994"/>
    <n v="59.244569087028502"/>
    <n v="1.1990860287459857"/>
    <n v="4.4813979804515833"/>
    <n v="0.32384417999999998"/>
    <n v="7.0717118275165554"/>
    <n v="4.8097056063088539"/>
    <n v="4.5307607054710382E-2"/>
    <n v="92.799029815054823"/>
    <n v="122.24513086622187"/>
    <n v="86.466393999999994"/>
    <n v="6.3326358150548394"/>
    <n v="93.175967650011486"/>
    <n v="6.824032349988526"/>
  </r>
  <r>
    <x v="2"/>
    <x v="58"/>
    <n v="0"/>
    <n v="8.8348359044340619"/>
    <n v="12.633451327433628"/>
    <n v="36.897377400000003"/>
    <n v="24.137188399999999"/>
    <n v="60.028190274238582"/>
    <n v="0.94171546095996017"/>
    <n v="5.4080683290958405"/>
    <n v="0.32384417999999998"/>
    <n v="7.8323292124271386"/>
    <n v="5.7450147302698475"/>
    <n v="5.392090082168579E-2"/>
    <n v="43.78121409866344"/>
    <n v="119.05472202101731"/>
    <n v="36.770639727433625"/>
    <n v="7.0105743712298079"/>
    <n v="83.987254543852785"/>
    <n v="16.012745456147201"/>
  </r>
  <r>
    <x v="3"/>
    <x v="58"/>
    <n v="0"/>
    <n v="8.9801765551734949"/>
    <n v="12.742477876106193"/>
    <n v="34.869130977556161"/>
    <n v="23.340661182800002"/>
    <n v="56.269116430282587"/>
    <n v="1.7646238107402576"/>
    <n v="6.547082964777946"/>
    <n v="0.1334892"/>
    <n v="7.6083081758022306"/>
    <n v="5.4914630945799994"/>
    <n v="5.1353872060775754E-2"/>
    <n v="43.472715164226457"/>
    <n v="114.3251689756532"/>
    <n v="36.083139058906198"/>
    <n v="7.3895761053202573"/>
    <n v="83.001806817437711"/>
    <n v="16.998193182562275"/>
  </r>
  <r>
    <x v="0"/>
    <x v="59"/>
    <n v="165.94547808756215"/>
    <n v="40.034365218752569"/>
    <n v="38.655269171999997"/>
    <n v="24.662329574287437"/>
    <n v="0"/>
    <n v="0"/>
    <n v="6.0019989041095899E-4"/>
    <n v="0"/>
    <n v="8.1135925999999997E-2"/>
    <n v="0"/>
    <n v="0"/>
    <n v="0"/>
    <n v="204.68248338545257"/>
    <n v="64.69669479304001"/>
    <n v="204.60074725956216"/>
    <n v="8.173612589041096E-2"/>
    <n v="99.960066868186033"/>
    <n v="3.9933131813965572E-2"/>
  </r>
  <r>
    <x v="1"/>
    <x v="59"/>
    <n v="163.43680098434064"/>
    <n v="42.913969434617471"/>
    <n v="38.248274065891302"/>
    <n v="26.465928374914018"/>
    <n v="0"/>
    <n v="0"/>
    <n v="0"/>
    <n v="0"/>
    <n v="0"/>
    <n v="0"/>
    <n v="0"/>
    <n v="0"/>
    <n v="201.68507505023194"/>
    <n v="69.379897809531485"/>
    <n v="201.68507505023194"/>
    <n v="0"/>
    <n v="100"/>
    <n v="0"/>
  </r>
  <r>
    <x v="2"/>
    <x v="59"/>
    <n v="181.12533386635849"/>
    <n v="49.280150558862125"/>
    <n v="39.013239547209118"/>
    <n v="27.026233116776293"/>
    <n v="0"/>
    <n v="0"/>
    <n v="6.0019989041095899E-4"/>
    <n v="0"/>
    <n v="0"/>
    <n v="0"/>
    <n v="0"/>
    <n v="0"/>
    <n v="220.13917361345801"/>
    <n v="76.306383675638415"/>
    <n v="220.1385734135676"/>
    <n v="6.0019989041095899E-4"/>
    <n v="99.999727354345637"/>
    <n v="2.7264565436447441E-4"/>
  </r>
  <r>
    <x v="3"/>
    <x v="59"/>
    <n v="176.06746970832737"/>
    <n v="50.630074514409486"/>
    <n v="40.004258112397146"/>
    <n v="26.460837798306567"/>
    <n v="0"/>
    <n v="0"/>
    <n v="5.9855999999999993E-4"/>
    <n v="0"/>
    <n v="3.8699999999999994E-6"/>
    <n v="0"/>
    <n v="0"/>
    <n v="0"/>
    <n v="216.07233025072449"/>
    <n v="77.090912312716057"/>
    <n v="216.0717278207245"/>
    <n v="6.0242999999999994E-4"/>
    <n v="99.999721190584978"/>
    <n v="2.7880941502364347E-4"/>
  </r>
  <r>
    <x v="0"/>
    <x v="60"/>
    <n v="48.985259999999997"/>
    <n v="54.18239679514231"/>
    <n v="28.491423408000003"/>
    <n v="21.123893805309734"/>
    <n v="1.6732900000000002"/>
    <n v="32.637764689922328"/>
    <n v="0.46175119999999997"/>
    <n v="1.7320629149675368"/>
    <n v="4.6397820163487733E-3"/>
    <n v="0.73700332671403879"/>
    <n v="0.65048706660000011"/>
    <n v="6.1501215994358054E-3"/>
    <n v="80.266851456616337"/>
    <n v="110.41927165365539"/>
    <n v="79.149973407999994"/>
    <n v="1.116878048616349"/>
    <n v="98.608543840516774"/>
    <n v="1.3914561594832378"/>
  </r>
  <r>
    <x v="1"/>
    <x v="60"/>
    <n v="40.863710000000005"/>
    <n v="56.305235325944103"/>
    <n v="23.606217503999996"/>
    <n v="19.624778761061947"/>
    <n v="1.0538200000000002"/>
    <n v="32.535934772491451"/>
    <n v="0.55936722000000005"/>
    <n v="2.0905482389032839"/>
    <n v="6.4826627999999999"/>
    <n v="0.84708030089735986"/>
    <n v="0.89595825370723226"/>
    <n v="8.4399600178003305E-3"/>
    <n v="73.461735777707233"/>
    <n v="111.41201735931594"/>
    <n v="65.523747503999999"/>
    <n v="7.9379882737072327"/>
    <n v="89.194390535873907"/>
    <n v="10.805609464126087"/>
  </r>
  <r>
    <x v="2"/>
    <x v="60"/>
    <n v="37.752200000000002"/>
    <n v="60.810723217185888"/>
    <n v="27.445101048000001"/>
    <n v="19.624778761061947"/>
    <n v="0.65094000000000007"/>
    <n v="32.535934772491451"/>
    <n v="0.55936722000000005"/>
    <n v="1.665204174518585"/>
    <n v="5.5610352000000001"/>
    <n v="0.84708030089735986"/>
    <n v="0.89595825370723226"/>
    <n v="8.4399600178003305E-3"/>
    <n v="72.864601721707245"/>
    <n v="115.49216118617302"/>
    <n v="65.848241048000006"/>
    <n v="7.0163606737072328"/>
    <n v="90.370686852163246"/>
    <n v="9.6293131478367417"/>
  </r>
  <r>
    <x v="3"/>
    <x v="60"/>
    <n v="33.445840818655874"/>
    <n v="61.706372119212688"/>
    <n v="24.820708176"/>
    <n v="13.151327433628321"/>
    <n v="0.50591999999999993"/>
    <n v="18.580753786563871"/>
    <n v="0.46175119999999997"/>
    <n v="1.665204174518585"/>
    <n v="6.9021191999999996"/>
    <n v="0.3478948289528489"/>
    <n v="0.95419554019820241"/>
    <n v="8.9557790905237192E-3"/>
    <n v="67.090534934854077"/>
    <n v="95.460508121966839"/>
    <n v="58.772468994655881"/>
    <n v="8.3180659401982027"/>
    <n v="87.601729590805675"/>
    <n v="12.398270409194339"/>
  </r>
  <r>
    <x v="0"/>
    <x v="61"/>
    <n v="713.313292649245"/>
    <n v="739.56726630727348"/>
    <n v="665.86530721387783"/>
    <n v="13.492035398230092"/>
    <n v="485.7378538031839"/>
    <n v="16.62614040851593"/>
    <n v="0.490906232"/>
    <n v="1.8213534820079802"/>
    <n v="7.0510969999999986"/>
    <n v="0.21068527556955813"/>
    <n v="1.0931560557610474"/>
    <n v="1.0222739696502685E-2"/>
    <n v="1873.5516129540679"/>
    <n v="771.72770361129346"/>
    <n v="1864.9164536663068"/>
    <n v="8.6351592877610468"/>
    <n v="99.539102140124882"/>
    <n v="0.46089785987511767"/>
  </r>
  <r>
    <x v="1"/>
    <x v="61"/>
    <n v="715.91321944216702"/>
    <n v="808.16445450108756"/>
    <n v="680.00825073400426"/>
    <n v="48.863388028098854"/>
    <n v="523.83682070304656"/>
    <n v="3.0384198921918868"/>
    <n v="0.44586406972199993"/>
    <n v="1.6724690967798232"/>
    <n v="29.356234559595954"/>
    <n v="0"/>
    <n v="0"/>
    <n v="0"/>
    <n v="1949.5603895085358"/>
    <n v="861.73873151815815"/>
    <n v="1919.7582908792178"/>
    <n v="29.802098629317953"/>
    <n v="98.471342627307351"/>
    <n v="1.5286573726926591"/>
  </r>
  <r>
    <x v="2"/>
    <x v="61"/>
    <n v="762.08779940016029"/>
    <n v="813.38731309361162"/>
    <n v="715.23415379530684"/>
    <n v="47.188738919543368"/>
    <n v="539.00858125458547"/>
    <n v="3.70387334883213"/>
    <n v="0.53770109827199997"/>
    <n v="2.0095744037628172"/>
    <n v="32.853457222222225"/>
    <n v="0"/>
    <n v="0"/>
    <n v="0"/>
    <n v="2049.7216927705467"/>
    <n v="866.28949976574995"/>
    <n v="2016.3305344500527"/>
    <n v="33.391158320494227"/>
    <n v="98.370941848434057"/>
    <n v="1.6290581515659528"/>
  </r>
  <r>
    <x v="3"/>
    <x v="61"/>
    <n v="827.14102074626737"/>
    <n v="815.60979768544757"/>
    <n v="745.41361498771948"/>
    <n v="47.626290877677093"/>
    <n v="526.51735463246666"/>
    <n v="3.4261704370379444"/>
    <n v="0.44586406972199993"/>
    <n v="2.4797291177511211"/>
    <n v="37.726841200000003"/>
    <n v="0"/>
    <n v="0"/>
    <n v="0"/>
    <n v="2137.2446956361755"/>
    <n v="869.1419881179138"/>
    <n v="2099.0719903664535"/>
    <n v="38.172705269722002"/>
    <n v="98.213929114075569"/>
    <n v="1.7860708859244334"/>
  </r>
  <r>
    <x v="0"/>
    <x v="62"/>
    <n v="2.0303999999999998"/>
    <n v="5.0606706470705864"/>
    <n v="33.912844247787604"/>
    <n v="48.15918403446635"/>
    <n v="4.1330510999999994"/>
    <n v="3.4891885152459143"/>
    <n v="1.1823604885965118"/>
    <n v="4.3867775666713715"/>
    <n v="36.939640981818179"/>
    <n v="1.2048100784886629E-2"/>
    <n v="0"/>
    <n v="0"/>
    <n v="78.198296818202294"/>
    <n v="61.107868864239109"/>
    <n v="40.076295347787607"/>
    <n v="38.122001470414688"/>
    <n v="51.249575730476792"/>
    <n v="48.750424269523215"/>
  </r>
  <r>
    <x v="1"/>
    <x v="62"/>
    <n v="2.0979999999999999"/>
    <n v="5"/>
    <n v="36.661573212389378"/>
    <n v="52.664680439999991"/>
    <n v="5.0562579999999997"/>
    <n v="7.7121382462978358"/>
    <n v="1.0753439999999999"/>
    <n v="4.0336949217319482"/>
    <n v="0"/>
    <n v="17.01901290178299"/>
    <n v="0.59070820000000002"/>
    <n v="5.5849340260028836E-3"/>
    <n v="45.481883412389379"/>
    <n v="86.435111443838764"/>
    <n v="43.815831212389377"/>
    <n v="1.6660521999999998"/>
    <n v="96.336888283860816"/>
    <n v="3.6631117161391851"/>
  </r>
  <r>
    <x v="2"/>
    <x v="62"/>
    <n v="2.0750000000000002"/>
    <n v="5.0154769936005374"/>
    <n v="35.214484955752205"/>
    <n v="55.387218095999998"/>
    <n v="5.3562000000000003"/>
    <n v="7.8910335886478418"/>
    <n v="1.0384930000000001"/>
    <n v="3.8812065473198887"/>
    <n v="0"/>
    <n v="14.546017878055572"/>
    <n v="0.46425380000000005"/>
    <n v="4.3732880800962442E-3"/>
    <n v="44.148431755752213"/>
    <n v="86.725326391703931"/>
    <n v="42.645684955752209"/>
    <n v="1.5027468000000002"/>
    <n v="96.596149081095717"/>
    <n v="3.4038509189042792"/>
  </r>
  <r>
    <x v="3"/>
    <x v="62"/>
    <n v="1.9680000000000002"/>
    <n v="5.0289745959674583"/>
    <n v="31.829142477876101"/>
    <n v="51.045842304000011"/>
    <n v="6.1880999999999995"/>
    <n v="7.1718088269233702"/>
    <n v="1.0753439999999999"/>
    <n v="4.253710364699363"/>
    <n v="0"/>
    <n v="17.988059849739074"/>
    <n v="0.4850486"/>
    <n v="4.552513524889946E-3"/>
    <n v="41.545635077876099"/>
    <n v="85.492948454854158"/>
    <n v="39.985242477876099"/>
    <n v="1.5603925999999999"/>
    <n v="96.244147918126444"/>
    <n v="3.7558520818735563"/>
  </r>
  <r>
    <x v="0"/>
    <x v="63"/>
    <n v="34.63175395721256"/>
    <n v="11.368482903846916"/>
    <n v="15.523983184501882"/>
    <n v="45.722537855999995"/>
    <n v="0.28473964432336235"/>
    <n v="6.2686217331886285"/>
    <n v="1.189079"/>
    <n v="4.411704247593879"/>
    <n v="0"/>
    <n v="18.309551081657411"/>
    <n v="0.44672699999999999"/>
    <n v="4.1776046529412268E-3"/>
    <n v="52.076282786037801"/>
    <n v="86.085075426939767"/>
    <n v="50.440476786037799"/>
    <n v="1.6358060000000001"/>
    <n v="96.858827257849939"/>
    <n v="3.1411727421500535"/>
  </r>
  <r>
    <x v="1"/>
    <x v="63"/>
    <n v="34.450738330231104"/>
    <n v="12.234706826692925"/>
    <n v="1.8713850763565496"/>
    <n v="600.87573203123327"/>
    <n v="0.22365732249661768"/>
    <n v="313.98088401794433"/>
    <n v="11.355561616161616"/>
    <n v="42.595549435615538"/>
    <n v="0"/>
    <n v="77.069277334213254"/>
    <n v="24.319122565656567"/>
    <n v="0.22992857122421262"/>
    <n v="72.22046491090245"/>
    <n v="1046.9860782169235"/>
    <n v="36.545780729084271"/>
    <n v="35.674684181818179"/>
    <n v="50.603081514596141"/>
    <n v="49.396918485403859"/>
  </r>
  <r>
    <x v="2"/>
    <x v="63"/>
    <n v="37.51143080082192"/>
    <n v="15.022609244591656"/>
    <n v="20.919992879386179"/>
    <n v="602.22591654739495"/>
    <n v="0.80778036427997235"/>
    <n v="360.74460849761959"/>
    <n v="14.283123232323232"/>
    <n v="53.380958762168881"/>
    <n v="0"/>
    <n v="85.934896087646479"/>
    <n v="21.410799583838383"/>
    <n v="0.20169052696228026"/>
    <n v="94.933126860649679"/>
    <n v="1117.5106796663836"/>
    <n v="59.239204044488069"/>
    <n v="35.693922816161617"/>
    <n v="62.400982674302973"/>
    <n v="37.599017325697034"/>
  </r>
  <r>
    <x v="3"/>
    <x v="63"/>
    <n v="43.727333071397169"/>
    <n v="19.778049071827368"/>
    <n v="21.372028474107474"/>
    <n v="633.30239888637539"/>
    <n v="0.80778036427997235"/>
    <n v="338.15346916198729"/>
    <n v="17.814943434343434"/>
    <n v="66.337789239883421"/>
    <n v="1.3950489999999998E-3"/>
    <n v="98.322365970611571"/>
    <n v="21.60952482222222"/>
    <n v="0.2028201947212219"/>
    <n v="105.33300521535028"/>
    <n v="1156.0968925254062"/>
    <n v="65.907141909784627"/>
    <n v="39.425863305565656"/>
    <n v="62.570266342481531"/>
    <n v="37.429733657518476"/>
  </r>
  <r>
    <x v="0"/>
    <x v="64"/>
    <n v="10.023900000000003"/>
    <n v="23.514236675108847"/>
    <n v="6.3643680000000007"/>
    <n v="638.25639254123541"/>
    <n v="44.598360000000007"/>
    <n v="279.67225330352784"/>
    <n v="20.685171717171716"/>
    <n v="76.74583951950072"/>
    <n v="0"/>
    <n v="95.920988674163809"/>
    <n v="20.323631452525255"/>
    <n v="0.19005811691284177"/>
    <n v="101.99543116969699"/>
    <n v="1114.2997688304495"/>
    <n v="60.98662800000001"/>
    <n v="41.008803169696975"/>
    <n v="59.793490061856069"/>
    <n v="40.206509938143938"/>
  </r>
  <r>
    <x v="1"/>
    <x v="64"/>
    <n v="9.4602000000000039"/>
    <n v="22.721916791546168"/>
    <n v="5.1832079999999996"/>
    <n v="31.380347670100946"/>
    <n v="48.315599999999996"/>
    <n v="3.5202493754029271"/>
    <n v="0"/>
    <n v="0"/>
    <n v="8.4451999999999985E-2"/>
    <n v="0"/>
    <n v="0"/>
    <n v="4.0648592561483383E-3"/>
    <n v="63.043459999999996"/>
    <n v="57.626578696306183"/>
    <n v="62.959007999999997"/>
    <n v="8.4451999999999985E-2"/>
    <n v="99.86604161637068"/>
    <n v="0.13395838362932488"/>
  </r>
  <r>
    <x v="2"/>
    <x v="64"/>
    <n v="9.34"/>
    <n v="24.57885514396845"/>
    <n v="5.6139840000000012"/>
    <n v="33.498635209698463"/>
    <n v="49.854700000000001"/>
    <n v="3.1704229551553724"/>
    <n v="0"/>
    <n v="0"/>
    <n v="0.28732599999999997"/>
    <n v="0"/>
    <n v="0"/>
    <n v="4.0588467791676519E-3"/>
    <n v="65.096009999999993"/>
    <n v="61.251972155601457"/>
    <n v="64.808684"/>
    <n v="0.28732599999999997"/>
    <n v="99.55861196408199"/>
    <n v="0.44138803591802328"/>
  </r>
  <r>
    <x v="3"/>
    <x v="64"/>
    <n v="9.042729999999997"/>
    <n v="27.514826871953296"/>
    <n v="5.1971040000000022"/>
    <n v="34.79820795068477"/>
    <n v="48.178698659808106"/>
    <n v="3.6453385853767393"/>
    <n v="0"/>
    <n v="0"/>
    <n v="0.78182599999999991"/>
    <n v="0"/>
    <n v="0.45691799999999994"/>
    <n v="4.28848835080862E-3"/>
    <n v="63.657276659808112"/>
    <n v="65.962661896365617"/>
    <n v="62.418532659808108"/>
    <n v="1.2387439999999998"/>
    <n v="98.054041792236887"/>
    <n v="1.9459582077630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5351CD-9545-47C2-8B55-3C7B6A699BC6}" name="PivotTable2" cacheId="5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7" rowHeaderCaption="Country" colHeaderCaption="Year">
  <location ref="A21:E32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0">
    <i>
      <x v="2"/>
    </i>
    <i>
      <x v="9"/>
    </i>
    <i>
      <x/>
    </i>
    <i>
      <x v="1"/>
    </i>
    <i>
      <x v="4"/>
    </i>
    <i>
      <x v="7"/>
    </i>
    <i>
      <x v="3"/>
    </i>
    <i>
      <x v="5"/>
    </i>
    <i>
      <x v="6"/>
    </i>
    <i>
      <x v="8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Renewable Energy Production" fld="2" baseField="0" baseItem="0"/>
  </dataFields>
  <formats count="3">
    <format dxfId="0">
      <pivotArea collapsedLevelsAreSubtotals="1" fieldPosition="0">
        <references count="1">
          <reference field="1" count="0"/>
        </references>
      </pivotArea>
    </format>
    <format dxfId="1">
      <pivotArea outline="0" collapsedLevelsAreSubtotals="1" fieldPosition="0"/>
    </format>
    <format dxfId="2">
      <pivotArea dataOnly="0" labelOnly="1" fieldPosition="0">
        <references count="1">
          <reference field="0" count="0"/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newable Energy Production"/>
  </pivotHierarchies>
  <pivotTableStyleInfo name="PivotStyleLight16" showRowHeaders="1" showColHeaders="1" showRowStripes="0" showColStripes="0" showLastColumn="1"/>
  <filters count="1">
    <filter fld="1" type="count" id="4" iMeasureHier="24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yEnergyData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34EEE-7C19-4B82-94BC-CC1D96550F15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1" rowHeaderCaption="Country">
  <location ref="A7:D17" firstHeaderRow="0" firstDataRow="1" firstDataCol="1" rowPageCount="1" colPageCount="1"/>
  <pivotFields count="20">
    <pivotField axis="axisPage" showAll="0">
      <items count="5">
        <item x="0"/>
        <item x="1"/>
        <item x="2"/>
        <item x="3"/>
        <item t="default"/>
      </items>
    </pivotField>
    <pivotField axis="axisRow" showAll="0" measureFilter="1" sortType="descending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68"/>
        <item x="16"/>
        <item x="17"/>
        <item m="1" x="69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m="1" x="67"/>
        <item x="50"/>
        <item m="1" x="65"/>
        <item x="51"/>
        <item x="52"/>
        <item x="53"/>
        <item x="54"/>
        <item m="1" x="70"/>
        <item x="55"/>
        <item x="56"/>
        <item x="57"/>
        <item x="58"/>
        <item x="59"/>
        <item x="60"/>
        <item x="61"/>
        <item x="62"/>
        <item x="63"/>
        <item x="64"/>
        <item m="1" x="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dataField="1" numFmtId="2" showAll="0"/>
    <pivotField dataField="1" numFmtId="2" showAll="0"/>
    <pivotField numFmtId="2" showAll="0"/>
    <pivotField numFmtId="2" showAll="0"/>
  </pivotFields>
  <rowFields count="1">
    <field x="1"/>
  </rowFields>
  <rowItems count="10">
    <i>
      <x v="11"/>
    </i>
    <i>
      <x v="66"/>
    </i>
    <i>
      <x v="45"/>
    </i>
    <i>
      <x v="22"/>
    </i>
    <i>
      <x v="23"/>
    </i>
    <i>
      <x v="46"/>
    </i>
    <i>
      <x v="3"/>
    </i>
    <i>
      <x v="8"/>
    </i>
    <i>
      <x v="24"/>
    </i>
    <i>
      <x v="48"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 Total Production" fld="14" baseField="0" baseItem="0" numFmtId="2"/>
    <dataField name=" Non-Renewable Energy " fld="16" baseField="1" baseItem="0" numFmtId="2"/>
    <dataField name=" Renewable Energy " fld="17" baseField="0" baseItem="0" numFmtId="2"/>
  </dataFields>
  <formats count="9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10">
            <x v="3"/>
            <x v="8"/>
            <x v="11"/>
            <x v="22"/>
            <x v="23"/>
            <x v="24"/>
            <x v="45"/>
            <x v="46"/>
            <x v="48"/>
            <x v="66"/>
          </reference>
        </references>
      </pivotArea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outline="0" collapsedLevelsAreSubtotals="1" fieldPosition="0"/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2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5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E8B81-6A28-4CE1-A485-BED7764B4DF5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Country" colHeaderCaption="Year">
  <location ref="A36:E47" firstHeaderRow="1" firstDataRow="2" firstDataCol="1"/>
  <pivotFields count="20">
    <pivotField axis="axisCol" showAll="0">
      <items count="5">
        <item x="0"/>
        <item x="1"/>
        <item x="2"/>
        <item x="3"/>
        <item t="default"/>
      </items>
    </pivotField>
    <pivotField axis="axisRow" showAll="0" measureFilter="1" sortType="descending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68"/>
        <item x="16"/>
        <item x="17"/>
        <item m="1" x="69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m="1" x="67"/>
        <item x="50"/>
        <item m="1" x="65"/>
        <item x="51"/>
        <item x="52"/>
        <item x="53"/>
        <item x="54"/>
        <item m="1" x="70"/>
        <item x="55"/>
        <item x="56"/>
        <item x="57"/>
        <item x="58"/>
        <item x="59"/>
        <item x="60"/>
        <item x="61"/>
        <item x="62"/>
        <item x="63"/>
        <item x="64"/>
        <item m="1" x="6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1"/>
  </rowFields>
  <rowItems count="10">
    <i>
      <x v="11"/>
    </i>
    <i>
      <x v="66"/>
    </i>
    <i>
      <x v="45"/>
    </i>
    <i>
      <x v="22"/>
    </i>
    <i>
      <x v="23"/>
    </i>
    <i>
      <x v="46"/>
    </i>
    <i>
      <x v="3"/>
    </i>
    <i>
      <x v="8"/>
    </i>
    <i>
      <x v="24"/>
    </i>
    <i>
      <x v="48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 Non-Renewable Energy Production" fld="16" baseField="0" baseItem="0" numFmtId="2"/>
  </dataFields>
  <formats count="1">
    <format dxfId="12">
      <pivotArea dataOnly="0" outline="0" fieldPosition="0">
        <references count="1">
          <reference field="0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F5CA0D-5017-4EDA-9874-237967BCD78D}" name="Table1" displayName="Table1" ref="A1:W260" totalsRowShown="0">
  <autoFilter ref="A1:W260" xr:uid="{E5F5CA0D-5017-4EDA-9874-237967BCD78D}"/>
  <sortState xmlns:xlrd2="http://schemas.microsoft.com/office/spreadsheetml/2017/richdata2" ref="A2:W260">
    <sortCondition ref="B1:B260"/>
  </sortState>
  <tableColumns count="23">
    <tableColumn id="1" xr3:uid="{8BE963A2-29B7-4131-A550-2213FC0D09F6}" name="Year" dataDxfId="56"/>
    <tableColumn id="2" xr3:uid="{E222854B-4B6A-4775-8161-03E57BE38DDB}" name="Country"/>
    <tableColumn id="3" xr3:uid="{75186500-2766-434A-BE96-EE44C9A1743C}" name="Oil production(Mil.ton.)" dataDxfId="55"/>
    <tableColumn id="4" xr3:uid="{5505D681-023F-44B8-ADED-6D307DD22FBF}" name="Oil Consumption(Mil.ton.)" dataDxfId="54"/>
    <tableColumn id="15" xr3:uid="{4665D4FD-4AC8-4DED-A4BE-A08956C9C867}" name="Natural Gas Production (Mil.ton.)" dataDxfId="53">
      <calculatedColumnFormula>Table1[[#This Row],[Natural Gas Production(Bcm)]]*0.72</calculatedColumnFormula>
    </tableColumn>
    <tableColumn id="5" xr3:uid="{63358083-C9C2-43C3-B36B-5DF9CE7BD26C}" name="Natural Gas Production(Bcm)" dataDxfId="52"/>
    <tableColumn id="16" xr3:uid="{63F84B1F-7CEF-4E37-8572-3F11A6B056FE}" name="Natural Gas Consumption (Mil.ton.)" dataDxfId="51">
      <calculatedColumnFormula>Table1[[#This Row],[Natural Gas Consumption(Bcm)]]*0.72</calculatedColumnFormula>
    </tableColumn>
    <tableColumn id="6" xr3:uid="{27A343A2-35DF-40B6-A7DF-17FE92E905F9}" name="Natural Gas Consumption(Bcm)" dataDxfId="50"/>
    <tableColumn id="7" xr3:uid="{907BCD91-B655-479D-AACA-A9D5CC462E08}" name="Coal Production (Mil.ton.)" dataDxfId="49"/>
    <tableColumn id="17" xr3:uid="{6FBDC210-9B16-4399-8621-0E8413529FF1}" name="Coal Consumption(Mil.ton.)" dataDxfId="48">
      <calculatedColumnFormula>Table1[[#This Row],[Coal Consumption(Exajoules)]]*34.12</calculatedColumnFormula>
    </tableColumn>
    <tableColumn id="8" xr3:uid="{276EA3D3-1FFF-4C87-81F6-F71DF7E0CAF7}" name="Coal Consumption(Exajoules)" dataDxfId="47"/>
    <tableColumn id="18" xr3:uid="{4134D408-E581-4E30-A31C-F6EAC9F69E62}" name="Solar Energy Generation (Mil.ton.)" dataDxfId="46">
      <calculatedColumnFormula>Table1[[#This Row],[Solar Energy Generation (Twh)]]*0.086</calculatedColumnFormula>
    </tableColumn>
    <tableColumn id="9" xr3:uid="{EDED71B4-E6CC-45DC-8D5E-036741FF8631}" name="Solar Energy Generation (Twh)" dataDxfId="45"/>
    <tableColumn id="19" xr3:uid="{53A0C518-4D40-428A-A553-BA51FF3CE5FD}" name="Solar Energy Consumption(Mil.ton.)" dataDxfId="44">
      <calculatedColumnFormula>Table1[[#This Row],[Solar Energy Consumption ( Exajoules)]]*34.12</calculatedColumnFormula>
    </tableColumn>
    <tableColumn id="10" xr3:uid="{624984CE-8FC4-4572-8853-A374A2A1E9B2}" name="Solar Energy Consumption ( Exajoules)" dataDxfId="43"/>
    <tableColumn id="20" xr3:uid="{5FEAB580-44F9-4DD9-8886-B3B68A45A2D0}" name="Wind Energy Generation (Mil.ton)" dataDxfId="42">
      <calculatedColumnFormula>Table1[[#This Row],[Wind Energy Generation (Twh)2]]*0.086</calculatedColumnFormula>
    </tableColumn>
    <tableColumn id="11" xr3:uid="{44A38477-393B-4C19-83C0-9E92E3E51DF3}" name="Wind Energy Generation (Twh)2" dataDxfId="41"/>
    <tableColumn id="21" xr3:uid="{23781F40-6DBC-4398-A911-8A769CCC2ABC}" name="Wind Energy Consumption (Mil.ton.)" dataDxfId="40">
      <calculatedColumnFormula>Table1[[#This Row],[Wind Energy Consumption(Exajoules)]]*23.88</calculatedColumnFormula>
    </tableColumn>
    <tableColumn id="12" xr3:uid="{5CD541BE-6BDA-4EF5-9A14-455F2D9F80DF}" name="Wind Energy Consumption(Exajoules)" dataDxfId="39"/>
    <tableColumn id="22" xr3:uid="{5333DDE0-1C3C-4ACE-AABD-50AC416B6D2D}" name="Hydroelectricity Generation(Mil.ton.)" dataDxfId="38">
      <calculatedColumnFormula>Table1[[#This Row],[Hydroelectricity Generation(Twh)]]*0.086</calculatedColumnFormula>
    </tableColumn>
    <tableColumn id="13" xr3:uid="{9CF71124-9050-4FE9-99F9-7BD26104A5AE}" name="Hydroelectricity Generation(Twh)" dataDxfId="37"/>
    <tableColumn id="23" xr3:uid="{CCFD0DFB-8DAB-4E90-8D30-AFE90A63AC2E}" name="Hydroelectricity Consumption(Mil.ton)" dataDxfId="36">
      <calculatedColumnFormula>Table1[[#This Row],[Hydroelectricity  Consumption (Exajoules)]]*0.086</calculatedColumnFormula>
    </tableColumn>
    <tableColumn id="14" xr3:uid="{A37A010E-B3A7-4F96-AA14-B93EE8D59594}" name="Hydroelectricity  Consumption (Exajoules)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7CE863-AD8A-4722-AA17-57343F5DD379}" name="Table3" displayName="Table3" ref="A1:T260" totalsRowShown="0" headerRowDxfId="34" dataDxfId="33">
  <autoFilter ref="A1:T260" xr:uid="{387CE863-AD8A-4722-AA17-57343F5DD379}"/>
  <sortState xmlns:xlrd2="http://schemas.microsoft.com/office/spreadsheetml/2017/richdata2" ref="A2:T260">
    <sortCondition ref="B2:B260"/>
  </sortState>
  <tableColumns count="20">
    <tableColumn id="1" xr3:uid="{F42C0712-5A0E-444E-81AE-D6A2E23AE9AB}" name="Year" dataDxfId="32"/>
    <tableColumn id="2" xr3:uid="{FC73C23F-EFED-4A2F-A053-64124BB8B9AD}" name="Country" dataDxfId="31"/>
    <tableColumn id="3" xr3:uid="{1611FD81-9B1C-42FF-9A64-6744B099FB26}" name="Oil Production_x000a_(Mil.ton.)" dataDxfId="30"/>
    <tableColumn id="4" xr3:uid="{A2C6C016-D203-4741-8BC2-47C1ADE5ECDD}" name="Oil Consumption_x000a_(Mil.ton.)" dataDxfId="29"/>
    <tableColumn id="5" xr3:uid="{51F1A26F-9EBB-486F-8F55-2CB5B1D76A0D}" name="Natural Gas Production_x000a_ (Mil.ton.)" dataDxfId="28"/>
    <tableColumn id="6" xr3:uid="{02011401-72EE-40EE-B8FF-6FB1F9EF40D1}" name="Natural Gas Consumption _x000a_(Mil.ton.)" dataDxfId="27">
      <calculatedColumnFormula>Table1[[#This Row],[Natural Gas Consumption (Mil.ton.)]]</calculatedColumnFormula>
    </tableColumn>
    <tableColumn id="9" xr3:uid="{9A938092-C76C-4B7E-82C7-B463FD919E4B}" name="Coal Production _x000a_(Mil.ton.)" dataDxfId="26"/>
    <tableColumn id="10" xr3:uid="{2888935B-8912-4AFA-80B1-075A1774DD99}" name="Coal Consumption_x000a_(Mil.ton.)" dataDxfId="25">
      <calculatedColumnFormula>Table1[[#This Row],[Coal Consumption(Exajoules)]]*34.12</calculatedColumnFormula>
    </tableColumn>
    <tableColumn id="11" xr3:uid="{21C6CD7C-DD19-4EA7-AB5C-519298C5A5A8}" name="Solar Energy Generation _x000a_(Mil.ton.)" dataDxfId="24">
      <calculatedColumnFormula>Table1[[#This Row],[Solar Energy Generation (Twh)]]*0.086</calculatedColumnFormula>
    </tableColumn>
    <tableColumn id="12" xr3:uid="{FB1F4B1F-2FAE-4AAB-86D6-27157731B057}" name="Solar Energy Consumption_x000a_(Mil.ton.)" dataDxfId="23">
      <calculatedColumnFormula>Table1[[#This Row],[Solar Energy Consumption ( Exajoules)]]*34.12</calculatedColumnFormula>
    </tableColumn>
    <tableColumn id="13" xr3:uid="{E203B2E7-A8A7-427F-9309-F34356B2364D}" name="Wind Energy Generation _x000a_(Mil.ton)" dataDxfId="22">
      <calculatedColumnFormula>Table1[[#This Row],[Wind Energy Generation (Mil.ton)]]</calculatedColumnFormula>
    </tableColumn>
    <tableColumn id="14" xr3:uid="{A3CC7926-918A-465D-838E-1DF7462E4AA5}" name="Wind Energy Consumption _x000a_(Mil.ton.)" dataDxfId="21">
      <calculatedColumnFormula>Table1[[#This Row],[Wind Energy Consumption(Exajoules)]]*23.88</calculatedColumnFormula>
    </tableColumn>
    <tableColumn id="15" xr3:uid="{BCF9F221-E505-4EB8-AEE5-FC3F7EB8F689}" name="Hydroelectricity Generation_x000a_(Mil.ton.)" dataDxfId="20">
      <calculatedColumnFormula>Table1[[#This Row],[Hydroelectricity Generation(Twh)]]*0.086</calculatedColumnFormula>
    </tableColumn>
    <tableColumn id="16" xr3:uid="{8E6806D0-AB50-4969-9EFE-E3F705944C65}" name="Hydroelectricity Consumption_x000a_(Mil.ton)" dataDxfId="19">
      <calculatedColumnFormula>Table1[[#This Row],[Hydroelectricity  Consumption (Exajoules)]]*0.086</calculatedColumnFormula>
    </tableColumn>
    <tableColumn id="17" xr3:uid="{17FDBAB3-27E8-4B0D-BB81-ECAC650201CA}" name="Total Production" dataDxfId="18">
      <calculatedColumnFormula>SUM(C2,E2,G2,I2,K2,M2)</calculatedColumnFormula>
    </tableColumn>
    <tableColumn id="18" xr3:uid="{D8CDBBC5-EC93-43E7-ACEC-7823662CFCFA}" name="Total Consumption" dataDxfId="17">
      <calculatedColumnFormula>SUM(D2,F2,H2,J2,L2,N2)</calculatedColumnFormula>
    </tableColumn>
    <tableColumn id="19" xr3:uid="{FC57EF5E-09C5-4886-9D57-7D3759E74989}" name="Non-Renewable Energy Production" dataDxfId="16">
      <calculatedColumnFormula>SUM(C2,E2,G2)</calculatedColumnFormula>
    </tableColumn>
    <tableColumn id="20" xr3:uid="{C4397B41-3F41-490E-931F-5D95DB43E514}" name="Renewable Energy Production" dataDxfId="15">
      <calculatedColumnFormula>SUM(I2,K2,M2)</calculatedColumnFormula>
    </tableColumn>
    <tableColumn id="7" xr3:uid="{4FE53F5C-D7ED-4024-BEB7-5AADAC143BC4}" name="Share of Non-renewable Production(%)" dataDxfId="14">
      <calculatedColumnFormula>Table3[[#This Row],[Non-Renewable Energy Production]]/Table3[[#This Row],[Total Production]]*100</calculatedColumnFormula>
    </tableColumn>
    <tableColumn id="8" xr3:uid="{564940A1-EC13-434E-973D-FF34CB63F67C}" name="Share of Renewable Energy Production(%)" dataDxfId="13">
      <calculatedColumnFormula>Table3[[#This Row],[Renewable Energy Production]]/Table3[[#This Row],[Total Production]]*100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7AAF-CCDC-4991-A954-9D72F9E7E169}">
  <dimension ref="A1:W260"/>
  <sheetViews>
    <sheetView workbookViewId="0">
      <pane xSplit="2" topLeftCell="C1" activePane="topRight" state="frozen"/>
      <selection pane="topRight" activeCell="D72" sqref="D72"/>
    </sheetView>
  </sheetViews>
  <sheetFormatPr defaultRowHeight="14.4" x14ac:dyDescent="0.3"/>
  <cols>
    <col min="1" max="1" width="8.88671875" style="2"/>
    <col min="2" max="2" width="21.5546875" bestFit="1" customWidth="1"/>
    <col min="3" max="3" width="22.88671875" customWidth="1"/>
    <col min="4" max="4" width="24.88671875" customWidth="1"/>
    <col min="5" max="5" width="31.5546875" bestFit="1" customWidth="1"/>
    <col min="6" max="6" width="27.33203125" customWidth="1"/>
    <col min="7" max="7" width="34.5546875" customWidth="1"/>
    <col min="8" max="8" width="29.33203125" customWidth="1"/>
    <col min="9" max="10" width="24.77734375" customWidth="1"/>
    <col min="11" max="11" width="27.5546875" customWidth="1"/>
    <col min="12" max="12" width="32.44140625" bestFit="1" customWidth="1"/>
    <col min="13" max="13" width="28.44140625" style="4" customWidth="1"/>
    <col min="14" max="14" width="34" style="4" bestFit="1" customWidth="1"/>
    <col min="15" max="15" width="35.21875" customWidth="1"/>
    <col min="16" max="16" width="32.109375" bestFit="1" customWidth="1"/>
    <col min="17" max="17" width="28.6640625" customWidth="1"/>
    <col min="18" max="18" width="34.6640625" bestFit="1" customWidth="1"/>
    <col min="19" max="19" width="35.44140625" bestFit="1" customWidth="1"/>
    <col min="20" max="20" width="35.44140625" customWidth="1"/>
    <col min="21" max="21" width="30.77734375" customWidth="1"/>
    <col min="22" max="22" width="36.33203125" bestFit="1" customWidth="1"/>
    <col min="23" max="23" width="38" customWidth="1"/>
    <col min="75" max="75" width="12" bestFit="1" customWidth="1"/>
  </cols>
  <sheetData>
    <row r="1" spans="1:23" x14ac:dyDescent="0.3">
      <c r="A1" s="1" t="s">
        <v>0</v>
      </c>
      <c r="B1" t="s">
        <v>1</v>
      </c>
      <c r="C1" t="s">
        <v>27</v>
      </c>
      <c r="D1" t="s">
        <v>26</v>
      </c>
      <c r="E1" t="s">
        <v>29</v>
      </c>
      <c r="F1" s="3" t="s">
        <v>10</v>
      </c>
      <c r="G1" s="3" t="s">
        <v>30</v>
      </c>
      <c r="H1" t="s">
        <v>28</v>
      </c>
      <c r="I1" t="s">
        <v>16</v>
      </c>
      <c r="J1" t="s">
        <v>31</v>
      </c>
      <c r="K1" t="s">
        <v>17</v>
      </c>
      <c r="L1" t="s">
        <v>32</v>
      </c>
      <c r="M1" t="s">
        <v>18</v>
      </c>
      <c r="N1" t="s">
        <v>33</v>
      </c>
      <c r="O1" t="s">
        <v>20</v>
      </c>
      <c r="P1" t="s">
        <v>36</v>
      </c>
      <c r="Q1" t="s">
        <v>35</v>
      </c>
      <c r="R1" t="s">
        <v>37</v>
      </c>
      <c r="S1" t="s">
        <v>34</v>
      </c>
      <c r="T1" t="s">
        <v>38</v>
      </c>
      <c r="U1" t="s">
        <v>22</v>
      </c>
      <c r="V1" t="s">
        <v>39</v>
      </c>
      <c r="W1" t="s">
        <v>25</v>
      </c>
    </row>
    <row r="2" spans="1:23" x14ac:dyDescent="0.3">
      <c r="A2" s="2">
        <v>2020</v>
      </c>
      <c r="B2" t="str">
        <f>'[1]Oil Production - tonnes'!A50</f>
        <v>Algeria</v>
      </c>
      <c r="C2" s="4">
        <f>'[1]Oil Production - tonnes'!BE50</f>
        <v>57.625</v>
      </c>
      <c r="D2" s="4">
        <f>'[1]Oil Consumption - Tonnes'!BE80</f>
        <v>17.4696</v>
      </c>
      <c r="E2" s="4">
        <f>Table1[[#This Row],[Natural Gas Production(Bcm)]]*0.72</f>
        <v>58.625720999999992</v>
      </c>
      <c r="F2" s="4">
        <f>'[1]Gas Production - Bcm'!AZ54</f>
        <v>81.424612499999995</v>
      </c>
      <c r="G2" s="4">
        <f>Table1[[#This Row],[Natural Gas Consumption(Bcm)]]*0.72</f>
        <v>31.212026999999999</v>
      </c>
      <c r="H2" s="4">
        <f>'[1]Gas Consumption - Bcm'!BE80</f>
        <v>43.350037499999999</v>
      </c>
      <c r="I2" s="4">
        <v>0</v>
      </c>
      <c r="J2" s="4">
        <f>Table1[[#This Row],[Coal Consumption(Exajoules)]]*34.12</f>
        <v>0.18713824102655052</v>
      </c>
      <c r="K2" s="4">
        <f>'[1]Coal Consumption - EJ'!BE80</f>
        <v>5.4847081191837788E-3</v>
      </c>
      <c r="L2" s="4">
        <f>Table1[[#This Row],[Solar Energy Generation (Twh)]]*0.086</f>
        <v>5.8909999999999997E-2</v>
      </c>
      <c r="M2" s="4">
        <f>'[1]Solar Generation - TWh'!BE80</f>
        <v>0.68500000000000005</v>
      </c>
      <c r="N2" s="4">
        <f>Table1[[#This Row],[Solar Energy Consumption ( Exajoules)]]*34.12</f>
        <v>0.22097576741129157</v>
      </c>
      <c r="O2" s="4">
        <f>'[1]Solar Consumption - EJ'!BE80</f>
        <v>6.4764292910695076E-3</v>
      </c>
      <c r="P2" s="4">
        <f>Table1[[#This Row],[Wind Energy Generation (Twh)2]]*0.086</f>
        <v>0</v>
      </c>
      <c r="Q2" s="4">
        <v>0</v>
      </c>
      <c r="R2" s="4">
        <f>Table1[[#This Row],[Wind Energy Consumption(Exajoules)]]*23.88</f>
        <v>0</v>
      </c>
      <c r="S2" s="4">
        <v>0</v>
      </c>
      <c r="T2" s="4">
        <f>Table1[[#This Row],[Hydroelectricity Generation(Twh)]]*0.086</f>
        <v>0</v>
      </c>
      <c r="U2" s="4">
        <v>0</v>
      </c>
      <c r="V2" s="4">
        <f>Table1[[#This Row],[Hydroelectricity  Consumption (Exajoules)]]*0.086</f>
        <v>0</v>
      </c>
      <c r="W2" s="4">
        <v>0</v>
      </c>
    </row>
    <row r="3" spans="1:23" x14ac:dyDescent="0.3">
      <c r="A3" s="2">
        <v>2021</v>
      </c>
      <c r="B3" t="str">
        <f>'[1]Oil Production - tonnes'!A50</f>
        <v>Algeria</v>
      </c>
      <c r="C3" s="4">
        <f>'[1]Oil Production - tonnes'!BF50</f>
        <v>58.2</v>
      </c>
      <c r="D3" s="4">
        <f>'[1]Oil Consumption - Tonnes'!BF80</f>
        <v>18.217790000000001</v>
      </c>
      <c r="E3" s="4">
        <f>Table1[[#This Row],[Natural Gas Production(Bcm)]]*0.72</f>
        <v>72.790640999999994</v>
      </c>
      <c r="F3" s="4">
        <f>'[1]Gas Production - Bcm'!BA54</f>
        <v>101.0981125</v>
      </c>
      <c r="G3" s="4">
        <f>Table1[[#This Row],[Natural Gas Consumption(Bcm)]]*0.72</f>
        <v>34.670097000000005</v>
      </c>
      <c r="H3" s="4">
        <f>'[1]Gas Consumption - Bcm'!BF80</f>
        <v>48.152912500000006</v>
      </c>
      <c r="I3" s="4">
        <v>0</v>
      </c>
      <c r="J3" s="4">
        <f>Table1[[#This Row],[Coal Consumption(Exajoules)]]*34.12</f>
        <v>0.38141915924847125</v>
      </c>
      <c r="K3" s="4">
        <f>'[1]Coal Consumption - EJ'!BF80</f>
        <v>1.1178756132721901E-2</v>
      </c>
      <c r="L3" s="4">
        <f>Table1[[#This Row],[Solar Energy Generation (Twh)]]*0.086</f>
        <v>5.7103999999999995E-2</v>
      </c>
      <c r="M3" s="4">
        <f>'[1]Solar Generation - TWh'!BF80</f>
        <v>0.66400000000000003</v>
      </c>
      <c r="N3" s="4">
        <f>Table1[[#This Row],[Solar Energy Consumption ( Exajoules)]]*34.12</f>
        <v>0.21341733941808341</v>
      </c>
      <c r="O3" s="4">
        <f>'[1]Solar Consumption - EJ'!BF80</f>
        <v>6.2549044378101826E-3</v>
      </c>
      <c r="P3" s="4">
        <f>Table1[[#This Row],[Wind Energy Generation (Twh)2]]*0.086</f>
        <v>0</v>
      </c>
      <c r="Q3" s="4">
        <v>0</v>
      </c>
      <c r="R3" s="4">
        <f>Table1[[#This Row],[Wind Energy Consumption(Exajoules)]]*23.88</f>
        <v>0</v>
      </c>
      <c r="S3" s="4">
        <v>0</v>
      </c>
      <c r="T3" s="4">
        <f>Table1[[#This Row],[Hydroelectricity Generation(Twh)]]*0.086</f>
        <v>0</v>
      </c>
      <c r="U3" s="4">
        <v>0</v>
      </c>
      <c r="V3" s="4">
        <f>Table1[[#This Row],[Hydroelectricity  Consumption (Exajoules)]]*0.086</f>
        <v>0</v>
      </c>
      <c r="W3" s="4">
        <f>0</f>
        <v>0</v>
      </c>
    </row>
    <row r="4" spans="1:23" x14ac:dyDescent="0.3">
      <c r="A4" s="2">
        <v>2022</v>
      </c>
      <c r="B4" t="str">
        <f>'[1]Oil Production - tonnes'!A50</f>
        <v>Algeria</v>
      </c>
      <c r="C4" s="4">
        <f>'[1]Oil Production - tonnes'!BG50</f>
        <v>62.066000000000003</v>
      </c>
      <c r="D4" s="4">
        <f>'[1]Oil Consumption - Tonnes'!BG80</f>
        <v>18.657101358839569</v>
      </c>
      <c r="E4" s="4">
        <f>Table1[[#This Row],[Natural Gas Production(Bcm)]]*0.72</f>
        <v>70.295147999999998</v>
      </c>
      <c r="F4" s="4">
        <f>'[1]Gas Production - Bcm'!BB54</f>
        <v>97.632149999999996</v>
      </c>
      <c r="G4" s="4">
        <f>Table1[[#This Row],[Natural Gas Consumption(Bcm)]]*0.72</f>
        <v>36.243900000000004</v>
      </c>
      <c r="H4" s="4">
        <f>'[1]Gas Consumption - Bcm'!BG80</f>
        <v>50.338750000000005</v>
      </c>
      <c r="I4" s="4">
        <v>0</v>
      </c>
      <c r="J4" s="4">
        <f>Table1[[#This Row],[Coal Consumption(Exajoules)]]*34.12</f>
        <v>0.26713626056909562</v>
      </c>
      <c r="K4" s="4">
        <f>'[1]Coal Consumption - EJ'!BG80</f>
        <v>7.8293159604072571E-3</v>
      </c>
      <c r="L4" s="4">
        <f>Table1[[#This Row],[Solar Energy Generation (Twh)]]*0.086</f>
        <v>5.8909999999999997E-2</v>
      </c>
      <c r="M4" s="4">
        <f>'[1]Solar Generation - TWh'!BE80</f>
        <v>0.68500000000000005</v>
      </c>
      <c r="N4" s="4">
        <f>Table1[[#This Row],[Solar Energy Consumption ( Exajoules)]]*34.12</f>
        <v>0.20783548735082147</v>
      </c>
      <c r="O4" s="4">
        <f>'[1]Solar Consumption - EJ'!BG80</f>
        <v>6.0913097113370895E-3</v>
      </c>
      <c r="P4" s="4">
        <f>Table1[[#This Row],[Wind Energy Generation (Twh)2]]*0.086</f>
        <v>0</v>
      </c>
      <c r="Q4" s="4">
        <v>0</v>
      </c>
      <c r="R4" s="4">
        <f>Table1[[#This Row],[Wind Energy Consumption(Exajoules)]]*23.88</f>
        <v>3.5860825970303266E-3</v>
      </c>
      <c r="S4" s="4">
        <f>'[1]Wind Consumption - EJ'!BG80</f>
        <v>1.5017096302472055E-4</v>
      </c>
      <c r="T4" s="4">
        <f>Table1[[#This Row],[Hydroelectricity Generation(Twh)]]*0.086</f>
        <v>0</v>
      </c>
      <c r="U4" s="4">
        <v>0</v>
      </c>
      <c r="V4" s="4">
        <f>Table1[[#This Row],[Hydroelectricity  Consumption (Exajoules)]]*0.086</f>
        <v>1.2914702820125966E-5</v>
      </c>
      <c r="W4" s="4">
        <f>'[1]Hydro Consumption - EJ'!BG80</f>
        <v>1.5017096302472055E-4</v>
      </c>
    </row>
    <row r="5" spans="1:23" x14ac:dyDescent="0.3">
      <c r="A5" s="2">
        <v>2023</v>
      </c>
      <c r="B5" t="str">
        <f>'[1]Oil Production - tonnes'!A50</f>
        <v>Algeria</v>
      </c>
      <c r="C5" s="4">
        <f>'[1]Oil Production - tonnes'!BH50</f>
        <v>60.381081111704617</v>
      </c>
      <c r="D5" s="4">
        <f>'[1]Oil Consumption - Tonnes'!BH80</f>
        <v>19.588873752403348</v>
      </c>
      <c r="E5" s="4">
        <f>Table1[[#This Row],[Natural Gas Production(Bcm)]]*0.72</f>
        <v>73.111499999999992</v>
      </c>
      <c r="F5" s="4">
        <f>'[1]Gas Production - Bcm'!BC54</f>
        <v>101.54375</v>
      </c>
      <c r="G5" s="4">
        <f>Table1[[#This Row],[Natural Gas Consumption(Bcm)]]*0.72</f>
        <v>33.333299999999994</v>
      </c>
      <c r="H5" s="4">
        <f>'[1]Gas Consumption - Bcm'!BH80</f>
        <v>46.296249999999993</v>
      </c>
      <c r="I5" s="4">
        <v>0</v>
      </c>
      <c r="J5" s="4">
        <f>Table1[[#This Row],[Coal Consumption(Exajoules)]]*34.12</f>
        <v>0.23743226662278175</v>
      </c>
      <c r="K5" s="4">
        <f>'[1]Coal Consumption - EJ'!BH80</f>
        <v>6.958741694688797E-3</v>
      </c>
      <c r="L5" s="4">
        <f>Table1[[#This Row],[Solar Energy Generation (Twh)]]*0.086</f>
        <v>5.5813999999999996E-2</v>
      </c>
      <c r="M5" s="4">
        <f>'[1]Solar Generation - TWh'!BH80</f>
        <v>0.64900000000000002</v>
      </c>
      <c r="N5" s="4">
        <f>Table1[[#This Row],[Solar Energy Consumption ( Exajoules)]]*34.12</f>
        <v>0.20708032933995127</v>
      </c>
      <c r="O5" s="4">
        <f>'[1]Solar Consumption - EJ'!BH80</f>
        <v>6.06917729601264E-3</v>
      </c>
      <c r="P5" s="4">
        <f>Table1[[#This Row],[Wind Energy Generation (Twh)2]]*0.086</f>
        <v>0</v>
      </c>
      <c r="Q5" s="4">
        <v>0</v>
      </c>
      <c r="R5" s="4">
        <f>Table1[[#This Row],[Wind Energy Consumption(Exajoules)]]*23.88</f>
        <v>3.5730527469422665E-3</v>
      </c>
      <c r="S5" s="4">
        <f>'[1]Wind Consumption - EJ'!BH80</f>
        <v>1.4962532441131771E-4</v>
      </c>
      <c r="T5" s="4">
        <f>Table1[[#This Row],[Hydroelectricity Generation(Twh)]]*0.086</f>
        <v>0</v>
      </c>
      <c r="U5" s="4">
        <v>0</v>
      </c>
      <c r="V5" s="4">
        <f>Table1[[#This Row],[Hydroelectricity  Consumption (Exajoules)]]*0.086</f>
        <v>5.5315360892564051E-5</v>
      </c>
      <c r="W5" s="4">
        <f>'[1]Hydro Consumption - EJ'!BH80</f>
        <v>6.4320187084376812E-4</v>
      </c>
    </row>
    <row r="6" spans="1:23" x14ac:dyDescent="0.3">
      <c r="A6" s="2">
        <v>2020</v>
      </c>
      <c r="B6" t="str">
        <f>'[1]Oil Production - tonnes'!A51</f>
        <v>Angola</v>
      </c>
      <c r="C6" s="4">
        <f>'[1]Oil Production - tonnes'!BE51</f>
        <v>64.571571590706228</v>
      </c>
      <c r="D6" s="4">
        <f>0</f>
        <v>0</v>
      </c>
      <c r="E6" s="4">
        <f>Table1[[#This Row],[Natural Gas Production(Bcm)]]*0.72</f>
        <v>0</v>
      </c>
      <c r="F6" s="4">
        <v>0</v>
      </c>
      <c r="G6" s="4">
        <f>Table1[[#This Row],[Natural Gas Consumption(Bcm)]]*0.72</f>
        <v>0</v>
      </c>
      <c r="H6" s="4">
        <v>0</v>
      </c>
      <c r="I6" s="4">
        <v>0</v>
      </c>
      <c r="J6" s="4">
        <f>Table1[[#This Row],[Coal Consumption(Exajoules)]]*34.12</f>
        <v>0</v>
      </c>
      <c r="K6" s="4">
        <v>0</v>
      </c>
      <c r="L6" s="4">
        <f>Table1[[#This Row],[Solar Energy Generation (Twh)]]*0.086</f>
        <v>0</v>
      </c>
      <c r="M6" s="4">
        <v>0</v>
      </c>
      <c r="N6" s="4">
        <f>Table1[[#This Row],[Solar Energy Consumption ( Exajoules)]]*34.12</f>
        <v>0</v>
      </c>
      <c r="O6" s="4">
        <v>0</v>
      </c>
      <c r="P6" s="4">
        <f>Table1[[#This Row],[Wind Energy Generation (Twh)2]]*0.086</f>
        <v>0</v>
      </c>
      <c r="Q6" s="4">
        <v>0</v>
      </c>
      <c r="R6" s="4">
        <f>Table1[[#This Row],[Wind Energy Consumption(Exajoules)]]*23.88</f>
        <v>0</v>
      </c>
      <c r="S6" s="4">
        <v>0</v>
      </c>
      <c r="T6" s="4">
        <f>Table1[[#This Row],[Hydroelectricity Generation(Twh)]]*0.086</f>
        <v>0</v>
      </c>
      <c r="U6" s="4">
        <v>0</v>
      </c>
      <c r="V6" s="4">
        <f>Table1[[#This Row],[Hydroelectricity  Consumption (Exajoules)]]*0.086</f>
        <v>0</v>
      </c>
      <c r="W6" s="4">
        <v>0</v>
      </c>
    </row>
    <row r="7" spans="1:23" x14ac:dyDescent="0.3">
      <c r="A7" s="2">
        <v>2021</v>
      </c>
      <c r="B7" t="str">
        <f>'[1]Oil Production - tonnes'!A51</f>
        <v>Angola</v>
      </c>
      <c r="C7" s="4">
        <f>'[1]Oil Production - tonnes'!BF51</f>
        <v>57.120805520187247</v>
      </c>
      <c r="D7" s="4">
        <v>0</v>
      </c>
      <c r="E7" s="4">
        <f>Table1[[#This Row],[Natural Gas Production(Bcm)]]*0.72</f>
        <v>0</v>
      </c>
      <c r="F7" s="4">
        <v>0</v>
      </c>
      <c r="G7" s="4">
        <f>Table1[[#This Row],[Natural Gas Consumption(Bcm)]]*0.72</f>
        <v>0</v>
      </c>
      <c r="H7" s="4">
        <v>0</v>
      </c>
      <c r="I7" s="4">
        <v>0</v>
      </c>
      <c r="J7" s="4">
        <f>Table1[[#This Row],[Coal Consumption(Exajoules)]]*34.12</f>
        <v>0</v>
      </c>
      <c r="K7" s="4">
        <v>0</v>
      </c>
      <c r="L7" s="4">
        <f>Table1[[#This Row],[Solar Energy Generation (Twh)]]*0.086</f>
        <v>0</v>
      </c>
      <c r="M7" s="4">
        <v>0</v>
      </c>
      <c r="N7" s="4">
        <f>Table1[[#This Row],[Solar Energy Consumption ( Exajoules)]]*34.12</f>
        <v>0</v>
      </c>
      <c r="O7" s="4">
        <v>0</v>
      </c>
      <c r="P7" s="4">
        <f>Table1[[#This Row],[Wind Energy Generation (Twh)2]]*0.086</f>
        <v>0</v>
      </c>
      <c r="Q7" s="4">
        <v>0</v>
      </c>
      <c r="R7" s="4">
        <f>Table1[[#This Row],[Wind Energy Consumption(Exajoules)]]*23.88</f>
        <v>0</v>
      </c>
      <c r="S7" s="4">
        <v>0</v>
      </c>
      <c r="T7" s="4">
        <f>Table1[[#This Row],[Hydroelectricity Generation(Twh)]]*0.086</f>
        <v>0</v>
      </c>
      <c r="U7" s="4">
        <v>0</v>
      </c>
      <c r="V7" s="4">
        <f>Table1[[#This Row],[Hydroelectricity  Consumption (Exajoules)]]*0.086</f>
        <v>0</v>
      </c>
      <c r="W7" s="4">
        <v>0</v>
      </c>
    </row>
    <row r="8" spans="1:23" x14ac:dyDescent="0.3">
      <c r="A8" s="2">
        <v>2022</v>
      </c>
      <c r="B8" t="str">
        <f>'[1]Oil Production - tonnes'!A51</f>
        <v>Angola</v>
      </c>
      <c r="C8" s="4">
        <f>'[1]Oil Production - tonnes'!BG51</f>
        <v>57.782553534059055</v>
      </c>
      <c r="D8" s="4">
        <v>0</v>
      </c>
      <c r="E8" s="4">
        <f>Table1[[#This Row],[Natural Gas Production(Bcm)]]*0.72</f>
        <v>0</v>
      </c>
      <c r="F8" s="4">
        <v>0</v>
      </c>
      <c r="G8" s="4">
        <f>Table1[[#This Row],[Natural Gas Consumption(Bcm)]]*0.72</f>
        <v>0</v>
      </c>
      <c r="H8" s="4">
        <f>0</f>
        <v>0</v>
      </c>
      <c r="I8" s="4">
        <v>0</v>
      </c>
      <c r="J8" s="4">
        <f>Table1[[#This Row],[Coal Consumption(Exajoules)]]*34.12</f>
        <v>0</v>
      </c>
      <c r="K8" s="4">
        <v>0</v>
      </c>
      <c r="L8" s="4">
        <f>Table1[[#This Row],[Solar Energy Generation (Twh)]]*0.086</f>
        <v>0</v>
      </c>
      <c r="M8" s="4">
        <v>0</v>
      </c>
      <c r="N8" s="4">
        <f>Table1[[#This Row],[Solar Energy Consumption ( Exajoules)]]*34.12</f>
        <v>0</v>
      </c>
      <c r="O8" s="4">
        <v>0</v>
      </c>
      <c r="P8" s="4">
        <f>Table1[[#This Row],[Wind Energy Generation (Twh)2]]*0.086</f>
        <v>0</v>
      </c>
      <c r="Q8" s="4">
        <v>0</v>
      </c>
      <c r="R8" s="4">
        <f>Table1[[#This Row],[Wind Energy Consumption(Exajoules)]]*23.88</f>
        <v>0</v>
      </c>
      <c r="S8" s="4">
        <v>0</v>
      </c>
      <c r="T8" s="4">
        <f>Table1[[#This Row],[Hydroelectricity Generation(Twh)]]*0.086</f>
        <v>0</v>
      </c>
      <c r="U8" s="4">
        <v>0</v>
      </c>
      <c r="V8" s="4">
        <f>Table1[[#This Row],[Hydroelectricity  Consumption (Exajoules)]]*0.086</f>
        <v>0</v>
      </c>
      <c r="W8" s="4">
        <v>0</v>
      </c>
    </row>
    <row r="9" spans="1:23" x14ac:dyDescent="0.3">
      <c r="A9" s="2">
        <v>2023</v>
      </c>
      <c r="B9" t="str">
        <f>'[1]Oil Production - tonnes'!A51</f>
        <v>Angola</v>
      </c>
      <c r="C9" s="4">
        <f>'[1]Oil Production - tonnes'!BH51</f>
        <v>55.787834429024386</v>
      </c>
      <c r="D9" s="4">
        <v>0</v>
      </c>
      <c r="E9" s="4">
        <f>Table1[[#This Row],[Natural Gas Production(Bcm)]]*0.72</f>
        <v>0</v>
      </c>
      <c r="F9" s="4">
        <v>0</v>
      </c>
      <c r="G9" s="4">
        <f>Table1[[#This Row],[Natural Gas Consumption(Bcm)]]*0.72</f>
        <v>0</v>
      </c>
      <c r="H9" s="4">
        <v>0</v>
      </c>
      <c r="I9" s="4">
        <v>0</v>
      </c>
      <c r="J9" s="4">
        <f>Table1[[#This Row],[Coal Consumption(Exajoules)]]*34.12</f>
        <v>0</v>
      </c>
      <c r="K9" s="4">
        <v>0</v>
      </c>
      <c r="L9" s="4">
        <f>Table1[[#This Row],[Solar Energy Generation (Twh)]]*0.086</f>
        <v>0</v>
      </c>
      <c r="M9" s="4">
        <v>0</v>
      </c>
      <c r="N9" s="4">
        <f>Table1[[#This Row],[Solar Energy Consumption ( Exajoules)]]*34.12</f>
        <v>0</v>
      </c>
      <c r="O9" s="4">
        <v>0</v>
      </c>
      <c r="P9" s="4">
        <f>Table1[[#This Row],[Wind Energy Generation (Twh)2]]*0.086</f>
        <v>0</v>
      </c>
      <c r="Q9" s="4">
        <v>0</v>
      </c>
      <c r="R9" s="4">
        <f>Table1[[#This Row],[Wind Energy Consumption(Exajoules)]]*23.88</f>
        <v>0</v>
      </c>
      <c r="S9" s="4">
        <v>0</v>
      </c>
      <c r="T9" s="4">
        <f>Table1[[#This Row],[Hydroelectricity Generation(Twh)]]*0.086</f>
        <v>0</v>
      </c>
      <c r="U9" s="4">
        <v>0</v>
      </c>
      <c r="V9" s="4">
        <f>Table1[[#This Row],[Hydroelectricity  Consumption (Exajoules)]]*0.086</f>
        <v>1.3554595448076723E-3</v>
      </c>
      <c r="W9" s="4">
        <f>'[1]Hydro Consumption - EJ'!BH83</f>
        <v>1.5761157497763634E-2</v>
      </c>
    </row>
    <row r="10" spans="1:23" x14ac:dyDescent="0.3">
      <c r="A10" s="2">
        <v>2020</v>
      </c>
      <c r="B10" t="str">
        <f>'[1]Oil Production - tonnes'!A10</f>
        <v>Argentina</v>
      </c>
      <c r="C10" s="4">
        <f>'[1]Oil Production - tonnes'!BE10</f>
        <v>33.731233885193525</v>
      </c>
      <c r="D10" s="4">
        <f>'[1]Oil Consumption - Tonnes'!BE10</f>
        <v>24.37051243646799</v>
      </c>
      <c r="E10" s="4">
        <f>Table1[[#This Row],[Natural Gas Production(Bcm)]]*0.72</f>
        <v>27.570620511125998</v>
      </c>
      <c r="F10" s="4">
        <f>'[1]Gas Production - Bcm'!AZ10</f>
        <v>38.292528487675</v>
      </c>
      <c r="G10" s="4">
        <f>Table1[[#This Row],[Natural Gas Consumption(Bcm)]]*0.72</f>
        <v>31.630496073722977</v>
      </c>
      <c r="H10" s="4">
        <f>'[1]Gas Consumption - Bcm'!BE10</f>
        <v>43.931244546837469</v>
      </c>
      <c r="I10" s="4">
        <v>0</v>
      </c>
      <c r="J10" s="4">
        <f>Table1[[#This Row],[Coal Consumption(Exajoules)]]*34.12</f>
        <v>1.2302024003863334</v>
      </c>
      <c r="K10" s="4">
        <f>'[1]Coal Consumption - EJ'!BE10</f>
        <v>3.6055169999599457E-2</v>
      </c>
      <c r="L10" s="4">
        <f>Table1[[#This Row],[Solar Energy Generation (Twh)]]*0.086</f>
        <v>0.11561478799999997</v>
      </c>
      <c r="M10" s="4">
        <f>'[1]Solar Generation - TWh'!BE10</f>
        <v>1.3443579999999997</v>
      </c>
      <c r="N10" s="4">
        <f>Table1[[#This Row],[Solar Energy Consumption ( Exajoules)]]*34.12</f>
        <v>0.4336796081066131</v>
      </c>
      <c r="O10" s="4">
        <f>'[1]Solar Consumption - EJ'!BE10</f>
        <v>1.2710422277450562E-2</v>
      </c>
      <c r="P10" s="4">
        <f>Table1[[#This Row],[Wind Energy Generation (Twh)2]]*0.086</f>
        <v>0.80931495399999986</v>
      </c>
      <c r="Q10" s="4">
        <f>'[1]Wind Generation - TWh'!BE10</f>
        <v>9.4106389999999998</v>
      </c>
      <c r="R10" s="4">
        <f>Table1[[#This Row],[Wind Energy Consumption(Exajoules)]]*23.88</f>
        <v>2.1247042563557623</v>
      </c>
      <c r="S10" s="4">
        <f>'[1]Wind Consumption - EJ'!BE10</f>
        <v>8.8974215090274811E-2</v>
      </c>
      <c r="T10" s="4">
        <f>Table1[[#This Row],[Hydroelectricity Generation(Twh)]]*0.086</f>
        <v>2.0355943177064804</v>
      </c>
      <c r="U10" s="4">
        <f>'[1]Hydro Generation - TWh'!BE10</f>
        <v>23.669701368680006</v>
      </c>
      <c r="V10" s="4">
        <f>Table1[[#This Row],[Hydroelectricity  Consumption (Exajoules)]]*0.086</f>
        <v>1.9245813548564909E-2</v>
      </c>
      <c r="W10" s="4">
        <f>'[1]Hydro Consumption - EJ'!BE10</f>
        <v>0.22378852963447571</v>
      </c>
    </row>
    <row r="11" spans="1:23" x14ac:dyDescent="0.3">
      <c r="A11" s="2">
        <v>2021</v>
      </c>
      <c r="B11" t="str">
        <f>'[1]Oil Production - tonnes'!A10</f>
        <v>Argentina</v>
      </c>
      <c r="C11" s="4">
        <f>'[1]Oil Production - tonnes'!BF10</f>
        <v>37.579203193635095</v>
      </c>
      <c r="D11" s="4">
        <f>'[1]Oil Consumption - Tonnes'!BF10</f>
        <v>29.528752670845265</v>
      </c>
      <c r="E11" s="4">
        <f>Table1[[#This Row],[Natural Gas Production(Bcm)]]*0.72</f>
        <v>27.798116100299964</v>
      </c>
      <c r="F11" s="4">
        <f>'[1]Gas Production - Bcm'!BA10</f>
        <v>38.608494583749952</v>
      </c>
      <c r="G11" s="4">
        <f>Table1[[#This Row],[Natural Gas Consumption(Bcm)]]*0.72</f>
        <v>33.072530236711088</v>
      </c>
      <c r="H11" s="4">
        <f>'[1]Gas Consumption - Bcm'!BF10</f>
        <v>45.934069773209842</v>
      </c>
      <c r="I11" s="4">
        <f>0</f>
        <v>0</v>
      </c>
      <c r="J11" s="4">
        <f>Table1[[#This Row],[Coal Consumption(Exajoules)]]*34.12</f>
        <v>1.726084568798542</v>
      </c>
      <c r="K11" s="4">
        <f>'[1]Coal Consumption - EJ'!BF10</f>
        <v>5.0588645040988922E-2</v>
      </c>
      <c r="L11" s="4">
        <f>Table1[[#This Row],[Solar Energy Generation (Twh)]]*0.086</f>
        <v>0.18942523400000003</v>
      </c>
      <c r="M11" s="4">
        <f>'[1]Solar Generation - TWh'!BF10</f>
        <v>2.2026190000000003</v>
      </c>
      <c r="N11" s="4">
        <f>Table1[[#This Row],[Solar Energy Consumption ( Exajoules)]]*34.12</f>
        <v>0.70794745579361906</v>
      </c>
      <c r="O11" s="4">
        <f>'[1]Solar Consumption - EJ'!BF10</f>
        <v>2.0748753100633621E-2</v>
      </c>
      <c r="P11" s="4">
        <f>Table1[[#This Row],[Wind Energy Generation (Twh)2]]*0.086</f>
        <v>1.1126292999999998</v>
      </c>
      <c r="Q11" s="4">
        <f>'[1]Wind Generation - TWh'!BF10</f>
        <v>12.93755</v>
      </c>
      <c r="R11" s="4">
        <f>Table1[[#This Row],[Wind Energy Consumption(Exajoules)]]*23.88</f>
        <v>2.9103081732988358</v>
      </c>
      <c r="S11" s="4">
        <f>'[1]Wind Consumption - EJ'!BF10</f>
        <v>0.1218722015619278</v>
      </c>
      <c r="T11" s="4">
        <f>Table1[[#This Row],[Hydroelectricity Generation(Twh)]]*0.086</f>
        <v>1.6897284169279998</v>
      </c>
      <c r="U11" s="4">
        <f>'[1]Hydro Generation - TWh'!BF10</f>
        <v>19.648004847999999</v>
      </c>
      <c r="V11" s="4">
        <f>Table1[[#This Row],[Hydroelectricity  Consumption (Exajoules)]]*0.086</f>
        <v>1.5917304754257202E-2</v>
      </c>
      <c r="W11" s="4">
        <f>'[1]Hydro Consumption - EJ'!BF10</f>
        <v>0.18508493900299072</v>
      </c>
    </row>
    <row r="12" spans="1:23" x14ac:dyDescent="0.3">
      <c r="A12" s="2">
        <v>2022</v>
      </c>
      <c r="B12" t="str">
        <f>'[1]Oil Production - tonnes'!A10</f>
        <v>Argentina</v>
      </c>
      <c r="C12" s="4">
        <f>'[1]Oil Production - tonnes'!BG10</f>
        <v>45.359345593561457</v>
      </c>
      <c r="D12" s="4">
        <f>'[1]Oil Consumption - Tonnes'!BG10</f>
        <v>34.541161379327562</v>
      </c>
      <c r="E12" s="4">
        <f>Table1[[#This Row],[Natural Gas Production(Bcm)]]*0.72</f>
        <v>29.989081657656012</v>
      </c>
      <c r="F12" s="4">
        <f>'[1]Gas Production - Bcm'!BB10</f>
        <v>41.651502302300017</v>
      </c>
      <c r="G12" s="4">
        <f>Table1[[#This Row],[Natural Gas Consumption(Bcm)]]*0.72</f>
        <v>33.014041761407078</v>
      </c>
      <c r="H12" s="4">
        <f>'[1]Gas Consumption - Bcm'!BG10</f>
        <v>45.852835779732054</v>
      </c>
      <c r="I12" s="4">
        <v>0</v>
      </c>
      <c r="J12" s="4">
        <f>Table1[[#This Row],[Coal Consumption(Exajoules)]]*34.12</f>
        <v>1.8291626760363577</v>
      </c>
      <c r="K12" s="4">
        <f>'[1]Coal Consumption - EJ'!BG10</f>
        <v>5.3609691560268402E-2</v>
      </c>
      <c r="L12" s="4">
        <f>Table1[[#This Row],[Solar Energy Generation (Twh)]]*0.086</f>
        <v>0.25284679399999999</v>
      </c>
      <c r="M12" s="4">
        <f>'[1]Solar Generation - TWh'!BG10</f>
        <v>2.9400790000000003</v>
      </c>
      <c r="N12" s="4">
        <f>Table1[[#This Row],[Solar Energy Consumption ( Exajoules)]]*34.12</f>
        <v>0.94152965426445001</v>
      </c>
      <c r="O12" s="4">
        <f>'[1]Solar Consumption - EJ'!BG10</f>
        <v>2.7594655752182007E-2</v>
      </c>
      <c r="P12" s="4">
        <f>Table1[[#This Row],[Wind Energy Generation (Twh)2]]*0.086</f>
        <v>1.218189398</v>
      </c>
      <c r="Q12" s="4">
        <f>'[1]Wind Generation - TWh'!BG10</f>
        <v>14.164993000000001</v>
      </c>
      <c r="R12" s="4">
        <f>Table1[[#This Row],[Wind Energy Consumption(Exajoules)]]*23.88</f>
        <v>3.1748020648956299</v>
      </c>
      <c r="S12" s="4">
        <f>'[1]Wind Consumption - EJ'!BG10</f>
        <v>0.13294816017150879</v>
      </c>
      <c r="T12" s="4">
        <f>Table1[[#This Row],[Hydroelectricity Generation(Twh)]]*0.086</f>
        <v>1.9581847283900002</v>
      </c>
      <c r="U12" s="4">
        <f>'[1]Hydro Generation - TWh'!BG10</f>
        <v>22.769589865000004</v>
      </c>
      <c r="V12" s="4">
        <f>Table1[[#This Row],[Hydroelectricity  Consumption (Exajoules)]]*0.086</f>
        <v>1.8378905802965164E-2</v>
      </c>
      <c r="W12" s="4">
        <f>'[1]Hydro Consumption - EJ'!BG10</f>
        <v>0.21370820701122284</v>
      </c>
    </row>
    <row r="13" spans="1:23" x14ac:dyDescent="0.3">
      <c r="A13" s="2">
        <v>2023</v>
      </c>
      <c r="B13" t="str">
        <f>'[1]Oil Production - tonnes'!A10</f>
        <v>Argentina</v>
      </c>
      <c r="C13" s="4">
        <f>'[1]Oil Production - tonnes'!BH10</f>
        <v>51.245193207550464</v>
      </c>
      <c r="D13" s="4">
        <f>'[1]Oil Consumption - Tonnes'!BH10</f>
        <v>32.797418822215526</v>
      </c>
      <c r="E13" s="4">
        <f>Table1[[#This Row],[Natural Gas Production(Bcm)]]*0.72</f>
        <v>29.939450809463985</v>
      </c>
      <c r="F13" s="4">
        <f>'[1]Gas Production - Bcm'!BC10</f>
        <v>41.582570568699978</v>
      </c>
      <c r="G13" s="4">
        <f>Table1[[#This Row],[Natural Gas Consumption(Bcm)]]*0.72</f>
        <v>32.354209667105387</v>
      </c>
      <c r="H13" s="4">
        <f>'[1]Gas Consumption - Bcm'!BH10</f>
        <v>44.936402315424154</v>
      </c>
      <c r="I13" s="4">
        <v>0</v>
      </c>
      <c r="J13" s="4">
        <f>Table1[[#This Row],[Coal Consumption(Exajoules)]]*34.12</f>
        <v>1.5714815168082712</v>
      </c>
      <c r="K13" s="4">
        <f>'[1]Coal Consumption - EJ'!BH10</f>
        <v>4.6057488769292831E-2</v>
      </c>
      <c r="L13" s="4">
        <f>Table1[[#This Row],[Solar Energy Generation (Twh)]]*0.086</f>
        <v>0.28144206922336928</v>
      </c>
      <c r="M13" s="4">
        <f>'[1]Solar Generation - TWh'!BH10</f>
        <v>3.272582200271736</v>
      </c>
      <c r="N13" s="4">
        <f>Table1[[#This Row],[Solar Energy Consumption ( Exajoules)]]*34.12</f>
        <v>1.044202481135726</v>
      </c>
      <c r="O13" s="4">
        <f>'[1]Solar Consumption - EJ'!BH10</f>
        <v>3.0603824183344841E-2</v>
      </c>
      <c r="P13" s="4">
        <f>Table1[[#This Row],[Wind Energy Generation (Twh)2]]*0.086</f>
        <v>1.2448865866360004</v>
      </c>
      <c r="Q13" s="4">
        <f>'[1]Wind Generation - TWh'!BH10</f>
        <v>14.475425426000006</v>
      </c>
      <c r="R13" s="4">
        <f>Table1[[#This Row],[Wind Energy Consumption(Exajoules)]]*23.88</f>
        <v>3.2325911486148833</v>
      </c>
      <c r="S13" s="4">
        <f>'[1]Wind Consumption - EJ'!BH10</f>
        <v>0.13536813855171204</v>
      </c>
      <c r="T13" s="4">
        <f>Table1[[#This Row],[Hydroelectricity Generation(Twh)]]*0.086</f>
        <v>2.5712445859140871</v>
      </c>
      <c r="U13" s="4">
        <f>'[1]Hydro Generation - TWh'!BH10</f>
        <v>29.898192859466132</v>
      </c>
      <c r="V13" s="4">
        <f>Table1[[#This Row],[Hydroelectricity  Consumption (Exajoules)]]*0.086</f>
        <v>2.4045207381248473E-2</v>
      </c>
      <c r="W13" s="4">
        <f>'[1]Hydro Consumption - EJ'!BH10</f>
        <v>0.27959543466567993</v>
      </c>
    </row>
    <row r="14" spans="1:23" x14ac:dyDescent="0.3">
      <c r="A14" s="2">
        <v>2020</v>
      </c>
      <c r="B14" t="str">
        <f>'[1]Oil Production - tonnes'!A65</f>
        <v>Australia</v>
      </c>
      <c r="C14" s="4">
        <f>'[1]Oil Production - tonnes'!BE65</f>
        <v>19.111839464263333</v>
      </c>
      <c r="D14" s="4">
        <f>'[1]Oil Consumption - Tonnes'!BE93</f>
        <v>43.014277406345741</v>
      </c>
      <c r="E14" s="4">
        <f>Table1[[#This Row],[Natural Gas Production(Bcm)]]*0.72</f>
        <v>104.91579374454227</v>
      </c>
      <c r="F14" s="4">
        <f>'[1]Gas Production - Bcm'!AZ62</f>
        <v>145.71638020075315</v>
      </c>
      <c r="G14" s="4">
        <f>Table1[[#This Row],[Natural Gas Consumption(Bcm)]]*0.72</f>
        <v>30.468484676727027</v>
      </c>
      <c r="H14" s="4">
        <f>'[1]Gas Consumption - Bcm'!BE92</f>
        <v>42.317339828787539</v>
      </c>
      <c r="I14" s="4">
        <f>'[1]Coal Production - mt'!AO45</f>
        <v>469.998205140599</v>
      </c>
      <c r="J14" s="4">
        <f>Table1[[#This Row],[Coal Consumption(Exajoules)]]*34.12</f>
        <v>57.492840700149529</v>
      </c>
      <c r="K14" s="4">
        <f>'[1]Coal Consumption - EJ'!BE93</f>
        <v>1.68501877784729</v>
      </c>
      <c r="L14" s="4">
        <f>Table1[[#This Row],[Solar Energy Generation (Twh)]]*0.086</f>
        <v>2.050630526</v>
      </c>
      <c r="M14" s="4">
        <f>'[1]Solar Generation - TWh'!BE94</f>
        <v>23.844541</v>
      </c>
      <c r="N14" s="4">
        <f>Table1[[#This Row],[Solar Energy Consumption ( Exajoules)]]*34.12</f>
        <v>7.6920665407180779</v>
      </c>
      <c r="O14" s="4">
        <f>'[1]Solar Consumption - EJ'!BE96</f>
        <v>0.225441575050354</v>
      </c>
      <c r="P14" s="4">
        <f>Table1[[#This Row],[Wind Energy Generation (Twh)2]]*0.086</f>
        <v>1.9441926944847727</v>
      </c>
      <c r="Q14" s="4">
        <f>'[1]Wind Generation - TWh'!BE96</f>
        <v>22.606891796334569</v>
      </c>
      <c r="R14" s="4">
        <f>Table1[[#This Row],[Wind Energy Consumption(Exajoules)]]*23.88</f>
        <v>0.1072440006583929</v>
      </c>
      <c r="S14" s="4">
        <f>'[1]Wind Consumption - EJ'!BE99</f>
        <v>4.490954801440239E-3</v>
      </c>
      <c r="T14" s="4">
        <f>Table1[[#This Row],[Hydroelectricity Generation(Twh)]]*0.086</f>
        <v>1.2402022160000001</v>
      </c>
      <c r="U14" s="4">
        <f>'[1]Hydro Generation - TWh'!BE96</f>
        <v>14.420956000000002</v>
      </c>
      <c r="V14" s="4">
        <f>Table1[[#This Row],[Hydroelectricity  Consumption (Exajoules)]]*0.086</f>
        <v>1.1725667357444762E-2</v>
      </c>
      <c r="W14" s="4">
        <f>'[1]Hydro Consumption - EJ'!$BE96</f>
        <v>0.13634496927261353</v>
      </c>
    </row>
    <row r="15" spans="1:23" x14ac:dyDescent="0.3">
      <c r="A15" s="2">
        <v>2021</v>
      </c>
      <c r="B15" t="str">
        <f>'[1]Oil Production - tonnes'!A65</f>
        <v>Australia</v>
      </c>
      <c r="C15" s="4">
        <f>'[1]Oil Production - tonnes'!BF65</f>
        <v>18.420024024852957</v>
      </c>
      <c r="D15" s="4">
        <f>'[1]Oil Consumption - Tonnes'!BF93</f>
        <v>44.128457727269215</v>
      </c>
      <c r="E15" s="4">
        <f>Table1[[#This Row],[Natural Gas Production(Bcm)]]*0.72</f>
        <v>106.50673678467713</v>
      </c>
      <c r="F15" s="4">
        <f>'[1]Gas Production - Bcm'!BA62</f>
        <v>147.92602331205157</v>
      </c>
      <c r="G15" s="4">
        <f>Table1[[#This Row],[Natural Gas Consumption(Bcm)]]*0.72</f>
        <v>28.494512150817783</v>
      </c>
      <c r="H15" s="4">
        <f>'[1]Gas Consumption - Bcm'!BF92</f>
        <v>39.575711320580254</v>
      </c>
      <c r="I15" s="4">
        <f>'[1]Coal Production - mt'!AP45</f>
        <v>460.31128706141209</v>
      </c>
      <c r="J15" s="4">
        <f>Table1[[#This Row],[Coal Consumption(Exajoules)]]*34.12</f>
        <v>55.574986639022825</v>
      </c>
      <c r="K15" s="4">
        <f>'[1]Coal Consumption - EJ'!BF93</f>
        <v>1.6288096904754639</v>
      </c>
      <c r="L15" s="4">
        <f>Table1[[#This Row],[Solar Energy Generation (Twh)]]*0.086</f>
        <v>2.6826674019999999</v>
      </c>
      <c r="M15" s="4">
        <f>'[1]Solar Generation - TWh'!BF94</f>
        <v>31.193807</v>
      </c>
      <c r="N15" s="4">
        <f>Table1[[#This Row],[Solar Energy Consumption ( Exajoules)]]*34.12</f>
        <v>10.026053355932236</v>
      </c>
      <c r="O15" s="4">
        <f>'[1]Solar Consumption - EJ'!BF96</f>
        <v>0.29384681582450867</v>
      </c>
      <c r="P15" s="4">
        <f>Table1[[#This Row],[Wind Energy Generation (Twh)2]]*0.086</f>
        <v>2.3044453314993714</v>
      </c>
      <c r="Q15" s="4">
        <f>'[1]Wind Generation - TWh'!BF96</f>
        <v>26.795875947667113</v>
      </c>
      <c r="R15" s="4">
        <f>Table1[[#This Row],[Wind Energy Consumption(Exajoules)]]*23.88</f>
        <v>5.1041124129295348</v>
      </c>
      <c r="S15" s="4">
        <f>'[1]Wind Consumption - EJ'!BE96</f>
        <v>0.21374005079269409</v>
      </c>
      <c r="T15" s="4">
        <f>Table1[[#This Row],[Hydroelectricity Generation(Twh)]]*0.086</f>
        <v>1.3710709091181641</v>
      </c>
      <c r="U15" s="4">
        <f>'[1]Hydro Generation - TWh'!BF96</f>
        <v>15.942684989746095</v>
      </c>
      <c r="V15" s="4">
        <f>Table1[[#This Row],[Hydroelectricity  Consumption (Exajoules)]]*0.086</f>
        <v>1.2915538698434828E-2</v>
      </c>
      <c r="W15" s="4">
        <f>'[1]Hydro Consumption - EJ'!BF96</f>
        <v>0.15018068253993988</v>
      </c>
    </row>
    <row r="16" spans="1:23" x14ac:dyDescent="0.3">
      <c r="A16" s="2">
        <v>2022</v>
      </c>
      <c r="B16" t="str">
        <f>'[1]Oil Production - tonnes'!A65</f>
        <v>Australia</v>
      </c>
      <c r="C16" s="4">
        <f>'[1]Oil Production - tonnes'!BG65</f>
        <v>17.085698786344324</v>
      </c>
      <c r="D16" s="4">
        <f>'[1]Oil Consumption - Tonnes'!BG93</f>
        <v>46.831682547517374</v>
      </c>
      <c r="E16" s="4">
        <f>Table1[[#This Row],[Natural Gas Production(Bcm)]]*0.72</f>
        <v>111.05217659559356</v>
      </c>
      <c r="F16" s="4">
        <f>'[1]Gas Production - Bcm'!BB62</f>
        <v>154.23913416054663</v>
      </c>
      <c r="G16" s="4">
        <f>Table1[[#This Row],[Natural Gas Consumption(Bcm)]]*0.72</f>
        <v>31.123338341270816</v>
      </c>
      <c r="H16" s="4">
        <f>'[1]Gas Consumption - Bcm'!BG92</f>
        <v>43.226858807320582</v>
      </c>
      <c r="I16" s="4">
        <f>'[1]Coal Production - mt'!AQ45</f>
        <v>440.12922206878613</v>
      </c>
      <c r="J16" s="4">
        <f>Table1[[#This Row],[Coal Consumption(Exajoules)]]*34.12</f>
        <v>52.695639004707331</v>
      </c>
      <c r="K16" s="4">
        <f>'[1]Coal Consumption - EJ'!BG93</f>
        <v>1.5444208383560181</v>
      </c>
      <c r="L16" s="4">
        <f>Table1[[#This Row],[Solar Energy Generation (Twh)]]*0.086</f>
        <v>3.2287923419999993</v>
      </c>
      <c r="M16" s="4">
        <f>'[1]Solar Generation - TWh'!BG94</f>
        <v>37.544096999999994</v>
      </c>
      <c r="N16" s="4">
        <f>Table1[[#This Row],[Solar Energy Consumption ( Exajoules)]]*34.12</f>
        <v>12.023106204271315</v>
      </c>
      <c r="O16" s="4">
        <f>'[1]Solar Consumption - EJ'!BG96</f>
        <v>0.35237708687782288</v>
      </c>
      <c r="P16" s="4">
        <f>Table1[[#This Row],[Wind Energy Generation (Twh)2]]*0.086</f>
        <v>2.5843257999999998</v>
      </c>
      <c r="Q16" s="4">
        <f>'[1]Wind Generation - TWh'!BG96</f>
        <v>30.0503</v>
      </c>
      <c r="R16" s="4">
        <f>Table1[[#This Row],[Wind Energy Consumption(Exajoules)]]*23.88</f>
        <v>7.9790337262675162E-2</v>
      </c>
      <c r="S16" s="4">
        <f>'[1]Wind Consumption - EJ'!BG99</f>
        <v>3.3413039054721594E-3</v>
      </c>
      <c r="T16" s="4">
        <f>Table1[[#This Row],[Hydroelectricity Generation(Twh)]]*0.086</f>
        <v>1.4328252730341797</v>
      </c>
      <c r="U16" s="4">
        <f>'[1]Hydro Generation - TWh'!BG96</f>
        <v>16.660758988769533</v>
      </c>
      <c r="V16" s="4">
        <f>Table1[[#This Row],[Hydroelectricity  Consumption (Exajoules)]]*0.086</f>
        <v>1.344804674386978E-2</v>
      </c>
      <c r="W16" s="4">
        <f>'[1]Hydro Consumption - EJ'!BG96</f>
        <v>0.15637263655662537</v>
      </c>
    </row>
    <row r="17" spans="1:23" x14ac:dyDescent="0.3">
      <c r="A17" s="2">
        <v>2023</v>
      </c>
      <c r="B17" t="str">
        <f>'[1]Oil Production - tonnes'!A65</f>
        <v>Australia</v>
      </c>
      <c r="C17" s="4">
        <f>'[1]Oil Production - tonnes'!BH65</f>
        <v>15.663899154454704</v>
      </c>
      <c r="D17" s="4">
        <f>'[1]Oil Consumption - Tonnes'!BH93</f>
        <v>49.552260102623791</v>
      </c>
      <c r="E17" s="4">
        <f>Table1[[#This Row],[Natural Gas Production(Bcm)]]*0.72</f>
        <v>109.252953892772</v>
      </c>
      <c r="F17" s="4">
        <f>'[1]Gas Production - Bcm'!BC62</f>
        <v>151.74021373996112</v>
      </c>
      <c r="G17" s="4">
        <f>Table1[[#This Row],[Natural Gas Consumption(Bcm)]]*0.72</f>
        <v>28.887482190308994</v>
      </c>
      <c r="H17" s="4">
        <f>'[1]Gas Consumption - Bcm'!BH92</f>
        <v>40.121503042095824</v>
      </c>
      <c r="I17" s="4">
        <f>'[1]Coal Production - mt'!AR45</f>
        <v>455.76836565801722</v>
      </c>
      <c r="J17" s="4">
        <f>Table1[[#This Row],[Coal Consumption(Exajoules)]]*34.12</f>
        <v>51.467985606193537</v>
      </c>
      <c r="K17" s="4">
        <f>'[1]Coal Consumption - EJ'!BH93</f>
        <v>1.508440375328064</v>
      </c>
      <c r="L17" s="4">
        <f>Table1[[#This Row],[Solar Energy Generation (Twh)]]*0.086</f>
        <v>3.8695137559999999</v>
      </c>
      <c r="M17" s="4">
        <f>'[1]Solar Generation - TWh'!$BH$94</f>
        <v>44.994346</v>
      </c>
      <c r="N17" s="4">
        <f>Table1[[#This Row],[Solar Energy Consumption ( Exajoules)]]*34.12</f>
        <v>14.356616114377974</v>
      </c>
      <c r="O17" s="4">
        <f>'[1]Solar Consumption - EJ'!BH96</f>
        <v>0.42076835036277771</v>
      </c>
      <c r="P17" s="4">
        <f>Table1[[#This Row],[Wind Energy Generation (Twh)2]]*0.086</f>
        <v>2.7406404319999997</v>
      </c>
      <c r="Q17" s="4">
        <f>'[1]Wind Generation - TWh'!BH96</f>
        <v>31.867912</v>
      </c>
      <c r="R17" s="4">
        <f>Table1[[#This Row],[Wind Energy Consumption(Exajoules)]]*23.88</f>
        <v>6.7351785385608673</v>
      </c>
      <c r="S17" s="4">
        <f>'[1]Wind Consumption - EJ'!BG96</f>
        <v>0.28204265236854553</v>
      </c>
      <c r="T17" s="4">
        <f>Table1[[#This Row],[Hydroelectricity Generation(Twh)]]*0.086</f>
        <v>1.3124602750341796</v>
      </c>
      <c r="U17" s="4">
        <f>'[1]Hydro Generation - TWh'!BH96</f>
        <v>15.26116598876953</v>
      </c>
      <c r="V17" s="4">
        <f>Table1[[#This Row],[Hydroelectricity  Consumption (Exajoules)]]*0.086</f>
        <v>1.2273581594228743E-2</v>
      </c>
      <c r="W17" s="4">
        <f>'[1]Hydro Consumption - EJ'!BH96</f>
        <v>0.14271606504917145</v>
      </c>
    </row>
    <row r="18" spans="1:23" x14ac:dyDescent="0.3">
      <c r="A18" s="2">
        <v>2020</v>
      </c>
      <c r="B18" t="s">
        <v>23</v>
      </c>
      <c r="C18" s="4">
        <v>0</v>
      </c>
      <c r="D18" s="4">
        <f>'[1]Oil Consumption - Tonnes'!BE23</f>
        <v>11.032713999999999</v>
      </c>
      <c r="E18" s="4">
        <f>Table1[[#This Row],[Natural Gas Production(Bcm)]]*0.72</f>
        <v>0</v>
      </c>
      <c r="F18" s="4">
        <v>0</v>
      </c>
      <c r="G18" s="4">
        <f>Table1[[#This Row],[Natural Gas Consumption(Bcm)]]*0.72</f>
        <v>6.1396187127336015</v>
      </c>
      <c r="H18" s="4">
        <f>'[1]Gas Consumption - Bcm'!$BE$23</f>
        <v>8.5272482121300026</v>
      </c>
      <c r="I18" s="4">
        <v>0</v>
      </c>
      <c r="J18" s="4">
        <f>Table1[[#This Row],[Coal Consumption(Exajoules)]]*34.12</f>
        <v>3.5660406547784804</v>
      </c>
      <c r="K18" s="4">
        <f>'[1]Coal Consumption - EJ'!$BE$23</f>
        <v>0.10451467335224152</v>
      </c>
      <c r="L18" s="4">
        <f>Table1[[#This Row],[Solar Energy Generation (Twh)]]*0.086</f>
        <v>0.17569231453999998</v>
      </c>
      <c r="M18" s="4">
        <f>'[1]Solar Generation - TWh'!BE24</f>
        <v>2.04293389</v>
      </c>
      <c r="N18" s="4">
        <f>Table1[[#This Row],[Solar Energy Consumption ( Exajoules)]]*34.12</f>
        <v>0.65903487570583819</v>
      </c>
      <c r="O18" s="4">
        <f>'[1]Solar Consumption - EJ'!$BE$24</f>
        <v>1.9315207377076149E-2</v>
      </c>
      <c r="P18" s="4">
        <f>Table1[[#This Row],[Wind Energy Generation (Twh)2]]*0.086</f>
        <v>0.584071620076</v>
      </c>
      <c r="Q18" s="4">
        <f>'[1]Wind Generation - TWh'!BE24</f>
        <v>6.7915304660000002</v>
      </c>
      <c r="R18" s="4">
        <f>Table1[[#This Row],[Wind Energy Consumption(Exajoules)]]*23.88</f>
        <v>1.5333701500296593</v>
      </c>
      <c r="S18" s="4">
        <f>'[1]Wind Consumption - EJ'!BE23</f>
        <v>6.4211480319499969E-2</v>
      </c>
      <c r="T18" s="4">
        <f>Table1[[#This Row],[Hydroelectricity Generation(Twh)]]*0.086</f>
        <v>3.6118305881012001</v>
      </c>
      <c r="U18" s="4">
        <f>'[1]Hydro Generation - TWh'!BE23</f>
        <v>41.998030094200004</v>
      </c>
      <c r="V18" s="4">
        <f>Table1[[#This Row],[Hydroelectricity  Consumption (Exajoules)]]*0.086</f>
        <v>3.4148562550544735E-2</v>
      </c>
      <c r="W18" s="4">
        <f>'[1]Hydro Consumption - EJ'!BE23</f>
        <v>0.3970763087272644</v>
      </c>
    </row>
    <row r="19" spans="1:23" x14ac:dyDescent="0.3">
      <c r="A19" s="2">
        <v>2021</v>
      </c>
      <c r="B19" t="s">
        <v>23</v>
      </c>
      <c r="C19" s="4">
        <v>0</v>
      </c>
      <c r="D19" s="4">
        <f>'[1]Oil Consumption - Tonnes'!BF23</f>
        <v>11.622589</v>
      </c>
      <c r="E19" s="4">
        <f>Table1[[#This Row],[Natural Gas Production(Bcm)]]*0.72</f>
        <v>0</v>
      </c>
      <c r="F19" s="4">
        <v>0</v>
      </c>
      <c r="G19" s="4">
        <f>Table1[[#This Row],[Natural Gas Consumption(Bcm)]]*0.72</f>
        <v>6.4911168622368001</v>
      </c>
      <c r="H19" s="4">
        <f>'[1]Gas Consumption - Bcm'!BF23</f>
        <v>9.0154400864399999</v>
      </c>
      <c r="I19" s="4">
        <v>0</v>
      </c>
      <c r="J19" s="4">
        <f>Table1[[#This Row],[Coal Consumption(Exajoules)]]*34.12</f>
        <v>3.7048375818133352</v>
      </c>
      <c r="K19" s="4">
        <f>'[1]Coal Consumption - EJ'!BF23</f>
        <v>0.10858257859945297</v>
      </c>
      <c r="L19" s="4">
        <f>Table1[[#This Row],[Solar Energy Generation (Twh)]]*0.086</f>
        <v>0.23930376253999991</v>
      </c>
      <c r="M19" s="4">
        <f>'[1]Solar Generation - TWh'!BF24</f>
        <v>2.7826018899999991</v>
      </c>
      <c r="N19" s="4">
        <f>Table1[[#This Row],[Solar Energy Consumption ( Exajoules)]]*34.12</f>
        <v>0.89436072669923294</v>
      </c>
      <c r="O19" s="4">
        <f>'[1]Solar Consumption - EJ'!BF24</f>
        <v>2.6212213560938835E-2</v>
      </c>
      <c r="P19" s="4">
        <f>Table1[[#This Row],[Wind Energy Generation (Twh)2]]*0.086</f>
        <v>0.57964359011035116</v>
      </c>
      <c r="Q19" s="4">
        <f>'[1]Wind Generation - TWh'!BF24</f>
        <v>6.7400417454691999</v>
      </c>
      <c r="R19" s="4">
        <f>Table1[[#This Row],[Wind Energy Consumption(Exajoules)]]*23.88</f>
        <v>1.516175618469715</v>
      </c>
      <c r="S19" s="4">
        <f>'[1]Wind Consumption - EJ'!BF23</f>
        <v>6.3491441309452057E-2</v>
      </c>
      <c r="T19" s="4">
        <f>Table1[[#This Row],[Hydroelectricity Generation(Twh)]]*0.086</f>
        <v>3.3326143356885773</v>
      </c>
      <c r="U19" s="4">
        <f>'[1]Hydro Generation - TWh'!BF23</f>
        <v>38.751329484750904</v>
      </c>
      <c r="V19" s="4">
        <f>Table1[[#This Row],[Hydroelectricity  Consumption (Exajoules)]]*0.086</f>
        <v>3.1393350660800928E-2</v>
      </c>
      <c r="W19" s="4">
        <f>'[1]Hydro Consumption - EJ'!BF23</f>
        <v>0.36503896117210388</v>
      </c>
    </row>
    <row r="20" spans="1:23" x14ac:dyDescent="0.3">
      <c r="A20" s="2">
        <v>2022</v>
      </c>
      <c r="B20" t="s">
        <v>23</v>
      </c>
      <c r="C20" s="4">
        <v>0</v>
      </c>
      <c r="D20" s="4">
        <f>'[1]Oil Consumption - Tonnes'!BG23</f>
        <v>11.223385</v>
      </c>
      <c r="E20" s="4">
        <f>Table1[[#This Row],[Natural Gas Production(Bcm)]]*0.72</f>
        <v>0</v>
      </c>
      <c r="F20" s="4">
        <v>0</v>
      </c>
      <c r="G20" s="4">
        <f>Table1[[#This Row],[Natural Gas Consumption(Bcm)]]*0.72</f>
        <v>5.6972340650088009</v>
      </c>
      <c r="H20" s="4">
        <f>'[1]Gas Consumption - Bcm'!BG23</f>
        <v>7.9128250902900019</v>
      </c>
      <c r="I20" s="4">
        <v>0</v>
      </c>
      <c r="J20" s="4">
        <f>Table1[[#This Row],[Coal Consumption(Exajoules)]]*34.12</f>
        <v>3.4119999999999999</v>
      </c>
      <c r="K20" s="4">
        <v>0.1</v>
      </c>
      <c r="L20" s="4">
        <f>Table1[[#This Row],[Solar Energy Generation (Twh)]]*0.086</f>
        <v>0.32608657409999992</v>
      </c>
      <c r="M20" s="4">
        <f>'[1]Solar Generation - TWh'!BG24</f>
        <v>3.7917043499999994</v>
      </c>
      <c r="N20" s="4">
        <f>Table1[[#This Row],[Solar Energy Consumption ( Exajoules)]]*34.12</f>
        <v>1.2142537885904312</v>
      </c>
      <c r="O20" s="4">
        <f>'[1]Solar Consumption - EJ'!BG24</f>
        <v>3.5587742924690247E-2</v>
      </c>
      <c r="P20" s="4">
        <f>Table1[[#This Row],[Wind Energy Generation (Twh)2]]*0.086</f>
        <v>0.62308153117513321</v>
      </c>
      <c r="Q20" s="4">
        <f>'[1]Wind Generation - TWh'!BG24</f>
        <v>7.2451340834317826</v>
      </c>
      <c r="R20" s="4">
        <f>Table1[[#This Row],[Wind Energy Consumption(Exajoules)]]*23.88</f>
        <v>1.6238530763983725</v>
      </c>
      <c r="S20" s="4">
        <f>'[1]Wind Consumption - EJ'!BG23</f>
        <v>6.8000547587871552E-2</v>
      </c>
      <c r="T20" s="4">
        <f>Table1[[#This Row],[Hydroelectricity Generation(Twh)]]*0.086</f>
        <v>2.9221133748415977</v>
      </c>
      <c r="U20" s="4">
        <f>'[1]Hydro Generation - TWh'!BG23</f>
        <v>33.978062498158117</v>
      </c>
      <c r="V20" s="4">
        <f>Table1[[#This Row],[Hydroelectricity  Consumption (Exajoules)]]*0.086</f>
        <v>2.7426037251949309E-2</v>
      </c>
      <c r="W20" s="4">
        <f>'[1]Hydro Consumption - EJ'!BG23</f>
        <v>0.31890740990638733</v>
      </c>
    </row>
    <row r="21" spans="1:23" x14ac:dyDescent="0.3">
      <c r="A21" s="2">
        <v>2023</v>
      </c>
      <c r="B21" t="s">
        <v>23</v>
      </c>
      <c r="C21" s="4">
        <v>0</v>
      </c>
      <c r="D21" s="4">
        <f>'[1]Oil Consumption - Tonnes'!BH23</f>
        <v>11.222951382380133</v>
      </c>
      <c r="E21" s="4">
        <f>Table1[[#This Row],[Natural Gas Production(Bcm)]]*0.72</f>
        <v>0</v>
      </c>
      <c r="F21" s="4">
        <v>0</v>
      </c>
      <c r="G21" s="4">
        <f>Table1[[#This Row],[Natural Gas Consumption(Bcm)]]*0.72</f>
        <v>4.954520578384801</v>
      </c>
      <c r="H21" s="4">
        <f>'[1]Gas Consumption - Bcm'!BH23</f>
        <v>6.881278581090001</v>
      </c>
      <c r="I21" s="4">
        <v>0</v>
      </c>
      <c r="J21" s="4">
        <f>Table1[[#This Row],[Coal Consumption(Exajoules)]]*34.12</f>
        <v>3.4119999999999999</v>
      </c>
      <c r="K21" s="4">
        <v>0.1</v>
      </c>
      <c r="L21" s="4">
        <f>Table1[[#This Row],[Solar Energy Generation (Twh)]]*0.086</f>
        <v>0.44410712609999997</v>
      </c>
      <c r="M21" s="4">
        <f>'[1]Solar Generation - TWh'!BH24</f>
        <v>5.1640363499999999</v>
      </c>
      <c r="N21" s="4">
        <f>Table1[[#This Row],[Solar Energy Consumption ( Exajoules)]]*34.12</f>
        <v>1.6477201113104818</v>
      </c>
      <c r="O21" s="4">
        <f>'[1]Solar Consumption - EJ'!BH24</f>
        <v>4.8291914165019989E-2</v>
      </c>
      <c r="P21" s="4">
        <f>Table1[[#This Row],[Wind Energy Generation (Twh)2]]*0.086</f>
        <v>0.69123013740499184</v>
      </c>
      <c r="Q21" s="4">
        <f>'[1]Wind Generation - TWh'!BH24</f>
        <v>8.0375597372673475</v>
      </c>
      <c r="R21" s="4">
        <f>Table1[[#This Row],[Wind Energy Consumption(Exajoules)]]*23.88</f>
        <v>1.794914130270481</v>
      </c>
      <c r="S21" s="4">
        <f>'[1]Wind Consumption - EJ'!BH23</f>
        <v>7.5163908302783966E-2</v>
      </c>
      <c r="T21" s="4">
        <f>Table1[[#This Row],[Hydroelectricity Generation(Twh)]]*0.086</f>
        <v>3.3415864215744069</v>
      </c>
      <c r="U21" s="4">
        <f>'[1]Hydro Generation - TWh'!BH23</f>
        <v>38.855656064818689</v>
      </c>
      <c r="V21" s="4">
        <f>Table1[[#This Row],[Hydroelectricity  Consumption (Exajoules)]]*0.086</f>
        <v>3.1249122977256773E-2</v>
      </c>
      <c r="W21" s="4">
        <f>'[1]Hydro Consumption - EJ'!BH23</f>
        <v>0.3633618950843811</v>
      </c>
    </row>
    <row r="22" spans="1:23" x14ac:dyDescent="0.3">
      <c r="A22" s="2">
        <v>2020</v>
      </c>
      <c r="B22" t="str">
        <f>'[1]Oil Production - tonnes'!A29</f>
        <v>Azerbaijan</v>
      </c>
      <c r="C22" s="4">
        <f>'[1]Oil Production - tonnes'!BE29</f>
        <v>34.630400000000002</v>
      </c>
      <c r="D22" s="4">
        <f>'[1]Oil Consumption - Tonnes'!BE59</f>
        <v>4.7762000000000002</v>
      </c>
      <c r="E22" s="4">
        <f>Table1[[#This Row],[Natural Gas Production(Bcm)]]*0.72</f>
        <v>18.62269092</v>
      </c>
      <c r="F22" s="4">
        <f>'[1]Gas Production - Bcm'!AZ32</f>
        <v>25.864848500000001</v>
      </c>
      <c r="G22" s="4">
        <f>Table1[[#This Row],[Natural Gas Consumption(Bcm)]]*0.72</f>
        <v>8.9040870000000005</v>
      </c>
      <c r="H22" s="4">
        <f>'[1]Gas Consumption - Bcm'!BE59</f>
        <v>12.366787500000001</v>
      </c>
      <c r="I22" s="4">
        <f>0</f>
        <v>0</v>
      </c>
      <c r="J22" s="4">
        <f>Table1[[#This Row],[Coal Consumption(Exajoules)]]*34.12</f>
        <v>0</v>
      </c>
      <c r="K22" s="4">
        <v>0</v>
      </c>
      <c r="L22" s="4">
        <f>Table1[[#This Row],[Solar Energy Generation (Twh)]]*0.086</f>
        <v>0</v>
      </c>
      <c r="M22" s="4">
        <f>0</f>
        <v>0</v>
      </c>
      <c r="N22" s="4">
        <f>Table1[[#This Row],[Solar Energy Consumption ( Exajoules)]]*34.12</f>
        <v>0</v>
      </c>
      <c r="O22" s="4">
        <v>0</v>
      </c>
      <c r="P22" s="4">
        <f>Table1[[#This Row],[Wind Energy Generation (Twh)2]]*0.086</f>
        <v>8.2645999999999987E-3</v>
      </c>
      <c r="Q22" s="4">
        <f>'[1]Wind Generation - TWh'!BE59</f>
        <v>9.6099999999999991E-2</v>
      </c>
      <c r="R22" s="4">
        <f>Table1[[#This Row],[Wind Energy Consumption(Exajoules)]]*23.88</f>
        <v>2.169715374475345E-2</v>
      </c>
      <c r="S22" s="4">
        <f>'[1]Wind Consumption - EJ'!BE59</f>
        <v>9.0859102783724666E-4</v>
      </c>
      <c r="T22" s="4">
        <f>Table1[[#This Row],[Hydroelectricity Generation(Twh)]]*0.086</f>
        <v>9.1977000000000003E-2</v>
      </c>
      <c r="U22" s="4">
        <f>'[1]Hydro Generation - TWh'!BE59</f>
        <v>1.0695000000000001</v>
      </c>
      <c r="V22" s="4">
        <f>Table1[[#This Row],[Hydroelectricity  Consumption (Exajoules)]]*0.086</f>
        <v>8.6960954777896393E-4</v>
      </c>
      <c r="W22" s="4">
        <f>'[1]Hydro Consumption - EJ'!BE59</f>
        <v>1.0111738927662373E-2</v>
      </c>
    </row>
    <row r="23" spans="1:23" x14ac:dyDescent="0.3">
      <c r="A23" s="2">
        <v>2021</v>
      </c>
      <c r="B23" t="str">
        <f>'[1]Oil Production - tonnes'!A29</f>
        <v>Azerbaijan</v>
      </c>
      <c r="C23" s="4">
        <f>'[1]Oil Production - tonnes'!BF29</f>
        <v>34.625700000000002</v>
      </c>
      <c r="D23" s="4">
        <f>'[1]Oil Consumption - Tonnes'!BF59</f>
        <v>5.3869000000000007</v>
      </c>
      <c r="E23" s="4">
        <f>Table1[[#This Row],[Natural Gas Production(Bcm)]]*0.72</f>
        <v>22.901987339999998</v>
      </c>
      <c r="F23" s="4">
        <f>'[1]Gas Production - Bcm'!BA32</f>
        <v>31.808315749999998</v>
      </c>
      <c r="G23" s="4">
        <f>Table1[[#This Row],[Natural Gas Consumption(Bcm)]]*0.72</f>
        <v>9.2285567999999998</v>
      </c>
      <c r="H23" s="4">
        <f>'[1]Gas Consumption - Bcm'!BF59</f>
        <v>12.81744</v>
      </c>
      <c r="I23" s="4">
        <v>0</v>
      </c>
      <c r="J23" s="4">
        <f>Table1[[#This Row],[Coal Consumption(Exajoules)]]*34.12</f>
        <v>0</v>
      </c>
      <c r="K23" s="4">
        <v>0</v>
      </c>
      <c r="L23" s="4">
        <f>Table1[[#This Row],[Solar Energy Generation (Twh)]]*0.086</f>
        <v>4.7472E-3</v>
      </c>
      <c r="M23" s="4">
        <f>'[1]Solar Generation - TWh'!BF59</f>
        <v>5.5200000000000006E-2</v>
      </c>
      <c r="N23" s="4">
        <f>Table1[[#This Row],[Solar Energy Consumption ( Exajoules)]]*34.12</f>
        <v>0</v>
      </c>
      <c r="O23" s="4">
        <v>0</v>
      </c>
      <c r="P23" s="4">
        <f>Table1[[#This Row],[Wind Energy Generation (Twh)2]]*0.086</f>
        <v>7.8604E-3</v>
      </c>
      <c r="Q23" s="4">
        <f>'[1]Wind Generation - TWh'!BF59</f>
        <v>9.1400000000000009E-2</v>
      </c>
      <c r="R23" s="4">
        <f>Table1[[#This Row],[Wind Energy Consumption(Exajoules)]]*23.88</f>
        <v>0</v>
      </c>
      <c r="S23" s="4">
        <v>0</v>
      </c>
      <c r="T23" s="4">
        <f>Table1[[#This Row],[Hydroelectricity Generation(Twh)]]*0.086</f>
        <v>0.10984779999999998</v>
      </c>
      <c r="U23" s="4">
        <f>'[1]Hydro Generation - TWh'!BF59</f>
        <v>1.2772999999999999</v>
      </c>
      <c r="V23" s="4">
        <f>Table1[[#This Row],[Hydroelectricity  Consumption (Exajoules)]]*0.086</f>
        <v>1.0347703713923693E-3</v>
      </c>
      <c r="W23" s="4">
        <f>'[1]Hydro Consumption - EJ'!BF59</f>
        <v>1.2032213620841503E-2</v>
      </c>
    </row>
    <row r="24" spans="1:23" x14ac:dyDescent="0.3">
      <c r="A24" s="2">
        <v>2022</v>
      </c>
      <c r="B24" t="str">
        <f>'[1]Oil Production - tonnes'!A29</f>
        <v>Azerbaijan</v>
      </c>
      <c r="C24" s="4">
        <f>'[1]Oil Production - tonnes'!BG29</f>
        <v>32.691400000000002</v>
      </c>
      <c r="D24" s="4">
        <f>'[1]Oil Consumption - Tonnes'!BG59</f>
        <v>5.7290000000000001</v>
      </c>
      <c r="E24" s="4">
        <f>Table1[[#This Row],[Natural Gas Production(Bcm)]]*0.72</f>
        <v>24.576512400000006</v>
      </c>
      <c r="F24" s="4">
        <f>'[1]Gas Production - Bcm'!BB32</f>
        <v>34.134045000000008</v>
      </c>
      <c r="G24" s="4">
        <f>Table1[[#This Row],[Natural Gas Consumption(Bcm)]]*0.72</f>
        <v>9.8036765999999993</v>
      </c>
      <c r="H24" s="4">
        <f>'[1]Gas Consumption - Bcm'!BG59</f>
        <v>13.616217499999999</v>
      </c>
      <c r="I24" s="4">
        <v>0</v>
      </c>
      <c r="J24" s="4">
        <f>Table1[[#This Row],[Coal Consumption(Exajoules)]]*34.12</f>
        <v>0</v>
      </c>
      <c r="K24" s="4">
        <v>0</v>
      </c>
      <c r="L24" s="4">
        <f>Table1[[#This Row],[Solar Energy Generation (Twh)]]*0.086</f>
        <v>0</v>
      </c>
      <c r="M24" s="4">
        <v>0</v>
      </c>
      <c r="N24" s="4">
        <f>Table1[[#This Row],[Solar Energy Consumption ( Exajoules)]]*34.12</f>
        <v>0</v>
      </c>
      <c r="O24" s="4">
        <v>0</v>
      </c>
      <c r="P24" s="4">
        <f>Table1[[#This Row],[Wind Energy Generation (Twh)2]]*0.086</f>
        <v>7.1637999999999997E-3</v>
      </c>
      <c r="Q24" s="4">
        <f>'[1]Wind Generation - TWh'!BG59</f>
        <v>8.3299999999999999E-2</v>
      </c>
      <c r="R24" s="4">
        <f>Table1[[#This Row],[Wind Energy Consumption(Exajoules)]]*23.88</f>
        <v>1.8670041847508399E-2</v>
      </c>
      <c r="S24" s="4">
        <f>'[1]Wind Consumption - EJ'!BG59</f>
        <v>7.8182754805311561E-4</v>
      </c>
      <c r="T24" s="4">
        <f>Table1[[#This Row],[Hydroelectricity Generation(Twh)]]*0.086</f>
        <v>0.1372302</v>
      </c>
      <c r="U24" s="4">
        <f>'[1]Hydro Generation - TWh'!BG59</f>
        <v>1.5957000000000001</v>
      </c>
      <c r="V24" s="4">
        <f>Table1[[#This Row],[Hydroelectricity  Consumption (Exajoules)]]*0.086</f>
        <v>0</v>
      </c>
      <c r="W24" s="4">
        <f>0</f>
        <v>0</v>
      </c>
    </row>
    <row r="25" spans="1:23" x14ac:dyDescent="0.3">
      <c r="A25" s="2">
        <v>2023</v>
      </c>
      <c r="B25" t="str">
        <f>'[1]Oil Production - tonnes'!A29</f>
        <v>Azerbaijan</v>
      </c>
      <c r="C25" s="4">
        <f>'[1]Oil Production - tonnes'!BH29</f>
        <v>30.249600000000004</v>
      </c>
      <c r="D25" s="4">
        <f>'[1]Oil Consumption - Tonnes'!BH59</f>
        <v>5.8987999999999996</v>
      </c>
      <c r="E25" s="4">
        <f>Table1[[#This Row],[Natural Gas Production(Bcm)]]*0.72</f>
        <v>25.601814504</v>
      </c>
      <c r="F25" s="4">
        <f>'[1]Gas Production - Bcm'!BC32</f>
        <v>35.558075700000003</v>
      </c>
      <c r="G25" s="4">
        <f>Table1[[#This Row],[Natural Gas Consumption(Bcm)]]*0.72</f>
        <v>10.887544800000001</v>
      </c>
      <c r="H25" s="4">
        <f>'[1]Gas Consumption - Bcm'!BH59</f>
        <v>15.121590000000001</v>
      </c>
      <c r="I25" s="4">
        <v>0</v>
      </c>
      <c r="J25" s="4">
        <f>Table1[[#This Row],[Coal Consumption(Exajoules)]]*34.12</f>
        <v>0</v>
      </c>
      <c r="K25" s="4">
        <v>0</v>
      </c>
      <c r="L25" s="4">
        <f>Table1[[#This Row],[Solar Energy Generation (Twh)]]*0.086</f>
        <v>6.8284000000000001E-3</v>
      </c>
      <c r="M25" s="4">
        <f>'[1]Solar Generation - TWh'!BH59</f>
        <v>7.9400000000000012E-2</v>
      </c>
      <c r="N25" s="4">
        <f>Table1[[#This Row],[Solar Energy Consumption ( Exajoules)]]*34.12</f>
        <v>0</v>
      </c>
      <c r="O25" s="4">
        <v>0</v>
      </c>
      <c r="P25" s="4">
        <f>Table1[[#This Row],[Wind Energy Generation (Twh)2]]*0.086</f>
        <v>4.8675999999999997E-3</v>
      </c>
      <c r="Q25" s="4">
        <f>'[1]Wind Generation - TWh'!BH59</f>
        <v>5.6600000000000004E-2</v>
      </c>
      <c r="R25" s="4">
        <f>Table1[[#This Row],[Wind Energy Consumption(Exajoules)]]*23.88</f>
        <v>1.2639674604870378E-2</v>
      </c>
      <c r="S25" s="4">
        <f>'[1]Wind Consumption - EJ'!BH59</f>
        <v>5.2929960656911135E-4</v>
      </c>
      <c r="T25" s="4">
        <f>Table1[[#This Row],[Hydroelectricity Generation(Twh)]]*0.086</f>
        <v>0.15165239999999999</v>
      </c>
      <c r="U25" s="4">
        <f>'[1]Hydro Generation - TWh'!BH59</f>
        <v>1.7634000000000001</v>
      </c>
      <c r="V25" s="4">
        <f>Table1[[#This Row],[Hydroelectricity  Consumption (Exajoules)]]*0.086</f>
        <v>1.4181899242103099E-3</v>
      </c>
      <c r="W25" s="4">
        <f>'[1]Hydro Consumption - EJ'!BH59</f>
        <v>1.6490580514073372E-2</v>
      </c>
    </row>
    <row r="26" spans="1:23" x14ac:dyDescent="0.3">
      <c r="A26" s="2">
        <v>2020</v>
      </c>
      <c r="B26" t="s">
        <v>13</v>
      </c>
      <c r="C26" s="4">
        <v>0</v>
      </c>
      <c r="D26" s="4">
        <v>0</v>
      </c>
      <c r="E26" s="4">
        <f>Table1[[#This Row],[Natural Gas Production(Bcm)]]*0.72</f>
        <v>0</v>
      </c>
      <c r="F26" s="4">
        <v>0</v>
      </c>
      <c r="G26" s="4">
        <f>Table1[[#This Row],[Natural Gas Consumption(Bcm)]]*0.72</f>
        <v>12.780726371681412</v>
      </c>
      <c r="H26" s="4">
        <f>'[1]Gas Consumption - Bcm'!BE60</f>
        <v>17.751008849557518</v>
      </c>
      <c r="I26" s="4">
        <v>0</v>
      </c>
      <c r="J26" s="4">
        <f>Table1[[#This Row],[Coal Consumption(Exajoules)]]*34.12</f>
        <v>1.1956847408413886</v>
      </c>
      <c r="K26" s="4">
        <f>'[1]Coal Consumption - EJ'!BE60</f>
        <v>3.5043515264987946E-2</v>
      </c>
      <c r="L26" s="4">
        <f>Table1[[#This Row],[Solar Energy Generation (Twh)]]*0.086</f>
        <v>1.4619999999999999E-2</v>
      </c>
      <c r="M26" s="4">
        <f>'[1]Solar Generation - TWh'!BE60</f>
        <v>0.17</v>
      </c>
      <c r="N26" s="4">
        <f>Table1[[#This Row],[Solar Energy Consumption ( Exajoules)]]*34.12</f>
        <v>0</v>
      </c>
      <c r="O26" s="4">
        <v>0</v>
      </c>
      <c r="P26" s="4">
        <f>Table1[[#This Row],[Wind Energy Generation (Twh)2]]*0.086</f>
        <v>1.5909999999999997E-2</v>
      </c>
      <c r="Q26" s="4">
        <f>'[1]Wind Generation - TWh'!BE60</f>
        <v>0.185</v>
      </c>
      <c r="R26" s="4">
        <f>Table1[[#This Row],[Wind Energy Consumption(Exajoules)]]*23.88</f>
        <v>4.1768714846111832E-2</v>
      </c>
      <c r="S26" s="4">
        <f>'[1]Wind Consumption - EJ'!BE60</f>
        <v>1.7491086618974805E-3</v>
      </c>
      <c r="T26" s="4">
        <f>Table1[[#This Row],[Hydroelectricity Generation(Twh)]]*0.086</f>
        <v>3.44E-2</v>
      </c>
      <c r="U26" s="4">
        <f>'[1]Hydro Generation - TWh'!BE60</f>
        <v>0.4</v>
      </c>
      <c r="V26" s="4">
        <f>Table1[[#This Row],[Hydroelectricity  Consumption (Exajoules)]]*0.086</f>
        <v>0</v>
      </c>
      <c r="W26" s="4">
        <v>0</v>
      </c>
    </row>
    <row r="27" spans="1:23" x14ac:dyDescent="0.3">
      <c r="A27" s="2">
        <v>2021</v>
      </c>
      <c r="B27" t="s">
        <v>13</v>
      </c>
      <c r="C27" s="4">
        <v>0</v>
      </c>
      <c r="D27" s="4">
        <v>0</v>
      </c>
      <c r="E27" s="4">
        <f>Table1[[#This Row],[Natural Gas Production(Bcm)]]*0.72</f>
        <v>0</v>
      </c>
      <c r="F27" s="4">
        <v>0</v>
      </c>
      <c r="G27" s="4">
        <f>Table1[[#This Row],[Natural Gas Consumption(Bcm)]]*0.72</f>
        <v>13.508416136442404</v>
      </c>
      <c r="H27" s="4">
        <f>'[1]Gas Consumption - Bcm'!BF60</f>
        <v>18.76168907839223</v>
      </c>
      <c r="I27" s="4">
        <v>0</v>
      </c>
      <c r="J27" s="4">
        <f>Table1[[#This Row],[Coal Consumption(Exajoules)]]*34.12</f>
        <v>1.2157174246013163</v>
      </c>
      <c r="K27" s="4">
        <f>'[1]Coal Consumption - EJ'!BF60</f>
        <v>3.5630639642477036E-2</v>
      </c>
      <c r="L27" s="4">
        <f>Table1[[#This Row],[Solar Energy Generation (Twh)]]*0.086</f>
        <v>1.49468E-2</v>
      </c>
      <c r="M27" s="4">
        <f>'[1]Solar Generation - TWh'!BF60</f>
        <v>0.17380000000000001</v>
      </c>
      <c r="N27" s="4">
        <f>Table1[[#This Row],[Solar Energy Consumption ( Exajoules)]]*34.12</f>
        <v>0</v>
      </c>
      <c r="O27" s="4">
        <v>0</v>
      </c>
      <c r="P27" s="4">
        <f>Table1[[#This Row],[Wind Energy Generation (Twh)2]]*0.086</f>
        <v>1.4447999999999999E-2</v>
      </c>
      <c r="Q27" s="4">
        <f>'[1]Wind Generation - TWh'!BF60</f>
        <v>0.16800000000000001</v>
      </c>
      <c r="R27" s="4">
        <f>Table1[[#This Row],[Wind Energy Consumption(Exajoules)]]*23.88</f>
        <v>0</v>
      </c>
      <c r="S27" s="4">
        <v>0</v>
      </c>
      <c r="T27" s="4">
        <f>Table1[[#This Row],[Hydroelectricity Generation(Twh)]]*0.086</f>
        <v>3.1905999999999997E-2</v>
      </c>
      <c r="U27" s="4">
        <f>'[1]Hydro Generation - TWh'!BF60</f>
        <v>0.371</v>
      </c>
      <c r="V27" s="4">
        <f>Table1[[#This Row],[Hydroelectricity  Consumption (Exajoules)]]*0.086</f>
        <v>0</v>
      </c>
      <c r="W27" s="4">
        <v>0</v>
      </c>
    </row>
    <row r="28" spans="1:23" x14ac:dyDescent="0.3">
      <c r="A28" s="2">
        <v>2022</v>
      </c>
      <c r="B28" t="s">
        <v>13</v>
      </c>
      <c r="C28" s="4">
        <v>0</v>
      </c>
      <c r="D28" s="4">
        <v>0</v>
      </c>
      <c r="E28" s="4">
        <f>Table1[[#This Row],[Natural Gas Production(Bcm)]]*0.72</f>
        <v>0</v>
      </c>
      <c r="F28" s="4">
        <v>0</v>
      </c>
      <c r="G28" s="4">
        <f>Table1[[#This Row],[Natural Gas Consumption(Bcm)]]*0.72</f>
        <v>13.292956504542571</v>
      </c>
      <c r="H28" s="4">
        <f>'[1]Gas Consumption - Bcm'!BG60</f>
        <v>18.462439589642461</v>
      </c>
      <c r="I28" s="4">
        <v>0</v>
      </c>
      <c r="J28" s="4">
        <f>Table1[[#This Row],[Coal Consumption(Exajoules)]]*34.12</f>
        <v>1.3362962460517882</v>
      </c>
      <c r="K28" s="4">
        <f>'[1]Coal Consumption - EJ'!BG60</f>
        <v>3.9164602756500244E-2</v>
      </c>
      <c r="L28" s="4">
        <f>Table1[[#This Row],[Solar Energy Generation (Twh)]]*0.086</f>
        <v>1.4619999999999999E-2</v>
      </c>
      <c r="M28" s="4">
        <f>'[1]Solar Generation - TWh'!BE60</f>
        <v>0.17</v>
      </c>
      <c r="N28" s="4">
        <f>Table1[[#This Row],[Solar Energy Consumption ( Exajoules)]]*34.12</f>
        <v>0</v>
      </c>
      <c r="O28" s="4">
        <v>0</v>
      </c>
      <c r="P28" s="4">
        <f>Table1[[#This Row],[Wind Energy Generation (Twh)2]]*0.086</f>
        <v>1.5025163064833008E-2</v>
      </c>
      <c r="Q28" s="4">
        <f>'[1]Wind Generation - TWh'!BG60</f>
        <v>0.1747111984282908</v>
      </c>
      <c r="R28" s="4">
        <f>Table1[[#This Row],[Wind Energy Consumption(Exajoules)]]*23.88</f>
        <v>3.9158049412071703E-2</v>
      </c>
      <c r="S28" s="4">
        <f>'[1]Wind Consumption - EJ'!BG60</f>
        <v>1.6397843137383461E-3</v>
      </c>
      <c r="T28" s="4">
        <f>Table1[[#This Row],[Hydroelectricity Generation(Twh)]]*0.086</f>
        <v>3.1819999999999994E-2</v>
      </c>
      <c r="U28" s="4">
        <f>'[1]Hydro Generation - TWh'!BG60</f>
        <v>0.37</v>
      </c>
      <c r="V28" s="4">
        <f>Table1[[#This Row],[Hydroelectricity  Consumption (Exajoules)]]*0.086</f>
        <v>0</v>
      </c>
      <c r="W28" s="4">
        <f>0</f>
        <v>0</v>
      </c>
    </row>
    <row r="29" spans="1:23" x14ac:dyDescent="0.3">
      <c r="A29" s="2">
        <v>2023</v>
      </c>
      <c r="B29" t="s">
        <v>13</v>
      </c>
      <c r="C29" s="4">
        <v>0</v>
      </c>
      <c r="D29" s="4">
        <v>0</v>
      </c>
      <c r="E29" s="4">
        <f>Table1[[#This Row],[Natural Gas Production(Bcm)]]*0.72</f>
        <v>0</v>
      </c>
      <c r="F29" s="4">
        <v>0</v>
      </c>
      <c r="G29" s="4">
        <f>Table1[[#This Row],[Natural Gas Consumption(Bcm)]]*0.72</f>
        <v>12.08450591322052</v>
      </c>
      <c r="H29" s="4">
        <f>'[1]Gas Consumption - Bcm'!BH60</f>
        <v>16.784035990584055</v>
      </c>
      <c r="I29" s="4">
        <v>0</v>
      </c>
      <c r="J29" s="4">
        <f>Table1[[#This Row],[Coal Consumption(Exajoules)]]*34.12</f>
        <v>1.3828790201246737</v>
      </c>
      <c r="K29" s="4">
        <f>'[1]Coal Consumption - EJ'!BH60</f>
        <v>4.0529865771532059E-2</v>
      </c>
      <c r="L29" s="4">
        <f>Table1[[#This Row],[Solar Energy Generation (Twh)]]*0.086</f>
        <v>1.3183800000000001E-2</v>
      </c>
      <c r="M29" s="4">
        <f>'[1]Solar Generation - TWh'!BH60</f>
        <v>0.15330000000000002</v>
      </c>
      <c r="N29" s="4">
        <f>Table1[[#This Row],[Solar Energy Consumption ( Exajoules)]]*34.12</f>
        <v>0</v>
      </c>
      <c r="O29" s="4">
        <v>0</v>
      </c>
      <c r="P29" s="4">
        <f>Table1[[#This Row],[Wind Energy Generation (Twh)2]]*0.086</f>
        <v>1.4769697445972497E-2</v>
      </c>
      <c r="Q29" s="4">
        <f>'[1]Wind Generation - TWh'!BH60</f>
        <v>0.1717406679764244</v>
      </c>
      <c r="R29" s="4">
        <f>Table1[[#This Row],[Wind Energy Consumption(Exajoules)]]*23.88</f>
        <v>3.835240602493286E-2</v>
      </c>
      <c r="S29" s="4">
        <f>'[1]Wind Consumption - EJ'!BH60</f>
        <v>1.6060471534729004E-3</v>
      </c>
      <c r="T29" s="4">
        <f>Table1[[#This Row],[Hydroelectricity Generation(Twh)]]*0.086</f>
        <v>2.5799999999999997E-2</v>
      </c>
      <c r="U29" s="4">
        <f>'[1]Hydro Generation - TWh'!BH60</f>
        <v>0.3</v>
      </c>
      <c r="V29" s="4">
        <f>Table1[[#This Row],[Hydroelectricity  Consumption (Exajoules)]]*0.086</f>
        <v>2.4127084249630568E-4</v>
      </c>
      <c r="W29" s="4">
        <f>'[1]Hydro Consumption - EJ'!BH60</f>
        <v>2.8054749127477407E-3</v>
      </c>
    </row>
    <row r="30" spans="1:23" x14ac:dyDescent="0.3">
      <c r="A30" s="2">
        <v>2020</v>
      </c>
      <c r="B30" t="str">
        <f>'[1]Oil Production - tonnes'!A11</f>
        <v>Brazil</v>
      </c>
      <c r="C30" s="4">
        <f>'[1]Oil Production - tonnes'!BE11</f>
        <v>159.34492715727174</v>
      </c>
      <c r="D30" s="4">
        <f>'[1]Oil Consumption - Tonnes'!BE11</f>
        <v>102.61021095479262</v>
      </c>
      <c r="E30" s="4">
        <f>Table1[[#This Row],[Natural Gas Production(Bcm)]]*0.72</f>
        <v>17.450163971949021</v>
      </c>
      <c r="F30" s="4">
        <f>'[1]Gas Production - Bcm'!AZ12</f>
        <v>24.236338849929197</v>
      </c>
      <c r="G30" s="4">
        <f>Table1[[#This Row],[Natural Gas Consumption(Bcm)]]*0.72</f>
        <v>22.625062184027435</v>
      </c>
      <c r="H30" s="4">
        <f>'[1]Gas Consumption - Bcm'!BE11</f>
        <v>31.423697477815882</v>
      </c>
      <c r="I30" s="4">
        <f>'[1]Coal Production - mt'!AO10</f>
        <v>7.060094336269092</v>
      </c>
      <c r="J30" s="4">
        <f>Table1[[#This Row],[Coal Consumption(Exajoules)]]*34.12</f>
        <v>20.037929716110227</v>
      </c>
      <c r="K30" s="4">
        <f>'[1]Coal Consumption - EJ'!BE11</f>
        <v>0.58727812767028809</v>
      </c>
      <c r="L30" s="4">
        <f>Table1[[#This Row],[Solar Energy Generation (Twh)]]*0.086</f>
        <v>0.9243573657765235</v>
      </c>
      <c r="M30" s="4">
        <f>'[1]Solar Generation - TWh'!BE11</f>
        <v>10.748341462517716</v>
      </c>
      <c r="N30" s="4">
        <f>Table1[[#This Row],[Solar Energy Consumption ( Exajoules)]]*34.12</f>
        <v>3.467332737147808</v>
      </c>
      <c r="O30" s="4">
        <f>'[1]Solar Consumption - EJ'!BE11</f>
        <v>0.10162170976400375</v>
      </c>
      <c r="P30" s="4">
        <f>Table1[[#This Row],[Wind Energy Generation (Twh)2]]*0.086</f>
        <v>4.9063607432174736</v>
      </c>
      <c r="Q30" s="4">
        <f>'[1]Wind Generation - TWh'!BE11</f>
        <v>57.050706316482255</v>
      </c>
      <c r="R30" s="4">
        <f>Table1[[#This Row],[Wind Energy Consumption(Exajoules)]]*23.88</f>
        <v>12.88072779893875</v>
      </c>
      <c r="S30" s="4">
        <f>'[1]Wind Consumption - EJ'!BE11</f>
        <v>0.53939396142959595</v>
      </c>
      <c r="T30" s="4">
        <f>Table1[[#This Row],[Hydroelectricity Generation(Twh)]]*0.086</f>
        <v>34.08878280349645</v>
      </c>
      <c r="U30" s="4">
        <f>'[1]Hydro Generation - TWh'!BE11</f>
        <v>396.38119538949366</v>
      </c>
      <c r="V30" s="4">
        <f>Table1[[#This Row],[Hydroelectricity  Consumption (Exajoules)]]*0.086</f>
        <v>0.32229721546173096</v>
      </c>
      <c r="W30" s="4">
        <f>'[1]Hydro Consumption - EJ'!BE11</f>
        <v>3.7476420402526855</v>
      </c>
    </row>
    <row r="31" spans="1:23" x14ac:dyDescent="0.3">
      <c r="A31" s="2">
        <v>2021</v>
      </c>
      <c r="B31" t="str">
        <f>'[1]Oil Production - tonnes'!A11</f>
        <v>Brazil</v>
      </c>
      <c r="C31" s="4">
        <f>'[1]Oil Production - tonnes'!BF11</f>
        <v>156.9118650864622</v>
      </c>
      <c r="D31" s="4">
        <f>'[1]Oil Consumption - Tonnes'!BF11</f>
        <v>110.71942149690221</v>
      </c>
      <c r="E31" s="4">
        <f>Table1[[#This Row],[Natural Gas Production(Bcm)]]*0.72</f>
        <v>17.519528212500145</v>
      </c>
      <c r="F31" s="4">
        <f>'[1]Gas Production - Bcm'!BA12</f>
        <v>24.33267807291687</v>
      </c>
      <c r="G31" s="4">
        <f>Table1[[#This Row],[Natural Gas Consumption(Bcm)]]*0.72</f>
        <v>29.121444643435957</v>
      </c>
      <c r="H31" s="4">
        <f>'[1]Gas Consumption - Bcm'!BF11</f>
        <v>40.446450893661051</v>
      </c>
      <c r="I31" s="4">
        <f>'[1]Coal Production - mt'!AP10</f>
        <v>7.9937421319023452</v>
      </c>
      <c r="J31" s="4">
        <f>Table1[[#This Row],[Coal Consumption(Exajoules)]]*34.12</f>
        <v>24.309496567249298</v>
      </c>
      <c r="K31" s="4">
        <f>'[1]Coal Consumption - EJ'!BF11</f>
        <v>0.71247059106826782</v>
      </c>
      <c r="L31" s="4">
        <f>Table1[[#This Row],[Solar Energy Generation (Twh)]]*0.086</f>
        <v>1.440696154938693</v>
      </c>
      <c r="M31" s="4">
        <f>'[1]Solar Generation - TWh'!BF11</f>
        <v>16.752280871380151</v>
      </c>
      <c r="N31" s="4">
        <f>Table1[[#This Row],[Solar Energy Consumption ( Exajoules)]]*34.12</f>
        <v>5.3843786525726314</v>
      </c>
      <c r="O31" s="4">
        <f>'[1]Solar Consumption - EJ'!BF11</f>
        <v>0.1578071117401123</v>
      </c>
      <c r="P31" s="4">
        <f>Table1[[#This Row],[Wind Energy Generation (Twh)2]]*0.086</f>
        <v>6.2165938389163244</v>
      </c>
      <c r="Q31" s="4">
        <f>'[1]Wind Generation - TWh'!BF11</f>
        <v>72.285974871120061</v>
      </c>
      <c r="R31" s="4">
        <f>Table1[[#This Row],[Wind Energy Consumption(Exajoules)]]*23.88</f>
        <v>16.260765409469602</v>
      </c>
      <c r="S31" s="4">
        <f>'[1]Wind Consumption - EJ'!BF11</f>
        <v>0.68093657493591309</v>
      </c>
      <c r="T31" s="4">
        <f>Table1[[#This Row],[Hydroelectricity Generation(Twh)]]*0.086</f>
        <v>31.202386794153846</v>
      </c>
      <c r="U31" s="4">
        <f>'[1]Hydro Generation - TWh'!BF11</f>
        <v>362.81845109481219</v>
      </c>
      <c r="V31" s="4">
        <f>Table1[[#This Row],[Hydroelectricity  Consumption (Exajoules)]]*0.086</f>
        <v>0.29392763805389405</v>
      </c>
      <c r="W31" s="4">
        <f>'[1]Hydro Consumption - EJ'!BF11</f>
        <v>3.4177632331848145</v>
      </c>
    </row>
    <row r="32" spans="1:23" x14ac:dyDescent="0.3">
      <c r="A32" s="2">
        <v>2022</v>
      </c>
      <c r="B32" t="str">
        <f>'[1]Oil Production - tonnes'!A11</f>
        <v>Brazil</v>
      </c>
      <c r="C32" s="4">
        <f>'[1]Oil Production - tonnes'!BG11</f>
        <v>163.21586056226701</v>
      </c>
      <c r="D32" s="4">
        <f>'[1]Oil Consumption - Tonnes'!BG11</f>
        <v>115.97239252701152</v>
      </c>
      <c r="E32" s="4">
        <f>Table1[[#This Row],[Natural Gas Production(Bcm)]]*0.72</f>
        <v>16.561921483052259</v>
      </c>
      <c r="F32" s="4">
        <f>'[1]Gas Production - Bcm'!BB12</f>
        <v>23.002668726461472</v>
      </c>
      <c r="G32" s="4">
        <f>Table1[[#This Row],[Natural Gas Consumption(Bcm)]]*0.72</f>
        <v>23.031086076488883</v>
      </c>
      <c r="H32" s="4">
        <f>'[1]Gas Consumption - Bcm'!BG11</f>
        <v>31.987619550679007</v>
      </c>
      <c r="I32" s="4">
        <f>'[1]Coal Production - mt'!AQ10</f>
        <v>7.5897192201528991</v>
      </c>
      <c r="J32" s="4">
        <f>Table1[[#This Row],[Coal Consumption(Exajoules)]]*34.12</f>
        <v>19.980070652961729</v>
      </c>
      <c r="K32" s="4">
        <f>'[1]Coal Consumption - EJ'!BG11</f>
        <v>0.58558237552642822</v>
      </c>
      <c r="L32" s="4">
        <f>Table1[[#This Row],[Solar Energy Generation (Twh)]]*0.086</f>
        <v>2.5908756946964098</v>
      </c>
      <c r="M32" s="4">
        <f>'[1]Solar Generation - TWh'!BG11</f>
        <v>30.126461566237325</v>
      </c>
      <c r="N32" s="4">
        <f>Table1[[#This Row],[Solar Energy Consumption ( Exajoules)]]*34.12</f>
        <v>9.6476855885982502</v>
      </c>
      <c r="O32" s="4">
        <f>'[1]Solar Consumption - EJ'!BG11</f>
        <v>0.28275749087333679</v>
      </c>
      <c r="P32" s="4">
        <f>Table1[[#This Row],[Wind Energy Generation (Twh)2]]*0.086</f>
        <v>7.0203149050513645</v>
      </c>
      <c r="Q32" s="4">
        <f>'[1]Wind Generation - TWh'!BG11</f>
        <v>81.631568663387966</v>
      </c>
      <c r="R32" s="4">
        <f>Table1[[#This Row],[Wind Energy Consumption(Exajoules)]]*23.88</f>
        <v>18.296096069812773</v>
      </c>
      <c r="S32" s="4">
        <f>'[1]Wind Consumption - EJ'!BG11</f>
        <v>0.76616817712783813</v>
      </c>
      <c r="T32" s="4">
        <f>Table1[[#This Row],[Hydroelectricity Generation(Twh)]]*0.086</f>
        <v>36.731765238840232</v>
      </c>
      <c r="U32" s="4">
        <f>'[1]Hydro Generation - TWh'!BG11</f>
        <v>427.11354928883998</v>
      </c>
      <c r="V32" s="4">
        <f>Table1[[#This Row],[Hydroelectricity  Consumption (Exajoules)]]*0.086</f>
        <v>0.34475278377532959</v>
      </c>
      <c r="W32" s="4">
        <f>'[1]Hydro Consumption - EJ'!BG11</f>
        <v>4.0087532997131348</v>
      </c>
    </row>
    <row r="33" spans="1:23" x14ac:dyDescent="0.3">
      <c r="A33" s="2">
        <v>2023</v>
      </c>
      <c r="B33" t="str">
        <f>'[1]Oil Production - tonnes'!A11</f>
        <v>Brazil</v>
      </c>
      <c r="C33" s="4">
        <f>'[1]Oil Production - tonnes'!BH11</f>
        <v>183.69331963470728</v>
      </c>
      <c r="D33" s="4">
        <f>'[1]Oil Consumption - Tonnes'!BH11</f>
        <v>118.36812344479326</v>
      </c>
      <c r="E33" s="4">
        <f>Table1[[#This Row],[Natural Gas Production(Bcm)]]*0.72</f>
        <v>16.864388023107423</v>
      </c>
      <c r="F33" s="4">
        <f>'[1]Gas Production - Bcm'!BC12</f>
        <v>23.422761143204756</v>
      </c>
      <c r="G33" s="4">
        <f>Table1[[#This Row],[Natural Gas Consumption(Bcm)]]*0.72</f>
        <v>21.591348889815006</v>
      </c>
      <c r="H33" s="4">
        <f>'[1]Gas Consumption - Bcm'!BH11</f>
        <v>29.987984569187507</v>
      </c>
      <c r="I33" s="4">
        <f>'[1]Coal Production - mt'!AR10</f>
        <v>6.8237308397139547</v>
      </c>
      <c r="J33" s="4">
        <f>Table1[[#This Row],[Coal Consumption(Exajoules)]]*34.12</f>
        <v>19.54180401086807</v>
      </c>
      <c r="K33" s="4">
        <f>'[1]Coal Consumption - EJ'!BH11</f>
        <v>0.57273751497268677</v>
      </c>
      <c r="L33" s="4">
        <f>Table1[[#This Row],[Solar Energy Generation (Twh)]]*0.086</f>
        <v>4.4274605999999999</v>
      </c>
      <c r="M33" s="4">
        <f>'[1]Solar Generation - TWh'!BH11</f>
        <v>51.482100000000003</v>
      </c>
      <c r="N33" s="4">
        <f>Table1[[#This Row],[Solar Energy Consumption ( Exajoules)]]*34.12</f>
        <v>16.426703573465346</v>
      </c>
      <c r="O33" s="4">
        <f>'[1]Solar Consumption - EJ'!BH11</f>
        <v>0.48143914341926575</v>
      </c>
      <c r="P33" s="4">
        <f>Table1[[#This Row],[Wind Energy Generation (Twh)2]]*0.086</f>
        <v>8.2137684389100976</v>
      </c>
      <c r="Q33" s="4">
        <f>'[1]Wind Generation - TWh'!BH11</f>
        <v>95.50893533616393</v>
      </c>
      <c r="R33" s="4">
        <f>Table1[[#This Row],[Wind Energy Consumption(Exajoules)]]*23.88</f>
        <v>21.32865476131439</v>
      </c>
      <c r="S33" s="4">
        <f>'[1]Wind Consumption - EJ'!BH11</f>
        <v>0.89315974712371826</v>
      </c>
      <c r="T33" s="4">
        <f>Table1[[#This Row],[Hydroelectricity Generation(Twh)]]*0.086</f>
        <v>36.864175199999998</v>
      </c>
      <c r="U33" s="4">
        <f>'[1]Hydro Generation - TWh'!BH11</f>
        <v>428.65320000000003</v>
      </c>
      <c r="V33" s="4">
        <f>Table1[[#This Row],[Hydroelectricity  Consumption (Exajoules)]]*0.086</f>
        <v>0.34473838996887202</v>
      </c>
      <c r="W33" s="4">
        <f>'[1]Hydro Consumption - EJ'!BH11</f>
        <v>4.0085859298706055</v>
      </c>
    </row>
    <row r="34" spans="1:23" x14ac:dyDescent="0.3">
      <c r="A34" s="2">
        <v>2020</v>
      </c>
      <c r="B34" t="str">
        <f>'[1]Crude+cond production - barrels'!A5</f>
        <v>Canada</v>
      </c>
      <c r="C34" s="4">
        <f>'[1]Oil Production - tonnes'!BE5</f>
        <v>252.02268501178634</v>
      </c>
      <c r="D34" s="4">
        <f>'[1]Oil Consumption - Tonnes'!BE5</f>
        <v>91.517881522662634</v>
      </c>
      <c r="E34" s="4">
        <f>Table1[[#This Row],[Natural Gas Production(Bcm)]]*0.72</f>
        <v>119.24136</v>
      </c>
      <c r="F34" s="4">
        <f>'[1]Gas Production - Bcm'!AZ5</f>
        <v>165.613</v>
      </c>
      <c r="G34" s="4">
        <f>Table1[[#This Row],[Natural Gas Consumption(Bcm)]]*0.72</f>
        <v>83.009178000000006</v>
      </c>
      <c r="H34" s="4">
        <f>'[1]Gas Consumption - Bcm'!BE5</f>
        <v>115.290525</v>
      </c>
      <c r="I34" s="4">
        <f>'[1]Coal Production - mt'!AO5</f>
        <v>46.145900000000005</v>
      </c>
      <c r="J34" s="4">
        <f>Table1[[#This Row],[Coal Consumption(Exajoules)]]*34.12</f>
        <v>17.955343072414397</v>
      </c>
      <c r="K34" s="4">
        <f>'[1]Coal Consumption - EJ'!BE5</f>
        <v>0.5262410044670105</v>
      </c>
      <c r="L34" s="4">
        <f>Table1[[#This Row],[Solar Energy Generation (Twh)]]*0.086</f>
        <v>0.36811483434343434</v>
      </c>
      <c r="M34" s="4">
        <f>'[1]Solar Generation - TWh'!BE5</f>
        <v>4.2804050505050508</v>
      </c>
      <c r="N34" s="4">
        <f>Table1[[#This Row],[Solar Energy Consumption ( Exajoules)]]*34.12</f>
        <v>1.3808259893953798</v>
      </c>
      <c r="O34" s="4">
        <f>'[1]Solar Consumption - EJ'!BE5</f>
        <v>4.0469694882631302E-2</v>
      </c>
      <c r="P34" s="4">
        <f>Table1[[#This Row],[Wind Energy Generation (Twh)2]]*0.086</f>
        <v>3.0757452626262629</v>
      </c>
      <c r="Q34" s="4">
        <f>'[1]Wind Generation - TWh'!BE5</f>
        <v>35.764479797979803</v>
      </c>
      <c r="R34" s="4">
        <f>Table1[[#This Row],[Wind Energy Consumption(Exajoules)]]*23.88</f>
        <v>8.0747912871837606</v>
      </c>
      <c r="S34" s="4">
        <f>'[1]Wind Consumption - EJ'!BE5</f>
        <v>0.3381403386592865</v>
      </c>
      <c r="T34" s="4">
        <f>Table1[[#This Row],[Hydroelectricity Generation(Twh)]]*0.086</f>
        <v>33.242847327272727</v>
      </c>
      <c r="U34" s="4">
        <f>'[1]Hydro Generation - TWh'!BE5</f>
        <v>386.54473636363639</v>
      </c>
      <c r="V34" s="4">
        <f>Table1[[#This Row],[Hydroelectricity  Consumption (Exajoules)]]*0.086</f>
        <v>0.31429920053482052</v>
      </c>
      <c r="W34" s="4">
        <f>'[1]Hydro Consumption - EJ'!BE5</f>
        <v>3.65464186668396</v>
      </c>
    </row>
    <row r="35" spans="1:23" x14ac:dyDescent="0.3">
      <c r="A35" s="2">
        <v>2021</v>
      </c>
      <c r="B35" t="str">
        <f>'[1]Oil Production - tonnes'!A5</f>
        <v>Canada</v>
      </c>
      <c r="C35" s="4">
        <f>'[1]Oil Production - tonnes'!BF5</f>
        <v>266.61885326550174</v>
      </c>
      <c r="D35" s="4">
        <f>'[1]Oil Consumption - Tonnes'!BF5</f>
        <v>95.231219128559943</v>
      </c>
      <c r="E35" s="4">
        <f>Table1[[#This Row],[Natural Gas Production(Bcm)]]*0.72</f>
        <v>124.09145999999998</v>
      </c>
      <c r="F35" s="4">
        <f>'[1]Gas Production - Bcm'!BA5</f>
        <v>172.34924999999998</v>
      </c>
      <c r="G35" s="4">
        <f>Table1[[#This Row],[Natural Gas Consumption(Bcm)]]*0.72</f>
        <v>85.412376000000009</v>
      </c>
      <c r="H35" s="4">
        <f>'[1]Gas Consumption - Bcm'!BF5</f>
        <v>118.62830000000001</v>
      </c>
      <c r="I35" s="4">
        <f>'[1]Coal Production - mt'!AP5</f>
        <v>47.61</v>
      </c>
      <c r="J35" s="4">
        <f>Table1[[#This Row],[Coal Consumption(Exajoules)]]*34.12</f>
        <v>16.120130870342255</v>
      </c>
      <c r="K35" s="4">
        <f>'[1]Coal Consumption - EJ'!BF5</f>
        <v>0.4724540114402771</v>
      </c>
      <c r="L35" s="4">
        <f>Table1[[#This Row],[Solar Energy Generation (Twh)]]*0.086</f>
        <v>0.51982213535353528</v>
      </c>
      <c r="M35" s="4">
        <f>'[1]Solar Generation - TWh'!BF5</f>
        <v>6.0444434343434343</v>
      </c>
      <c r="N35" s="4">
        <f>Table1[[#This Row],[Solar Energy Consumption ( Exajoules)]]*34.12</f>
        <v>1.9427545580267904</v>
      </c>
      <c r="O35" s="4">
        <f>'[1]Solar Consumption - EJ'!BF5</f>
        <v>5.6938879191875458E-2</v>
      </c>
      <c r="P35" s="4">
        <f>Table1[[#This Row],[Wind Energy Generation (Twh)2]]*0.086</f>
        <v>3.2075219333333336</v>
      </c>
      <c r="Q35" s="4">
        <f>'[1]Wind Generation - TWh'!BF5</f>
        <v>37.29676666666667</v>
      </c>
      <c r="R35" s="4">
        <f>Table1[[#This Row],[Wind Energy Consumption(Exajoules)]]*23.88</f>
        <v>8.3899257981777193</v>
      </c>
      <c r="S35" s="4">
        <f>'[1]Wind Consumption - EJ'!BF5</f>
        <v>0.35133692622184753</v>
      </c>
      <c r="T35" s="4">
        <f>Table1[[#This Row],[Hydroelectricity Generation(Twh)]]*0.086</f>
        <v>32.88892892121212</v>
      </c>
      <c r="U35" s="4">
        <f>'[1]Hydro Generation - TWh'!BF5</f>
        <v>382.42940606060608</v>
      </c>
      <c r="V35" s="4">
        <f>Table1[[#This Row],[Hydroelectricity  Consumption (Exajoules)]]*0.086</f>
        <v>0.30981493520736691</v>
      </c>
      <c r="W35" s="4">
        <f>'[1]Hydro Consumption - EJ'!BF5</f>
        <v>3.60249924659729</v>
      </c>
    </row>
    <row r="36" spans="1:23" x14ac:dyDescent="0.3">
      <c r="A36" s="2">
        <v>2022</v>
      </c>
      <c r="B36" t="str">
        <f>'[1]Oil Production - tonnes'!A5</f>
        <v>Canada</v>
      </c>
      <c r="C36" s="4">
        <f>'[1]Oil Production - tonnes'!BG5</f>
        <v>273.92822796327238</v>
      </c>
      <c r="D36" s="4">
        <f>'[1]Oil Consumption - Tonnes'!BG5</f>
        <v>99.231192230833784</v>
      </c>
      <c r="E36" s="4">
        <f>Table1[[#This Row],[Natural Gas Production(Bcm)]]*0.72</f>
        <v>133.070616</v>
      </c>
      <c r="F36" s="4">
        <f>'[1]Gas Production - Bcm'!BB5</f>
        <v>184.8203</v>
      </c>
      <c r="G36" s="4">
        <f>Table1[[#This Row],[Natural Gas Consumption(Bcm)]]*0.72</f>
        <v>89.145719999999997</v>
      </c>
      <c r="H36" s="4">
        <f>'[1]Gas Consumption - Bcm'!BG5</f>
        <v>123.8135</v>
      </c>
      <c r="I36" s="4">
        <f>'[1]Coal Production - mt'!AQ5</f>
        <v>46.705100000000002</v>
      </c>
      <c r="J36" s="4">
        <f>Table1[[#This Row],[Coal Consumption(Exajoules)]]*34.12</f>
        <v>13.14015829205513</v>
      </c>
      <c r="K36" s="4">
        <f>'[1]Coal Consumption - EJ'!BG5</f>
        <v>0.38511601090431213</v>
      </c>
      <c r="L36" s="4">
        <f>Table1[[#This Row],[Solar Energy Generation (Twh)]]*0.086</f>
        <v>0.60632446530821593</v>
      </c>
      <c r="M36" s="4">
        <f>'[1]Solar Generation - TWh'!BG5</f>
        <v>7.0502844803280933</v>
      </c>
      <c r="N36" s="4">
        <f>Table1[[#This Row],[Solar Energy Consumption ( Exajoules)]]*34.12</f>
        <v>2.2577801245450972</v>
      </c>
      <c r="O36" s="4">
        <f>'[1]Solar Consumption - EJ'!BG5</f>
        <v>6.6171750426292419E-2</v>
      </c>
      <c r="P36" s="4">
        <f>Table1[[#This Row],[Wind Energy Generation (Twh)2]]*0.086</f>
        <v>3.3003692707070709</v>
      </c>
      <c r="Q36" s="4">
        <f>'[1]Wind Generation - TWh'!BG5</f>
        <v>38.376386868686872</v>
      </c>
      <c r="R36" s="4">
        <f>Table1[[#This Row],[Wind Energy Consumption(Exajoules)]]*23.88</f>
        <v>8.6013059842586514</v>
      </c>
      <c r="S36" s="4">
        <f>'[1]Wind Consumption - EJ'!BG5</f>
        <v>0.36018869280815125</v>
      </c>
      <c r="T36" s="4">
        <f>Table1[[#This Row],[Hydroelectricity Generation(Twh)]]*0.086</f>
        <v>34.204370761616161</v>
      </c>
      <c r="U36" s="4">
        <f>'[1]Hydro Generation - TWh'!BG5</f>
        <v>397.72524141414146</v>
      </c>
      <c r="V36" s="4">
        <f>Table1[[#This Row],[Hydroelectricity  Consumption (Exajoules)]]*0.086</f>
        <v>0.32103146266937255</v>
      </c>
      <c r="W36" s="4">
        <f>'[1]Hydro Consumption - EJ'!BG5</f>
        <v>3.7329239845275879</v>
      </c>
    </row>
    <row r="37" spans="1:23" x14ac:dyDescent="0.3">
      <c r="A37" s="2">
        <v>2023</v>
      </c>
      <c r="B37" t="str">
        <f>'[1]Oil Production - tonnes'!A5</f>
        <v>Canada</v>
      </c>
      <c r="C37" s="4">
        <f>'[1]Oil Production - tonnes'!BH5</f>
        <v>277.85132324233871</v>
      </c>
      <c r="D37" s="4">
        <f>'[1]Oil Consumption - Tonnes'!BH5</f>
        <v>99.837575639272373</v>
      </c>
      <c r="E37" s="4">
        <f>Table1[[#This Row],[Natural Gas Production(Bcm)]]*0.72</f>
        <v>136.9801297762225</v>
      </c>
      <c r="F37" s="4">
        <f>'[1]Gas Production - Bcm'!BC5</f>
        <v>190.25018024475349</v>
      </c>
      <c r="G37" s="4">
        <f>Table1[[#This Row],[Natural Gas Consumption(Bcm)]]*0.72</f>
        <v>86.923609203643238</v>
      </c>
      <c r="H37" s="4">
        <f>'[1]Gas Consumption - Bcm'!BH5</f>
        <v>120.72723500506007</v>
      </c>
      <c r="I37" s="4">
        <f>'[1]Coal Production - mt'!AR5</f>
        <v>48.575688975679405</v>
      </c>
      <c r="J37" s="4">
        <f>Table1[[#This Row],[Coal Consumption(Exajoules)]]*34.12</f>
        <v>12.648556575775146</v>
      </c>
      <c r="K37" s="4">
        <f>'[1]Coal Consumption - EJ'!BH5</f>
        <v>0.37070798873901367</v>
      </c>
      <c r="L37" s="4">
        <f>Table1[[#This Row],[Solar Energy Generation (Twh)]]*0.086</f>
        <v>0.65717777218598361</v>
      </c>
      <c r="M37" s="4">
        <f>'[1]Solar Generation - TWh'!BH5</f>
        <v>7.6416020021626005</v>
      </c>
      <c r="N37" s="4">
        <f>Table1[[#This Row],[Solar Energy Consumption ( Exajoules)]]*34.12</f>
        <v>2.4382518467307088</v>
      </c>
      <c r="O37" s="4">
        <f>'[1]Solar Consumption - EJ'!BH5</f>
        <v>7.146107405424118E-2</v>
      </c>
      <c r="P37" s="4">
        <f>Table1[[#This Row],[Wind Energy Generation (Twh)2]]*0.086</f>
        <v>3.3485212352218103</v>
      </c>
      <c r="Q37" s="4">
        <f>'[1]Wind Generation - TWh'!BH5</f>
        <v>38.936293432811752</v>
      </c>
      <c r="R37" s="4">
        <f>Table1[[#This Row],[Wind Energy Consumption(Exajoules)]]*23.88</f>
        <v>8.6950896799564354</v>
      </c>
      <c r="S37" s="4">
        <f>'[1]Wind Consumption - EJ'!BH5</f>
        <v>0.36411598324775696</v>
      </c>
      <c r="T37" s="4">
        <f>Table1[[#This Row],[Hydroelectricity Generation(Twh)]]*0.086</f>
        <v>31.320898780922498</v>
      </c>
      <c r="U37" s="4">
        <f>'[1]Hydro Generation - TWh'!BH5</f>
        <v>364.19649745258721</v>
      </c>
      <c r="V37" s="4">
        <f>Table1[[#This Row],[Hydroelectricity  Consumption (Exajoules)]]*0.086</f>
        <v>0.29289997768402098</v>
      </c>
      <c r="W37" s="4">
        <f>'[1]Hydro Consumption - EJ'!BH5</f>
        <v>3.4058136940002441</v>
      </c>
    </row>
    <row r="38" spans="1:23" x14ac:dyDescent="0.3">
      <c r="A38" s="2">
        <v>2020</v>
      </c>
      <c r="B38" t="str">
        <f>'[1]Oil Production - tonnes'!A52</f>
        <v>Chad</v>
      </c>
      <c r="C38" s="4">
        <f>'[1]Oil Production - tonnes'!BE52</f>
        <v>6.6488392805755394</v>
      </c>
      <c r="D38" s="4">
        <f>0</f>
        <v>0</v>
      </c>
      <c r="E38" s="4">
        <f>Table1[[#This Row],[Natural Gas Production(Bcm)]]*0.72</f>
        <v>0</v>
      </c>
      <c r="F38" s="4">
        <v>0</v>
      </c>
      <c r="G38" s="4">
        <f>Table1[[#This Row],[Natural Gas Consumption(Bcm)]]*0.72</f>
        <v>0</v>
      </c>
      <c r="H38" s="4">
        <v>0</v>
      </c>
      <c r="I38" s="4">
        <v>0</v>
      </c>
      <c r="J38" s="4">
        <f>Table1[[#This Row],[Coal Consumption(Exajoules)]]*34.12</f>
        <v>0</v>
      </c>
      <c r="K38" s="4">
        <v>0</v>
      </c>
      <c r="L38" s="4">
        <f>Table1[[#This Row],[Solar Energy Generation (Twh)]]*0.086</f>
        <v>0</v>
      </c>
      <c r="M38" s="4">
        <v>0</v>
      </c>
      <c r="N38" s="4">
        <f>Table1[[#This Row],[Solar Energy Consumption ( Exajoules)]]*34.12</f>
        <v>0</v>
      </c>
      <c r="O38" s="4">
        <v>0</v>
      </c>
      <c r="P38" s="4">
        <f>Table1[[#This Row],[Wind Energy Generation (Twh)2]]*0.086</f>
        <v>0</v>
      </c>
      <c r="Q38" s="4">
        <v>0</v>
      </c>
      <c r="R38" s="4">
        <f>Table1[[#This Row],[Wind Energy Consumption(Exajoules)]]*23.88</f>
        <v>0</v>
      </c>
      <c r="S38" s="4">
        <v>0</v>
      </c>
      <c r="T38" s="4">
        <f>Table1[[#This Row],[Hydroelectricity Generation(Twh)]]*0.086</f>
        <v>0</v>
      </c>
      <c r="U38" s="4">
        <v>0</v>
      </c>
      <c r="V38" s="4">
        <f>Table1[[#This Row],[Hydroelectricity  Consumption (Exajoules)]]*0.086</f>
        <v>0</v>
      </c>
      <c r="W38" s="4">
        <v>0</v>
      </c>
    </row>
    <row r="39" spans="1:23" x14ac:dyDescent="0.3">
      <c r="A39" s="2">
        <v>2021</v>
      </c>
      <c r="B39" t="str">
        <f>'[1]Oil Production - tonnes'!A52</f>
        <v>Chad</v>
      </c>
      <c r="C39" s="4">
        <f>'[1]Oil Production - tonnes'!BF52</f>
        <v>6.1175191366906478</v>
      </c>
      <c r="D39" s="4">
        <v>0</v>
      </c>
      <c r="E39" s="4">
        <f>Table1[[#This Row],[Natural Gas Production(Bcm)]]*0.72</f>
        <v>0</v>
      </c>
      <c r="F39" s="4">
        <v>0</v>
      </c>
      <c r="G39" s="4">
        <f>Table1[[#This Row],[Natural Gas Consumption(Bcm)]]*0.72</f>
        <v>0</v>
      </c>
      <c r="H39" s="4">
        <v>0</v>
      </c>
      <c r="I39" s="4">
        <v>0</v>
      </c>
      <c r="J39" s="4">
        <f>Table1[[#This Row],[Coal Consumption(Exajoules)]]*34.12</f>
        <v>0</v>
      </c>
      <c r="K39" s="4">
        <v>0</v>
      </c>
      <c r="L39" s="4">
        <f>Table1[[#This Row],[Solar Energy Generation (Twh)]]*0.086</f>
        <v>0</v>
      </c>
      <c r="M39" s="4">
        <v>0</v>
      </c>
      <c r="N39" s="4">
        <f>Table1[[#This Row],[Solar Energy Consumption ( Exajoules)]]*34.12</f>
        <v>0</v>
      </c>
      <c r="O39" s="4">
        <v>0</v>
      </c>
      <c r="P39" s="4">
        <f>Table1[[#This Row],[Wind Energy Generation (Twh)2]]*0.086</f>
        <v>0</v>
      </c>
      <c r="Q39" s="4">
        <v>0</v>
      </c>
      <c r="R39" s="4">
        <f>Table1[[#This Row],[Wind Energy Consumption(Exajoules)]]*23.88</f>
        <v>0</v>
      </c>
      <c r="S39" s="4">
        <v>0</v>
      </c>
      <c r="T39" s="4">
        <f>Table1[[#This Row],[Hydroelectricity Generation(Twh)]]*0.086</f>
        <v>0</v>
      </c>
      <c r="U39" s="4">
        <v>0</v>
      </c>
      <c r="V39" s="4">
        <f>Table1[[#This Row],[Hydroelectricity  Consumption (Exajoules)]]*0.086</f>
        <v>0</v>
      </c>
      <c r="W39" s="4">
        <v>0</v>
      </c>
    </row>
    <row r="40" spans="1:23" x14ac:dyDescent="0.3">
      <c r="A40" s="2">
        <v>2022</v>
      </c>
      <c r="B40" t="str">
        <f>'[1]Oil Production - tonnes'!A52</f>
        <v>Chad</v>
      </c>
      <c r="C40" s="4">
        <f>'[1]Oil Production - tonnes'!BG52</f>
        <v>6.4986438848920862</v>
      </c>
      <c r="D40" s="4">
        <v>0</v>
      </c>
      <c r="E40" s="4">
        <f>Table1[[#This Row],[Natural Gas Production(Bcm)]]*0.72</f>
        <v>0</v>
      </c>
      <c r="F40" s="4">
        <v>0</v>
      </c>
      <c r="G40" s="4">
        <f>Table1[[#This Row],[Natural Gas Consumption(Bcm)]]*0.72</f>
        <v>0</v>
      </c>
      <c r="H40" s="4">
        <f>0</f>
        <v>0</v>
      </c>
      <c r="I40" s="4">
        <v>0</v>
      </c>
      <c r="J40" s="4">
        <f>Table1[[#This Row],[Coal Consumption(Exajoules)]]*34.12</f>
        <v>0</v>
      </c>
      <c r="K40" s="4">
        <v>0</v>
      </c>
      <c r="L40" s="4">
        <f>Table1[[#This Row],[Solar Energy Generation (Twh)]]*0.086</f>
        <v>0</v>
      </c>
      <c r="M40" s="4">
        <v>0</v>
      </c>
      <c r="N40" s="4">
        <f>Table1[[#This Row],[Solar Energy Consumption ( Exajoules)]]*34.12</f>
        <v>0</v>
      </c>
      <c r="O40" s="4">
        <v>0</v>
      </c>
      <c r="P40" s="4">
        <f>Table1[[#This Row],[Wind Energy Generation (Twh)2]]*0.086</f>
        <v>0</v>
      </c>
      <c r="Q40" s="4">
        <v>0</v>
      </c>
      <c r="R40" s="4">
        <f>Table1[[#This Row],[Wind Energy Consumption(Exajoules)]]*23.88</f>
        <v>0</v>
      </c>
      <c r="S40" s="4">
        <v>0</v>
      </c>
      <c r="T40" s="4">
        <f>Table1[[#This Row],[Hydroelectricity Generation(Twh)]]*0.086</f>
        <v>0</v>
      </c>
      <c r="U40" s="4">
        <v>0</v>
      </c>
      <c r="V40" s="4">
        <f>Table1[[#This Row],[Hydroelectricity  Consumption (Exajoules)]]*0.086</f>
        <v>0</v>
      </c>
      <c r="W40" s="4">
        <v>0</v>
      </c>
    </row>
    <row r="41" spans="1:23" x14ac:dyDescent="0.3">
      <c r="A41" s="2">
        <v>2023</v>
      </c>
      <c r="B41" t="str">
        <f>'[1]Oil Production - tonnes'!A52</f>
        <v>Chad</v>
      </c>
      <c r="C41" s="4">
        <f>'[1]Oil Production - tonnes'!BH52</f>
        <v>7.030306330935252</v>
      </c>
      <c r="D41" s="4">
        <v>0</v>
      </c>
      <c r="E41" s="4">
        <f>Table1[[#This Row],[Natural Gas Production(Bcm)]]*0.72</f>
        <v>0</v>
      </c>
      <c r="F41" s="4">
        <v>0</v>
      </c>
      <c r="G41" s="4">
        <f>Table1[[#This Row],[Natural Gas Consumption(Bcm)]]*0.72</f>
        <v>0</v>
      </c>
      <c r="H41" s="4">
        <v>0</v>
      </c>
      <c r="I41" s="4">
        <v>0</v>
      </c>
      <c r="J41" s="4">
        <f>Table1[[#This Row],[Coal Consumption(Exajoules)]]*34.12</f>
        <v>0</v>
      </c>
      <c r="K41" s="4">
        <v>0</v>
      </c>
      <c r="L41" s="4">
        <f>Table1[[#This Row],[Solar Energy Generation (Twh)]]*0.086</f>
        <v>0</v>
      </c>
      <c r="M41" s="4">
        <v>0</v>
      </c>
      <c r="N41" s="4">
        <f>Table1[[#This Row],[Solar Energy Consumption ( Exajoules)]]*34.12</f>
        <v>0</v>
      </c>
      <c r="O41" s="4">
        <v>0</v>
      </c>
      <c r="P41" s="4">
        <f>Table1[[#This Row],[Wind Energy Generation (Twh)2]]*0.086</f>
        <v>0</v>
      </c>
      <c r="Q41" s="4">
        <v>0</v>
      </c>
      <c r="R41" s="4">
        <f>Table1[[#This Row],[Wind Energy Consumption(Exajoules)]]*23.88</f>
        <v>0</v>
      </c>
      <c r="S41" s="4">
        <v>0</v>
      </c>
      <c r="T41" s="4">
        <f>Table1[[#This Row],[Hydroelectricity Generation(Twh)]]*0.086</f>
        <v>0</v>
      </c>
      <c r="U41" s="4">
        <v>0</v>
      </c>
      <c r="V41" s="4">
        <f>Table1[[#This Row],[Hydroelectricity  Consumption (Exajoules)]]*0.086</f>
        <v>0</v>
      </c>
      <c r="W41" s="4">
        <v>0</v>
      </c>
    </row>
    <row r="42" spans="1:23" x14ac:dyDescent="0.3">
      <c r="A42" s="2">
        <v>2020</v>
      </c>
      <c r="B42" t="s">
        <v>9</v>
      </c>
      <c r="C42" s="4">
        <v>0</v>
      </c>
      <c r="D42" s="4">
        <f>'[1]Oil Consumption - Tonnes'!BF12</f>
        <v>17.543423034612047</v>
      </c>
      <c r="E42" s="4">
        <f>Table1[[#This Row],[Natural Gas Production(Bcm)]]*0.72</f>
        <v>0</v>
      </c>
      <c r="F42" s="4">
        <v>0</v>
      </c>
      <c r="G42" s="4">
        <f>Table1[[#This Row],[Natural Gas Consumption(Bcm)]]*0.72</f>
        <v>4.4895135270938402</v>
      </c>
      <c r="H42" s="4">
        <f>'[1]Gas Consumption - Bcm'!BE12</f>
        <v>6.2354354542970007</v>
      </c>
      <c r="I42" s="4">
        <v>0</v>
      </c>
      <c r="J42" s="4">
        <f>Table1[[#This Row],[Coal Consumption(Exajoules)]]*34.12</f>
        <v>8.9846420788764956</v>
      </c>
      <c r="K42" s="4">
        <f>'[1]Coal Consumption - EJ'!BE12</f>
        <v>0.2633247971534729</v>
      </c>
      <c r="L42" s="4">
        <f>Table1[[#This Row],[Solar Energy Generation (Twh)]]*0.086</f>
        <v>0.65487654228048142</v>
      </c>
      <c r="M42" s="4">
        <f>'[1]Solar Generation - TWh'!BE12</f>
        <v>7.6148435148893201</v>
      </c>
      <c r="N42" s="4">
        <f>Table1[[#This Row],[Solar Energy Consumption ( Exajoules)]]*34.12</f>
        <v>2.4564904165267945</v>
      </c>
      <c r="O42" s="4">
        <f>'[1]Solar Consumption - EJ'!BE12</f>
        <v>7.199561595916748E-2</v>
      </c>
      <c r="P42" s="4">
        <f>Table1[[#This Row],[Wind Energy Generation (Twh)2]]*0.086</f>
        <v>0.48179803576704888</v>
      </c>
      <c r="Q42" s="4">
        <f>'[1]Wind Generation - TWh'!BE12</f>
        <v>5.6023027414773132</v>
      </c>
      <c r="R42" s="4">
        <f>Table1[[#This Row],[Wind Energy Consumption(Exajoules)]]*23.88</f>
        <v>1.2648701258003712</v>
      </c>
      <c r="S42" s="4">
        <f>'[1]Wind Consumption - EJ'!BE12</f>
        <v>5.296776071190834E-2</v>
      </c>
      <c r="T42" s="4">
        <f>Table1[[#This Row],[Hydroelectricity Generation(Twh)]]*0.086</f>
        <v>1.8680001386739826</v>
      </c>
      <c r="U42" s="4">
        <f>'[1]Hydro Generation - TWh'!BE12</f>
        <v>21.720931845046312</v>
      </c>
      <c r="V42" s="4">
        <f>Table1[[#This Row],[Hydroelectricity  Consumption (Exajoules)]]*0.086</f>
        <v>1.7661271005868909E-2</v>
      </c>
      <c r="W42" s="4">
        <f>'[1]Hydro Consumption - EJ'!BE12</f>
        <v>0.20536361634731293</v>
      </c>
    </row>
    <row r="43" spans="1:23" x14ac:dyDescent="0.3">
      <c r="A43" s="2">
        <v>2021</v>
      </c>
      <c r="B43" t="str">
        <f>'[1]Oil Consumption - Tonnes'!A12</f>
        <v>Chile</v>
      </c>
      <c r="C43" s="4">
        <v>0</v>
      </c>
      <c r="D43" s="4">
        <f>'[1]Oil Consumption - Tonnes'!BF12</f>
        <v>17.543423034612047</v>
      </c>
      <c r="E43" s="4">
        <f>Table1[[#This Row],[Natural Gas Production(Bcm)]]*0.72</f>
        <v>0</v>
      </c>
      <c r="F43" s="4">
        <v>0</v>
      </c>
      <c r="G43" s="4">
        <f>Table1[[#This Row],[Natural Gas Consumption(Bcm)]]*0.72</f>
        <v>4.9125097670399995</v>
      </c>
      <c r="H43" s="4">
        <f>'[1]Gas Consumption - Bcm'!BF12</f>
        <v>6.822930232</v>
      </c>
      <c r="I43" s="4">
        <v>0</v>
      </c>
      <c r="J43" s="4">
        <f>Table1[[#This Row],[Coal Consumption(Exajoules)]]*34.12</f>
        <v>9.9630398535728446</v>
      </c>
      <c r="K43" s="4">
        <f>'[1]Coal Consumption - EJ'!BF12</f>
        <v>0.29199999570846558</v>
      </c>
      <c r="L43" s="4">
        <f>Table1[[#This Row],[Solar Energy Generation (Twh)]]*0.086</f>
        <v>0.92451713182938733</v>
      </c>
      <c r="M43" s="4">
        <f>'[1]Solar Generation - TWh'!BF12</f>
        <v>10.750199207318458</v>
      </c>
      <c r="N43" s="4">
        <f>Table1[[#This Row],[Solar Energy Consumption ( Exajoules)]]*34.12</f>
        <v>3.4552392777800556</v>
      </c>
      <c r="O43" s="4">
        <f>'[1]Solar Consumption - EJ'!BF12</f>
        <v>0.10126727074384689</v>
      </c>
      <c r="P43" s="4">
        <f>Table1[[#This Row],[Wind Energy Generation (Twh)2]]*0.086</f>
        <v>0.6560164286494653</v>
      </c>
      <c r="Q43" s="4">
        <f>'[1]Wind Generation - TWh'!BF12</f>
        <v>7.6280980075519231</v>
      </c>
      <c r="R43" s="4">
        <f>Table1[[#This Row],[Wind Energy Consumption(Exajoules)]]*23.88</f>
        <v>1.7159443983435629</v>
      </c>
      <c r="S43" s="4">
        <f>'[1]Wind Consumption - EJ'!BF12</f>
        <v>7.1856968104839325E-2</v>
      </c>
      <c r="T43" s="4">
        <f>Table1[[#This Row],[Hydroelectricity Generation(Twh)]]*0.086</f>
        <v>1.5542154862689004</v>
      </c>
      <c r="U43" s="4">
        <f>'[1]Hydro Generation - TWh'!BF12</f>
        <v>18.072273096150006</v>
      </c>
      <c r="V43" s="4">
        <f>Table1[[#This Row],[Hydroelectricity  Consumption (Exajoules)]]*0.086</f>
        <v>1.4640766859054565E-2</v>
      </c>
      <c r="W43" s="4">
        <f>'[1]Hydro Consumption - EJ'!BF12</f>
        <v>0.17024147510528564</v>
      </c>
    </row>
    <row r="44" spans="1:23" x14ac:dyDescent="0.3">
      <c r="A44" s="2">
        <v>2022</v>
      </c>
      <c r="B44" t="s">
        <v>9</v>
      </c>
      <c r="C44" s="4">
        <v>0</v>
      </c>
      <c r="D44" s="4">
        <f>'[1]Oil Consumption - Tonnes'!BG12</f>
        <v>18.938971385854927</v>
      </c>
      <c r="E44" s="4">
        <f>Table1[[#This Row],[Natural Gas Production(Bcm)]]*0.72</f>
        <v>0</v>
      </c>
      <c r="F44" s="4">
        <f>0</f>
        <v>0</v>
      </c>
      <c r="G44" s="4">
        <f>Table1[[#This Row],[Natural Gas Consumption(Bcm)]]*0.72</f>
        <v>5.2312758998607132</v>
      </c>
      <c r="H44" s="4">
        <f>'[1]Gas Consumption - Bcm'!BG12</f>
        <v>7.265660972028769</v>
      </c>
      <c r="I44" s="4">
        <v>0</v>
      </c>
      <c r="J44" s="4">
        <f>Table1[[#This Row],[Coal Consumption(Exajoules)]]*34.12</f>
        <v>8.1367505562305436</v>
      </c>
      <c r="K44" s="4">
        <f>'[1]Coal Consumption - EJ'!BG12</f>
        <v>0.2384745180606842</v>
      </c>
      <c r="L44" s="4">
        <f>Table1[[#This Row],[Solar Energy Generation (Twh)]]*0.086</f>
        <v>1.3513769793343169</v>
      </c>
      <c r="M44" s="4">
        <f>'[1]Solar Generation - TWh'!BG12</f>
        <v>15.713685806212988</v>
      </c>
      <c r="N44" s="4">
        <f>Table1[[#This Row],[Solar Energy Consumption ( Exajoules)]]*34.12</f>
        <v>5.0321440649032585</v>
      </c>
      <c r="O44" s="4">
        <f>'[1]Solar Consumption - EJ'!BG12</f>
        <v>0.1474837064743042</v>
      </c>
      <c r="P44" s="4">
        <f>Table1[[#This Row],[Wind Energy Generation (Twh)2]]*0.086</f>
        <v>0.76482461569824878</v>
      </c>
      <c r="Q44" s="4">
        <f>'[1]Wind Generation - TWh'!BG12</f>
        <v>8.8933094848633587</v>
      </c>
      <c r="R44" s="4">
        <f>Table1[[#This Row],[Wind Energy Consumption(Exajoules)]]*23.88</f>
        <v>1.9932588395476341</v>
      </c>
      <c r="S44" s="4">
        <f>'[1]Wind Consumption - EJ'!BG12</f>
        <v>8.3469800651073456E-2</v>
      </c>
      <c r="T44" s="4">
        <f>Table1[[#This Row],[Hydroelectricity Generation(Twh)]]*0.086</f>
        <v>1.753346995697979</v>
      </c>
      <c r="U44" s="4">
        <f>'[1]Hydro Generation - TWh'!BG12</f>
        <v>20.387755763929992</v>
      </c>
      <c r="V44" s="4">
        <f>Table1[[#This Row],[Hydroelectricity  Consumption (Exajoules)]]*0.086</f>
        <v>1.6456362545490263E-2</v>
      </c>
      <c r="W44" s="4">
        <f>'[1]Hydro Consumption - EJ'!BG12</f>
        <v>0.19135305285453796</v>
      </c>
    </row>
    <row r="45" spans="1:23" x14ac:dyDescent="0.3">
      <c r="A45" s="2">
        <v>2023</v>
      </c>
      <c r="B45" t="s">
        <v>9</v>
      </c>
      <c r="C45" s="4">
        <v>0</v>
      </c>
      <c r="D45" s="4">
        <f>'[1]Oil Consumption - Tonnes'!BH12</f>
        <v>19.31529176428117</v>
      </c>
      <c r="E45" s="4">
        <f>Table1[[#This Row],[Natural Gas Production(Bcm)]]*0.72</f>
        <v>0</v>
      </c>
      <c r="F45" s="4">
        <f>0</f>
        <v>0</v>
      </c>
      <c r="G45" s="4">
        <f>Table1[[#This Row],[Natural Gas Consumption(Bcm)]]*0.72</f>
        <v>5.0504134070427718</v>
      </c>
      <c r="H45" s="4">
        <f>'[1]Gas Consumption - Bcm'!BH12</f>
        <v>7.0144630653371838</v>
      </c>
      <c r="I45" s="4">
        <v>0</v>
      </c>
      <c r="J45" s="4">
        <f>Table1[[#This Row],[Coal Consumption(Exajoules)]]*34.12</f>
        <v>5.9918611919879909</v>
      </c>
      <c r="K45" s="4">
        <f>'[1]Coal Consumption - EJ'!BH12</f>
        <v>0.17561140656471252</v>
      </c>
      <c r="L45" s="4">
        <f>Table1[[#This Row],[Solar Energy Generation (Twh)]]*0.086</f>
        <v>1.5632821991201182</v>
      </c>
      <c r="M45" s="4">
        <f>'[1]Solar Generation - TWh'!BH12</f>
        <v>18.177699989768819</v>
      </c>
      <c r="N45" s="4">
        <f>Table1[[#This Row],[Solar Energy Consumption ( Exajoules)]]*34.12</f>
        <v>5.8000680577754968</v>
      </c>
      <c r="O45" s="4">
        <f>'[1]Solar Consumption - EJ'!BH12</f>
        <v>0.16999027132987976</v>
      </c>
      <c r="P45" s="4">
        <f>Table1[[#This Row],[Wind Energy Generation (Twh)2]]*0.086</f>
        <v>0.8385617673644058</v>
      </c>
      <c r="Q45" s="4">
        <f>'[1]Wind Generation - TWh'!BH12</f>
        <v>9.7507182251675104</v>
      </c>
      <c r="R45" s="4">
        <f>Table1[[#This Row],[Wind Energy Consumption(Exajoules)]]*23.88</f>
        <v>2.1774895218014718</v>
      </c>
      <c r="S45" s="4">
        <f>'[1]Wind Consumption - EJ'!BH12</f>
        <v>9.1184653341770172E-2</v>
      </c>
      <c r="T45" s="4">
        <f>Table1[[#This Row],[Hydroelectricity Generation(Twh)]]*0.086</f>
        <v>2.0665581686004564</v>
      </c>
      <c r="U45" s="4">
        <f>'[1]Hydro Generation - TWh'!BH12</f>
        <v>24.029746146516935</v>
      </c>
      <c r="V45" s="4">
        <f>Table1[[#This Row],[Hydroelectricity  Consumption (Exajoules)]]*0.086</f>
        <v>1.9325590759515759E-2</v>
      </c>
      <c r="W45" s="4">
        <f>'[1]Hydro Consumption - EJ'!BH12</f>
        <v>0.22471617162227631</v>
      </c>
    </row>
    <row r="46" spans="1:23" x14ac:dyDescent="0.3">
      <c r="A46" s="2">
        <v>2020</v>
      </c>
      <c r="B46" t="str">
        <f>'[1]Oil Production - tonnes'!A67</f>
        <v>China</v>
      </c>
      <c r="C46" s="4">
        <f>'[1]Oil Production - tonnes'!BE67</f>
        <v>194.76900000000001</v>
      </c>
      <c r="D46" s="4">
        <f>'[1]Oil Consumption - Tonnes'!BE95</f>
        <v>675.74210000000005</v>
      </c>
      <c r="E46" s="4">
        <f>Table1[[#This Row],[Natural Gas Production(Bcm)]]*0.72</f>
        <v>139.68663716814154</v>
      </c>
      <c r="F46" s="4">
        <f>'[1]Gas Production - Bcm'!AZ65</f>
        <v>194.00921828908548</v>
      </c>
      <c r="G46" s="4">
        <f>Table1[[#This Row],[Natural Gas Consumption(Bcm)]]*0.72</f>
        <v>242.36442477876099</v>
      </c>
      <c r="H46" s="4">
        <f>'[1]Gas Consumption - Bcm'!BE95</f>
        <v>336.61725663716805</v>
      </c>
      <c r="I46" s="4">
        <f>'[1]Coal Production - mt'!AO46</f>
        <v>3901.5770999999995</v>
      </c>
      <c r="J46" s="4">
        <f>Table1[[#This Row],[Coal Consumption(Exajoules)]]*34.12</f>
        <v>2874.5824066162108</v>
      </c>
      <c r="K46" s="4">
        <f>'[1]Coal Consumption - EJ'!BE95</f>
        <v>84.249191284179688</v>
      </c>
      <c r="L46" s="4">
        <f>Table1[[#This Row],[Solar Energy Generation (Twh)]]*0.086</f>
        <v>22.454599999999999</v>
      </c>
      <c r="M46" s="4">
        <f>'[1]Solar Generation - TWh'!BE96</f>
        <v>261.10000000000002</v>
      </c>
      <c r="N46" s="4">
        <f>Table1[[#This Row],[Solar Energy Consumption ( Exajoules)]]*34.12</f>
        <v>84.228860960006713</v>
      </c>
      <c r="O46" s="4">
        <f>'[1]Solar Consumption - EJ'!BE97</f>
        <v>2.46860671043396</v>
      </c>
      <c r="P46" s="4">
        <f>Table1[[#This Row],[Wind Energy Generation (Twh)2]]*0.086</f>
        <v>40.119</v>
      </c>
      <c r="Q46" s="4">
        <f>'[1]Wind Generation - TWh'!BE97</f>
        <v>466.5</v>
      </c>
      <c r="R46" s="4">
        <f>Table1[[#This Row],[Wind Energy Consumption(Exajoules)]]*23.88</f>
        <v>1.897689895927906</v>
      </c>
      <c r="S46" s="4">
        <f>'[1]Wind Consumption - EJ'!BE100</f>
        <v>7.9467751085758209E-2</v>
      </c>
      <c r="T46" s="4">
        <f>Table1[[#This Row],[Hydroelectricity Generation(Twh)]]*0.086</f>
        <v>113.666974</v>
      </c>
      <c r="U46" s="4">
        <f>'[1]Hydro Generation - TWh'!BE97</f>
        <v>1321.7090000000001</v>
      </c>
      <c r="V46" s="4">
        <f>Table1[[#This Row],[Hydroelectricity  Consumption (Exajoules)]]*0.086</f>
        <v>1.074680465698242</v>
      </c>
      <c r="W46" s="4">
        <f>'[1]Hydro Consumption - EJ'!$BE97</f>
        <v>12.496284484863281</v>
      </c>
    </row>
    <row r="47" spans="1:23" x14ac:dyDescent="0.3">
      <c r="A47" s="2">
        <v>2021</v>
      </c>
      <c r="B47" t="str">
        <f>'[1]Oil Production - tonnes'!A67</f>
        <v>China</v>
      </c>
      <c r="C47" s="4">
        <f>'[1]Oil Production - tonnes'!BF67</f>
        <v>198.881</v>
      </c>
      <c r="D47" s="4">
        <f>'[1]Oil Consumption - Tonnes'!BF95</f>
        <v>691.60220000000015</v>
      </c>
      <c r="E47" s="4">
        <f>Table1[[#This Row],[Natural Gas Production(Bcm)]]*0.72</f>
        <v>150.63617699115039</v>
      </c>
      <c r="F47" s="4">
        <f>'[1]Gas Production - Bcm'!BA65</f>
        <v>209.2169124877089</v>
      </c>
      <c r="G47" s="4">
        <f>Table1[[#This Row],[Natural Gas Consumption(Bcm)]]*0.72</f>
        <v>273.79292035398225</v>
      </c>
      <c r="H47" s="4">
        <f>'[1]Gas Consumption - Bcm'!BF95</f>
        <v>380.26794493608651</v>
      </c>
      <c r="I47" s="4">
        <f>'[1]Coal Production - mt'!AP46</f>
        <v>4125.8338999999987</v>
      </c>
      <c r="J47" s="4">
        <f>Table1[[#This Row],[Coal Consumption(Exajoules)]]*34.12</f>
        <v>2986.7185342407224</v>
      </c>
      <c r="K47" s="4">
        <f>'[1]Coal Consumption - EJ'!BF95</f>
        <v>87.535713195800781</v>
      </c>
      <c r="L47" s="4">
        <f>Table1[[#This Row],[Solar Energy Generation (Twh)]]*0.086</f>
        <v>28.121999999999996</v>
      </c>
      <c r="M47" s="4">
        <f>'[1]Solar Generation - TWh'!BF96</f>
        <v>327</v>
      </c>
      <c r="N47" s="4">
        <f>Table1[[#This Row],[Solar Energy Consumption ( Exajoules)]]*34.12</f>
        <v>105.10161255836486</v>
      </c>
      <c r="O47" s="4">
        <f>'[1]Solar Consumption - EJ'!BF97</f>
        <v>3.0803520679473877</v>
      </c>
      <c r="P47" s="4">
        <f>Table1[[#This Row],[Wind Energy Generation (Twh)2]]*0.086</f>
        <v>56.398800000000001</v>
      </c>
      <c r="Q47" s="4">
        <f>'[1]Wind Generation - TWh'!BF97</f>
        <v>655.80000000000007</v>
      </c>
      <c r="R47" s="4">
        <f>Table1[[#This Row],[Wind Energy Consumption(Exajoules)]]*23.88</f>
        <v>105.32489330291747</v>
      </c>
      <c r="S47" s="4">
        <f>'[1]Wind Consumption - EJ'!BE97</f>
        <v>4.4105901718139648</v>
      </c>
      <c r="T47" s="4">
        <f>Table1[[#This Row],[Hydroelectricity Generation(Twh)]]*0.086</f>
        <v>111.8</v>
      </c>
      <c r="U47" s="4">
        <f>'[1]Hydro Generation - TWh'!BF97</f>
        <v>1300</v>
      </c>
      <c r="V47" s="4">
        <f>Table1[[#This Row],[Hydroelectricity  Consumption (Exajoules)]]*0.086</f>
        <v>1.0531601257324217</v>
      </c>
      <c r="W47" s="4">
        <f>'[1]Hydro Consumption - EJ'!BF97</f>
        <v>12.246047973632813</v>
      </c>
    </row>
    <row r="48" spans="1:23" x14ac:dyDescent="0.3">
      <c r="A48" s="2">
        <v>2022</v>
      </c>
      <c r="B48" t="str">
        <f>'[1]Oil Production - tonnes'!A67</f>
        <v>China</v>
      </c>
      <c r="C48" s="4">
        <f>'[1]Oil Production - tonnes'!BG67</f>
        <v>204.72200000000001</v>
      </c>
      <c r="D48" s="4">
        <f>'[1]Oil Consumption - Tonnes'!BG95</f>
        <v>695.09519999999998</v>
      </c>
      <c r="E48" s="4">
        <f>Table1[[#This Row],[Natural Gas Production(Bcm)]]*0.72</f>
        <v>159.72584070796461</v>
      </c>
      <c r="F48" s="4">
        <f>'[1]Gas Production - Bcm'!BB65</f>
        <v>221.84144542772862</v>
      </c>
      <c r="G48" s="4">
        <f>Table1[[#This Row],[Natural Gas Consumption(Bcm)]]*0.72</f>
        <v>271.90619469026547</v>
      </c>
      <c r="H48" s="4">
        <f>'[1]Gas Consumption - Bcm'!BG95</f>
        <v>377.64749262536873</v>
      </c>
      <c r="I48" s="4">
        <f>'[1]Coal Production - mt'!AQ46</f>
        <v>4558.5528999999988</v>
      </c>
      <c r="J48" s="4">
        <f>Table1[[#This Row],[Coal Consumption(Exajoules)]]*34.12</f>
        <v>2996.8281253051755</v>
      </c>
      <c r="K48" s="4">
        <f>'[1]Coal Consumption - EJ'!BG95</f>
        <v>87.832008361816406</v>
      </c>
      <c r="L48" s="4">
        <f>Table1[[#This Row],[Solar Energy Generation (Twh)]]*0.086</f>
        <v>36.745219999999996</v>
      </c>
      <c r="M48" s="4">
        <f>'[1]Solar Generation - TWh'!BG96</f>
        <v>427.27</v>
      </c>
      <c r="N48" s="4">
        <f>Table1[[#This Row],[Solar Energy Consumption ( Exajoules)]]*34.12</f>
        <v>136.82875694274901</v>
      </c>
      <c r="O48" s="4">
        <f>'[1]Solar Consumption - EJ'!BG97</f>
        <v>4.0102214813232422</v>
      </c>
      <c r="P48" s="4">
        <f>Table1[[#This Row],[Wind Energy Generation (Twh)2]]*0.086</f>
        <v>65.589619999999996</v>
      </c>
      <c r="Q48" s="4">
        <f>'[1]Wind Generation - TWh'!BG97</f>
        <v>762.67</v>
      </c>
      <c r="R48" s="4">
        <f>Table1[[#This Row],[Wind Energy Consumption(Exajoules)]]*23.88</f>
        <v>2.1102970173954962</v>
      </c>
      <c r="S48" s="4">
        <f>'[1]Wind Consumption - EJ'!BG100</f>
        <v>8.8370896875858307E-2</v>
      </c>
      <c r="T48" s="4">
        <f>Table1[[#This Row],[Hydroelectricity Generation(Twh)]]*0.086</f>
        <v>111.63849286</v>
      </c>
      <c r="U48" s="4">
        <f>'[1]Hydro Generation - TWh'!BG97</f>
        <v>1298.12201</v>
      </c>
      <c r="V48" s="4">
        <f>Table1[[#This Row],[Hydroelectricity  Consumption (Exajoules)]]*0.086</f>
        <v>1.0478037433624268</v>
      </c>
      <c r="W48" s="4">
        <f>'[1]Hydro Consumption - EJ'!BG97</f>
        <v>12.183764457702637</v>
      </c>
    </row>
    <row r="49" spans="1:23" x14ac:dyDescent="0.3">
      <c r="A49" s="2">
        <v>2023</v>
      </c>
      <c r="B49" t="str">
        <f>'[1]Oil Production - tonnes'!A67</f>
        <v>China</v>
      </c>
      <c r="C49" s="4">
        <f>'[1]Oil Production - tonnes'!BH67</f>
        <v>209.02600000000001</v>
      </c>
      <c r="D49" s="4">
        <f>'[1]Oil Consumption - Tonnes'!BH95</f>
        <v>768.55191218905748</v>
      </c>
      <c r="E49" s="4">
        <f>Table1[[#This Row],[Natural Gas Production(Bcm)]]*0.72</f>
        <v>168.66601769911503</v>
      </c>
      <c r="F49" s="4">
        <f>'[1]Gas Production - Bcm'!BC65</f>
        <v>234.25835791543756</v>
      </c>
      <c r="G49" s="4">
        <f>Table1[[#This Row],[Natural Gas Consumption(Bcm)]]*0.72</f>
        <v>291.48344070796458</v>
      </c>
      <c r="H49" s="4">
        <f>'[1]Gas Consumption - Bcm'!BH95</f>
        <v>404.83811209439529</v>
      </c>
      <c r="I49" s="4">
        <f>'[1]Coal Production - mt'!AR46</f>
        <v>4710</v>
      </c>
      <c r="J49" s="4">
        <f>Table1[[#This Row],[Coal Consumption(Exajoules)]]*34.12</f>
        <v>3136.9475885009765</v>
      </c>
      <c r="K49" s="4">
        <f>'[1]Coal Consumption - EJ'!BH95</f>
        <v>91.938674926757813</v>
      </c>
      <c r="L49" s="4">
        <f>Table1[[#This Row],[Solar Energy Generation (Twh)]]*0.086</f>
        <v>50.236899999999991</v>
      </c>
      <c r="M49" s="4">
        <f>'[1]Solar Generation - TWh'!$BH$96</f>
        <v>584.15</v>
      </c>
      <c r="N49" s="4">
        <f>Table1[[#This Row],[Solar Energy Consumption ( Exajoules)]]*34.12</f>
        <v>186.38824762344359</v>
      </c>
      <c r="O49" s="4">
        <f>'[1]Solar Consumption - EJ'!BH97</f>
        <v>5.4627270698547363</v>
      </c>
      <c r="P49" s="4">
        <f>Table1[[#This Row],[Wind Energy Generation (Twh)2]]*0.086</f>
        <v>76.184819999999988</v>
      </c>
      <c r="Q49" s="4">
        <f>'[1]Wind Generation - TWh'!BH97</f>
        <v>885.87</v>
      </c>
      <c r="R49" s="4">
        <f>Table1[[#This Row],[Wind Energy Consumption(Exajoules)]]*23.88</f>
        <v>170.93735544204711</v>
      </c>
      <c r="S49" s="4">
        <f>'[1]Wind Consumption - EJ'!BG97</f>
        <v>7.1581807136535645</v>
      </c>
      <c r="T49" s="4">
        <f>Table1[[#This Row],[Hydroelectricity Generation(Twh)]]*0.086</f>
        <v>105.435613</v>
      </c>
      <c r="U49" s="4">
        <f>'[1]Hydro Generation - TWh'!BH97</f>
        <v>1225.9955000000002</v>
      </c>
      <c r="V49" s="4">
        <f>Table1[[#This Row],[Hydroelectricity  Consumption (Exajoules)]]*0.086</f>
        <v>0.98598984909057608</v>
      </c>
      <c r="W49" s="4">
        <f>'[1]Hydro Consumption - EJ'!BH97</f>
        <v>11.464998245239258</v>
      </c>
    </row>
    <row r="50" spans="1:23" x14ac:dyDescent="0.3">
      <c r="A50" s="2">
        <v>2020</v>
      </c>
      <c r="B50" t="str">
        <f>'[1]Oil Production - tonnes'!A12</f>
        <v>Colombia</v>
      </c>
      <c r="C50" s="4">
        <f>'[1]Oil Production - tonnes'!BE12</f>
        <v>41.251981477633485</v>
      </c>
      <c r="D50" s="4">
        <f>'[1]Oil Consumption - Tonnes'!BE12</f>
        <v>16.001488057197346</v>
      </c>
      <c r="E50" s="4">
        <f>Table1[[#This Row],[Natural Gas Production(Bcm)]]*0.72</f>
        <v>8.9676222724061816</v>
      </c>
      <c r="F50" s="4">
        <f>'[1]Gas Production - Bcm'!AZ13</f>
        <v>12.455030933897476</v>
      </c>
      <c r="G50" s="4">
        <f>Table1[[#This Row],[Natural Gas Consumption(Bcm)]]*0.72</f>
        <v>9.4483273495537059</v>
      </c>
      <c r="H50" s="4">
        <f>'[1]Gas Consumption - Bcm'!BE13</f>
        <v>13.122676874380147</v>
      </c>
      <c r="I50" s="4">
        <f>'[1]Coal Production - mt'!AO11</f>
        <v>54.421521999999996</v>
      </c>
      <c r="J50" s="4">
        <f>Table1[[#This Row],[Coal Consumption(Exajoules)]]*34.12</f>
        <v>5.8320461213588715</v>
      </c>
      <c r="K50" s="4">
        <f>'[1]Coal Consumption - EJ'!BE13</f>
        <v>0.170927494764328</v>
      </c>
      <c r="L50" s="4">
        <f>Table1[[#This Row],[Solar Energy Generation (Twh)]]*0.086</f>
        <v>1.6408800000000001E-2</v>
      </c>
      <c r="M50" s="4">
        <f>'[1]Solar Generation - TWh'!BE13</f>
        <v>0.19080000000000003</v>
      </c>
      <c r="N50" s="4">
        <f>Table1[[#This Row],[Solar Energy Consumption ( Exajoules)]]*34.12</f>
        <v>6.1550621045753352E-2</v>
      </c>
      <c r="O50" s="4">
        <f>'[1]Solar Consumption - EJ'!BE13</f>
        <v>1.803945517167449E-3</v>
      </c>
      <c r="P50" s="4">
        <f>Table1[[#This Row],[Wind Energy Generation (Twh)2]]*0.086</f>
        <v>0</v>
      </c>
      <c r="Q50" s="4">
        <v>0</v>
      </c>
      <c r="R50" s="4">
        <f>Table1[[#This Row],[Wind Energy Consumption(Exajoules)]]*23.88</f>
        <v>2.284861496882513E-3</v>
      </c>
      <c r="S50" s="4">
        <f>'[1]Wind Consumption - EJ'!BE13</f>
        <v>9.5680967206135392E-5</v>
      </c>
      <c r="T50" s="4">
        <f>Table1[[#This Row],[Hydroelectricity Generation(Twh)]]*0.086</f>
        <v>4.2860120999999998</v>
      </c>
      <c r="U50" s="4">
        <f>'[1]Hydro Generation - TWh'!BE13</f>
        <v>49.837350000000001</v>
      </c>
      <c r="V50" s="4">
        <f>Table1[[#This Row],[Hydroelectricity  Consumption (Exajoules)]]*0.086</f>
        <v>4.0522706985473632E-2</v>
      </c>
      <c r="W50" s="4">
        <f>'[1]Hydro Consumption - EJ'!BE13</f>
        <v>0.47119426727294922</v>
      </c>
    </row>
    <row r="51" spans="1:23" x14ac:dyDescent="0.3">
      <c r="A51" s="2">
        <v>2021</v>
      </c>
      <c r="B51" t="str">
        <f>'[1]Oil Production - tonnes'!A12</f>
        <v>Colombia</v>
      </c>
      <c r="C51" s="4">
        <f>'[1]Oil Production - tonnes'!BF12</f>
        <v>38.783549783549788</v>
      </c>
      <c r="D51" s="4">
        <f>'[1]Oil Consumption - Tonnes'!BF13</f>
        <v>19.594701047767444</v>
      </c>
      <c r="E51" s="4">
        <f>Table1[[#This Row],[Natural Gas Production(Bcm)]]*0.72</f>
        <v>9.0478387457280878</v>
      </c>
      <c r="F51" s="4">
        <f>'[1]Gas Production - Bcm'!BA13</f>
        <v>12.566442702400122</v>
      </c>
      <c r="G51" s="4">
        <f>Table1[[#This Row],[Natural Gas Consumption(Bcm)]]*0.72</f>
        <v>9.091173079540793</v>
      </c>
      <c r="H51" s="4">
        <f>'[1]Gas Consumption - Bcm'!BF13</f>
        <v>12.62662927713999</v>
      </c>
      <c r="I51" s="4">
        <f>'[1]Coal Production - mt'!AP11</f>
        <v>59.143665999999996</v>
      </c>
      <c r="J51" s="4">
        <f>Table1[[#This Row],[Coal Consumption(Exajoules)]]*34.12</f>
        <v>3.864158715009689</v>
      </c>
      <c r="K51" s="4">
        <f>'[1]Coal Consumption - EJ'!BF13</f>
        <v>0.11325201392173767</v>
      </c>
      <c r="L51" s="4">
        <f>Table1[[#This Row],[Solar Energy Generation (Twh)]]*0.086</f>
        <v>2.7778859999999999E-2</v>
      </c>
      <c r="M51" s="4">
        <f>'[1]Solar Generation - TWh'!BF13</f>
        <v>0.32301000000000002</v>
      </c>
      <c r="N51" s="4">
        <f>Table1[[#This Row],[Solar Energy Consumption ( Exajoules)]]*34.12</f>
        <v>0</v>
      </c>
      <c r="O51" s="4">
        <v>0</v>
      </c>
      <c r="P51" s="4">
        <f>Table1[[#This Row],[Wind Energy Generation (Twh)2]]*0.086</f>
        <v>5.2004199999999999E-3</v>
      </c>
      <c r="Q51" s="4">
        <f>'[1]Wind Generation - TWh'!BF13</f>
        <v>6.0470000000000003E-2</v>
      </c>
      <c r="R51" s="4">
        <f>Table1[[#This Row],[Wind Energy Consumption(Exajoules)]]*23.88</f>
        <v>1.3602756222244352E-2</v>
      </c>
      <c r="S51" s="4">
        <f>'[1]Wind Consumption - EJ'!BF13</f>
        <v>5.6962965754792094E-4</v>
      </c>
      <c r="T51" s="4">
        <f>Table1[[#This Row],[Hydroelectricity Generation(Twh)]]*0.086</f>
        <v>5.2026964199999988</v>
      </c>
      <c r="U51" s="4">
        <f>'[1]Hydro Generation - TWh'!BF13</f>
        <v>60.496469999999995</v>
      </c>
      <c r="V51" s="4">
        <f>Table1[[#This Row],[Hydroelectricity  Consumption (Exajoules)]]*0.086</f>
        <v>4.9009593605995175E-2</v>
      </c>
      <c r="W51" s="4">
        <f>'[1]Hydro Consumption - EJ'!BF13</f>
        <v>0.56987899541854858</v>
      </c>
    </row>
    <row r="52" spans="1:23" x14ac:dyDescent="0.3">
      <c r="A52" s="2">
        <v>2022</v>
      </c>
      <c r="B52" t="str">
        <f>'[1]Oil Production - tonnes'!A12</f>
        <v>Colombia</v>
      </c>
      <c r="C52" s="4">
        <f>'[1]Oil Production - tonnes'!BG12</f>
        <v>39.727219336219335</v>
      </c>
      <c r="D52" s="4">
        <f>'[1]Oil Consumption - Tonnes'!BG13</f>
        <v>21.910229546570097</v>
      </c>
      <c r="E52" s="4">
        <f>Table1[[#This Row],[Natural Gas Production(Bcm)]]*0.72</f>
        <v>8.9512408945144823</v>
      </c>
      <c r="F52" s="4">
        <f>'[1]Gas Production - Bcm'!BB13</f>
        <v>12.432279020159003</v>
      </c>
      <c r="G52" s="4">
        <f>Table1[[#This Row],[Natural Gas Consumption(Bcm)]]*0.72</f>
        <v>9.061225632268755</v>
      </c>
      <c r="H52" s="4">
        <f>'[1]Gas Consumption - Bcm'!BG13</f>
        <v>12.585035600373272</v>
      </c>
      <c r="I52" s="4">
        <f>'[1]Coal Production - mt'!AQ11</f>
        <v>57.957224000000004</v>
      </c>
      <c r="J52" s="4">
        <f>Table1[[#This Row],[Coal Consumption(Exajoules)]]*34.12</f>
        <v>3.4825987848639484</v>
      </c>
      <c r="K52" s="4">
        <f>'[1]Coal Consumption - EJ'!BG13</f>
        <v>0.10206913203001022</v>
      </c>
      <c r="L52" s="4">
        <f>Table1[[#This Row],[Solar Energy Generation (Twh)]]*0.086</f>
        <v>4.3222739999999996E-2</v>
      </c>
      <c r="M52" s="4">
        <f>'[1]Solar Generation - TWh'!BG13</f>
        <v>0.50258999999999998</v>
      </c>
      <c r="N52" s="4">
        <f>Table1[[#This Row],[Solar Energy Consumption ( Exajoules)]]*34.12</f>
        <v>0</v>
      </c>
      <c r="O52" s="4">
        <v>0</v>
      </c>
      <c r="P52" s="4">
        <f>Table1[[#This Row],[Wind Energy Generation (Twh)2]]*0.086</f>
        <v>6.4396799999999997E-3</v>
      </c>
      <c r="Q52" s="4">
        <f>'[1]Wind Generation - TWh'!BG13</f>
        <v>7.4880000000000002E-2</v>
      </c>
      <c r="R52" s="4">
        <f>Table1[[#This Row],[Wind Energy Consumption(Exajoules)]]*23.88</f>
        <v>1.6782866693101823E-2</v>
      </c>
      <c r="S52" s="4">
        <f>'[1]Wind Consumption - EJ'!BG13</f>
        <v>7.0280011277645826E-4</v>
      </c>
      <c r="T52" s="4">
        <f>Table1[[#This Row],[Hydroelectricity Generation(Twh)]]*0.086</f>
        <v>5.5330060799999998</v>
      </c>
      <c r="U52" s="4">
        <f>'[1]Hydro Generation - TWh'!BG13</f>
        <v>64.337280000000007</v>
      </c>
      <c r="V52" s="4">
        <f>Table1[[#This Row],[Hydroelectricity  Consumption (Exajoules)]]*0.086</f>
        <v>5.1931054472923274E-2</v>
      </c>
      <c r="W52" s="4">
        <f>'[1]Hydro Consumption - EJ'!BG13</f>
        <v>0.60384947061538696</v>
      </c>
    </row>
    <row r="53" spans="1:23" x14ac:dyDescent="0.3">
      <c r="A53" s="2">
        <v>2023</v>
      </c>
      <c r="B53" t="str">
        <f>'[1]Oil Production - tonnes'!A12</f>
        <v>Colombia</v>
      </c>
      <c r="C53" s="4">
        <f>'[1]Oil Production - tonnes'!BH12</f>
        <v>40.937374259944704</v>
      </c>
      <c r="D53" s="4">
        <f>'[1]Oil Consumption - Tonnes'!BH13</f>
        <v>22.278399785351304</v>
      </c>
      <c r="E53" s="4">
        <f>Table1[[#This Row],[Natural Gas Production(Bcm)]]*0.72</f>
        <v>8.6840642363816745</v>
      </c>
      <c r="F53" s="4">
        <f>'[1]Gas Production - Bcm'!BC13</f>
        <v>12.061200328307882</v>
      </c>
      <c r="G53" s="4">
        <f>Table1[[#This Row],[Natural Gas Consumption(Bcm)]]*0.72</f>
        <v>9.3991950452724886</v>
      </c>
      <c r="H53" s="4">
        <f>'[1]Gas Consumption - Bcm'!BH13</f>
        <v>13.054437562878457</v>
      </c>
      <c r="I53" s="4">
        <f>'[1]Coal Production - mt'!AR11</f>
        <v>54.547975529411765</v>
      </c>
      <c r="J53" s="4">
        <f>Table1[[#This Row],[Coal Consumption(Exajoules)]]*34.12</f>
        <v>5.325260722637176</v>
      </c>
      <c r="K53" s="4">
        <f>'[1]Coal Consumption - EJ'!BH13</f>
        <v>0.15607446432113647</v>
      </c>
      <c r="L53" s="4">
        <f>Table1[[#This Row],[Solar Energy Generation (Twh)]]*0.086</f>
        <v>0.10318624000000001</v>
      </c>
      <c r="M53" s="4">
        <f>'[1]Solar Generation - TWh'!BH13</f>
        <v>1.1998400000000002</v>
      </c>
      <c r="N53" s="4">
        <f>Table1[[#This Row],[Solar Energy Consumption ( Exajoules)]]*34.12</f>
        <v>0.38284015089273449</v>
      </c>
      <c r="O53" s="4">
        <f>'[1]Solar Consumption - EJ'!BH13</f>
        <v>1.1220403015613556E-2</v>
      </c>
      <c r="P53" s="4">
        <f>Table1[[#This Row],[Wind Energy Generation (Twh)2]]*0.086</f>
        <v>1.75096E-2</v>
      </c>
      <c r="Q53" s="4">
        <f>'[1]Wind Generation - TWh'!BH13</f>
        <v>0.20360000000000003</v>
      </c>
      <c r="R53" s="4">
        <f>Table1[[#This Row],[Wind Energy Consumption(Exajoules)]]*23.88</f>
        <v>4.5467096152715381E-2</v>
      </c>
      <c r="S53" s="4">
        <f>'[1]Wind Consumption - EJ'!BH13</f>
        <v>1.9039822509512305E-3</v>
      </c>
      <c r="T53" s="4">
        <f>Table1[[#This Row],[Hydroelectricity Generation(Twh)]]*0.086</f>
        <v>5.1457687199999986</v>
      </c>
      <c r="U53" s="4">
        <f>'[1]Hydro Generation - TWh'!BH13</f>
        <v>59.834519999999991</v>
      </c>
      <c r="V53" s="4">
        <f>Table1[[#This Row],[Hydroelectricity  Consumption (Exajoules)]]*0.086</f>
        <v>4.8121083617210382E-2</v>
      </c>
      <c r="W53" s="4">
        <f>'[1]Hydro Consumption - EJ'!BH13</f>
        <v>0.55954748392105103</v>
      </c>
    </row>
    <row r="54" spans="1:23" x14ac:dyDescent="0.3">
      <c r="A54" s="2">
        <v>2020</v>
      </c>
      <c r="B54" t="str">
        <f>'[1]Oil Production - tonnes'!A21</f>
        <v>Denmark</v>
      </c>
      <c r="C54" s="4">
        <f>'[1]Oil Production - tonnes'!BE21</f>
        <v>3.5202070000000001</v>
      </c>
      <c r="D54" s="4">
        <f>'[1]Oil Consumption - Tonnes'!BE29</f>
        <v>6.3995711386299741</v>
      </c>
      <c r="E54" s="4">
        <f>Table1[[#This Row],[Natural Gas Production(Bcm)]]*0.72</f>
        <v>0.99337894333800025</v>
      </c>
      <c r="F54" s="4">
        <f>'[1]Gas Production - Bcm'!AZ20</f>
        <v>1.3796929768583337</v>
      </c>
      <c r="G54" s="4">
        <f>Table1[[#This Row],[Natural Gas Consumption(Bcm)]]*0.72</f>
        <v>1.6722634902261506</v>
      </c>
      <c r="H54" s="4">
        <f>'[1]Gas Consumption - Bcm'!BE29</f>
        <v>2.3225881808696536</v>
      </c>
      <c r="I54" s="4">
        <v>0</v>
      </c>
      <c r="J54" s="4">
        <f>Table1[[#This Row],[Coal Consumption(Exajoules)]]*34.12</f>
        <v>1.1435566738247871</v>
      </c>
      <c r="K54" s="4">
        <f>'[1]Coal Consumption - EJ'!$BE$29</f>
        <v>3.3515729010105133E-2</v>
      </c>
      <c r="L54" s="4">
        <f>Table1[[#This Row],[Solar Energy Generation (Twh)]]*0.086</f>
        <v>0.10152575199999998</v>
      </c>
      <c r="M54" s="4">
        <f>'[1]Solar Generation - TWh'!BE30</f>
        <v>1.1805319999999999</v>
      </c>
      <c r="N54" s="4">
        <f>Table1[[#This Row],[Solar Energy Consumption ( Exajoules)]]*34.12</f>
        <v>0.38083059072494502</v>
      </c>
      <c r="O54" s="4">
        <f>'[1]Solar Consumption - EJ'!BE30</f>
        <v>1.1161506175994873E-2</v>
      </c>
      <c r="P54" s="4">
        <f>Table1[[#This Row],[Wind Energy Generation (Twh)2]]*0.086</f>
        <v>1.4043984039999999</v>
      </c>
      <c r="Q54" s="4">
        <f>'[1]Wind Generation - TWh'!BE30</f>
        <v>16.330214000000002</v>
      </c>
      <c r="R54" s="4">
        <f>Table1[[#This Row],[Wind Energy Consumption(Exajoules)]]*23.88</f>
        <v>7.9278150452300897E-2</v>
      </c>
      <c r="S54" s="4">
        <f>'[1]Wind Consumption - EJ'!BE41</f>
        <v>3.3198555465787649E-3</v>
      </c>
      <c r="T54" s="4">
        <f>Table1[[#This Row],[Hydroelectricity Generation(Twh)]]*0.086</f>
        <v>0</v>
      </c>
      <c r="U54" s="4">
        <f>0</f>
        <v>0</v>
      </c>
      <c r="V54" s="4">
        <f>Table1[[#This Row],[Hydroelectricity  Consumption (Exajoules)]]*0.086</f>
        <v>0</v>
      </c>
      <c r="W54" s="4">
        <v>0</v>
      </c>
    </row>
    <row r="55" spans="1:23" x14ac:dyDescent="0.3">
      <c r="A55" s="2">
        <v>2021</v>
      </c>
      <c r="B55" t="str">
        <f>'[1]Oil Production - tonnes'!A21</f>
        <v>Denmark</v>
      </c>
      <c r="C55" s="4">
        <f>'[1]Oil Production - tonnes'!BF21</f>
        <v>3.2367520000000001</v>
      </c>
      <c r="D55" s="4">
        <f>'[1]Oil Consumption - Tonnes'!BF29</f>
        <v>6.4619183885149658</v>
      </c>
      <c r="E55" s="4">
        <f>Table1[[#This Row],[Natural Gas Production(Bcm)]]*0.72</f>
        <v>1.0508796121653128</v>
      </c>
      <c r="F55" s="4">
        <f>'[1]Gas Production - Bcm'!BA20</f>
        <v>1.4595550168962679</v>
      </c>
      <c r="G55" s="4">
        <f>Table1[[#This Row],[Natural Gas Consumption(Bcm)]]*0.72</f>
        <v>1.7060192085658359</v>
      </c>
      <c r="H55" s="4">
        <f>'[1]Gas Consumption - Bcm'!BF29</f>
        <v>2.3694711230081054</v>
      </c>
      <c r="I55" s="4">
        <v>0</v>
      </c>
      <c r="J55" s="4">
        <f>Table1[[#This Row],[Coal Consumption(Exajoules)]]*34.12</f>
        <v>1.5230587431788443</v>
      </c>
      <c r="K55" s="4">
        <f>'[1]Coal Consumption - EJ'!BF29</f>
        <v>4.4638298451900482E-2</v>
      </c>
      <c r="L55" s="4">
        <f>Table1[[#This Row],[Solar Energy Generation (Twh)]]*0.086</f>
        <v>0.11256789399999999</v>
      </c>
      <c r="M55" s="4">
        <f>'[1]Solar Generation - TWh'!BF30</f>
        <v>1.308929</v>
      </c>
      <c r="N55" s="4">
        <f>Table1[[#This Row],[Solar Energy Consumption ( Exajoules)]]*34.12</f>
        <v>0.4207050436735153</v>
      </c>
      <c r="O55" s="4">
        <f>'[1]Solar Consumption - EJ'!BF30</f>
        <v>1.2330159544944763E-2</v>
      </c>
      <c r="P55" s="4">
        <f>Table1[[#This Row],[Wind Energy Generation (Twh)2]]*0.086</f>
        <v>1.3806841620000001</v>
      </c>
      <c r="Q55" s="4">
        <f>'[1]Wind Generation - TWh'!BF30</f>
        <v>16.054467000000002</v>
      </c>
      <c r="R55" s="4">
        <f>Table1[[#This Row],[Wind Energy Consumption(Exajoules)]]*23.88</f>
        <v>7.0704859374091031E-2</v>
      </c>
      <c r="S55" s="4">
        <f>'[1]Wind Consumption - EJ'!BF41</f>
        <v>2.9608400072902441E-3</v>
      </c>
      <c r="T55" s="4">
        <f>Table1[[#This Row],[Hydroelectricity Generation(Twh)]]*0.086</f>
        <v>0</v>
      </c>
      <c r="U55" s="4">
        <f>0</f>
        <v>0</v>
      </c>
      <c r="V55" s="4">
        <f>Table1[[#This Row],[Hydroelectricity  Consumption (Exajoules)]]*0.086</f>
        <v>0</v>
      </c>
      <c r="W55" s="4">
        <f>0</f>
        <v>0</v>
      </c>
    </row>
    <row r="56" spans="1:23" x14ac:dyDescent="0.3">
      <c r="A56" s="2">
        <v>2022</v>
      </c>
      <c r="B56" t="str">
        <f>'[1]Oil Production - tonnes'!A21</f>
        <v>Denmark</v>
      </c>
      <c r="C56" s="4">
        <f>'[1]Oil Production - tonnes'!BG21</f>
        <v>3.18486</v>
      </c>
      <c r="D56" s="4">
        <f>'[1]Oil Consumption - Tonnes'!BG29</f>
        <v>7.2428565538667877</v>
      </c>
      <c r="E56" s="4">
        <f>Table1[[#This Row],[Natural Gas Production(Bcm)]]*0.72</f>
        <v>1.0427821293695081</v>
      </c>
      <c r="F56" s="4">
        <f>'[1]Gas Production - Bcm'!BB20</f>
        <v>1.4483085130132056</v>
      </c>
      <c r="G56" s="4">
        <f>Table1[[#This Row],[Natural Gas Consumption(Bcm)]]*0.72</f>
        <v>1.2189624643768293</v>
      </c>
      <c r="H56" s="4">
        <f>'[1]Gas Consumption - Bcm'!BG29</f>
        <v>1.6930034227455963</v>
      </c>
      <c r="I56" s="4">
        <v>0</v>
      </c>
      <c r="J56" s="4">
        <f>Table1[[#This Row],[Coal Consumption(Exajoules)]]*34.12</f>
        <v>1.4961081390082835</v>
      </c>
      <c r="K56" s="4">
        <f>'[1]Coal Consumption - EJ'!BG29</f>
        <v>4.3848421424627304E-2</v>
      </c>
      <c r="L56" s="4">
        <f>Table1[[#This Row],[Solar Energy Generation (Twh)]]*0.086</f>
        <v>0.18942076199999999</v>
      </c>
      <c r="M56" s="4">
        <f>'[1]Solar Generation - TWh'!BG30</f>
        <v>2.2025670000000002</v>
      </c>
      <c r="N56" s="4">
        <f>Table1[[#This Row],[Solar Energy Consumption ( Exajoules)]]*34.12</f>
        <v>0.70534913644194597</v>
      </c>
      <c r="O56" s="4">
        <f>'[1]Solar Consumption - EJ'!BG30</f>
        <v>2.0672600716352463E-2</v>
      </c>
      <c r="P56" s="4">
        <f>Table1[[#This Row],[Wind Energy Generation (Twh)2]]*0.086</f>
        <v>1.6363928640000001</v>
      </c>
      <c r="Q56" s="4">
        <f>'[1]Wind Generation - TWh'!BG30</f>
        <v>19.027824000000003</v>
      </c>
      <c r="R56" s="4">
        <f>Table1[[#This Row],[Wind Energy Consumption(Exajoules)]]*23.88</f>
        <v>6.9978145686909549E-2</v>
      </c>
      <c r="S56" s="4">
        <f>'[1]Wind Consumption - EJ'!BG41</f>
        <v>2.9304081108421087E-3</v>
      </c>
      <c r="T56" s="4">
        <f>Table1[[#This Row],[Hydroelectricity Generation(Twh)]]*0.086</f>
        <v>0</v>
      </c>
      <c r="U56" s="4">
        <v>0</v>
      </c>
      <c r="V56" s="4">
        <f>Table1[[#This Row],[Hydroelectricity  Consumption (Exajoules)]]*0.086</f>
        <v>0</v>
      </c>
      <c r="W56" s="4">
        <f>0</f>
        <v>0</v>
      </c>
    </row>
    <row r="57" spans="1:23" x14ac:dyDescent="0.3">
      <c r="A57" s="2">
        <v>2023</v>
      </c>
      <c r="B57" t="str">
        <f>'[1]Oil Production - tonnes'!A21</f>
        <v>Denmark</v>
      </c>
      <c r="C57" s="4">
        <f>'[1]Oil Production - tonnes'!BH21</f>
        <v>2.9220140000000003</v>
      </c>
      <c r="D57" s="4">
        <f>'[1]Oil Consumption - Tonnes'!BH29</f>
        <v>7.2815826492787581</v>
      </c>
      <c r="E57" s="4">
        <f>Table1[[#This Row],[Natural Gas Production(Bcm)]]*0.72</f>
        <v>1.0088323515654385</v>
      </c>
      <c r="F57" s="4">
        <f>'[1]Gas Production - Bcm'!BC20</f>
        <v>1.4011560438408868</v>
      </c>
      <c r="G57" s="4">
        <f>Table1[[#This Row],[Natural Gas Consumption(Bcm)]]*0.72</f>
        <v>1.1737807212385323</v>
      </c>
      <c r="H57" s="4">
        <f>'[1]Gas Consumption - Bcm'!BH29</f>
        <v>1.6302510017201839</v>
      </c>
      <c r="I57" s="4">
        <v>0</v>
      </c>
      <c r="J57" s="4">
        <f>Table1[[#This Row],[Coal Consumption(Exajoules)]]*34.12</f>
        <v>0.993858486637473</v>
      </c>
      <c r="K57" s="4">
        <f>'[1]Coal Consumption - EJ'!BH29</f>
        <v>2.912832610309124E-2</v>
      </c>
      <c r="L57" s="4">
        <f>Table1[[#This Row],[Solar Energy Generation (Twh)]]*0.086</f>
        <v>0.29903253941070801</v>
      </c>
      <c r="M57" s="4">
        <f>'[1]Solar Generation - TWh'!BH30</f>
        <v>3.477122551287303</v>
      </c>
      <c r="N57" s="4">
        <f>Table1[[#This Row],[Solar Energy Consumption ( Exajoules)]]*34.12</f>
        <v>1.1094663476943969</v>
      </c>
      <c r="O57" s="4">
        <f>'[1]Solar Consumption - EJ'!BH30</f>
        <v>3.2516598701477051E-2</v>
      </c>
      <c r="P57" s="4">
        <f>Table1[[#This Row],[Wind Energy Generation (Twh)2]]*0.086</f>
        <v>1.667957338044338</v>
      </c>
      <c r="Q57" s="4">
        <f>'[1]Wind Generation - TWh'!BH30</f>
        <v>19.394852767957421</v>
      </c>
      <c r="R57" s="4">
        <f>Table1[[#This Row],[Wind Energy Consumption(Exajoules)]]*23.88</f>
        <v>0.10381240462884306</v>
      </c>
      <c r="S57" s="4">
        <f>'[1]Wind Consumption - EJ'!BH41</f>
        <v>4.3472531251609325E-3</v>
      </c>
      <c r="T57" s="4">
        <f>Table1[[#This Row],[Hydroelectricity Generation(Twh)]]*0.086</f>
        <v>0</v>
      </c>
      <c r="U57" s="4">
        <f>0</f>
        <v>0</v>
      </c>
      <c r="V57" s="4">
        <f>Table1[[#This Row],[Hydroelectricity  Consumption (Exajoules)]]*0.086</f>
        <v>1.5831355209229514E-5</v>
      </c>
      <c r="W57" s="4">
        <f>'[1]Hydro Consumption - EJ'!BH29</f>
        <v>1.8408552568871528E-4</v>
      </c>
    </row>
    <row r="58" spans="1:23" x14ac:dyDescent="0.3">
      <c r="A58" s="2">
        <v>2020</v>
      </c>
      <c r="B58" t="str">
        <f>'[1]Oil Production - tonnes'!A13</f>
        <v>Ecuador</v>
      </c>
      <c r="C58" s="4">
        <f>'[1]Oil Production - tonnes'!BE13</f>
        <v>25.763542077826727</v>
      </c>
      <c r="D58" s="4">
        <f>'[1]Oil Consumption - Tonnes'!BE13</f>
        <v>15.209276306617745</v>
      </c>
      <c r="E58" s="4">
        <f>Table1[[#This Row],[Natural Gas Production(Bcm)]]*0.72</f>
        <v>0</v>
      </c>
      <c r="F58" s="4">
        <v>0</v>
      </c>
      <c r="G58" s="4">
        <f>Table1[[#This Row],[Natural Gas Consumption(Bcm)]]*0.72</f>
        <v>0.42507603781307995</v>
      </c>
      <c r="H58" s="4">
        <f>'[1]Gas Consumption - Bcm'!BE14</f>
        <v>0.59038338585149996</v>
      </c>
      <c r="I58" s="4">
        <v>0</v>
      </c>
      <c r="J58" s="4">
        <f>Table1[[#This Row],[Coal Consumption(Exajoules)]]*34.12</f>
        <v>3.4483022913336749E-2</v>
      </c>
      <c r="K58" s="4">
        <f>'[1]Coal Consumption - EJ'!BE14</f>
        <v>1.0106395930051804E-3</v>
      </c>
      <c r="L58" s="4">
        <f>Table1[[#This Row],[Solar Energy Generation (Twh)]]*0.086</f>
        <v>3.2473599999999999E-3</v>
      </c>
      <c r="M58" s="4">
        <f>'[1]Solar Generation - TWh'!BE14</f>
        <v>3.7760000000000002E-2</v>
      </c>
      <c r="N58" s="4">
        <f>Table1[[#This Row],[Solar Energy Consumption ( Exajoules)]]*34.12</f>
        <v>1.2181087662465869E-2</v>
      </c>
      <c r="O58" s="4">
        <f>'[1]Solar Consumption - EJ'!BE14</f>
        <v>3.5700725857168436E-4</v>
      </c>
      <c r="P58" s="4">
        <f>Table1[[#This Row],[Wind Energy Generation (Twh)2]]*0.086</f>
        <v>6.6305999999999995E-3</v>
      </c>
      <c r="Q58" s="4">
        <f>'[1]Wind Generation - TWh'!BE14</f>
        <v>7.7100000000000002E-2</v>
      </c>
      <c r="R58" s="4">
        <f>Table1[[#This Row],[Wind Energy Consumption(Exajoules)]]*23.88</f>
        <v>1.7407393218018114E-2</v>
      </c>
      <c r="S58" s="4">
        <f>'[1]Wind Consumption - EJ'!BE14</f>
        <v>7.2895281482487917E-4</v>
      </c>
      <c r="T58" s="4">
        <f>Table1[[#This Row],[Hydroelectricity Generation(Twh)]]*0.086</f>
        <v>2.0926603599999996</v>
      </c>
      <c r="U58" s="4">
        <f>'[1]Hydro Generation - TWh'!BE14</f>
        <v>24.333259999999999</v>
      </c>
      <c r="V58" s="4">
        <f>Table1[[#This Row],[Hydroelectricity  Consumption (Exajoules)]]*0.086</f>
        <v>1.9785353183746336E-2</v>
      </c>
      <c r="W58" s="4">
        <f>'[1]Hydro Consumption - EJ'!BE14</f>
        <v>0.23006224632263184</v>
      </c>
    </row>
    <row r="59" spans="1:23" ht="13.2" customHeight="1" x14ac:dyDescent="0.3">
      <c r="A59" s="2">
        <v>2021</v>
      </c>
      <c r="B59" t="str">
        <f>'[1]Oil Production - tonnes'!A13</f>
        <v>Ecuador</v>
      </c>
      <c r="C59" s="4">
        <f>'[1]Oil Production - tonnes'!BF13</f>
        <v>25.345319622173278</v>
      </c>
      <c r="D59" s="4">
        <f>'[1]Oil Consumption - Tonnes'!BF14</f>
        <v>11.276566548040151</v>
      </c>
      <c r="E59" s="4">
        <f>Table1[[#This Row],[Natural Gas Production(Bcm)]]*0.72</f>
        <v>0</v>
      </c>
      <c r="F59" s="4">
        <v>0</v>
      </c>
      <c r="G59" s="4">
        <f>Table1[[#This Row],[Natural Gas Consumption(Bcm)]]*0.72</f>
        <v>0.44915982456005998</v>
      </c>
      <c r="H59" s="4">
        <f>'[1]Gas Consumption - Bcm'!BF14</f>
        <v>0.62383308966675</v>
      </c>
      <c r="I59" s="4">
        <v>0</v>
      </c>
      <c r="J59" s="4">
        <f>Table1[[#This Row],[Coal Consumption(Exajoules)]]*34.12</f>
        <v>6.7538945106789469E-2</v>
      </c>
      <c r="K59" s="4">
        <f>'[1]Coal Consumption - EJ'!BF14</f>
        <v>1.9794532563537359E-3</v>
      </c>
      <c r="L59" s="4">
        <f>Table1[[#This Row],[Solar Energy Generation (Twh)]]*0.086</f>
        <v>3.1708199999999995E-3</v>
      </c>
      <c r="M59" s="4">
        <f>'[1]Solar Generation - TWh'!BF14</f>
        <v>3.687E-2</v>
      </c>
      <c r="N59" s="4">
        <f>Table1[[#This Row],[Solar Energy Consumption ( Exajoules)]]*34.12</f>
        <v>0</v>
      </c>
      <c r="O59" s="4">
        <v>0</v>
      </c>
      <c r="P59" s="4">
        <f>Table1[[#This Row],[Wind Energy Generation (Twh)2]]*0.086</f>
        <v>5.33286E-3</v>
      </c>
      <c r="Q59" s="4">
        <f>'[1]Wind Generation - TWh'!BF14</f>
        <v>6.2010000000000003E-2</v>
      </c>
      <c r="R59" s="4">
        <f>Table1[[#This Row],[Wind Energy Consumption(Exajoules)]]*23.88</f>
        <v>1.3949180098716169E-2</v>
      </c>
      <c r="S59" s="4">
        <f>'[1]Wind Consumption - EJ'!BF14</f>
        <v>5.8413652004674077E-4</v>
      </c>
      <c r="T59" s="4">
        <f>Table1[[#This Row],[Hydroelectricity Generation(Twh)]]*0.086</f>
        <v>2.1994164599999997</v>
      </c>
      <c r="U59" s="4">
        <f>'[1]Hydro Generation - TWh'!BF14</f>
        <v>25.57461</v>
      </c>
      <c r="V59" s="4">
        <f>Table1[[#This Row],[Hydroelectricity  Consumption (Exajoules)]]*0.086</f>
        <v>2.0718584954738616E-2</v>
      </c>
      <c r="W59" s="4">
        <f>'[1]Hydro Consumption - EJ'!BF14</f>
        <v>0.24091377854347229</v>
      </c>
    </row>
    <row r="60" spans="1:23" ht="13.2" customHeight="1" x14ac:dyDescent="0.3">
      <c r="A60" s="2">
        <v>2022</v>
      </c>
      <c r="B60" t="str">
        <f>'[1]Oil Production - tonnes'!A13</f>
        <v>Ecuador</v>
      </c>
      <c r="C60" s="4">
        <f>'[1]Oil Production - tonnes'!BG13</f>
        <v>25.778721585903089</v>
      </c>
      <c r="D60" s="4">
        <f>'[1]Oil Consumption - Tonnes'!BG14</f>
        <v>12.411468230077617</v>
      </c>
      <c r="E60" s="4">
        <f>Table1[[#This Row],[Natural Gas Production(Bcm)]]*0.72</f>
        <v>0</v>
      </c>
      <c r="F60" s="4">
        <f>0</f>
        <v>0</v>
      </c>
      <c r="G60" s="4">
        <f>Table1[[#This Row],[Natural Gas Consumption(Bcm)]]*0.72</f>
        <v>0.38651586182082004</v>
      </c>
      <c r="H60" s="4">
        <f>'[1]Gas Consumption - Bcm'!BG14</f>
        <v>0.5368275858622501</v>
      </c>
      <c r="I60" s="4">
        <v>0</v>
      </c>
      <c r="J60" s="4">
        <f>Table1[[#This Row],[Coal Consumption(Exajoules)]]*34.12</f>
        <v>9.8241244629025448E-2</v>
      </c>
      <c r="K60" s="4">
        <f>'[1]Coal Consumption - EJ'!BG14</f>
        <v>2.8792861849069595E-3</v>
      </c>
      <c r="L60" s="4">
        <f>Table1[[#This Row],[Solar Energy Generation (Twh)]]*0.086</f>
        <v>3.3109999999999997E-3</v>
      </c>
      <c r="M60" s="4">
        <f>'[1]Solar Generation - TWh'!BG14</f>
        <v>3.85E-2</v>
      </c>
      <c r="N60" s="4">
        <f>Table1[[#This Row],[Solar Energy Consumption ( Exajoules)]]*34.12</f>
        <v>0</v>
      </c>
      <c r="O60" s="4">
        <v>0</v>
      </c>
      <c r="P60" s="4">
        <f>Table1[[#This Row],[Wind Energy Generation (Twh)2]]*0.086</f>
        <v>5.2115999999999994E-3</v>
      </c>
      <c r="Q60" s="4">
        <f>'[1]Wind Generation - TWh'!BG14</f>
        <v>6.0600000000000001E-2</v>
      </c>
      <c r="R60" s="4">
        <f>Table1[[#This Row],[Wind Energy Consumption(Exajoules)]]*23.88</f>
        <v>1.3582287097815424E-2</v>
      </c>
      <c r="S60" s="4">
        <f>'[1]Wind Consumption - EJ'!BG14</f>
        <v>5.6877249153330922E-4</v>
      </c>
      <c r="T60" s="4">
        <f>Table1[[#This Row],[Hydroelectricity Generation(Twh)]]*0.086</f>
        <v>2.1186237599999997</v>
      </c>
      <c r="U60" s="4">
        <f>'[1]Hydro Generation - TWh'!BG14</f>
        <v>24.635159999999999</v>
      </c>
      <c r="V60" s="4">
        <f>Table1[[#This Row],[Hydroelectricity  Consumption (Exajoules)]]*0.086</f>
        <v>1.9884736061096191E-2</v>
      </c>
      <c r="W60" s="4">
        <f>'[1]Hydro Consumption - EJ'!BG14</f>
        <v>0.23121786117553711</v>
      </c>
    </row>
    <row r="61" spans="1:23" ht="13.2" customHeight="1" x14ac:dyDescent="0.3">
      <c r="A61" s="2">
        <v>2023</v>
      </c>
      <c r="B61" t="str">
        <f>'[1]Oil Production - tonnes'!A13</f>
        <v>Ecuador</v>
      </c>
      <c r="C61" s="4">
        <f>'[1]Oil Production - tonnes'!BH13</f>
        <v>25.473589251835538</v>
      </c>
      <c r="D61" s="4">
        <f>'[1]Oil Consumption - Tonnes'!BH14</f>
        <v>13.266980975975157</v>
      </c>
      <c r="E61" s="4">
        <f>Table1[[#This Row],[Natural Gas Production(Bcm)]]*0.72</f>
        <v>0</v>
      </c>
      <c r="F61" s="4">
        <v>0</v>
      </c>
      <c r="G61" s="4">
        <f>Table1[[#This Row],[Natural Gas Consumption(Bcm)]]*0.72</f>
        <v>0.35581023219899388</v>
      </c>
      <c r="H61" s="4">
        <f>'[1]Gas Consumption - Bcm'!BH14</f>
        <v>0.49418087805415822</v>
      </c>
      <c r="I61" s="4">
        <v>0</v>
      </c>
      <c r="J61" s="4">
        <f>Table1[[#This Row],[Coal Consumption(Exajoules)]]*34.12</f>
        <v>8.4545801328495138E-2</v>
      </c>
      <c r="K61" s="4">
        <f>'[1]Coal Consumption - EJ'!BH14</f>
        <v>2.4778957013040781E-3</v>
      </c>
      <c r="L61" s="4">
        <f>Table1[[#This Row],[Solar Energy Generation (Twh)]]*0.086</f>
        <v>3.2963799999999994E-3</v>
      </c>
      <c r="M61" s="4">
        <f>'[1]Solar Generation - TWh'!BH14</f>
        <v>3.8329999999999996E-2</v>
      </c>
      <c r="N61" s="4">
        <f>Table1[[#This Row],[Solar Energy Consumption ( Exajoules)]]*34.12</f>
        <v>0</v>
      </c>
      <c r="O61" s="4">
        <v>0</v>
      </c>
      <c r="P61" s="4">
        <f>Table1[[#This Row],[Wind Energy Generation (Twh)2]]*0.086</f>
        <v>1.793788E-2</v>
      </c>
      <c r="Q61" s="4">
        <f>'[1]Wind Generation - TWh'!BH14</f>
        <v>0.20858000000000002</v>
      </c>
      <c r="R61" s="4">
        <f>Table1[[#This Row],[Wind Energy Consumption(Exajoules)]]*23.88</f>
        <v>4.6579209286719561E-2</v>
      </c>
      <c r="S61" s="4">
        <f>'[1]Wind Consumption - EJ'!BH14</f>
        <v>1.9505531527101994E-3</v>
      </c>
      <c r="T61" s="4">
        <f>Table1[[#This Row],[Hydroelectricity Generation(Twh)]]*0.086</f>
        <v>2.17998906</v>
      </c>
      <c r="U61" s="4">
        <f>'[1]Hydro Generation - TWh'!BH14</f>
        <v>25.348710000000001</v>
      </c>
      <c r="V61" s="4">
        <f>Table1[[#This Row],[Hydroelectricity  Consumption (Exajoules)]]*0.086</f>
        <v>2.0386348426342009E-2</v>
      </c>
      <c r="W61" s="4">
        <f>'[1]Hydro Consumption - EJ'!BH14</f>
        <v>0.23705056309700012</v>
      </c>
    </row>
    <row r="62" spans="1:23" x14ac:dyDescent="0.3">
      <c r="A62" s="2">
        <v>2020</v>
      </c>
      <c r="B62" t="str">
        <f>'[1]Oil Production - tonnes'!A54</f>
        <v>Egypt</v>
      </c>
      <c r="C62" s="4">
        <f>'[1]Oil Production - tonnes'!BE54</f>
        <v>31.066370030361814</v>
      </c>
      <c r="D62" s="4">
        <f>'[1]Oil Consumption - Tonnes'!BE81</f>
        <v>27.428000000000001</v>
      </c>
      <c r="E62" s="4">
        <f>Table1[[#This Row],[Natural Gas Production(Bcm)]]*0.72</f>
        <v>42.094925393554682</v>
      </c>
      <c r="F62" s="4">
        <f>'[1]Gas Production - Bcm'!AZ55</f>
        <v>58.465174157714841</v>
      </c>
      <c r="G62" s="4">
        <f>Table1[[#This Row],[Natural Gas Consumption(Bcm)]]*0.72</f>
        <v>41.981705190065277</v>
      </c>
      <c r="H62" s="4">
        <f>'[1]Gas Consumption - Bcm'!BE81</f>
        <v>58.307923875090665</v>
      </c>
      <c r="I62" s="4">
        <v>0</v>
      </c>
      <c r="J62" s="4">
        <f>Table1[[#This Row],[Coal Consumption(Exajoules)]]*34.12</f>
        <v>1.0727377906441689</v>
      </c>
      <c r="K62" s="4">
        <f>'[1]Coal Consumption - EJ'!BE81</f>
        <v>3.1440146267414093E-2</v>
      </c>
      <c r="L62" s="4">
        <f>Table1[[#This Row],[Solar Energy Generation (Twh)]]*0.086</f>
        <v>0.38291586</v>
      </c>
      <c r="M62" s="4">
        <f>'[1]Solar Generation - TWh'!BE81</f>
        <v>4.4525100000000002</v>
      </c>
      <c r="N62" s="4">
        <f>Table1[[#This Row],[Solar Energy Consumption ( Exajoules)]]*34.12</f>
        <v>1.4363456499576568</v>
      </c>
      <c r="O62" s="4">
        <f>'[1]Solar Consumption - EJ'!BE81</f>
        <v>4.2096883058547974E-2</v>
      </c>
      <c r="P62" s="4">
        <f>Table1[[#This Row],[Wind Energy Generation (Twh)2]]*0.086</f>
        <v>0.44998110969696964</v>
      </c>
      <c r="Q62" s="4">
        <f>'[1]Wind Generation - TWh'!BE81</f>
        <v>5.2323384848484844</v>
      </c>
      <c r="R62" s="4">
        <f>Table1[[#This Row],[Wind Energy Consumption(Exajoules)]]*23.88</f>
        <v>1.1813408415019511</v>
      </c>
      <c r="S62" s="4">
        <f>'[1]Wind Consumption - EJ'!$BE$81</f>
        <v>4.9469884485006332E-2</v>
      </c>
      <c r="T62" s="4">
        <f>Table1[[#This Row],[Hydroelectricity Generation(Twh)]]*0.086</f>
        <v>1.281701</v>
      </c>
      <c r="U62" s="4">
        <f>'[1]Hydro Generation - TWh'!BE81</f>
        <v>14.903500000000001</v>
      </c>
      <c r="V62" s="4">
        <f>Table1[[#This Row],[Hydroelectricity  Consumption (Exajoules)]]*0.086</f>
        <v>1.2118022888898848E-2</v>
      </c>
      <c r="W62" s="4">
        <f>'[1]Hydro Consumption - EJ'!BE81</f>
        <v>0.14090724289417267</v>
      </c>
    </row>
    <row r="63" spans="1:23" ht="13.2" customHeight="1" x14ac:dyDescent="0.3">
      <c r="A63" s="2">
        <v>2021</v>
      </c>
      <c r="B63" t="str">
        <f>'[1]Oil Production - tonnes'!A54</f>
        <v>Egypt</v>
      </c>
      <c r="C63" s="4">
        <f>'[1]Oil Production - tonnes'!BF54</f>
        <v>29.6013632917264</v>
      </c>
      <c r="D63" s="4">
        <f>'[1]Oil Consumption - Tonnes'!BF81</f>
        <v>29.651999999999997</v>
      </c>
      <c r="E63" s="4">
        <f>Table1[[#This Row],[Natural Gas Production(Bcm)]]*0.72</f>
        <v>48.815591682128911</v>
      </c>
      <c r="F63" s="4">
        <f>'[1]Gas Production - Bcm'!BA55</f>
        <v>67.799432891845711</v>
      </c>
      <c r="G63" s="4">
        <f>Table1[[#This Row],[Natural Gas Consumption(Bcm)]]*0.72</f>
        <v>44.729886463343334</v>
      </c>
      <c r="H63" s="4">
        <f>'[1]Gas Consumption - Bcm'!BF81</f>
        <v>62.124842310199078</v>
      </c>
      <c r="I63" s="4">
        <v>0</v>
      </c>
      <c r="J63" s="4">
        <f>Table1[[#This Row],[Coal Consumption(Exajoules)]]*34.12</f>
        <v>1.7336437435448169</v>
      </c>
      <c r="K63" s="4">
        <f>'[1]Coal Consumption - EJ'!BF81</f>
        <v>5.0810191780328751E-2</v>
      </c>
      <c r="L63" s="4">
        <f>Table1[[#This Row],[Solar Energy Generation (Twh)]]*0.086</f>
        <v>0.42763499999999999</v>
      </c>
      <c r="M63" s="4">
        <f>'[1]Solar Generation - TWh'!BF81</f>
        <v>4.9725000000000001</v>
      </c>
      <c r="N63" s="4">
        <f>Table1[[#This Row],[Solar Energy Consumption ( Exajoules)]]*34.12</f>
        <v>1.5982194711267947</v>
      </c>
      <c r="O63" s="4">
        <f>'[1]Solar Consumption - EJ'!BF81</f>
        <v>4.6841133385896683E-2</v>
      </c>
      <c r="P63" s="4">
        <f>Table1[[#This Row],[Wind Energy Generation (Twh)2]]*0.086</f>
        <v>0.47171651515151514</v>
      </c>
      <c r="Q63" s="4">
        <f>'[1]Wind Generation - TWh'!BF81</f>
        <v>5.4850757575757578</v>
      </c>
      <c r="R63" s="4">
        <f>Table1[[#This Row],[Wind Energy Consumption(Exajoules)]]*23.88</f>
        <v>1.2338704361021517</v>
      </c>
      <c r="S63" s="4">
        <f>'[1]Wind Consumption - EJ'!$BF$81</f>
        <v>5.1669616252183914E-2</v>
      </c>
      <c r="T63" s="4">
        <f>Table1[[#This Row],[Hydroelectricity Generation(Twh)]]*0.086</f>
        <v>1.1979724319999998</v>
      </c>
      <c r="U63" s="4">
        <f>'[1]Hydro Generation - TWh'!BF81</f>
        <v>13.929912</v>
      </c>
      <c r="V63" s="4">
        <f>Table1[[#This Row],[Hydroelectricity  Consumption (Exajoules)]]*0.086</f>
        <v>1.1284944176673889E-2</v>
      </c>
      <c r="W63" s="4">
        <f>'[1]Hydro Consumption - EJ'!BF81</f>
        <v>0.13122028112411499</v>
      </c>
    </row>
    <row r="64" spans="1:23" ht="13.2" customHeight="1" x14ac:dyDescent="0.3">
      <c r="A64" s="2">
        <v>2022</v>
      </c>
      <c r="B64" t="str">
        <f>'[1]Oil Production - tonnes'!A54</f>
        <v>Egypt</v>
      </c>
      <c r="C64" s="4">
        <f>'[1]Oil Production - tonnes'!BG54</f>
        <v>29.925102248372085</v>
      </c>
      <c r="D64" s="4">
        <f>'[1]Oil Consumption - Tonnes'!BG81</f>
        <v>35.272099999999995</v>
      </c>
      <c r="E64" s="4">
        <f>Table1[[#This Row],[Natural Gas Production(Bcm)]]*0.72</f>
        <v>46.431492002929687</v>
      </c>
      <c r="F64" s="4">
        <f>'[1]Gas Production - Bcm'!BB55</f>
        <v>64.488183337402347</v>
      </c>
      <c r="G64" s="4">
        <f>Table1[[#This Row],[Natural Gas Consumption(Bcm)]]*0.72</f>
        <v>43.625421731632024</v>
      </c>
      <c r="H64" s="4">
        <f>'[1]Gas Consumption - Bcm'!BG81</f>
        <v>60.590863516155594</v>
      </c>
      <c r="I64" s="4">
        <v>0</v>
      </c>
      <c r="J64" s="4">
        <f>Table1[[#This Row],[Coal Consumption(Exajoules)]]*34.12</f>
        <v>1.5039085626602171</v>
      </c>
      <c r="K64" s="4">
        <f>'[1]Coal Consumption - EJ'!BG81</f>
        <v>4.4077038764953613E-2</v>
      </c>
      <c r="L64" s="4">
        <f>Table1[[#This Row],[Solar Energy Generation (Twh)]]*0.086</f>
        <v>0.38291586</v>
      </c>
      <c r="M64" s="4">
        <f>'[1]Solar Generation - TWh'!BE81</f>
        <v>4.4525100000000002</v>
      </c>
      <c r="N64" s="4">
        <f>Table1[[#This Row],[Solar Energy Consumption ( Exajoules)]]*34.12</f>
        <v>1.7250603413581846</v>
      </c>
      <c r="O64" s="4">
        <f>'[1]Solar Consumption - EJ'!BG81</f>
        <v>5.0558626651763916E-2</v>
      </c>
      <c r="P64" s="4">
        <f>Table1[[#This Row],[Wind Energy Generation (Twh)2]]*0.086</f>
        <v>0.4741368783695814</v>
      </c>
      <c r="Q64" s="4">
        <f>'[1]Wind Generation - TWh'!$BG$81</f>
        <v>5.5132195159253659</v>
      </c>
      <c r="R64" s="4">
        <f>Table1[[#This Row],[Wind Energy Consumption(Exajoules)]]*23.88</f>
        <v>1.2356788136065007</v>
      </c>
      <c r="S64" s="4">
        <f>'[1]Wind Consumption - EJ'!BG81</f>
        <v>5.1745343953371048E-2</v>
      </c>
      <c r="T64" s="4">
        <f>Table1[[#This Row],[Hydroelectricity Generation(Twh)]]*0.086</f>
        <v>1.1426980389999999</v>
      </c>
      <c r="U64" s="4">
        <f>'[1]Hydro Generation - TWh'!$BG$81</f>
        <v>13.287186500000001</v>
      </c>
      <c r="V64" s="4">
        <f>Table1[[#This Row],[Hydroelectricity  Consumption (Exajoules)]]*0.086</f>
        <v>1.0725003704428672E-2</v>
      </c>
      <c r="W64" s="4">
        <f>'[1]Hydro Consumption - EJ'!BG81</f>
        <v>0.1247093454003334</v>
      </c>
    </row>
    <row r="65" spans="1:23" x14ac:dyDescent="0.3">
      <c r="A65" s="2">
        <v>2023</v>
      </c>
      <c r="B65" t="str">
        <f>'[1]Oil Production - tonnes'!A54</f>
        <v>Egypt</v>
      </c>
      <c r="C65" s="4">
        <f>'[1]Oil Production - tonnes'!BH54</f>
        <v>29.820894078027411</v>
      </c>
      <c r="D65" s="4">
        <f>'[1]Oil Consumption - Tonnes'!BH81</f>
        <v>34.342999999999996</v>
      </c>
      <c r="E65" s="4">
        <f>Table1[[#This Row],[Natural Gas Production(Bcm)]]*0.72</f>
        <v>41.112297413085933</v>
      </c>
      <c r="F65" s="4">
        <f>'[1]Gas Production - Bcm'!BC55</f>
        <v>57.100413073730465</v>
      </c>
      <c r="G65" s="4">
        <f>Table1[[#This Row],[Natural Gas Consumption(Bcm)]]*0.72</f>
        <v>43.231959797188537</v>
      </c>
      <c r="H65" s="4">
        <f>'[1]Gas Consumption - Bcm'!BH81</f>
        <v>60.044388607206308</v>
      </c>
      <c r="I65" s="4">
        <v>0</v>
      </c>
      <c r="J65" s="4">
        <f>Table1[[#This Row],[Coal Consumption(Exajoules)]]*34.12</f>
        <v>1.7102846720814704</v>
      </c>
      <c r="K65" s="4">
        <f>'[1]Coal Consumption - EJ'!BH81</f>
        <v>5.0125576555728912E-2</v>
      </c>
      <c r="L65" s="4">
        <f>Table1[[#This Row],[Solar Energy Generation (Twh)]]*0.086</f>
        <v>0.45100632599574897</v>
      </c>
      <c r="M65" s="4">
        <f>'[1]Solar Generation - TWh'!BH81</f>
        <v>5.2442596046017327</v>
      </c>
      <c r="N65" s="4">
        <f>Table1[[#This Row],[Solar Energy Consumption ( Exajoules)]]*34.12</f>
        <v>1.6733174082636832</v>
      </c>
      <c r="O65" s="4">
        <f>'[1]Solar Consumption - EJ'!BH81</f>
        <v>4.9042128026485443E-2</v>
      </c>
      <c r="P65" s="4">
        <f>Table1[[#This Row],[Wind Energy Generation (Twh)2]]*0.086</f>
        <v>0.49337183777596311</v>
      </c>
      <c r="Q65" s="4">
        <f>'[1]Wind Generation - TWh'!$BH$81</f>
        <v>5.7368818346042225</v>
      </c>
      <c r="R65" s="4">
        <f>Table1[[#This Row],[Wind Energy Consumption(Exajoules)]]*23.88</f>
        <v>1.2811363604664803</v>
      </c>
      <c r="S65" s="4">
        <f>'[1]Wind Consumption - EJ'!BH81</f>
        <v>5.3648926317691803E-2</v>
      </c>
      <c r="T65" s="4">
        <f>Table1[[#This Row],[Hydroelectricity Generation(Twh)]]*0.086</f>
        <v>1.1889258941999996</v>
      </c>
      <c r="U65" s="4">
        <f>'[1]Hydro Generation - TWh'!$BH$81</f>
        <v>13.824719699999998</v>
      </c>
      <c r="V65" s="4">
        <f>Table1[[#This Row],[Hydroelectricity  Consumption (Exajoules)]]*0.086</f>
        <v>1.111833894252777E-2</v>
      </c>
      <c r="W65" s="4">
        <f>'[1]Hydro Consumption - EJ'!BH81</f>
        <v>0.12928301095962524</v>
      </c>
    </row>
    <row r="66" spans="1:23" x14ac:dyDescent="0.3">
      <c r="A66" s="2">
        <v>2020</v>
      </c>
      <c r="B66" t="s">
        <v>24</v>
      </c>
      <c r="C66" s="4">
        <v>0</v>
      </c>
      <c r="D66" s="4">
        <f>'[1]Oil Consumption - Tonnes'!$BE$31</f>
        <v>8.081999999999999</v>
      </c>
      <c r="E66" s="4">
        <f>Table1[[#This Row],[Natural Gas Production(Bcm)]]*0.72</f>
        <v>0</v>
      </c>
      <c r="F66" s="4">
        <f>0</f>
        <v>0</v>
      </c>
      <c r="G66" s="4">
        <f>Table1[[#This Row],[Natural Gas Consumption(Bcm)]]*0.72</f>
        <v>1.4917</v>
      </c>
      <c r="H66" s="4">
        <f>'[1]Gas Consumption - Bcm'!BE31</f>
        <v>2.0718055555555557</v>
      </c>
      <c r="I66" s="4">
        <v>0</v>
      </c>
      <c r="J66" s="4">
        <f>Table1[[#This Row],[Coal Consumption(Exajoules)]]*34.12</f>
        <v>3.8604733774065969</v>
      </c>
      <c r="K66" s="4">
        <f>'[1]Coal Consumption - EJ'!$BE$31</f>
        <v>0.11314400285482407</v>
      </c>
      <c r="L66" s="4">
        <f>Table1[[#This Row],[Solar Energy Generation (Twh)]]*0.086</f>
        <v>1.8788506E-2</v>
      </c>
      <c r="M66" s="4">
        <f>'[1]Solar Generation - TWh'!BE31</f>
        <v>0.218471</v>
      </c>
      <c r="N66" s="4">
        <f>Table1[[#This Row],[Solar Energy Consumption ( Exajoules)]]*34.12</f>
        <v>7.0477076824754473E-2</v>
      </c>
      <c r="O66" s="4">
        <f>'[1]Solar Consumption - EJ'!BE31</f>
        <v>2.0655649714171886E-3</v>
      </c>
      <c r="P66" s="4">
        <f>Table1[[#This Row],[Wind Energy Generation (Twh)2]]*0.086</f>
        <v>0.70998813599999988</v>
      </c>
      <c r="Q66" s="4">
        <f>'[1]Wind Generation - TWh'!BE31</f>
        <v>8.2556759999999993</v>
      </c>
      <c r="R66" s="4">
        <f>Table1[[#This Row],[Wind Energy Consumption(Exajoules)]]*23.88</f>
        <v>1.8639404547214506</v>
      </c>
      <c r="S66" s="4">
        <f>'[1]Wind Consumption - EJ'!BE31</f>
        <v>7.8054457902908325E-2</v>
      </c>
      <c r="T66" s="4">
        <f>Table1[[#This Row],[Hydroelectricity Generation(Twh)]]*0.086</f>
        <v>1.365967326</v>
      </c>
      <c r="U66" s="4">
        <f>'[1]Hydro Generation - TWh'!BE31</f>
        <v>15.883341000000001</v>
      </c>
      <c r="V66" s="4">
        <f>Table1[[#This Row],[Hydroelectricity  Consumption (Exajoules)]]*0.086</f>
        <v>1.2914731353521346E-2</v>
      </c>
      <c r="W66" s="4">
        <f>'[1]Hydro Consumption - EJ'!BE31</f>
        <v>0.15017129480838776</v>
      </c>
    </row>
    <row r="67" spans="1:23" x14ac:dyDescent="0.3">
      <c r="A67" s="2">
        <v>2021</v>
      </c>
      <c r="B67" t="s">
        <v>24</v>
      </c>
      <c r="C67" s="4">
        <v>0</v>
      </c>
      <c r="D67" s="4">
        <f>'[1]Oil Consumption - Tonnes'!BF31</f>
        <v>7.5592680000000003</v>
      </c>
      <c r="E67" s="4">
        <f>Table1[[#This Row],[Natural Gas Production(Bcm)]]*0.72</f>
        <v>0</v>
      </c>
      <c r="F67" s="4">
        <f>0</f>
        <v>0</v>
      </c>
      <c r="G67" s="4">
        <f>Table1[[#This Row],[Natural Gas Consumption(Bcm)]]*0.72</f>
        <v>1.49146</v>
      </c>
      <c r="H67" s="4">
        <f>'[1]Gas Consumption - Bcm'!BF31</f>
        <v>2.0714722222222224</v>
      </c>
      <c r="I67" s="4">
        <v>0</v>
      </c>
      <c r="J67" s="4">
        <f>Table1[[#This Row],[Coal Consumption(Exajoules)]]*34.12</f>
        <v>4.1741043269634241</v>
      </c>
      <c r="K67" s="4">
        <f>'[1]Coal Consumption - EJ'!BF31</f>
        <v>0.1223360002040863</v>
      </c>
      <c r="L67" s="4">
        <f>Table1[[#This Row],[Solar Energy Generation (Twh)]]*0.086</f>
        <v>2.5586547999999997E-2</v>
      </c>
      <c r="M67" s="4">
        <f>'[1]Solar Generation - TWh'!BF31</f>
        <v>0.297518</v>
      </c>
      <c r="N67" s="4">
        <f>Table1[[#This Row],[Solar Energy Consumption ( Exajoules)]]*34.12</f>
        <v>0.69174806207418438</v>
      </c>
      <c r="O67" s="4">
        <f>'[1]Solar Consumption - EJ'!BF29</f>
        <v>2.0273976027965546E-2</v>
      </c>
      <c r="P67" s="4">
        <f>Table1[[#This Row],[Wind Energy Generation (Twh)2]]*0.086</f>
        <v>0.73157912399999991</v>
      </c>
      <c r="Q67" s="4">
        <f>'[1]Wind Generation - TWh'!BF31</f>
        <v>8.5067339999999998</v>
      </c>
      <c r="R67" s="4">
        <f>Table1[[#This Row],[Wind Energy Consumption(Exajoules)]]*23.88</f>
        <v>1.9135939747095108</v>
      </c>
      <c r="S67" s="4">
        <f>'[1]Wind Consumption - EJ'!BF31</f>
        <v>8.0133751034736633E-2</v>
      </c>
      <c r="T67" s="4">
        <f>Table1[[#This Row],[Hydroelectricity Generation(Twh)]]*0.086</f>
        <v>1.3580370939999999</v>
      </c>
      <c r="U67" s="4">
        <f>'[1]Hydro Generation - TWh'!BF31</f>
        <v>15.791129000000002</v>
      </c>
      <c r="V67" s="4">
        <f>Table1[[#This Row],[Hydroelectricity  Consumption (Exajoules)]]*0.086</f>
        <v>1.2792759478092193E-2</v>
      </c>
      <c r="W67" s="4">
        <f>'[1]Hydro Consumption - EJ'!BF31</f>
        <v>0.14875301718711853</v>
      </c>
    </row>
    <row r="68" spans="1:23" x14ac:dyDescent="0.3">
      <c r="A68" s="2">
        <v>2022</v>
      </c>
      <c r="B68" t="s">
        <v>24</v>
      </c>
      <c r="C68" s="4">
        <v>0</v>
      </c>
      <c r="D68" s="4">
        <f>'[1]Oil Consumption - Tonnes'!BG31</f>
        <v>8.1190020000000001</v>
      </c>
      <c r="E68" s="4">
        <f>Table1[[#This Row],[Natural Gas Production(Bcm)]]*0.72</f>
        <v>0</v>
      </c>
      <c r="F68" s="4">
        <f>0</f>
        <v>0</v>
      </c>
      <c r="G68" s="4">
        <f>Table1[[#This Row],[Natural Gas Consumption(Bcm)]]*0.72</f>
        <v>0.8094800000000002</v>
      </c>
      <c r="H68" s="4">
        <f>'[1]Gas Consumption - Bcm'!BG31</f>
        <v>1.1242777777777782</v>
      </c>
      <c r="I68" s="4">
        <v>0</v>
      </c>
      <c r="J68" s="4">
        <f>Table1[[#This Row],[Coal Consumption(Exajoules)]]*34.12</f>
        <v>4.0858016347885124</v>
      </c>
      <c r="K68" s="4">
        <f>'[1]Coal Consumption - EJ'!BG31</f>
        <v>0.11974799633026123</v>
      </c>
      <c r="L68" s="4">
        <f>Table1[[#This Row],[Solar Energy Generation (Twh)]]*0.086</f>
        <v>3.3741411999999991E-2</v>
      </c>
      <c r="M68" s="4">
        <f>'[1]Solar Generation - TWh'!BG31</f>
        <v>0.39234199999999997</v>
      </c>
      <c r="N68" s="4">
        <f>Table1[[#This Row],[Solar Energy Consumption ( Exajoules)]]*34.12</f>
        <v>0.12564343580044804</v>
      </c>
      <c r="O68" s="4">
        <f>'[1]Solar Consumption - EJ'!BG31</f>
        <v>3.6823984701186419E-3</v>
      </c>
      <c r="P68" s="4">
        <f>Table1[[#This Row],[Wind Energy Generation (Twh)2]]*0.086</f>
        <v>1.0338880439999998</v>
      </c>
      <c r="Q68" s="4">
        <f>'[1]Wind Generation - TWh'!BG31</f>
        <v>12.021953999999999</v>
      </c>
      <c r="R68" s="4">
        <f>Table1[[#This Row],[Wind Energy Consumption(Exajoules)]]*23.88</f>
        <v>2.6944824814796449</v>
      </c>
      <c r="S68" s="4">
        <f>'[1]Wind Consumption - EJ'!BG31</f>
        <v>0.11283427476882935</v>
      </c>
      <c r="T68" s="4">
        <f>Table1[[#This Row],[Hydroelectricity Generation(Twh)]]*0.086</f>
        <v>1.16029136</v>
      </c>
      <c r="U68" s="4">
        <f>'[1]Hydro Generation - TWh'!BG31</f>
        <v>13.491760000000001</v>
      </c>
      <c r="V68" s="4">
        <f>Table1[[#This Row],[Hydroelectricity  Consumption (Exajoules)]]*0.086</f>
        <v>1.0890129446983336E-2</v>
      </c>
      <c r="W68" s="4">
        <f>'[1]Hydro Consumption - EJ'!BG31</f>
        <v>0.12662941217422485</v>
      </c>
    </row>
    <row r="69" spans="1:23" x14ac:dyDescent="0.3">
      <c r="A69" s="2">
        <v>2023</v>
      </c>
      <c r="B69" t="s">
        <v>24</v>
      </c>
      <c r="C69" s="4">
        <v>0</v>
      </c>
      <c r="D69" s="4">
        <f>'[1]Oil Consumption - Tonnes'!BH31</f>
        <v>7.515050990474589</v>
      </c>
      <c r="E69" s="4">
        <f>Table1[[#This Row],[Natural Gas Production(Bcm)]]*0.72</f>
        <v>0</v>
      </c>
      <c r="F69" s="4">
        <f>0</f>
        <v>0</v>
      </c>
      <c r="G69" s="4">
        <f>Table1[[#This Row],[Natural Gas Consumption(Bcm)]]*0.72</f>
        <v>0.85997999999999997</v>
      </c>
      <c r="H69" s="4">
        <f>'[1]Gas Consumption - Bcm'!BH31</f>
        <v>1.1944166666666667</v>
      </c>
      <c r="I69" s="4">
        <v>0</v>
      </c>
      <c r="J69" s="4">
        <f>Table1[[#This Row],[Coal Consumption(Exajoules)]]*34.12</f>
        <v>3.019073967039585</v>
      </c>
      <c r="K69" s="4">
        <f>'[1]Coal Consumption - EJ'!BH31</f>
        <v>8.8483996689319611E-2</v>
      </c>
      <c r="L69" s="4">
        <f>Table1[[#This Row],[Solar Energy Generation (Twh)]]*0.086</f>
        <v>5.7209848167978999E-2</v>
      </c>
      <c r="M69" s="4">
        <f>'[1]Solar Generation - TWh'!BH31</f>
        <v>0.66523079265091867</v>
      </c>
      <c r="N69" s="4">
        <f>Table1[[#This Row],[Solar Energy Consumption ( Exajoules)]]*34.12</f>
        <v>0.21225918896496293</v>
      </c>
      <c r="O69" s="4">
        <f>'[1]Solar Consumption - EJ'!BH31</f>
        <v>6.2209609895944595E-3</v>
      </c>
      <c r="P69" s="4">
        <f>Table1[[#This Row],[Wind Energy Generation (Twh)2]]*0.086</f>
        <v>1.2931201352952775</v>
      </c>
      <c r="Q69" s="4">
        <f>'[1]Wind Generation - TWh'!BH31</f>
        <v>15.036280642968345</v>
      </c>
      <c r="R69" s="4">
        <f>Table1[[#This Row],[Wind Energy Consumption(Exajoules)]]*23.88</f>
        <v>3.3578389048576351</v>
      </c>
      <c r="S69" s="4">
        <f>'[1]Wind Consumption - EJ'!BH31</f>
        <v>0.14061301946640015</v>
      </c>
      <c r="T69" s="4">
        <f>Table1[[#This Row],[Hydroelectricity Generation(Twh)]]*0.086</f>
        <v>1.3048607963938599</v>
      </c>
      <c r="U69" s="4">
        <f>'[1]Hydro Generation - TWh'!BH31</f>
        <v>15.17279995806814</v>
      </c>
      <c r="V69" s="4">
        <f>Table1[[#This Row],[Hydroelectricity  Consumption (Exajoules)]]*0.086</f>
        <v>1.2202513456344604E-2</v>
      </c>
      <c r="W69" s="4">
        <f>'[1]Hydro Consumption - EJ'!BH31</f>
        <v>0.14188969135284424</v>
      </c>
    </row>
    <row r="70" spans="1:23" x14ac:dyDescent="0.3">
      <c r="A70" s="2">
        <v>2020</v>
      </c>
      <c r="B70" t="s">
        <v>5</v>
      </c>
      <c r="C70" s="4">
        <v>0</v>
      </c>
      <c r="D70" s="4">
        <f>'[1]Oil Consumption - Tonnes'!BE32</f>
        <v>60.188014045999992</v>
      </c>
      <c r="E70" s="4">
        <f>Table1[[#This Row],[Natural Gas Production(Bcm)]]*0.72</f>
        <v>0</v>
      </c>
      <c r="F70" s="4">
        <v>0</v>
      </c>
      <c r="G70" s="4">
        <f>Table1[[#This Row],[Natural Gas Consumption(Bcm)]]*0.72</f>
        <v>29.219644997999996</v>
      </c>
      <c r="H70" s="4">
        <f>'[1]Gas Consumption - Bcm'!BE32</f>
        <v>40.582840274999995</v>
      </c>
      <c r="I70" s="4">
        <v>0</v>
      </c>
      <c r="J70" s="4">
        <f>Table1[[#This Row],[Coal Consumption(Exajoules)]]*34.12</f>
        <v>0</v>
      </c>
      <c r="K70" s="4">
        <v>0</v>
      </c>
      <c r="L70" s="4">
        <f>Table1[[#This Row],[Solar Energy Generation (Twh)]]*0.086</f>
        <v>1.093592168</v>
      </c>
      <c r="M70" s="4">
        <f>'[1]Solar Generation - TWh'!BE32</f>
        <v>12.716188000000001</v>
      </c>
      <c r="N70" s="4">
        <f>Table1[[#This Row],[Solar Energy Consumption ( Exajoules)]]*34.12</f>
        <v>4.102145040631294</v>
      </c>
      <c r="O70" s="4">
        <f>'[1]Solar Consumption - EJ'!BE32</f>
        <v>0.12022699415683746</v>
      </c>
      <c r="P70" s="4">
        <f>Table1[[#This Row],[Wind Energy Generation (Twh)2]]*0.086</f>
        <v>3.4340260100000002</v>
      </c>
      <c r="Q70" s="4">
        <f>'[1]Wind Generation - TWh'!BE32</f>
        <v>39.930535000000006</v>
      </c>
      <c r="R70" s="4">
        <f>Table1[[#This Row],[Wind Energy Consumption(Exajoules)]]*23.88</f>
        <v>3.4493566131591797</v>
      </c>
      <c r="S70" s="4">
        <f>'[1]Wind Consumption - EJ'!BE42</f>
        <v>0.14444541931152344</v>
      </c>
      <c r="T70" s="4">
        <f>Table1[[#This Row],[Hydroelectricity Generation(Twh)]]*0.086</f>
        <v>5.3065263700000003</v>
      </c>
      <c r="U70" s="4">
        <f>'[1]Hydro Generation - TWh'!BE32</f>
        <v>61.703795000000007</v>
      </c>
      <c r="V70" s="4">
        <f>Table1[[#This Row],[Hydroelectricity  Consumption (Exajoules)]]*0.086</f>
        <v>5.0171303987503045E-2</v>
      </c>
      <c r="W70" s="4">
        <f>'[1]Hydro Consumption - EJ'!BE32</f>
        <v>0.58338725566864014</v>
      </c>
    </row>
    <row r="71" spans="1:23" x14ac:dyDescent="0.3">
      <c r="A71" s="2">
        <v>2021</v>
      </c>
      <c r="B71" t="s">
        <v>5</v>
      </c>
      <c r="C71" s="4">
        <v>0</v>
      </c>
      <c r="D71" s="4">
        <f>'[1]Oil Consumption - Tonnes'!BF32</f>
        <v>64.706480397999997</v>
      </c>
      <c r="E71" s="4">
        <f>Table1[[#This Row],[Natural Gas Production(Bcm)]]*0.72</f>
        <v>0</v>
      </c>
      <c r="F71" s="4">
        <f>0</f>
        <v>0</v>
      </c>
      <c r="G71" s="4">
        <f>Table1[[#This Row],[Natural Gas Consumption(Bcm)]]*0.72</f>
        <v>30.989803463999994</v>
      </c>
      <c r="H71" s="4">
        <f>'[1]Gas Consumption - Bcm'!BF32</f>
        <v>43.041393699999993</v>
      </c>
      <c r="I71" s="4">
        <v>0</v>
      </c>
      <c r="J71" s="4">
        <f>Table1[[#This Row],[Coal Consumption(Exajoules)]]*34.12</f>
        <v>9.2176066648960102</v>
      </c>
      <c r="K71" s="4">
        <f>'[1]Coal Consumption - EJ'!BF32</f>
        <v>0.27015259861946106</v>
      </c>
      <c r="L71" s="4">
        <f>Table1[[#This Row],[Solar Energy Generation (Twh)]]*0.086</f>
        <v>1.2797302239999997</v>
      </c>
      <c r="M71" s="4">
        <f>'[1]Solar Generation - TWh'!BF32</f>
        <v>14.880583999999999</v>
      </c>
      <c r="N71" s="4">
        <f>Table1[[#This Row],[Solar Energy Consumption ( Exajoules)]]*34.12</f>
        <v>4.7827933651208872</v>
      </c>
      <c r="O71" s="4">
        <f>'[1]Solar Consumption - EJ'!BF32</f>
        <v>0.14017565548419952</v>
      </c>
      <c r="P71" s="4">
        <f>Table1[[#This Row],[Wind Energy Generation (Twh)2]]*0.086</f>
        <v>3.1802027719999995</v>
      </c>
      <c r="Q71" s="4">
        <f>'[1]Wind Generation - TWh'!BF32</f>
        <v>36.979101999999997</v>
      </c>
      <c r="R71" s="4">
        <f>Table1[[#This Row],[Wind Energy Consumption(Exajoules)]]*23.88</f>
        <v>4.0594605535268782</v>
      </c>
      <c r="S71" s="4">
        <f>'[1]Wind Consumption - EJ'!BF42</f>
        <v>0.16999416053295135</v>
      </c>
      <c r="T71" s="4">
        <f>Table1[[#This Row],[Hydroelectricity Generation(Twh)]]*0.086</f>
        <v>5.0441641919999993</v>
      </c>
      <c r="U71" s="4">
        <f>'[1]Hydro Generation - TWh'!BF32</f>
        <v>58.653071999999995</v>
      </c>
      <c r="V71" s="4">
        <f>Table1[[#This Row],[Hydroelectricity  Consumption (Exajoules)]]*0.086</f>
        <v>4.7516215682029718E-2</v>
      </c>
      <c r="W71" s="4">
        <f>'[1]Hydro Consumption - EJ'!BF32</f>
        <v>0.55251413583755493</v>
      </c>
    </row>
    <row r="72" spans="1:23" x14ac:dyDescent="0.3">
      <c r="A72" s="2">
        <v>2022</v>
      </c>
      <c r="B72" t="s">
        <v>5</v>
      </c>
      <c r="C72" s="4">
        <v>0</v>
      </c>
      <c r="D72" s="4">
        <f>'[1]Oil Consumption - Tonnes'!BG32</f>
        <v>64.37344616047362</v>
      </c>
      <c r="E72" s="4">
        <f>Table1[[#This Row],[Natural Gas Production(Bcm)]]*0.72</f>
        <v>0</v>
      </c>
      <c r="F72" s="4">
        <v>0</v>
      </c>
      <c r="G72" s="4">
        <f>Table1[[#This Row],[Natural Gas Consumption(Bcm)]]*0.72</f>
        <v>27.627673482000009</v>
      </c>
      <c r="H72" s="4">
        <f>'[1]Gas Consumption - Bcm'!BG32</f>
        <v>38.371768725000017</v>
      </c>
      <c r="I72" s="4">
        <v>0</v>
      </c>
      <c r="J72" s="4">
        <f>Table1[[#This Row],[Coal Consumption(Exajoules)]]*34.12</f>
        <v>7.9126920968294137</v>
      </c>
      <c r="K72" s="4">
        <f>'[1]Coal Consumption - EJ'!BG32</f>
        <v>0.23190774023532867</v>
      </c>
      <c r="L72" s="4">
        <f>Table1[[#This Row],[Solar Energy Generation (Twh)]]*0.086</f>
        <v>1.6463870099999998</v>
      </c>
      <c r="M72" s="4">
        <f>'[1]Solar Generation - TWh'!BG32</f>
        <v>19.144034999999999</v>
      </c>
      <c r="N72" s="4">
        <f>Table1[[#This Row],[Solar Energy Consumption ( Exajoules)]]*34.12</f>
        <v>6.1306776934862128</v>
      </c>
      <c r="O72" s="4">
        <f>'[1]Solar Consumption - EJ'!BG32</f>
        <v>0.17967988550662994</v>
      </c>
      <c r="P72" s="4">
        <f>Table1[[#This Row],[Wind Energy Generation (Twh)2]]*0.086</f>
        <v>3.2595970259999998</v>
      </c>
      <c r="Q72" s="4">
        <f>'[1]Wind Generation - TWh'!BG32</f>
        <v>37.902290999999998</v>
      </c>
      <c r="R72" s="4">
        <f>Table1[[#This Row],[Wind Energy Consumption(Exajoules)]]*23.88</f>
        <v>4.7965644049644469</v>
      </c>
      <c r="S72" s="4">
        <f>'[1]Wind Consumption - EJ'!BG42</f>
        <v>0.20086115598678589</v>
      </c>
      <c r="T72" s="4">
        <f>Table1[[#This Row],[Hydroelectricity Generation(Twh)]]*0.086</f>
        <v>3.8072345339999991</v>
      </c>
      <c r="U72" s="4">
        <f>'[1]Hydro Generation - TWh'!BG32</f>
        <v>44.270168999999996</v>
      </c>
      <c r="V72" s="4">
        <f>Table1[[#This Row],[Hydroelectricity  Consumption (Exajoules)]]*0.086</f>
        <v>3.5733503639698024E-2</v>
      </c>
      <c r="W72" s="4">
        <f>'[1]Hydro Consumption - EJ'!BG32</f>
        <v>0.41550585627555847</v>
      </c>
    </row>
    <row r="73" spans="1:23" x14ac:dyDescent="0.3">
      <c r="A73" s="2">
        <v>2023</v>
      </c>
      <c r="B73" t="str">
        <f>'[1]Oil Consumption - Tonnes'!A32</f>
        <v>France</v>
      </c>
      <c r="C73" s="4">
        <v>0</v>
      </c>
      <c r="D73" s="4">
        <f>'[1]Oil Consumption - Tonnes'!BH32</f>
        <v>63.459707470348675</v>
      </c>
      <c r="E73" s="4">
        <f>Table1[[#This Row],[Natural Gas Production(Bcm)]]*0.72</f>
        <v>0</v>
      </c>
      <c r="F73" s="4">
        <v>0</v>
      </c>
      <c r="G73" s="4">
        <f>Table1[[#This Row],[Natural Gas Consumption(Bcm)]]*0.72</f>
        <v>24.382196914173381</v>
      </c>
      <c r="H73" s="4">
        <f>'[1]Gas Consumption - Bcm'!BH32</f>
        <v>33.864162380796365</v>
      </c>
      <c r="I73" s="4">
        <v>0</v>
      </c>
      <c r="J73" s="4">
        <f>Table1[[#This Row],[Coal Consumption(Exajoules)]]*34.12</f>
        <v>6.0657565706968306</v>
      </c>
      <c r="K73" s="4">
        <f>'[1]Coal Consumption - EJ'!BH32</f>
        <v>0.17777715623378754</v>
      </c>
      <c r="L73" s="4">
        <f>Table1[[#This Row],[Solar Energy Generation (Twh)]]*0.086</f>
        <v>1.9132961799999999</v>
      </c>
      <c r="M73" s="4">
        <f>'[1]Solar Generation - TWh'!BH32</f>
        <v>22.247630000000001</v>
      </c>
      <c r="N73" s="4">
        <f>Table1[[#This Row],[Solar Energy Consumption ( Exajoules)]]*34.12</f>
        <v>7.09868524134159</v>
      </c>
      <c r="O73" s="4">
        <f>'[1]Solar Consumption - EJ'!BH32</f>
        <v>0.20805056393146515</v>
      </c>
      <c r="P73" s="4">
        <f>Table1[[#This Row],[Wind Energy Generation (Twh)2]]*0.086</f>
        <v>4.4987732247103995</v>
      </c>
      <c r="Q73" s="4">
        <f>'[1]Wind Generation - TWh'!BH32</f>
        <v>52.311316566399995</v>
      </c>
      <c r="R73" s="4">
        <f>Table1[[#This Row],[Wind Energy Consumption(Exajoules)]]*23.88</f>
        <v>6.4504768645763395</v>
      </c>
      <c r="S73" s="4">
        <f>'[1]Wind Consumption - EJ'!BH42</f>
        <v>0.27012047171592712</v>
      </c>
      <c r="T73" s="4">
        <f>Table1[[#This Row],[Hydroelectricity Generation(Twh)]]*0.086</f>
        <v>4.7749284478406002</v>
      </c>
      <c r="U73" s="4">
        <f>'[1]Hydro Generation - TWh'!BH32</f>
        <v>55.522423812100008</v>
      </c>
      <c r="V73" s="4">
        <f>Table1[[#This Row],[Hydroelectricity  Consumption (Exajoules)]]*0.086</f>
        <v>4.4653139948844907E-2</v>
      </c>
      <c r="W73" s="4">
        <f>'[1]Hydro Consumption - EJ'!BH32</f>
        <v>0.51922255754470825</v>
      </c>
    </row>
    <row r="74" spans="1:23" x14ac:dyDescent="0.3">
      <c r="A74" s="2">
        <v>2020</v>
      </c>
      <c r="B74" t="s">
        <v>2</v>
      </c>
      <c r="C74" s="4">
        <v>0</v>
      </c>
      <c r="D74" s="4">
        <f>'[1]Oil Consumption - Tonnes'!BE33</f>
        <v>96.163360910000009</v>
      </c>
      <c r="E74" s="4">
        <f>Table1[[#This Row],[Natural Gas Production(Bcm)]]*0.72</f>
        <v>3.2633426447999998</v>
      </c>
      <c r="F74" s="4">
        <f>'[1]Gas Production - Bcm'!AZ21</f>
        <v>4.5324203399999998</v>
      </c>
      <c r="G74" s="4">
        <f>Table1[[#This Row],[Natural Gas Consumption(Bcm)]]*0.72</f>
        <v>62.717399999999998</v>
      </c>
      <c r="H74" s="4">
        <f>'[1]Gas Consumption - Bcm'!BE33</f>
        <v>87.107500000000002</v>
      </c>
      <c r="I74" s="4">
        <f>'[1]Coal Production - mt'!AO18</f>
        <v>107.4</v>
      </c>
      <c r="J74" s="4">
        <f>Table1[[#This Row],[Coal Consumption(Exajoules)]]*34.12</f>
        <v>63.242091417312615</v>
      </c>
      <c r="K74" s="4">
        <f>'[1]Coal Consumption - EJ'!BE33</f>
        <v>1.8535196781158447</v>
      </c>
      <c r="L74" s="4">
        <f>Table1[[#This Row],[Solar Energy Generation (Twh)]]*0.086</f>
        <v>4.2566559999999996</v>
      </c>
      <c r="M74" s="4">
        <f>'[1]Solar Generation - TWh'!BE33</f>
        <v>49.496000000000002</v>
      </c>
      <c r="N74" s="4">
        <f>Table1[[#This Row],[Solar Energy Consumption ( Exajoules)]]*34.12</f>
        <v>15.967031111717223</v>
      </c>
      <c r="O74" s="4">
        <f>'[1]Solar Consumption - EJ'!BE33</f>
        <v>0.46796691417694092</v>
      </c>
      <c r="P74" s="4">
        <f>Table1[[#This Row],[Wind Energy Generation (Twh)2]]*0.086</f>
        <v>11.360771999999999</v>
      </c>
      <c r="Q74" s="4">
        <f>'[1]Wind Generation - TWh'!BE33</f>
        <v>132.102</v>
      </c>
      <c r="R74" s="4">
        <f>Table1[[#This Row],[Wind Energy Consumption(Exajoules)]]*23.88</f>
        <v>2.63899250049144E-2</v>
      </c>
      <c r="S74" s="4">
        <f>'[1]Wind Consumption - EJ'!BE43</f>
        <v>1.1051057372242212E-3</v>
      </c>
      <c r="T74" s="4">
        <f>Table1[[#This Row],[Hydroelectricity Generation(Twh)]]*0.086</f>
        <v>1.5756920000000019</v>
      </c>
      <c r="U74" s="4">
        <f>'[1]Hydro Generation - TWh'!BE33</f>
        <v>18.322000000000024</v>
      </c>
      <c r="V74" s="4">
        <f>Table1[[#This Row],[Hydroelectricity  Consumption (Exajoules)]]*0.086</f>
        <v>1.4897602498531341E-2</v>
      </c>
      <c r="W74" s="4">
        <f>'[1]Hydro Consumption - EJ'!BE33</f>
        <v>0.1732279360294342</v>
      </c>
    </row>
    <row r="75" spans="1:23" x14ac:dyDescent="0.3">
      <c r="A75" s="2">
        <v>2021</v>
      </c>
      <c r="B75" t="str">
        <f>'[1]Gas Production - Bcm'!A21</f>
        <v>Germany</v>
      </c>
      <c r="C75" s="4">
        <v>0</v>
      </c>
      <c r="D75" s="4">
        <f>'[1]Oil Consumption - Tonnes'!BF33</f>
        <v>94.997179990000006</v>
      </c>
      <c r="E75" s="4">
        <f>Table1[[#This Row],[Natural Gas Production(Bcm)]]*0.72</f>
        <v>3.2665078656000004</v>
      </c>
      <c r="F75" s="4">
        <f>'[1]Gas Production - Bcm'!BA21</f>
        <v>4.5368164800000006</v>
      </c>
      <c r="G75" s="4">
        <f>Table1[[#This Row],[Natural Gas Consumption(Bcm)]]*0.72</f>
        <v>66.051379999999995</v>
      </c>
      <c r="H75" s="4">
        <f>'[1]Gas Consumption - Bcm'!BF33</f>
        <v>91.738027777777774</v>
      </c>
      <c r="I75" s="4">
        <f>'[1]Coal Production - mt'!AP18</f>
        <v>126.25699980308957</v>
      </c>
      <c r="J75" s="4">
        <f>Table1[[#This Row],[Coal Consumption(Exajoules)]]*34.12</f>
        <v>76.393462572097775</v>
      </c>
      <c r="K75" s="4">
        <f>'[1]Coal Consumption - EJ'!BF33</f>
        <v>2.238964319229126</v>
      </c>
      <c r="L75" s="4">
        <f>Table1[[#This Row],[Solar Energy Generation (Twh)]]*0.086</f>
        <v>4.2432400000000001</v>
      </c>
      <c r="M75" s="4">
        <f>'[1]Solar Generation - TWh'!BF33</f>
        <v>49.34</v>
      </c>
      <c r="N75" s="4">
        <f>Table1[[#This Row],[Solar Energy Consumption ( Exajoules)]]*34.12</f>
        <v>15.858451309204101</v>
      </c>
      <c r="O75" s="4">
        <f>'[1]Solar Consumption - EJ'!BF33</f>
        <v>0.46478462219238281</v>
      </c>
      <c r="P75" s="4">
        <f>Table1[[#This Row],[Wind Energy Generation (Twh)2]]*0.086</f>
        <v>9.8596419999999991</v>
      </c>
      <c r="Q75" s="4">
        <f>'[1]Wind Generation - TWh'!BF33</f>
        <v>114.64700000000001</v>
      </c>
      <c r="R75" s="4">
        <f>Table1[[#This Row],[Wind Energy Consumption(Exajoules)]]*23.88</f>
        <v>2.3245483296923337E-2</v>
      </c>
      <c r="S75" s="4">
        <f>'[1]Wind Consumption - EJ'!BF43</f>
        <v>9.734289487823844E-4</v>
      </c>
      <c r="T75" s="4">
        <f>Table1[[#This Row],[Hydroelectricity Generation(Twh)]]*0.086</f>
        <v>1.69053780524</v>
      </c>
      <c r="U75" s="4">
        <f>'[1]Hydro Generation - TWh'!BF33</f>
        <v>19.657416340000001</v>
      </c>
      <c r="V75" s="4">
        <f>Table1[[#This Row],[Hydroelectricity  Consumption (Exajoules)]]*0.086</f>
        <v>1.5924928396940229E-2</v>
      </c>
      <c r="W75" s="4">
        <f>'[1]Hydro Consumption - EJ'!BF33</f>
        <v>0.18517358601093292</v>
      </c>
    </row>
    <row r="76" spans="1:23" x14ac:dyDescent="0.3">
      <c r="A76" s="2">
        <v>2022</v>
      </c>
      <c r="B76" t="s">
        <v>2</v>
      </c>
      <c r="C76" s="4">
        <v>0</v>
      </c>
      <c r="D76" s="4">
        <f>'[1]Oil Consumption - Tonnes'!BG33</f>
        <v>97.001313649999986</v>
      </c>
      <c r="E76" s="4">
        <f>Table1[[#This Row],[Natural Gas Production(Bcm)]]*0.72</f>
        <v>3.0652380427611594</v>
      </c>
      <c r="F76" s="4">
        <f>'[1]Gas Production - Bcm'!BB21</f>
        <v>4.2572750593904995</v>
      </c>
      <c r="G76" s="4">
        <f>Table1[[#This Row],[Natural Gas Consumption(Bcm)]]*0.72</f>
        <v>55.832199999999993</v>
      </c>
      <c r="H76" s="4">
        <f>'[1]Gas Consumption - Bcm'!BG33</f>
        <v>77.544722222222219</v>
      </c>
      <c r="I76" s="4">
        <f>'[1]Coal Production - mt'!AQ18</f>
        <v>130.80111179600257</v>
      </c>
      <c r="J76" s="4">
        <f>Table1[[#This Row],[Coal Consumption(Exajoules)]]*34.12</f>
        <v>78.828700714111321</v>
      </c>
      <c r="K76" s="4">
        <f>'[1]Coal Consumption - EJ'!BG33</f>
        <v>2.3103370666503906</v>
      </c>
      <c r="L76" s="4">
        <f>Table1[[#This Row],[Solar Energy Generation (Twh)]]*0.086</f>
        <v>5.1861439999999996</v>
      </c>
      <c r="M76" s="4">
        <f>'[1]Solar Generation - TWh'!BG33</f>
        <v>60.304000000000002</v>
      </c>
      <c r="N76" s="4">
        <f>Table1[[#This Row],[Solar Energy Consumption ( Exajoules)]]*34.12</f>
        <v>19.311728310585021</v>
      </c>
      <c r="O76" s="4">
        <f>'[1]Solar Consumption - EJ'!BG33</f>
        <v>0.56599438190460205</v>
      </c>
      <c r="P76" s="4">
        <f>Table1[[#This Row],[Wind Energy Generation (Twh)2]]*0.086</f>
        <v>10.734176</v>
      </c>
      <c r="Q76" s="4">
        <f>'[1]Wind Generation - TWh'!BG33</f>
        <v>124.816</v>
      </c>
      <c r="R76" s="4">
        <f>Table1[[#This Row],[Wind Energy Consumption(Exajoules)]]*23.88</f>
        <v>2.4128955504857004E-2</v>
      </c>
      <c r="S76" s="4">
        <f>'[1]Wind Consumption - EJ'!BG43</f>
        <v>1.010425272397697E-3</v>
      </c>
      <c r="T76" s="4">
        <f>Table1[[#This Row],[Hydroelectricity Generation(Twh)]]*0.086</f>
        <v>1.5156787386800001</v>
      </c>
      <c r="U76" s="4">
        <f>'[1]Hydro Generation - TWh'!BG33</f>
        <v>17.624171380000003</v>
      </c>
      <c r="V76" s="4">
        <f>Table1[[#This Row],[Hydroelectricity  Consumption (Exajoules)]]*0.086</f>
        <v>1.4225683927536009E-2</v>
      </c>
      <c r="W76" s="4">
        <f>'[1]Hydro Consumption - EJ'!BG33</f>
        <v>0.16541492938995361</v>
      </c>
    </row>
    <row r="77" spans="1:23" x14ac:dyDescent="0.3">
      <c r="A77" s="2">
        <v>2023</v>
      </c>
      <c r="B77" t="str">
        <f>'[1]Oil Consumption - Tonnes'!A33</f>
        <v>Germany</v>
      </c>
      <c r="C77" s="4">
        <v>0</v>
      </c>
      <c r="D77" s="4">
        <f>'[1]Oil Consumption - Tonnes'!BH33</f>
        <v>91.563522910000003</v>
      </c>
      <c r="E77" s="4">
        <f>Table1[[#This Row],[Natural Gas Production(Bcm)]]*0.72</f>
        <v>2.7404054660131427</v>
      </c>
      <c r="F77" s="4">
        <f>'[1]Gas Production - Bcm'!BC21</f>
        <v>3.8061187027960317</v>
      </c>
      <c r="G77" s="4">
        <f>Table1[[#This Row],[Natural Gas Consumption(Bcm)]]*0.72</f>
        <v>54.477945975744213</v>
      </c>
      <c r="H77" s="4">
        <f>'[1]Gas Consumption - Bcm'!BH33</f>
        <v>75.663813855200303</v>
      </c>
      <c r="I77" s="4">
        <f>'[1]Coal Production - mt'!AR18</f>
        <v>102.2999998404529</v>
      </c>
      <c r="J77" s="4">
        <f>Table1[[#This Row],[Coal Consumption(Exajoules)]]*34.12</f>
        <v>62.303119153976439</v>
      </c>
      <c r="K77" s="4">
        <f>'[1]Coal Consumption - EJ'!BH33</f>
        <v>1.8259999752044678</v>
      </c>
      <c r="L77" s="4">
        <f>Table1[[#This Row],[Solar Energy Generation (Twh)]]*0.086</f>
        <v>5.2645759999999999</v>
      </c>
      <c r="M77" s="4">
        <f>'[1]Solar Generation - TWh'!BH33</f>
        <v>61.216000000000001</v>
      </c>
      <c r="N77" s="4">
        <f>Table1[[#This Row],[Solar Energy Consumption ( Exajoules)]]*34.12</f>
        <v>19.53255672931671</v>
      </c>
      <c r="O77" s="4">
        <f>'[1]Solar Consumption - EJ'!BH33</f>
        <v>0.57246649265289307</v>
      </c>
      <c r="P77" s="4">
        <f>Table1[[#This Row],[Wind Energy Generation (Twh)2]]*0.086</f>
        <v>12.220858</v>
      </c>
      <c r="Q77" s="4">
        <f>'[1]Wind Generation - TWh'!BH33</f>
        <v>142.10300000000001</v>
      </c>
      <c r="R77" s="4">
        <f>Table1[[#This Row],[Wind Energy Consumption(Exajoules)]]*23.88</f>
        <v>3.5205064779147505E-2</v>
      </c>
      <c r="S77" s="4">
        <f>'[1]Wind Consumption - EJ'!BH43</f>
        <v>1.4742489438503981E-3</v>
      </c>
      <c r="T77" s="4">
        <f>Table1[[#This Row],[Hydroelectricity Generation(Twh)]]*0.086</f>
        <v>1.6889540000000001</v>
      </c>
      <c r="U77" s="4">
        <f>'[1]Hydro Generation - TWh'!BH33</f>
        <v>19.639000000000003</v>
      </c>
      <c r="V77" s="4">
        <f>Table1[[#This Row],[Hydroelectricity  Consumption (Exajoules)]]*0.086</f>
        <v>1.579439353942871E-2</v>
      </c>
      <c r="W77" s="4">
        <f>'[1]Hydro Consumption - EJ'!BH33</f>
        <v>0.18365573883056641</v>
      </c>
    </row>
    <row r="78" spans="1:23" x14ac:dyDescent="0.3">
      <c r="A78" s="2">
        <v>2020</v>
      </c>
      <c r="B78" t="str">
        <f>'[1]Oil Production - tonnes'!A14</f>
        <v>Guyana</v>
      </c>
      <c r="C78" s="4">
        <f>'[1]Oil Production - tonnes'!BE14</f>
        <v>3.7100954979536156</v>
      </c>
      <c r="D78" s="4">
        <f>0</f>
        <v>0</v>
      </c>
      <c r="E78" s="4">
        <f>Table1[[#This Row],[Natural Gas Production(Bcm)]]*0.72</f>
        <v>0</v>
      </c>
      <c r="F78" s="4">
        <v>0</v>
      </c>
      <c r="G78" s="4">
        <f>Table1[[#This Row],[Natural Gas Consumption(Bcm)]]*0.72</f>
        <v>0</v>
      </c>
      <c r="H78" s="4">
        <v>0</v>
      </c>
      <c r="I78" s="4">
        <v>0</v>
      </c>
      <c r="J78" s="4">
        <f>Table1[[#This Row],[Coal Consumption(Exajoules)]]*34.12</f>
        <v>0</v>
      </c>
      <c r="K78" s="4">
        <v>0</v>
      </c>
      <c r="L78" s="4">
        <f>Table1[[#This Row],[Solar Energy Generation (Twh)]]*0.086</f>
        <v>0</v>
      </c>
      <c r="M78" s="4">
        <v>0</v>
      </c>
      <c r="N78" s="4">
        <f>Table1[[#This Row],[Solar Energy Consumption ( Exajoules)]]*34.12</f>
        <v>0</v>
      </c>
      <c r="O78" s="4">
        <f>0</f>
        <v>0</v>
      </c>
      <c r="P78" s="4">
        <f>Table1[[#This Row],[Wind Energy Generation (Twh)2]]*0.086</f>
        <v>0</v>
      </c>
      <c r="Q78" s="4">
        <v>0</v>
      </c>
      <c r="R78" s="4">
        <f>Table1[[#This Row],[Wind Energy Consumption(Exajoules)]]*23.88</f>
        <v>0</v>
      </c>
      <c r="S78" s="4">
        <v>0</v>
      </c>
      <c r="T78" s="4">
        <f>Table1[[#This Row],[Hydroelectricity Generation(Twh)]]*0.086</f>
        <v>0</v>
      </c>
      <c r="U78" s="4">
        <v>0</v>
      </c>
      <c r="V78" s="4">
        <f>Table1[[#This Row],[Hydroelectricity  Consumption (Exajoules)]]*0.086</f>
        <v>0</v>
      </c>
      <c r="W78" s="4">
        <v>0</v>
      </c>
    </row>
    <row r="79" spans="1:23" x14ac:dyDescent="0.3">
      <c r="A79" s="2">
        <v>2021</v>
      </c>
      <c r="B79" t="s">
        <v>61</v>
      </c>
      <c r="C79" s="4">
        <f>'[1]Oil Production - tonnes'!BF14</f>
        <v>5.8219645293315141</v>
      </c>
      <c r="D79" s="4">
        <f>0</f>
        <v>0</v>
      </c>
      <c r="E79" s="4">
        <f>Table1[[#This Row],[Natural Gas Production(Bcm)]]*0.72</f>
        <v>0</v>
      </c>
      <c r="F79" s="4">
        <v>0</v>
      </c>
      <c r="G79" s="4">
        <f>Table1[[#This Row],[Natural Gas Consumption(Bcm)]]*0.72</f>
        <v>0</v>
      </c>
      <c r="H79" s="4">
        <v>0</v>
      </c>
      <c r="I79" s="4">
        <v>0</v>
      </c>
      <c r="J79" s="4">
        <f>Table1[[#This Row],[Coal Consumption(Exajoules)]]*34.12</f>
        <v>0</v>
      </c>
      <c r="K79" s="4">
        <v>0</v>
      </c>
      <c r="L79" s="4">
        <f>Table1[[#This Row],[Solar Energy Generation (Twh)]]*0.086</f>
        <v>0</v>
      </c>
      <c r="M79" s="4">
        <v>0</v>
      </c>
      <c r="N79" s="4">
        <f>Table1[[#This Row],[Solar Energy Consumption ( Exajoules)]]*34.12</f>
        <v>0</v>
      </c>
      <c r="O79" s="4">
        <f>0</f>
        <v>0</v>
      </c>
      <c r="P79" s="4">
        <f>Table1[[#This Row],[Wind Energy Generation (Twh)2]]*0.086</f>
        <v>0</v>
      </c>
      <c r="Q79" s="4">
        <v>0</v>
      </c>
      <c r="R79" s="4">
        <f>Table1[[#This Row],[Wind Energy Consumption(Exajoules)]]*23.88</f>
        <v>0</v>
      </c>
      <c r="S79" s="4">
        <v>0</v>
      </c>
      <c r="T79" s="4">
        <f>Table1[[#This Row],[Hydroelectricity Generation(Twh)]]*0.086</f>
        <v>0</v>
      </c>
      <c r="U79" s="4">
        <v>0</v>
      </c>
      <c r="V79" s="4">
        <f>Table1[[#This Row],[Hydroelectricity  Consumption (Exajoules)]]*0.086</f>
        <v>0</v>
      </c>
      <c r="W79" s="4">
        <v>0</v>
      </c>
    </row>
    <row r="80" spans="1:23" x14ac:dyDescent="0.3">
      <c r="A80" s="2">
        <v>2022</v>
      </c>
      <c r="B80" t="s">
        <v>61</v>
      </c>
      <c r="C80" s="4">
        <f>'[1]Oil Production - tonnes'!BG14</f>
        <v>13.834924965893588</v>
      </c>
      <c r="D80" s="4">
        <f>0</f>
        <v>0</v>
      </c>
      <c r="E80" s="4">
        <f>Table1[[#This Row],[Natural Gas Production(Bcm)]]*0.72</f>
        <v>0</v>
      </c>
      <c r="F80" s="4">
        <v>0</v>
      </c>
      <c r="G80" s="4">
        <f>Table1[[#This Row],[Natural Gas Consumption(Bcm)]]*0.72</f>
        <v>0</v>
      </c>
      <c r="H80" s="4">
        <v>0</v>
      </c>
      <c r="I80" s="4">
        <v>0</v>
      </c>
      <c r="J80" s="4">
        <f>Table1[[#This Row],[Coal Consumption(Exajoules)]]*34.12</f>
        <v>0</v>
      </c>
      <c r="K80" s="4">
        <v>0</v>
      </c>
      <c r="L80" s="4">
        <f>Table1[[#This Row],[Solar Energy Generation (Twh)]]*0.086</f>
        <v>0</v>
      </c>
      <c r="M80" s="4">
        <v>0</v>
      </c>
      <c r="N80" s="4">
        <f>Table1[[#This Row],[Solar Energy Consumption ( Exajoules)]]*34.12</f>
        <v>0</v>
      </c>
      <c r="O80" s="4">
        <f>0</f>
        <v>0</v>
      </c>
      <c r="P80" s="4">
        <f>Table1[[#This Row],[Wind Energy Generation (Twh)2]]*0.086</f>
        <v>0</v>
      </c>
      <c r="Q80" s="4">
        <v>0</v>
      </c>
      <c r="R80" s="4">
        <f>Table1[[#This Row],[Wind Energy Consumption(Exajoules)]]*23.88</f>
        <v>0</v>
      </c>
      <c r="S80" s="4">
        <v>0</v>
      </c>
      <c r="T80" s="4">
        <f>Table1[[#This Row],[Hydroelectricity Generation(Twh)]]*0.086</f>
        <v>0</v>
      </c>
      <c r="U80" s="4">
        <v>0</v>
      </c>
      <c r="V80" s="4">
        <f>Table1[[#This Row],[Hydroelectricity  Consumption (Exajoules)]]*0.086</f>
        <v>0</v>
      </c>
      <c r="W80" s="4">
        <v>0</v>
      </c>
    </row>
    <row r="81" spans="1:23" x14ac:dyDescent="0.3">
      <c r="A81" s="2">
        <v>2023</v>
      </c>
      <c r="B81" t="str">
        <f>'[1]Oil Production - tonnes'!A14</f>
        <v>Guyana</v>
      </c>
      <c r="C81" s="4">
        <f>'[1]Oil Production - tonnes'!BH14</f>
        <v>19.478990450204638</v>
      </c>
      <c r="D81" s="4">
        <f>0</f>
        <v>0</v>
      </c>
      <c r="E81" s="4">
        <f>Table1[[#This Row],[Natural Gas Production(Bcm)]]*0.72</f>
        <v>0</v>
      </c>
      <c r="F81" s="4">
        <v>0</v>
      </c>
      <c r="G81" s="4">
        <f>Table1[[#This Row],[Natural Gas Consumption(Bcm)]]*0.72</f>
        <v>0</v>
      </c>
      <c r="H81" s="4">
        <v>0</v>
      </c>
      <c r="I81" s="4">
        <v>0</v>
      </c>
      <c r="J81" s="4">
        <f>Table1[[#This Row],[Coal Consumption(Exajoules)]]*34.12</f>
        <v>0</v>
      </c>
      <c r="K81" s="4">
        <v>0</v>
      </c>
      <c r="L81" s="4">
        <f>Table1[[#This Row],[Solar Energy Generation (Twh)]]*0.086</f>
        <v>0</v>
      </c>
      <c r="M81" s="4">
        <v>0</v>
      </c>
      <c r="N81" s="4">
        <f>Table1[[#This Row],[Solar Energy Consumption ( Exajoules)]]*34.12</f>
        <v>0</v>
      </c>
      <c r="O81" s="4">
        <f>0</f>
        <v>0</v>
      </c>
      <c r="P81" s="4">
        <f>Table1[[#This Row],[Wind Energy Generation (Twh)2]]*0.086</f>
        <v>0</v>
      </c>
      <c r="Q81" s="4">
        <v>0</v>
      </c>
      <c r="R81" s="4">
        <f>Table1[[#This Row],[Wind Energy Consumption(Exajoules)]]*23.88</f>
        <v>0</v>
      </c>
      <c r="S81" s="4">
        <v>0</v>
      </c>
      <c r="T81" s="4">
        <f>Table1[[#This Row],[Hydroelectricity Generation(Twh)]]*0.086</f>
        <v>0</v>
      </c>
      <c r="U81" s="4">
        <v>0</v>
      </c>
      <c r="V81" s="4">
        <f>Table1[[#This Row],[Hydroelectricity  Consumption (Exajoules)]]*0.086</f>
        <v>0</v>
      </c>
      <c r="W81" s="4">
        <v>0</v>
      </c>
    </row>
    <row r="82" spans="1:23" x14ac:dyDescent="0.3">
      <c r="A82" s="2">
        <v>2020</v>
      </c>
      <c r="B82" t="str">
        <f>'[1]Oil Production - tonnes'!A68</f>
        <v>India</v>
      </c>
      <c r="C82" s="4">
        <f>'[1]Oil Production - tonnes'!BE68</f>
        <v>35.14855</v>
      </c>
      <c r="D82" s="4">
        <f>'[1]Oil Consumption - Tonnes'!BE97</f>
        <v>215.53813353750425</v>
      </c>
      <c r="E82" s="4">
        <f>Table1[[#This Row],[Natural Gas Production(Bcm)]]*0.72</f>
        <v>17.107651119671647</v>
      </c>
      <c r="F82" s="4">
        <f>'[1]Gas Production - Bcm'!AZ66</f>
        <v>23.760626555099513</v>
      </c>
      <c r="G82" s="4">
        <f>Table1[[#This Row],[Natural Gas Consumption(Bcm)]]*0.72</f>
        <v>43.459287352832746</v>
      </c>
      <c r="H82" s="4">
        <f>'[1]Gas Consumption - Bcm'!BE97</f>
        <v>60.360121323378813</v>
      </c>
      <c r="I82" s="4">
        <f>'[1]Coal Production - mt'!AO47</f>
        <v>760.24300000000005</v>
      </c>
      <c r="J82" s="4">
        <f>Table1[[#This Row],[Coal Consumption(Exajoules)]]*34.12</f>
        <v>579.11256294250484</v>
      </c>
      <c r="K82" s="4">
        <f>'[1]Coal Consumption - EJ'!BE97</f>
        <v>16.972818374633789</v>
      </c>
      <c r="L82" s="4">
        <f>Table1[[#This Row],[Solar Energy Generation (Twh)]]*0.086</f>
        <v>5.0467781999072532</v>
      </c>
      <c r="M82" s="4">
        <f>'[1]Solar Generation - TWh'!BE98</f>
        <v>58.683467440782017</v>
      </c>
      <c r="N82" s="4">
        <f>Table1[[#This Row],[Solar Energy Consumption ( Exajoules)]]*34.12</f>
        <v>18.930838742256164</v>
      </c>
      <c r="O82" s="4">
        <f>'[1]Solar Consumption - EJ'!BE98</f>
        <v>0.55483114719390869</v>
      </c>
      <c r="P82" s="4">
        <f>Table1[[#This Row],[Wind Energy Generation (Twh)2]]*0.086</f>
        <v>5.1967566255707744</v>
      </c>
      <c r="Q82" s="4">
        <f>'[1]Wind Generation - TWh'!BE98</f>
        <v>60.427402622915992</v>
      </c>
      <c r="R82" s="4">
        <f>Table1[[#This Row],[Wind Energy Consumption(Exajoules)]]*23.88</f>
        <v>0</v>
      </c>
      <c r="S82" s="4">
        <f>'[1]Wind Consumption - EJ'!BE101</f>
        <v>0</v>
      </c>
      <c r="T82" s="4">
        <f>Table1[[#This Row],[Hydroelectricity Generation(Twh)]]*0.086</f>
        <v>14.078523046899798</v>
      </c>
      <c r="U82" s="4">
        <f>'[1]Hydro Generation - TWh'!BE98</f>
        <v>163.7037563593</v>
      </c>
      <c r="V82" s="4">
        <f>Table1[[#This Row],[Hydroelectricity  Consumption (Exajoules)]]*0.086</f>
        <v>0.13310738134384154</v>
      </c>
      <c r="W82" s="4">
        <f>'[1]Hydro Consumption - EJ'!$BE98</f>
        <v>1.5477602481842041</v>
      </c>
    </row>
    <row r="83" spans="1:23" x14ac:dyDescent="0.3">
      <c r="A83" s="2">
        <v>2021</v>
      </c>
      <c r="B83" t="str">
        <f>'[1]Oil Production - tonnes'!A68</f>
        <v>India</v>
      </c>
      <c r="C83" s="4">
        <f>'[1]Oil Production - tonnes'!BF68</f>
        <v>33.999499999999998</v>
      </c>
      <c r="D83" s="4">
        <f>'[1]Oil Consumption - Tonnes'!BF97</f>
        <v>218.28770048847912</v>
      </c>
      <c r="E83" s="4">
        <f>Table1[[#This Row],[Natural Gas Production(Bcm)]]*0.72</f>
        <v>20.547945635908899</v>
      </c>
      <c r="F83" s="4">
        <f>'[1]Gas Production - Bcm'!BA66</f>
        <v>28.538813383206804</v>
      </c>
      <c r="G83" s="4">
        <f>Table1[[#This Row],[Natural Gas Consumption(Bcm)]]*0.72</f>
        <v>44.908349365037317</v>
      </c>
      <c r="H83" s="4">
        <f>'[1]Gas Consumption - Bcm'!BF97</f>
        <v>62.372707451440718</v>
      </c>
      <c r="I83" s="4">
        <f>'[1]Coal Production - mt'!AP47</f>
        <v>812.10900000000015</v>
      </c>
      <c r="J83" s="4">
        <f>Table1[[#This Row],[Coal Consumption(Exajoules)]]*34.12</f>
        <v>657.49417274475093</v>
      </c>
      <c r="K83" s="4">
        <f>'[1]Coal Consumption - EJ'!BF97</f>
        <v>19.270051956176758</v>
      </c>
      <c r="L83" s="4">
        <f>Table1[[#This Row],[Solar Energy Generation (Twh)]]*0.086</f>
        <v>5.8742997446855023</v>
      </c>
      <c r="M83" s="4">
        <f>'[1]Solar Generation - TWh'!BF98</f>
        <v>68.305810984715151</v>
      </c>
      <c r="N83" s="4">
        <f>Table1[[#This Row],[Solar Energy Consumption ( Exajoules)]]*34.12</f>
        <v>21.954284932613373</v>
      </c>
      <c r="O83" s="4">
        <f>'[1]Solar Consumption - EJ'!BF98</f>
        <v>0.64344328641891479</v>
      </c>
      <c r="P83" s="4">
        <f>Table1[[#This Row],[Wind Energy Generation (Twh)2]]*0.086</f>
        <v>5.8561049259627289</v>
      </c>
      <c r="Q83" s="4">
        <f>'[1]Wind Generation - TWh'!BF98</f>
        <v>68.094243325148014</v>
      </c>
      <c r="R83" s="4">
        <f>Table1[[#This Row],[Wind Energy Consumption(Exajoules)]]*23.88</f>
        <v>13.643107302188874</v>
      </c>
      <c r="S83" s="4">
        <f>'[1]Wind Consumption - EJ'!BE98</f>
        <v>0.57131940126419067</v>
      </c>
      <c r="T83" s="4">
        <f>Table1[[#This Row],[Hydroelectricity Generation(Twh)]]*0.086</f>
        <v>13.789064912601718</v>
      </c>
      <c r="U83" s="4">
        <f>'[1]Hydro Generation - TWh'!BF98</f>
        <v>160.33796410002</v>
      </c>
      <c r="V83" s="4">
        <f>Table1[[#This Row],[Hydroelectricity  Consumption (Exajoules)]]*0.086</f>
        <v>0.12989350271224975</v>
      </c>
      <c r="W83" s="4">
        <f>'[1]Hydro Consumption - EJ'!BF98</f>
        <v>1.5103895664215088</v>
      </c>
    </row>
    <row r="84" spans="1:23" x14ac:dyDescent="0.3">
      <c r="A84" s="2">
        <v>2022</v>
      </c>
      <c r="B84" t="str">
        <f>'[1]Oil Production - tonnes'!A68</f>
        <v>India</v>
      </c>
      <c r="C84" s="4">
        <f>'[1]Oil Production - tonnes'!BG68</f>
        <v>33.022940000000006</v>
      </c>
      <c r="D84" s="4">
        <f>'[1]Oil Consumption - Tonnes'!BG97</f>
        <v>237.96069412392305</v>
      </c>
      <c r="E84" s="4">
        <f>Table1[[#This Row],[Natural Gas Production(Bcm)]]*0.72</f>
        <v>21.457387434404062</v>
      </c>
      <c r="F84" s="4">
        <f>'[1]Gas Production - Bcm'!BB66</f>
        <v>29.801926992227862</v>
      </c>
      <c r="G84" s="4">
        <f>Table1[[#This Row],[Natural Gas Consumption(Bcm)]]*0.72</f>
        <v>41.940612127956925</v>
      </c>
      <c r="H84" s="4">
        <f>'[1]Gas Consumption - Bcm'!BG97</f>
        <v>58.25085017771795</v>
      </c>
      <c r="I84" s="4">
        <f>'[1]Coal Production - mt'!AQ47</f>
        <v>910.82099999999991</v>
      </c>
      <c r="J84" s="4">
        <f>Table1[[#This Row],[Coal Consumption(Exajoules)]]*34.12</f>
        <v>683.2723804473876</v>
      </c>
      <c r="K84" s="4">
        <f>'[1]Coal Consumption - EJ'!BG97</f>
        <v>20.025568008422852</v>
      </c>
      <c r="L84" s="4">
        <f>Table1[[#This Row],[Solar Energy Generation (Twh)]]*0.086</f>
        <v>8.1835952956386713</v>
      </c>
      <c r="M84" s="4">
        <f>'[1]Solar Generation - TWh'!BG98</f>
        <v>95.158084833007806</v>
      </c>
      <c r="N84" s="4">
        <f>Table1[[#This Row],[Solar Energy Consumption ( Exajoules)]]*34.12</f>
        <v>30.473384244441984</v>
      </c>
      <c r="O84" s="4">
        <f>'[1]Solar Consumption - EJ'!BG98</f>
        <v>0.8931238055229187</v>
      </c>
      <c r="P84" s="4">
        <f>Table1[[#This Row],[Wind Energy Generation (Twh)2]]*0.086</f>
        <v>6.0238841684191602</v>
      </c>
      <c r="Q84" s="4">
        <f>'[1]Wind Generation - TWh'!BG98</f>
        <v>70.045164749060007</v>
      </c>
      <c r="R84" s="4">
        <f>Table1[[#This Row],[Wind Energy Consumption(Exajoules)]]*23.88</f>
        <v>0</v>
      </c>
      <c r="S84" s="4">
        <f>'[1]Wind Consumption - EJ'!BG101</f>
        <v>0</v>
      </c>
      <c r="T84" s="4">
        <f>Table1[[#This Row],[Hydroelectricity Generation(Twh)]]*0.086</f>
        <v>15.044450434976612</v>
      </c>
      <c r="U84" s="4">
        <f>'[1]Hydro Generation - TWh'!BG98</f>
        <v>174.93547017414667</v>
      </c>
      <c r="V84" s="4">
        <f>Table1[[#This Row],[Hydroelectricity  Consumption (Exajoules)]]*0.086</f>
        <v>0.14120247244834899</v>
      </c>
      <c r="W84" s="4">
        <f>'[1]Hydro Consumption - EJ'!BG98</f>
        <v>1.641889214515686</v>
      </c>
    </row>
    <row r="85" spans="1:23" x14ac:dyDescent="0.3">
      <c r="A85" s="2">
        <v>2023</v>
      </c>
      <c r="B85" t="str">
        <f>'[1]Oil Production - tonnes'!A68</f>
        <v>India</v>
      </c>
      <c r="C85" s="4">
        <f>'[1]Oil Production - tonnes'!BH68</f>
        <v>32.552416228294149</v>
      </c>
      <c r="D85" s="4">
        <f>'[1]Oil Consumption - Tonnes'!BH97</f>
        <v>249.25444754662701</v>
      </c>
      <c r="E85" s="4">
        <f>Table1[[#This Row],[Natural Gas Production(Bcm)]]*0.72</f>
        <v>22.741551745543255</v>
      </c>
      <c r="F85" s="4">
        <f>'[1]Gas Production - Bcm'!BC66</f>
        <v>31.585488535476742</v>
      </c>
      <c r="G85" s="4">
        <f>Table1[[#This Row],[Natural Gas Consumption(Bcm)]]*0.72</f>
        <v>45.079421178315243</v>
      </c>
      <c r="H85" s="4">
        <f>'[1]Gas Consumption - Bcm'!BH97</f>
        <v>62.610307192104507</v>
      </c>
      <c r="I85" s="4">
        <f>'[1]Coal Production - mt'!AR47</f>
        <v>1010.896</v>
      </c>
      <c r="J85" s="4">
        <f>Table1[[#This Row],[Coal Consumption(Exajoules)]]*34.12</f>
        <v>750.00014587402336</v>
      </c>
      <c r="K85" s="4">
        <f>'[1]Coal Consumption - EJ'!BH97</f>
        <v>21.981246948242188</v>
      </c>
      <c r="L85" s="4">
        <f>Table1[[#This Row],[Solar Energy Generation (Twh)]]*0.086</f>
        <v>9.7532028567338482</v>
      </c>
      <c r="M85" s="4">
        <f>'[1]Solar Generation - TWh'!BH98</f>
        <v>113.40933554341684</v>
      </c>
      <c r="N85" s="4">
        <f>Table1[[#This Row],[Solar Energy Consumption ( Exajoules)]]*34.12</f>
        <v>36.186196970939633</v>
      </c>
      <c r="O85" s="4">
        <f>'[1]Solar Consumption - EJ'!BH98</f>
        <v>1.0605567693710327</v>
      </c>
      <c r="P85" s="4">
        <f>Table1[[#This Row],[Wind Energy Generation (Twh)2]]*0.086</f>
        <v>7.0611496640223193</v>
      </c>
      <c r="Q85" s="4">
        <f>'[1]Wind Generation - TWh'!BH98</f>
        <v>82.10639144212</v>
      </c>
      <c r="R85" s="4">
        <f>Table1[[#This Row],[Wind Energy Consumption(Exajoules)]]*23.88</f>
        <v>15.699234659671783</v>
      </c>
      <c r="S85" s="4">
        <f>'[1]Wind Consumption - EJ'!BG98</f>
        <v>0.65742188692092896</v>
      </c>
      <c r="T85" s="4">
        <f>Table1[[#This Row],[Hydroelectricity Generation(Twh)]]*0.086</f>
        <v>12.828384373849248</v>
      </c>
      <c r="U85" s="4">
        <f>'[1]Hydro Generation - TWh'!BH98</f>
        <v>149.16726016103777</v>
      </c>
      <c r="V85" s="4">
        <f>Table1[[#This Row],[Hydroelectricity  Consumption (Exajoules)]]*0.086</f>
        <v>0.1199657027721405</v>
      </c>
      <c r="W85" s="4">
        <f>'[1]Hydro Consumption - EJ'!BH98</f>
        <v>1.3949500322341919</v>
      </c>
    </row>
    <row r="86" spans="1:23" x14ac:dyDescent="0.3">
      <c r="A86" s="2">
        <v>2020</v>
      </c>
      <c r="B86" t="str">
        <f>'[1]Oil Production - tonnes'!A69</f>
        <v>Indonesia</v>
      </c>
      <c r="C86" s="4">
        <f>'[1]Oil Production - tonnes'!BE69</f>
        <v>36.334969093287199</v>
      </c>
      <c r="D86" s="4">
        <f>'[1]Oil Consumption - Tonnes'!BE98</f>
        <v>61.499016733035468</v>
      </c>
      <c r="E86" s="4">
        <f>Table1[[#This Row],[Natural Gas Production(Bcm)]]*0.72</f>
        <v>46.582146276902051</v>
      </c>
      <c r="F86" s="4">
        <f>'[1]Gas Production - Bcm'!AZ67</f>
        <v>64.697425384586182</v>
      </c>
      <c r="G86" s="4">
        <f>Table1[[#This Row],[Natural Gas Consumption(Bcm)]]*0.72</f>
        <v>30.657983137660203</v>
      </c>
      <c r="H86" s="4">
        <f>'[1]Gas Consumption - Bcm'!BE98</f>
        <v>42.580532135639174</v>
      </c>
      <c r="I86" s="4">
        <f>'[1]Coal Production - mt'!AO48</f>
        <v>563.72825499999999</v>
      </c>
      <c r="J86" s="4">
        <f>Table1[[#This Row],[Coal Consumption(Exajoules)]]*34.12</f>
        <v>94.013139696121215</v>
      </c>
      <c r="K86" s="4">
        <f>'[1]Coal Consumption - EJ'!BE98</f>
        <v>2.7553675174713135</v>
      </c>
      <c r="L86" s="4">
        <f>Table1[[#This Row],[Solar Energy Generation (Twh)]]*0.086</f>
        <v>1.470342E-2</v>
      </c>
      <c r="M86" s="4">
        <f>'[1]Solar Generation - TWh'!BE99</f>
        <v>0.17097000000000001</v>
      </c>
      <c r="N86" s="4">
        <f>Table1[[#This Row],[Solar Energy Consumption ( Exajoules)]]*34.12</f>
        <v>5.5153616508468985E-2</v>
      </c>
      <c r="O86" s="4">
        <f>'[1]Solar Consumption - EJ'!BE99</f>
        <v>1.6164600383490324E-3</v>
      </c>
      <c r="P86" s="4">
        <f>Table1[[#This Row],[Wind Energy Generation (Twh)2]]*0.086</f>
        <v>4.0849999999999997E-2</v>
      </c>
      <c r="Q86" s="4">
        <f>'[1]Wind Generation - TWh'!BE99</f>
        <v>0.47500000000000003</v>
      </c>
      <c r="R86" s="4">
        <f>Table1[[#This Row],[Wind Energy Consumption(Exajoules)]]*23.88</f>
        <v>0.52047556310892107</v>
      </c>
      <c r="S86" s="4">
        <f>'[1]Wind Consumption - EJ'!BE93</f>
        <v>2.1795459091663361E-2</v>
      </c>
      <c r="T86" s="4">
        <f>Table1[[#This Row],[Hydroelectricity Generation(Twh)]]*0.086</f>
        <v>2.0919499999999998</v>
      </c>
      <c r="U86" s="4">
        <f>'[1]Hydro Generation - TWh'!BE99</f>
        <v>24.324999999999999</v>
      </c>
      <c r="V86" s="4">
        <f>Table1[[#This Row],[Hydroelectricity  Consumption (Exajoules)]]*0.086</f>
        <v>1.9778636842966078E-2</v>
      </c>
      <c r="W86" s="4">
        <f>'[1]Hydro Consumption - EJ'!$BE99</f>
        <v>0.22998414933681488</v>
      </c>
    </row>
    <row r="87" spans="1:23" x14ac:dyDescent="0.3">
      <c r="A87" s="2">
        <v>2021</v>
      </c>
      <c r="B87" t="str">
        <f>'[1]Oil Production - tonnes'!A69</f>
        <v>Indonesia</v>
      </c>
      <c r="C87" s="4">
        <f>'[1]Oil Production - tonnes'!BF69</f>
        <v>33.741780163345688</v>
      </c>
      <c r="D87" s="4">
        <f>'[1]Oil Consumption - Tonnes'!BF98</f>
        <v>63.973359897061627</v>
      </c>
      <c r="E87" s="4">
        <f>Table1[[#This Row],[Natural Gas Production(Bcm)]]*0.72</f>
        <v>46.373008280326133</v>
      </c>
      <c r="F87" s="4">
        <f>'[1]Gas Production - Bcm'!BA67</f>
        <v>64.406955944897405</v>
      </c>
      <c r="G87" s="4">
        <f>Table1[[#This Row],[Natural Gas Consumption(Bcm)]]*0.72</f>
        <v>30.912762201407926</v>
      </c>
      <c r="H87" s="4">
        <f>'[1]Gas Consumption - Bcm'!BF98</f>
        <v>42.934391946399899</v>
      </c>
      <c r="I87" s="4">
        <f>'[1]Coal Production - mt'!AP48</f>
        <v>613.99025599999993</v>
      </c>
      <c r="J87" s="4">
        <f>Table1[[#This Row],[Coal Consumption(Exajoules)]]*34.12</f>
        <v>93.749017648696892</v>
      </c>
      <c r="K87" s="4">
        <f>'[1]Coal Consumption - EJ'!BF98</f>
        <v>2.7476265430450439</v>
      </c>
      <c r="L87" s="4">
        <f>Table1[[#This Row],[Solar Energy Generation (Twh)]]*0.086</f>
        <v>1.6565320000000001E-2</v>
      </c>
      <c r="M87" s="4">
        <f>'[1]Solar Generation - TWh'!BF99</f>
        <v>0.19262000000000001</v>
      </c>
      <c r="N87" s="4">
        <f>Table1[[#This Row],[Solar Energy Consumption ( Exajoules)]]*34.12</f>
        <v>6.1910313726402814E-2</v>
      </c>
      <c r="O87" s="4">
        <f>'[1]Solar Consumption - EJ'!BF99</f>
        <v>1.8144875066354871E-3</v>
      </c>
      <c r="P87" s="4">
        <f>Table1[[#This Row],[Wind Energy Generation (Twh)2]]*0.086</f>
        <v>3.7581999999999997E-2</v>
      </c>
      <c r="Q87" s="4">
        <f>'[1]Wind Generation - TWh'!BF99</f>
        <v>0.437</v>
      </c>
      <c r="R87" s="4">
        <f>Table1[[#This Row],[Wind Energy Consumption(Exajoules)]]*23.88</f>
        <v>0.1072440006583929</v>
      </c>
      <c r="S87" s="4">
        <f>'[1]Wind Consumption - EJ'!BE99</f>
        <v>4.490954801440239E-3</v>
      </c>
      <c r="T87" s="4">
        <f>Table1[[#This Row],[Hydroelectricity Generation(Twh)]]*0.086</f>
        <v>2.1239419999999996</v>
      </c>
      <c r="U87" s="4">
        <f>'[1]Hydro Generation - TWh'!BF99</f>
        <v>24.696999999999999</v>
      </c>
      <c r="V87" s="4">
        <f>Table1[[#This Row],[Hydroelectricity  Consumption (Exajoules)]]*0.086</f>
        <v>2.0007612675428388E-2</v>
      </c>
      <c r="W87" s="4">
        <f>'[1]Hydro Consumption - EJ'!BF99</f>
        <v>0.23264665901660919</v>
      </c>
    </row>
    <row r="88" spans="1:23" x14ac:dyDescent="0.3">
      <c r="A88" s="2">
        <v>2022</v>
      </c>
      <c r="B88" t="str">
        <f>'[1]Oil Production - tonnes'!A69</f>
        <v>Indonesia</v>
      </c>
      <c r="C88" s="4">
        <f>'[1]Oil Production - tonnes'!BG69</f>
        <v>31.497671602144393</v>
      </c>
      <c r="D88" s="4">
        <f>'[1]Oil Consumption - Tonnes'!BG98</f>
        <v>70.220321463666508</v>
      </c>
      <c r="E88" s="4">
        <f>Table1[[#This Row],[Natural Gas Production(Bcm)]]*0.72</f>
        <v>45.246024016384169</v>
      </c>
      <c r="F88" s="4">
        <f>'[1]Gas Production - Bcm'!BB67</f>
        <v>62.841700022755788</v>
      </c>
      <c r="G88" s="4">
        <f>Table1[[#This Row],[Natural Gas Consumption(Bcm)]]*0.72</f>
        <v>31.714537224217889</v>
      </c>
      <c r="H88" s="4">
        <f>'[1]Gas Consumption - Bcm'!BG98</f>
        <v>44.047968366969293</v>
      </c>
      <c r="I88" s="4">
        <f>'[1]Coal Production - mt'!AQ48</f>
        <v>687.43238399999996</v>
      </c>
      <c r="J88" s="4">
        <f>Table1[[#This Row],[Coal Consumption(Exajoules)]]*34.12</f>
        <v>149.42643821716308</v>
      </c>
      <c r="K88" s="4">
        <f>'[1]Coal Consumption - EJ'!BG98</f>
        <v>4.3794384002685547</v>
      </c>
      <c r="L88" s="4">
        <f>Table1[[#This Row],[Solar Energy Generation (Twh)]]*0.086</f>
        <v>3.8160779999999998E-2</v>
      </c>
      <c r="M88" s="4">
        <f>'[1]Solar Generation - TWh'!BG99</f>
        <v>0.44373000000000001</v>
      </c>
      <c r="N88" s="4">
        <f>Table1[[#This Row],[Solar Energy Consumption ( Exajoules)]]*34.12</f>
        <v>0.14209991117939352</v>
      </c>
      <c r="O88" s="4">
        <f>'[1]Solar Consumption - EJ'!BG99</f>
        <v>4.1647101752460003E-3</v>
      </c>
      <c r="P88" s="4">
        <f>Table1[[#This Row],[Wind Energy Generation (Twh)2]]*0.086</f>
        <v>3.0615999999999997E-2</v>
      </c>
      <c r="Q88" s="4">
        <f>'[1]Wind Generation - TWh'!BG99</f>
        <v>0.35599999999999998</v>
      </c>
      <c r="R88" s="4">
        <f>Table1[[#This Row],[Wind Energy Consumption(Exajoules)]]*23.88</f>
        <v>0.64224769927561276</v>
      </c>
      <c r="S88" s="4">
        <f>'[1]Wind Consumption - EJ'!BG93</f>
        <v>2.6894794777035713E-2</v>
      </c>
      <c r="T88" s="4">
        <f>Table1[[#This Row],[Hydroelectricity Generation(Twh)]]*0.086</f>
        <v>2.3473700000000002</v>
      </c>
      <c r="U88" s="4">
        <f>'[1]Hydro Generation - TWh'!BG99</f>
        <v>27.295000000000002</v>
      </c>
      <c r="V88" s="4">
        <f>Table1[[#This Row],[Hydroelectricity  Consumption (Exajoules)]]*0.086</f>
        <v>2.2031676352024077E-2</v>
      </c>
      <c r="W88" s="4">
        <f>'[1]Hydro Consumption - EJ'!BG99</f>
        <v>0.25618228316307068</v>
      </c>
    </row>
    <row r="89" spans="1:23" x14ac:dyDescent="0.3">
      <c r="A89" s="2">
        <v>2023</v>
      </c>
      <c r="B89" t="str">
        <f>'[1]Oil Production - tonnes'!A69</f>
        <v>Indonesia</v>
      </c>
      <c r="C89" s="4">
        <f>'[1]Oil Production - tonnes'!BH69</f>
        <v>31.086105098165362</v>
      </c>
      <c r="D89" s="4">
        <f>'[1]Oil Consumption - Tonnes'!BH98</f>
        <v>70.314464898771817</v>
      </c>
      <c r="E89" s="4">
        <f>Table1[[#This Row],[Natural Gas Production(Bcm)]]*0.72</f>
        <v>46.270107457655378</v>
      </c>
      <c r="F89" s="4">
        <f>'[1]Gas Production - Bcm'!BC67</f>
        <v>64.264038135632475</v>
      </c>
      <c r="G89" s="4">
        <f>Table1[[#This Row],[Natural Gas Consumption(Bcm)]]*0.72</f>
        <v>32.720389292032714</v>
      </c>
      <c r="H89" s="4">
        <f>'[1]Gas Consumption - Bcm'!BH98</f>
        <v>45.444985127823216</v>
      </c>
      <c r="I89" s="4">
        <f>'[1]Coal Production - mt'!AR48</f>
        <v>775.18185500000004</v>
      </c>
      <c r="J89" s="4">
        <f>Table1[[#This Row],[Coal Consumption(Exajoules)]]*34.12</f>
        <v>147.38688692092893</v>
      </c>
      <c r="K89" s="4">
        <f>'[1]Coal Consumption - EJ'!BH98</f>
        <v>4.3196625709533691</v>
      </c>
      <c r="L89" s="4">
        <f>Table1[[#This Row],[Solar Energy Generation (Twh)]]*0.086</f>
        <v>6.1306819999999998E-2</v>
      </c>
      <c r="M89" s="4">
        <f>'[1]Solar Generation - TWh'!BH99</f>
        <v>0.71287</v>
      </c>
      <c r="N89" s="4">
        <f>Table1[[#This Row],[Solar Energy Consumption ( Exajoules)]]*34.12</f>
        <v>0.22745971307158469</v>
      </c>
      <c r="O89" s="4">
        <f>'[1]Solar Consumption - EJ'!BH99</f>
        <v>6.6664628684520721E-3</v>
      </c>
      <c r="P89" s="4">
        <f>Table1[[#This Row],[Wind Energy Generation (Twh)2]]*0.086</f>
        <v>4.1365999999999993E-2</v>
      </c>
      <c r="Q89" s="4">
        <f>'[1]Wind Generation - TWh'!BH99</f>
        <v>0.48099999999999998</v>
      </c>
      <c r="R89" s="4">
        <f>Table1[[#This Row],[Wind Energy Consumption(Exajoules)]]*23.88</f>
        <v>7.9790337262675162E-2</v>
      </c>
      <c r="S89" s="4">
        <f>'[1]Wind Consumption - EJ'!BG99</f>
        <v>3.3413039054721594E-3</v>
      </c>
      <c r="T89" s="4">
        <f>Table1[[#This Row],[Hydroelectricity Generation(Twh)]]*0.086</f>
        <v>2.13065602</v>
      </c>
      <c r="U89" s="4">
        <f>'[1]Hydro Generation - TWh'!BH99</f>
        <v>24.775069999999999</v>
      </c>
      <c r="V89" s="4">
        <f>Table1[[#This Row],[Hydroelectricity  Consumption (Exajoules)]]*0.086</f>
        <v>1.992500591278076E-2</v>
      </c>
      <c r="W89" s="4">
        <f>'[1]Hydro Consumption - EJ'!BH99</f>
        <v>0.23168611526489258</v>
      </c>
    </row>
    <row r="90" spans="1:23" x14ac:dyDescent="0.3">
      <c r="A90" s="2">
        <v>2020</v>
      </c>
      <c r="B90" t="str">
        <f>'[1]Oil Production - tonnes'!A38</f>
        <v>Iran</v>
      </c>
      <c r="C90" s="4">
        <f>'[1]Oil Production - tonnes'!BE38</f>
        <v>147.67540798691522</v>
      </c>
      <c r="D90" s="4">
        <f>'[1]Oil Consumption - Tonnes'!BE69</f>
        <v>75.127762729174748</v>
      </c>
      <c r="E90" s="4">
        <f>Table1[[#This Row],[Natural Gas Production(Bcm)]]*0.72</f>
        <v>169.75838519999999</v>
      </c>
      <c r="F90" s="4">
        <f>'[1]Gas Production - Bcm'!AZ42</f>
        <v>235.77553499999999</v>
      </c>
      <c r="G90" s="4">
        <f>Table1[[#This Row],[Natural Gas Consumption(Bcm)]]*0.72</f>
        <v>170.47249783078837</v>
      </c>
      <c r="H90" s="4">
        <f>'[1]Gas Consumption - Bcm'!BE69</f>
        <v>236.76735809831717</v>
      </c>
      <c r="I90" s="4">
        <v>0</v>
      </c>
      <c r="J90" s="4">
        <f>Table1[[#This Row],[Coal Consumption(Exajoules)]]*34.12</f>
        <v>2.6308381280302999</v>
      </c>
      <c r="K90" s="4">
        <f>'[1]Coal Consumption - EJ'!BE69</f>
        <v>7.7105455100536346E-2</v>
      </c>
      <c r="L90" s="4">
        <f>Table1[[#This Row],[Solar Energy Generation (Twh)]]*0.086</f>
        <v>5.0212647999999992E-2</v>
      </c>
      <c r="M90" s="4">
        <f>'[1]Solar Generation - TWh'!BE69</f>
        <v>0.58386799999999994</v>
      </c>
      <c r="N90" s="4">
        <f>Table1[[#This Row],[Solar Energy Consumption ( Exajoules)]]*34.12</f>
        <v>0.18835134932771325</v>
      </c>
      <c r="O90" s="4">
        <f>'[1]Solar Consumption - EJ'!BE69</f>
        <v>5.5202622897922993E-3</v>
      </c>
      <c r="P90" s="4">
        <f>Table1[[#This Row],[Wind Energy Generation (Twh)2]]*0.086</f>
        <v>9.6836000000000005E-2</v>
      </c>
      <c r="Q90" s="4">
        <f>'[1]Wind Generation - TWh'!BE69</f>
        <v>1.1260000000000001</v>
      </c>
      <c r="R90" s="4">
        <f>Table1[[#This Row],[Wind Energy Consumption(Exajoules)]]*23.88</f>
        <v>0.25422471284866333</v>
      </c>
      <c r="S90" s="4">
        <f>'[1]Wind Consumption - EJ'!BE69</f>
        <v>1.0645925998687744E-2</v>
      </c>
      <c r="T90" s="4">
        <f>Table1[[#This Row],[Hydroelectricity Generation(Twh)]]*0.086</f>
        <v>1.99563</v>
      </c>
      <c r="U90" s="4">
        <f>'[1]Hydro Generation - TWh'!BE69</f>
        <v>23.205000000000002</v>
      </c>
      <c r="V90" s="4">
        <f>Table1[[#This Row],[Hydroelectricity  Consumption (Exajoules)]]*0.086</f>
        <v>1.8867965877056119E-2</v>
      </c>
      <c r="W90" s="4">
        <f>'[1]Hydro Consumption - EJ'!BE69</f>
        <v>0.21939495205879211</v>
      </c>
    </row>
    <row r="91" spans="1:23" x14ac:dyDescent="0.3">
      <c r="A91" s="2">
        <v>2021</v>
      </c>
      <c r="B91" t="str">
        <f>'[1]Oil Production - tonnes'!A38</f>
        <v>Iran</v>
      </c>
      <c r="C91" s="4">
        <f>'[1]Oil Production - tonnes'!BF38</f>
        <v>172.18741690365897</v>
      </c>
      <c r="D91" s="4">
        <f>'[1]Oil Consumption - Tonnes'!BF69</f>
        <v>78.359735382844704</v>
      </c>
      <c r="E91" s="4">
        <f>Table1[[#This Row],[Natural Gas Production(Bcm)]]*0.72</f>
        <v>174.85113675600002</v>
      </c>
      <c r="F91" s="4">
        <f>'[1]Gas Production - Bcm'!BA42</f>
        <v>242.84880105000002</v>
      </c>
      <c r="G91" s="4">
        <f>Table1[[#This Row],[Natural Gas Consumption(Bcm)]]*0.72</f>
        <v>165.26264075999995</v>
      </c>
      <c r="H91" s="4">
        <f>'[1]Gas Consumption - Bcm'!BF69</f>
        <v>229.53144549999996</v>
      </c>
      <c r="I91" s="4">
        <v>0</v>
      </c>
      <c r="J91" s="4">
        <f>Table1[[#This Row],[Coal Consumption(Exajoules)]]*34.12</f>
        <v>2.5590377253293988</v>
      </c>
      <c r="K91" s="4">
        <f>'[1]Coal Consumption - EJ'!BF69</f>
        <v>7.5001105666160583E-2</v>
      </c>
      <c r="L91" s="4">
        <f>Table1[[#This Row],[Solar Energy Generation (Twh)]]*0.086</f>
        <v>5.0212647999999992E-2</v>
      </c>
      <c r="M91" s="4">
        <f>'[1]Solar Generation - TWh'!BF69</f>
        <v>0.58386799999999994</v>
      </c>
      <c r="N91" s="4">
        <f>Table1[[#This Row],[Solar Energy Consumption ( Exajoules)]]*34.12</f>
        <v>0.18766198502853512</v>
      </c>
      <c r="O91" s="4">
        <f>'[1]Solar Consumption - EJ'!$BF$69</f>
        <v>5.5000581778585911E-3</v>
      </c>
      <c r="P91" s="4">
        <f>Table1[[#This Row],[Wind Energy Generation (Twh)2]]*0.086</f>
        <v>9.7235960533989446E-2</v>
      </c>
      <c r="Q91" s="4">
        <f>'[1]Wind Generation - TWh'!BF69</f>
        <v>1.1306507038835982</v>
      </c>
      <c r="R91" s="4">
        <f>Table1[[#This Row],[Wind Energy Consumption(Exajoules)]]*23.88</f>
        <v>0.25434042748063801</v>
      </c>
      <c r="S91" s="4">
        <f>'[1]Wind Consumption - EJ'!BF69</f>
        <v>1.0650771670043468E-2</v>
      </c>
      <c r="T91" s="4">
        <f>Table1[[#This Row],[Hydroelectricity Generation(Twh)]]*0.086</f>
        <v>1.189122</v>
      </c>
      <c r="U91" s="4">
        <f>'[1]Hydro Generation - TWh'!BF69</f>
        <v>13.827000000000002</v>
      </c>
      <c r="V91" s="4">
        <f>Table1[[#This Row],[Hydroelectricity  Consumption (Exajoules)]]*0.086</f>
        <v>1.1201573640108108E-2</v>
      </c>
      <c r="W91" s="4">
        <f>'[1]Hydro Consumption - EJ'!BF69</f>
        <v>0.13025085628032684</v>
      </c>
    </row>
    <row r="92" spans="1:23" x14ac:dyDescent="0.3">
      <c r="A92" s="2">
        <v>2022</v>
      </c>
      <c r="B92" t="str">
        <f>'[1]Oil Production - tonnes'!A38</f>
        <v>Iran</v>
      </c>
      <c r="C92" s="4">
        <f>'[1]Oil Production - tonnes'!BG38</f>
        <v>180.24404602493186</v>
      </c>
      <c r="D92" s="4">
        <f>'[1]Oil Consumption - Tonnes'!BG69</f>
        <v>81.498597172552422</v>
      </c>
      <c r="E92" s="4">
        <f>Table1[[#This Row],[Natural Gas Production(Bcm)]]*0.72</f>
        <v>178.34815949111999</v>
      </c>
      <c r="F92" s="4">
        <f>'[1]Gas Production - Bcm'!BB42</f>
        <v>247.705777071</v>
      </c>
      <c r="G92" s="4">
        <f>Table1[[#This Row],[Natural Gas Consumption(Bcm)]]*0.72</f>
        <v>172.36893431267995</v>
      </c>
      <c r="H92" s="4">
        <f>'[1]Gas Consumption - Bcm'!BG69</f>
        <v>239.40129765649993</v>
      </c>
      <c r="I92" s="4">
        <v>0</v>
      </c>
      <c r="J92" s="4">
        <f>Table1[[#This Row],[Coal Consumption(Exajoules)]]*34.12</f>
        <v>2.6413460558652875</v>
      </c>
      <c r="K92" s="4">
        <f>'[1]Coal Consumption - EJ'!BG69</f>
        <v>7.7413424849510193E-2</v>
      </c>
      <c r="L92" s="4">
        <f>Table1[[#This Row],[Solar Energy Generation (Twh)]]*0.086</f>
        <v>5.0212647999999992E-2</v>
      </c>
      <c r="M92" s="4">
        <f>'[1]Solar Generation - TWh'!BE69</f>
        <v>0.58386799999999994</v>
      </c>
      <c r="N92" s="4">
        <f>Table1[[#This Row],[Solar Energy Consumption ( Exajoules)]]*34.12</f>
        <v>0.2212347477301955</v>
      </c>
      <c r="O92" s="4">
        <f>'[1]Solar Consumption - EJ'!$BG$69</f>
        <v>6.4840195700526237E-3</v>
      </c>
      <c r="P92" s="4">
        <f>Table1[[#This Row],[Wind Energy Generation (Twh)2]]*0.086</f>
        <v>0.10720405706842161</v>
      </c>
      <c r="Q92" s="4">
        <f>'[1]Wind Generation - TWh'!BG69</f>
        <v>1.2465588031211816</v>
      </c>
      <c r="R92" s="4">
        <f>Table1[[#This Row],[Wind Energy Consumption(Exajoules)]]*23.88</f>
        <v>0.279391433224082</v>
      </c>
      <c r="S92" s="4">
        <f>'[1]Wind Consumption - EJ'!BG69</f>
        <v>1.169980876147747E-2</v>
      </c>
      <c r="T92" s="4">
        <f>Table1[[#This Row],[Hydroelectricity Generation(Twh)]]*0.086</f>
        <v>1.2043439999999999</v>
      </c>
      <c r="U92" s="4">
        <f>'[1]Hydro Generation - TWh'!BG69</f>
        <v>14.004</v>
      </c>
      <c r="V92" s="4">
        <f>Table1[[#This Row],[Hydroelectricity  Consumption (Exajoules)]]*0.086</f>
        <v>1.1303593844175338E-2</v>
      </c>
      <c r="W92" s="4">
        <f>'[1]Hydro Consumption - EJ'!BG69</f>
        <v>0.13143713772296906</v>
      </c>
    </row>
    <row r="93" spans="1:23" x14ac:dyDescent="0.3">
      <c r="A93" s="2">
        <v>2023</v>
      </c>
      <c r="B93" t="str">
        <f>'[1]Oil Production - tonnes'!A38</f>
        <v>Iran</v>
      </c>
      <c r="C93" s="4">
        <f>'[1]Oil Production - tonnes'!BH38</f>
        <v>214.29821367885947</v>
      </c>
      <c r="D93" s="4">
        <f>'[1]Oil Consumption - Tonnes'!BH69</f>
        <v>79.797540945112416</v>
      </c>
      <c r="E93" s="4">
        <f>Table1[[#This Row],[Natural Gas Production(Bcm)]]*0.72</f>
        <v>181.20812193612147</v>
      </c>
      <c r="F93" s="4">
        <f>'[1]Gas Production - Bcm'!BC42</f>
        <v>251.67794713350204</v>
      </c>
      <c r="G93" s="4">
        <f>Table1[[#This Row],[Natural Gas Consumption(Bcm)]]*0.72</f>
        <v>176.79851747610383</v>
      </c>
      <c r="H93" s="4">
        <f>'[1]Gas Consumption - Bcm'!BH69</f>
        <v>245.55349649458867</v>
      </c>
      <c r="I93" s="4">
        <v>0</v>
      </c>
      <c r="J93" s="4">
        <f>Table1[[#This Row],[Coal Consumption(Exajoules)]]*34.12</f>
        <v>2.6888901394605633</v>
      </c>
      <c r="K93" s="4">
        <f>'[1]Coal Consumption - EJ'!BH69</f>
        <v>7.8806862235069275E-2</v>
      </c>
      <c r="L93" s="4">
        <f>Table1[[#This Row],[Solar Energy Generation (Twh)]]*0.086</f>
        <v>6.554218970412716E-2</v>
      </c>
      <c r="M93" s="4">
        <f>'[1]Solar Generation - TWh'!BH69</f>
        <v>0.76211848493171119</v>
      </c>
      <c r="N93" s="4">
        <f>Table1[[#This Row],[Solar Energy Consumption ( Exajoules)]]*34.12</f>
        <v>0.24317373318597674</v>
      </c>
      <c r="O93" s="4">
        <f>'[1]Solar Consumption - EJ'!BH69</f>
        <v>7.1270144544541836E-3</v>
      </c>
      <c r="P93" s="4">
        <f>Table1[[#This Row],[Wind Energy Generation (Twh)2]]*0.086</f>
        <v>0.11437920580028177</v>
      </c>
      <c r="Q93" s="4">
        <f>'[1]Wind Generation - TWh'!$BH$69</f>
        <v>1.3299907651195555</v>
      </c>
      <c r="R93" s="4">
        <f>Table1[[#This Row],[Wind Energy Consumption(Exajoules)]]*23.88</f>
        <v>0.29700794622302051</v>
      </c>
      <c r="S93" s="4">
        <f>'[1]Wind Consumption - EJ'!BH69</f>
        <v>1.2437518686056137E-2</v>
      </c>
      <c r="T93" s="4">
        <f>Table1[[#This Row],[Hydroelectricity Generation(Twh)]]*0.086</f>
        <v>1.9481580000000001</v>
      </c>
      <c r="U93" s="4">
        <f>'[1]Hydro Generation - TWh'!BH69</f>
        <v>22.653000000000002</v>
      </c>
      <c r="V93" s="4">
        <f>Table1[[#This Row],[Hydroelectricity  Consumption (Exajoules)]]*0.086</f>
        <v>1.8218360781669614E-2</v>
      </c>
      <c r="W93" s="4">
        <f>'[1]Hydro Consumption - EJ'!BH69</f>
        <v>0.2118414044380188</v>
      </c>
    </row>
    <row r="94" spans="1:23" x14ac:dyDescent="0.3">
      <c r="A94" s="2">
        <v>2020</v>
      </c>
      <c r="B94" t="str">
        <f>'[1]Oil Production - tonnes'!A39</f>
        <v>Iraq</v>
      </c>
      <c r="C94" s="4">
        <f>'[1]Oil Production - tonnes'!BE39</f>
        <v>202.03783735919393</v>
      </c>
      <c r="D94" s="4">
        <f>'[1]Oil Consumption - Tonnes'!BE70</f>
        <v>31.613321112888659</v>
      </c>
      <c r="E94" s="4">
        <f>Table1[[#This Row],[Natural Gas Production(Bcm)]]*0.72</f>
        <v>5.0438547659472359</v>
      </c>
      <c r="F94" s="4">
        <f>'[1]Gas Production - Bcm'!AZ43</f>
        <v>7.0053538415933829</v>
      </c>
      <c r="G94" s="4">
        <f>Table1[[#This Row],[Natural Gas Consumption(Bcm)]]*0.72</f>
        <v>13.30929101570168</v>
      </c>
      <c r="H94" s="4">
        <f>'[1]Gas Consumption - Bcm'!BE70</f>
        <v>18.485126410696779</v>
      </c>
      <c r="I94" s="4">
        <v>0</v>
      </c>
      <c r="J94" s="4">
        <f>Table1[[#This Row],[Coal Consumption(Exajoules)]]*34.12</f>
        <v>0</v>
      </c>
      <c r="K94" s="4">
        <f>'[1]Coal Consumption - EJ'!BE70</f>
        <v>0</v>
      </c>
      <c r="L94" s="4">
        <f>Table1[[#This Row],[Solar Energy Generation (Twh)]]*0.086</f>
        <v>3.2471590191780822E-2</v>
      </c>
      <c r="M94" s="4">
        <f>'[1]Solar Generation - TWh'!BE70</f>
        <v>0.37757663013698634</v>
      </c>
      <c r="N94" s="4">
        <f>Table1[[#This Row],[Solar Energy Consumption ( Exajoules)]]*34.12</f>
        <v>0.12180333759635686</v>
      </c>
      <c r="O94" s="4">
        <f>'[1]Solar Consumption - EJ'!BE70</f>
        <v>3.5698516294360161E-3</v>
      </c>
      <c r="P94" s="4">
        <f>Table1[[#This Row],[Wind Energy Generation (Twh)2]]*0.086</f>
        <v>0</v>
      </c>
      <c r="Q94" s="4">
        <f>'[1]Wind Generation - TWh'!BE70</f>
        <v>0</v>
      </c>
      <c r="R94" s="4">
        <f>Table1[[#This Row],[Wind Energy Consumption(Exajoules)]]*23.88</f>
        <v>0</v>
      </c>
      <c r="S94" s="4">
        <f>'[1]Wind Consumption - EJ'!BE70</f>
        <v>0</v>
      </c>
      <c r="T94" s="4">
        <f>Table1[[#This Row],[Hydroelectricity Generation(Twh)]]*0.086</f>
        <v>0.35790000799999994</v>
      </c>
      <c r="U94" s="4">
        <f>'[1]Hydro Generation - TWh'!BE70</f>
        <v>4.1616279999999994</v>
      </c>
      <c r="V94" s="4">
        <f>Table1[[#This Row],[Hydroelectricity  Consumption (Exajoules)]]*0.086</f>
        <v>3.3838160857558247E-3</v>
      </c>
      <c r="W94" s="4">
        <f>'[1]Hydro Consumption - EJ'!BE70</f>
        <v>3.9346698671579361E-2</v>
      </c>
    </row>
    <row r="95" spans="1:23" x14ac:dyDescent="0.3">
      <c r="A95" s="2">
        <v>2021</v>
      </c>
      <c r="B95" t="str">
        <f>'[1]Oil Production - tonnes'!A39</f>
        <v>Iraq</v>
      </c>
      <c r="C95" s="4">
        <f>'[1]Oil Production - tonnes'!BF39</f>
        <v>200.82936966819327</v>
      </c>
      <c r="D95" s="4">
        <f>'[1]Oil Consumption - Tonnes'!BF70</f>
        <v>35.218991314202121</v>
      </c>
      <c r="E95" s="4">
        <f>Table1[[#This Row],[Natural Gas Production(Bcm)]]*0.72</f>
        <v>6.5570111957314063</v>
      </c>
      <c r="F95" s="4">
        <f>'[1]Gas Production - Bcm'!BA43</f>
        <v>9.1069599940713974</v>
      </c>
      <c r="G95" s="4">
        <f>Table1[[#This Row],[Natural Gas Consumption(Bcm)]]*0.72</f>
        <v>11.821906542479724</v>
      </c>
      <c r="H95" s="4">
        <f>'[1]Gas Consumption - Bcm'!BF70</f>
        <v>16.419314642332949</v>
      </c>
      <c r="I95" s="4">
        <v>0</v>
      </c>
      <c r="J95" s="4">
        <f>Table1[[#This Row],[Coal Consumption(Exajoules)]]*34.12</f>
        <v>0</v>
      </c>
      <c r="K95" s="4">
        <f>'[1]Coal Consumption - EJ'!BF70</f>
        <v>0</v>
      </c>
      <c r="L95" s="4">
        <f>Table1[[#This Row],[Solar Energy Generation (Twh)]]*0.086</f>
        <v>3.2382870000000001E-2</v>
      </c>
      <c r="M95" s="4">
        <f>'[1]Solar Generation - TWh'!BF70</f>
        <v>0.37654500000000007</v>
      </c>
      <c r="N95" s="4">
        <f>Table1[[#This Row],[Solar Energy Consumption ( Exajoules)]]*34.12</f>
        <v>0</v>
      </c>
      <c r="O95" s="4">
        <v>0</v>
      </c>
      <c r="P95" s="4">
        <f>Table1[[#This Row],[Wind Energy Generation (Twh)2]]*0.086</f>
        <v>0</v>
      </c>
      <c r="Q95" s="4">
        <f>'[1]Wind Generation - TWh'!BF70</f>
        <v>0</v>
      </c>
      <c r="R95" s="4">
        <f>Table1[[#This Row],[Wind Energy Consumption(Exajoules)]]*23.88</f>
        <v>0</v>
      </c>
      <c r="S95" s="4">
        <f>'[1]Wind Consumption - EJ'!BF70</f>
        <v>0</v>
      </c>
      <c r="T95" s="4">
        <f>Table1[[#This Row],[Hydroelectricity Generation(Twh)]]*0.086</f>
        <v>0.28773716599999999</v>
      </c>
      <c r="U95" s="4">
        <f>'[1]Hydro Generation - TWh'!BF70</f>
        <v>3.3457810000000001</v>
      </c>
      <c r="V95" s="4">
        <f>Table1[[#This Row],[Hydroelectricity  Consumption (Exajoules)]]*0.086</f>
        <v>2.7104945927858351E-3</v>
      </c>
      <c r="W95" s="4">
        <f>'[1]Hydro Consumption - EJ'!BF70</f>
        <v>3.1517378985881805E-2</v>
      </c>
    </row>
    <row r="96" spans="1:23" x14ac:dyDescent="0.3">
      <c r="A96" s="2">
        <v>2022</v>
      </c>
      <c r="B96" t="str">
        <f>'[1]Oil Production - tonnes'!A39</f>
        <v>Iraq</v>
      </c>
      <c r="C96" s="4">
        <f>'[1]Oil Production - tonnes'!BG39</f>
        <v>221.31012576474447</v>
      </c>
      <c r="D96" s="4">
        <f>'[1]Oil Consumption - Tonnes'!BG70</f>
        <v>39.718325185672562</v>
      </c>
      <c r="E96" s="4">
        <f>Table1[[#This Row],[Natural Gas Production(Bcm)]]*0.72</f>
        <v>6.6881514196460339</v>
      </c>
      <c r="F96" s="4">
        <f>'[1]Gas Production - Bcm'!BB43</f>
        <v>9.2890991939528256</v>
      </c>
      <c r="G96" s="4">
        <f>Table1[[#This Row],[Natural Gas Consumption(Bcm)]]*0.72</f>
        <v>13.220373811267679</v>
      </c>
      <c r="H96" s="4">
        <f>'[1]Gas Consumption - Bcm'!BG70</f>
        <v>18.361630293427332</v>
      </c>
      <c r="I96" s="4">
        <v>0</v>
      </c>
      <c r="J96" s="4">
        <f>Table1[[#This Row],[Coal Consumption(Exajoules)]]*34.12</f>
        <v>0</v>
      </c>
      <c r="K96" s="4">
        <f>'[1]Coal Consumption - EJ'!BG70</f>
        <v>0</v>
      </c>
      <c r="L96" s="4">
        <f>Table1[[#This Row],[Solar Energy Generation (Twh)]]*0.086</f>
        <v>3.2471590191780822E-2</v>
      </c>
      <c r="M96" s="4">
        <f>'[1]Solar Generation - TWh'!BE70</f>
        <v>0.37757663013698634</v>
      </c>
      <c r="N96" s="4">
        <f>Table1[[#This Row],[Solar Energy Consumption ( Exajoules)]]*34.12</f>
        <v>0</v>
      </c>
      <c r="O96" s="4">
        <v>0</v>
      </c>
      <c r="P96" s="4">
        <f>Table1[[#This Row],[Wind Energy Generation (Twh)2]]*0.086</f>
        <v>0</v>
      </c>
      <c r="Q96" s="4">
        <f>0</f>
        <v>0</v>
      </c>
      <c r="R96" s="4">
        <f>Table1[[#This Row],[Wind Energy Consumption(Exajoules)]]*23.88</f>
        <v>0</v>
      </c>
      <c r="S96" s="4">
        <f>'[1]Wind Consumption - EJ'!BG70</f>
        <v>0</v>
      </c>
      <c r="T96" s="4">
        <f>Table1[[#This Row],[Hydroelectricity Generation(Twh)]]*0.086</f>
        <v>0.227956416</v>
      </c>
      <c r="U96" s="4">
        <f>'[1]Hydro Generation - TWh'!BG70</f>
        <v>2.6506560000000001</v>
      </c>
      <c r="V96" s="4">
        <f>Table1[[#This Row],[Hydroelectricity  Consumption (Exajoules)]]*0.086</f>
        <v>2.1395271345973012E-3</v>
      </c>
      <c r="W96" s="4">
        <f>'[1]Hydro Consumption - EJ'!BG70</f>
        <v>2.4878222495317459E-2</v>
      </c>
    </row>
    <row r="97" spans="1:23" x14ac:dyDescent="0.3">
      <c r="A97" s="2">
        <v>2023</v>
      </c>
      <c r="B97" t="str">
        <f>'[1]Oil Production - tonnes'!A39</f>
        <v>Iraq</v>
      </c>
      <c r="C97" s="4">
        <f>'[1]Oil Production - tonnes'!BH39</f>
        <v>213.04076317661799</v>
      </c>
      <c r="D97" s="4">
        <f>'[1]Oil Consumption - Tonnes'!BH70</f>
        <v>42.127310100861052</v>
      </c>
      <c r="E97" s="4">
        <f>Table1[[#This Row],[Natural Gas Production(Bcm)]]*0.72</f>
        <v>7.1497044753715304</v>
      </c>
      <c r="F97" s="4">
        <f>'[1]Gas Production - Bcm'!BC43</f>
        <v>9.9301451046826816</v>
      </c>
      <c r="G97" s="4">
        <f>Table1[[#This Row],[Natural Gas Consumption(Bcm)]]*0.72</f>
        <v>13.465079523140377</v>
      </c>
      <c r="H97" s="4">
        <f>'[1]Gas Consumption - Bcm'!BH70</f>
        <v>18.701499337694969</v>
      </c>
      <c r="I97" s="4">
        <v>0</v>
      </c>
      <c r="J97" s="4">
        <f>Table1[[#This Row],[Coal Consumption(Exajoules)]]*34.12</f>
        <v>0</v>
      </c>
      <c r="K97" s="4">
        <f>'[1]Coal Consumption - EJ'!BH70</f>
        <v>0</v>
      </c>
      <c r="L97" s="4">
        <f>Table1[[#This Row],[Solar Energy Generation (Twh)]]*0.086</f>
        <v>3.6313253941093963E-2</v>
      </c>
      <c r="M97" s="4">
        <f>'[1]Solar Generation - TWh'!BH70</f>
        <v>0.42224713884992987</v>
      </c>
      <c r="N97" s="4">
        <f>Table1[[#This Row],[Solar Energy Consumption ( Exajoules)]]*34.12</f>
        <v>0</v>
      </c>
      <c r="O97" s="4">
        <v>0</v>
      </c>
      <c r="P97" s="4">
        <f>Table1[[#This Row],[Wind Energy Generation (Twh)2]]*0.086</f>
        <v>0</v>
      </c>
      <c r="Q97" s="4">
        <v>0</v>
      </c>
      <c r="R97" s="4">
        <f>Table1[[#This Row],[Wind Energy Consumption(Exajoules)]]*23.88</f>
        <v>0</v>
      </c>
      <c r="S97" s="4">
        <f>'[1]Wind Consumption - EJ'!BH70</f>
        <v>0</v>
      </c>
      <c r="T97" s="4">
        <f>Table1[[#This Row],[Hydroelectricity Generation(Twh)]]*0.086</f>
        <v>0.29135133319999995</v>
      </c>
      <c r="U97" s="4">
        <f>'[1]Hydro Generation - TWh'!BH70</f>
        <v>3.3878062</v>
      </c>
      <c r="V97" s="4">
        <f>Table1[[#This Row],[Hydroelectricity  Consumption (Exajoules)]]*0.086</f>
        <v>2.7245962172746654E-3</v>
      </c>
      <c r="W97" s="4">
        <f>'[1]Hydro Consumption - EJ'!BH70</f>
        <v>3.1681351363658905E-2</v>
      </c>
    </row>
    <row r="98" spans="1:23" x14ac:dyDescent="0.3">
      <c r="A98" s="2">
        <v>2020</v>
      </c>
      <c r="B98" t="s">
        <v>8</v>
      </c>
      <c r="C98" s="4">
        <f>0</f>
        <v>0</v>
      </c>
      <c r="D98" s="4">
        <f>'[1]Oil Consumption - Tonnes'!BE71</f>
        <v>9.1345625653010494</v>
      </c>
      <c r="E98" s="4">
        <f>Table1[[#This Row],[Natural Gas Production(Bcm)]]*0.72</f>
        <v>10.5620723136576</v>
      </c>
      <c r="F98" s="4">
        <f>'[1]Gas Production - Bcm'!AZ44</f>
        <v>14.66954488008</v>
      </c>
      <c r="G98" s="4">
        <f>Table1[[#This Row],[Natural Gas Consumption(Bcm)]]*0.72</f>
        <v>8.1130944067344011</v>
      </c>
      <c r="H98" s="4">
        <f>'[1]Gas Consumption - Bcm'!BE71</f>
        <v>11.268186676020003</v>
      </c>
      <c r="I98" s="4">
        <v>0</v>
      </c>
      <c r="J98" s="4">
        <f>Table1[[#This Row],[Coal Consumption(Exajoules)]]*34.12</f>
        <v>6.1993799924850457</v>
      </c>
      <c r="K98" s="4">
        <f>'[1]Coal Consumption - EJ'!BE71</f>
        <v>0.181693434715271</v>
      </c>
      <c r="L98" s="4">
        <f>Table1[[#This Row],[Solar Energy Generation (Twh)]]*0.086</f>
        <v>0.358018</v>
      </c>
      <c r="M98" s="4">
        <f>'[1]Solar Generation - TWh'!BE71</f>
        <v>4.1630000000000003</v>
      </c>
      <c r="N98" s="4">
        <f>Table1[[#This Row],[Solar Energy Consumption ( Exajoules)]]*34.12</f>
        <v>1.3429519449174403</v>
      </c>
      <c r="O98" s="4">
        <f>'[1]Solar Consumption - EJ'!BE71</f>
        <v>3.9359670132398605E-2</v>
      </c>
      <c r="P98" s="4">
        <f>Table1[[#This Row],[Wind Energy Generation (Twh)2]]*0.086</f>
        <v>5.3647171520000312E-3</v>
      </c>
      <c r="Q98" s="4">
        <f>'[1]Wind Generation - TWh'!BE71</f>
        <v>6.2380432000000367E-2</v>
      </c>
      <c r="R98" s="4">
        <f>Table1[[#This Row],[Wind Energy Consumption(Exajoules)]]*23.88</f>
        <v>1.4084055866114794E-2</v>
      </c>
      <c r="S98" s="4">
        <f>'[1]Wind Consumption - EJ'!BE71</f>
        <v>5.8978458400815725E-4</v>
      </c>
      <c r="T98" s="4">
        <f>Table1[[#This Row],[Hydroelectricity Generation(Twh)]]*0.086</f>
        <v>0</v>
      </c>
      <c r="U98" s="4">
        <v>0</v>
      </c>
      <c r="V98" s="4">
        <f>Table1[[#This Row],[Hydroelectricity  Consumption (Exajoules)]]*0.086</f>
        <v>0</v>
      </c>
      <c r="W98" s="4">
        <v>0</v>
      </c>
    </row>
    <row r="99" spans="1:23" x14ac:dyDescent="0.3">
      <c r="A99" s="2">
        <v>2021</v>
      </c>
      <c r="B99" t="str">
        <f>'[1]Oil Consumption - Tonnes'!A71</f>
        <v>Israel</v>
      </c>
      <c r="C99" s="4">
        <f>0</f>
        <v>0</v>
      </c>
      <c r="D99" s="4">
        <f>'[1]Oil Consumption - Tonnes'!BF71</f>
        <v>9.4993727597069029</v>
      </c>
      <c r="E99" s="4">
        <f>Table1[[#This Row],[Natural Gas Production(Bcm)]]*0.72</f>
        <v>13.1957496716616</v>
      </c>
      <c r="F99" s="4">
        <f>'[1]Gas Production - Bcm'!BA44</f>
        <v>18.327430099530002</v>
      </c>
      <c r="G99" s="4">
        <f>Table1[[#This Row],[Natural Gas Consumption(Bcm)]]*0.72</f>
        <v>8.4482897068440028</v>
      </c>
      <c r="H99" s="4">
        <f>'[1]Gas Consumption - Bcm'!BF71</f>
        <v>11.733735703950003</v>
      </c>
      <c r="I99" s="4">
        <v>0</v>
      </c>
      <c r="J99" s="4">
        <f>Table1[[#This Row],[Coal Consumption(Exajoules)]]*34.12</f>
        <v>5.556148381829261</v>
      </c>
      <c r="K99" s="4">
        <f>'[1]Coal Consumption - EJ'!BF71</f>
        <v>0.16284139454364777</v>
      </c>
      <c r="L99" s="4">
        <f>Table1[[#This Row],[Solar Energy Generation (Twh)]]*0.086</f>
        <v>0.46016019999999996</v>
      </c>
      <c r="M99" s="4">
        <f>'[1]Solar Generation - TWh'!BF71</f>
        <v>5.3506999999999998</v>
      </c>
      <c r="N99" s="4">
        <f>Table1[[#This Row],[Solar Energy Consumption ( Exajoules)]]*34.12</f>
        <v>1.7197773970663546</v>
      </c>
      <c r="O99" s="4">
        <f>'[1]Solar Consumption - EJ'!BF71</f>
        <v>5.0403792411088943E-2</v>
      </c>
      <c r="P99" s="4">
        <f>Table1[[#This Row],[Wind Energy Generation (Twh)2]]*0.086</f>
        <v>3.7194757824000313E-3</v>
      </c>
      <c r="Q99" s="4">
        <f>'[1]Wind Generation - TWh'!BF71</f>
        <v>4.3249718400000366E-2</v>
      </c>
      <c r="R99" s="4">
        <f>Table1[[#This Row],[Wind Energy Consumption(Exajoules)]]*23.88</f>
        <v>9.7290453140158207E-3</v>
      </c>
      <c r="S99" s="4">
        <f>'[1]Wind Consumption - EJ'!BF71</f>
        <v>4.0741395787335932E-4</v>
      </c>
      <c r="T99" s="4">
        <f>Table1[[#This Row],[Hydroelectricity Generation(Twh)]]*0.086</f>
        <v>0</v>
      </c>
      <c r="U99" s="4">
        <v>0</v>
      </c>
      <c r="V99" s="4">
        <f>Table1[[#This Row],[Hydroelectricity  Consumption (Exajoules)]]*0.086</f>
        <v>0</v>
      </c>
      <c r="W99" s="4">
        <v>0</v>
      </c>
    </row>
    <row r="100" spans="1:23" x14ac:dyDescent="0.3">
      <c r="A100" s="2">
        <v>2022</v>
      </c>
      <c r="B100" t="s">
        <v>8</v>
      </c>
      <c r="C100" s="4">
        <v>0</v>
      </c>
      <c r="D100" s="4">
        <f>'[1]Oil Consumption - Tonnes'!BG71</f>
        <v>10.413648212301753</v>
      </c>
      <c r="E100" s="4">
        <f>Table1[[#This Row],[Natural Gas Production(Bcm)]]*0.72</f>
        <v>15.008540580417598</v>
      </c>
      <c r="F100" s="4">
        <f>'[1]Gas Production - Bcm'!BB44</f>
        <v>20.845195250579998</v>
      </c>
      <c r="G100" s="4">
        <f>Table1[[#This Row],[Natural Gas Consumption(Bcm)]]*0.72</f>
        <v>8.7424406844911964</v>
      </c>
      <c r="H100" s="4">
        <f>'[1]Gas Consumption - Bcm'!BG71</f>
        <v>12.142278728459996</v>
      </c>
      <c r="I100" s="4">
        <v>0</v>
      </c>
      <c r="J100" s="4">
        <f>Table1[[#This Row],[Coal Consumption(Exajoules)]]*34.12</f>
        <v>5.457150914669036</v>
      </c>
      <c r="K100" s="4">
        <f>'[1]Coal Consumption - EJ'!BG71</f>
        <v>0.15993994474411011</v>
      </c>
      <c r="L100" s="4">
        <f>Table1[[#This Row],[Solar Energy Generation (Twh)]]*0.086</f>
        <v>0.358018</v>
      </c>
      <c r="M100" s="4">
        <f>'[1]Solar Generation - TWh'!BE71</f>
        <v>4.1630000000000003</v>
      </c>
      <c r="N100" s="4">
        <f>Table1[[#This Row],[Solar Energy Consumption ( Exajoules)]]*34.12</f>
        <v>1.9482094779610633</v>
      </c>
      <c r="O100" s="4">
        <f>'[1]Solar Consumption - EJ'!$BG$71</f>
        <v>5.7098753750324249E-2</v>
      </c>
      <c r="P100" s="4">
        <f>Table1[[#This Row],[Wind Energy Generation (Twh)2]]*0.086</f>
        <v>1.6337115738879998E-2</v>
      </c>
      <c r="Q100" s="4">
        <f>'[1]Wind Generation - TWh'!BG71</f>
        <v>0.18996646207999998</v>
      </c>
      <c r="R100" s="4">
        <f>Table1[[#This Row],[Wind Energy Consumption(Exajoules)]]*23.88</f>
        <v>4.2577213291078803E-2</v>
      </c>
      <c r="S100" s="4">
        <f>'[1]Wind Consumption - EJ'!BG71</f>
        <v>1.7829653806984425E-3</v>
      </c>
      <c r="T100" s="4">
        <f>Table1[[#This Row],[Hydroelectricity Generation(Twh)]]*0.086</f>
        <v>0</v>
      </c>
      <c r="U100" s="4">
        <v>0</v>
      </c>
      <c r="V100" s="4">
        <f>Table1[[#This Row],[Hydroelectricity  Consumption (Exajoules)]]*0.086</f>
        <v>1.8951953796204179E-5</v>
      </c>
      <c r="W100" s="4">
        <f>'[1]Hydro Consumption - EJ'!BG71</f>
        <v>2.2037155576981604E-4</v>
      </c>
    </row>
    <row r="101" spans="1:23" x14ac:dyDescent="0.3">
      <c r="A101" s="2">
        <v>2023</v>
      </c>
      <c r="B101" t="str">
        <f>'[1]Oil Consumption - Tonnes'!A71</f>
        <v>Israel</v>
      </c>
      <c r="C101" s="4">
        <v>0</v>
      </c>
      <c r="D101" s="4">
        <f>'[1]Oil Consumption - Tonnes'!BH71</f>
        <v>10.257038304171806</v>
      </c>
      <c r="E101" s="4">
        <f>Table1[[#This Row],[Natural Gas Production(Bcm)]]*0.72</f>
        <v>16.927440745950442</v>
      </c>
      <c r="F101" s="4">
        <f>'[1]Gas Production - Bcm'!BC44</f>
        <v>23.510334369375617</v>
      </c>
      <c r="G101" s="4">
        <f>Table1[[#This Row],[Natural Gas Consumption(Bcm)]]*0.72</f>
        <v>9.0484261084483872</v>
      </c>
      <c r="H101" s="4">
        <f>'[1]Gas Consumption - Bcm'!BH71</f>
        <v>12.567258483956094</v>
      </c>
      <c r="I101" s="4">
        <v>0</v>
      </c>
      <c r="J101" s="4">
        <f>Table1[[#This Row],[Coal Consumption(Exajoules)]]*34.12</f>
        <v>4.718845881223678</v>
      </c>
      <c r="K101" s="4">
        <f>'[1]Coal Consumption - EJ'!BH71</f>
        <v>0.13830146193504333</v>
      </c>
      <c r="L101" s="4">
        <f>Table1[[#This Row],[Solar Energy Generation (Twh)]]*0.086</f>
        <v>0.6460896236674436</v>
      </c>
      <c r="M101" s="4">
        <f>'[1]Solar Generation - TWh'!BH71</f>
        <v>7.512670042644694</v>
      </c>
      <c r="N101" s="4">
        <f>Table1[[#This Row],[Solar Energy Consumption ( Exajoules)]]*34.12</f>
        <v>2.3971126800775524</v>
      </c>
      <c r="O101" s="4">
        <f>'[1]Solar Consumption - EJ'!$BH$71</f>
        <v>7.0255354046821594E-2</v>
      </c>
      <c r="P101" s="4">
        <f>Table1[[#This Row],[Wind Energy Generation (Twh)2]]*0.086</f>
        <v>3.792009432969394E-2</v>
      </c>
      <c r="Q101" s="4">
        <f>'[1]Wind Generation - TWh'!BH71</f>
        <v>0.44093132941504587</v>
      </c>
      <c r="R101" s="4">
        <f>Table1[[#This Row],[Wind Energy Consumption(Exajoules)]]*23.88</f>
        <v>9.8466935735195868E-2</v>
      </c>
      <c r="S101" s="4">
        <f>'[1]Wind Consumption - EJ'!BH71</f>
        <v>4.1234060190618038E-3</v>
      </c>
      <c r="T101" s="4">
        <f>Table1[[#This Row],[Hydroelectricity Generation(Twh)]]*0.086</f>
        <v>0</v>
      </c>
      <c r="U101" s="4">
        <v>0</v>
      </c>
      <c r="V101" s="4">
        <f>Table1[[#This Row],[Hydroelectricity  Consumption (Exajoules)]]*0.086</f>
        <v>1.8693861726205795E-5</v>
      </c>
      <c r="W101" s="4">
        <f>'[1]Hydro Consumption - EJ'!BH71</f>
        <v>2.1737048518843949E-4</v>
      </c>
    </row>
    <row r="102" spans="1:23" x14ac:dyDescent="0.3">
      <c r="A102" s="2">
        <v>2020</v>
      </c>
      <c r="B102" t="str">
        <f>'[1]Oil Production - tonnes'!A22</f>
        <v>Italy</v>
      </c>
      <c r="C102" s="4">
        <f>'[1]Oil Production - tonnes'!BE22</f>
        <v>5.3937801960000007</v>
      </c>
      <c r="D102" s="4">
        <f>'[1]Oil Consumption - Tonnes'!BE38</f>
        <v>48.877868547486429</v>
      </c>
      <c r="E102" s="4">
        <f>Table1[[#This Row],[Natural Gas Production(Bcm)]]*0.72</f>
        <v>2.8167053100907786</v>
      </c>
      <c r="F102" s="4">
        <f>'[1]Gas Production - Bcm'!AZ22</f>
        <v>3.9120907084594152</v>
      </c>
      <c r="G102" s="4">
        <f>Table1[[#This Row],[Natural Gas Consumption(Bcm)]]*0.72</f>
        <v>48.690113252803044</v>
      </c>
      <c r="H102" s="4">
        <f>'[1]Gas Consumption - Bcm'!BE38</f>
        <v>67.625157295559788</v>
      </c>
      <c r="I102" s="4">
        <v>0</v>
      </c>
      <c r="J102" s="4">
        <f>Table1[[#This Row],[Coal Consumption(Exajoules)]]*34.12</f>
        <v>7.2781444299221034</v>
      </c>
      <c r="K102" s="4">
        <f>'[1]Coal Consumption - EJ'!BE38</f>
        <v>0.21331021189689636</v>
      </c>
      <c r="L102" s="4">
        <f>Table1[[#This Row],[Solar Energy Generation (Twh)]]*0.086</f>
        <v>2.1449690000000001</v>
      </c>
      <c r="M102" s="4">
        <f>'[1]Solar Generation - TWh'!BE38</f>
        <v>24.941500000000001</v>
      </c>
      <c r="N102" s="4">
        <f>Table1[[#This Row],[Solar Energy Consumption ( Exajoules)]]*34.12</f>
        <v>8.0459372484683982</v>
      </c>
      <c r="O102" s="4">
        <f>'[1]Solar Consumption - EJ'!BE38</f>
        <v>0.23581293225288391</v>
      </c>
      <c r="P102" s="4">
        <f>Table1[[#This Row],[Wind Energy Generation (Twh)2]]*0.086</f>
        <v>1.6134975999999996</v>
      </c>
      <c r="Q102" s="4">
        <f>'[1]Wind Generation - TWh'!BE38</f>
        <v>18.761599999999998</v>
      </c>
      <c r="R102" s="4">
        <f>Table1[[#This Row],[Wind Energy Consumption(Exajoules)]]*23.88</f>
        <v>2.2376741185784339</v>
      </c>
      <c r="S102" s="4">
        <f>'[1]Wind Consumption - EJ'!BE44</f>
        <v>9.3704946339130402E-2</v>
      </c>
      <c r="T102" s="4">
        <f>Table1[[#This Row],[Hydroelectricity Generation(Twh)]]*0.086</f>
        <v>4.0965088902777778</v>
      </c>
      <c r="U102" s="4">
        <f>'[1]Hydro Generation - TWh'!BE38</f>
        <v>47.633824305555564</v>
      </c>
      <c r="V102" s="4">
        <f>Table1[[#This Row],[Hydroelectricity  Consumption (Exajoules)]]*0.086</f>
        <v>3.8731021523475642E-2</v>
      </c>
      <c r="W102" s="4">
        <f>'[1]Hydro Consumption - EJ'!BE38</f>
        <v>0.45036071538925171</v>
      </c>
    </row>
    <row r="103" spans="1:23" x14ac:dyDescent="0.3">
      <c r="A103" s="2">
        <v>2021</v>
      </c>
      <c r="B103" t="str">
        <f>'[1]Oil Production - tonnes'!A22</f>
        <v>Italy</v>
      </c>
      <c r="C103" s="4">
        <f>'[1]Oil Production - tonnes'!BF22</f>
        <v>4.8402996550000008</v>
      </c>
      <c r="D103" s="4">
        <f>'[1]Oil Consumption - Tonnes'!BF38</f>
        <v>54.373855385106133</v>
      </c>
      <c r="E103" s="4">
        <f>Table1[[#This Row],[Natural Gas Production(Bcm)]]*0.72</f>
        <v>2.2925812472153821</v>
      </c>
      <c r="F103" s="4">
        <f>'[1]Gas Production - Bcm'!BA22</f>
        <v>3.1841406211324754</v>
      </c>
      <c r="G103" s="4">
        <f>Table1[[#This Row],[Natural Gas Consumption(Bcm)]]*0.72</f>
        <v>52.109045962445201</v>
      </c>
      <c r="H103" s="4">
        <f>'[1]Gas Consumption - Bcm'!BF38</f>
        <v>72.373674947840556</v>
      </c>
      <c r="I103" s="4">
        <v>0</v>
      </c>
      <c r="J103" s="4">
        <f>Table1[[#This Row],[Coal Consumption(Exajoules)]]*34.12</f>
        <v>8.0064578437805167</v>
      </c>
      <c r="K103" s="4">
        <f>'[1]Coal Consumption - EJ'!BF38</f>
        <v>0.23465585708618164</v>
      </c>
      <c r="L103" s="4">
        <f>Table1[[#This Row],[Solar Energy Generation (Twh)]]*0.086</f>
        <v>2.1533539999999998</v>
      </c>
      <c r="M103" s="4">
        <f>'[1]Solar Generation - TWh'!BF38</f>
        <v>25.039000000000001</v>
      </c>
      <c r="N103" s="4">
        <f>Table1[[#This Row],[Solar Energy Consumption ( Exajoules)]]*34.12</f>
        <v>8.0478265655040744</v>
      </c>
      <c r="O103" s="4">
        <f>'[1]Solar Consumption - EJ'!$BF$38</f>
        <v>0.23586830496788025</v>
      </c>
      <c r="P103" s="4">
        <f>Table1[[#This Row],[Wind Energy Generation (Twh)2]]*0.086</f>
        <v>1.7997477999999998</v>
      </c>
      <c r="Q103" s="4">
        <f>'[1]Wind Generation - TWh'!BF38</f>
        <v>20.927299999999999</v>
      </c>
      <c r="R103" s="4">
        <f>Table1[[#This Row],[Wind Energy Consumption(Exajoules)]]*23.88</f>
        <v>2.6470004734396935</v>
      </c>
      <c r="S103" s="4">
        <f>'[1]Wind Consumption - EJ'!BF44</f>
        <v>0.11084591597318649</v>
      </c>
      <c r="T103" s="4">
        <f>Table1[[#This Row],[Hydroelectricity Generation(Twh)]]*0.086</f>
        <v>3.9033851999999993</v>
      </c>
      <c r="U103" s="4">
        <f>'[1]Hydro Generation - TWh'!BF38</f>
        <v>45.388199999999998</v>
      </c>
      <c r="V103" s="4">
        <f>Table1[[#This Row],[Hydroelectricity  Consumption (Exajoules)]]*0.086</f>
        <v>3.6770031988620756E-2</v>
      </c>
      <c r="W103" s="4">
        <f>'[1]Hydro Consumption - EJ'!BF38</f>
        <v>0.42755851149559021</v>
      </c>
    </row>
    <row r="104" spans="1:23" x14ac:dyDescent="0.3">
      <c r="A104" s="2">
        <v>2022</v>
      </c>
      <c r="B104" t="str">
        <f>'[1]Oil Production - tonnes'!A22</f>
        <v>Italy</v>
      </c>
      <c r="C104" s="4">
        <f>'[1]Oil Production - tonnes'!BG22</f>
        <v>4.518199665</v>
      </c>
      <c r="D104" s="4">
        <f>'[1]Oil Consumption - Tonnes'!BG38</f>
        <v>58.201600711341939</v>
      </c>
      <c r="E104" s="4">
        <f>Table1[[#This Row],[Natural Gas Production(Bcm)]]*0.72</f>
        <v>2.2738347956865694</v>
      </c>
      <c r="F104" s="4">
        <f>'[1]Gas Production - Bcm'!BB22</f>
        <v>3.158103882898013</v>
      </c>
      <c r="G104" s="4">
        <f>Table1[[#This Row],[Natural Gas Consumption(Bcm)]]*0.72</f>
        <v>46.943292842010791</v>
      </c>
      <c r="H104" s="4">
        <f>'[1]Gas Consumption - Bcm'!BG38</f>
        <v>65.199017836126103</v>
      </c>
      <c r="I104" s="4">
        <v>0</v>
      </c>
      <c r="J104" s="4">
        <f>Table1[[#This Row],[Coal Consumption(Exajoules)]]*34.12</f>
        <v>10.610802062749862</v>
      </c>
      <c r="K104" s="4">
        <f>'[1]Coal Consumption - EJ'!BG38</f>
        <v>0.31098482012748718</v>
      </c>
      <c r="L104" s="4">
        <f>Table1[[#This Row],[Solar Energy Generation (Twh)]]*0.086</f>
        <v>2.4184489999999998</v>
      </c>
      <c r="M104" s="4">
        <f>'[1]Solar Generation - TWh'!BG38</f>
        <v>28.121500000000001</v>
      </c>
      <c r="N104" s="4">
        <f>Table1[[#This Row],[Solar Energy Consumption ( Exajoules)]]*34.12</f>
        <v>9.0056177687644947</v>
      </c>
      <c r="O104" s="4">
        <f>'[1]Solar Consumption - EJ'!BG38</f>
        <v>0.26393955945968628</v>
      </c>
      <c r="P104" s="4">
        <f>Table1[[#This Row],[Wind Energy Generation (Twh)2]]*0.086</f>
        <v>1.7625012000000002</v>
      </c>
      <c r="Q104" s="4">
        <f>'[1]Wind Generation - TWh'!BG38</f>
        <v>20.494200000000003</v>
      </c>
      <c r="R104" s="4">
        <f>Table1[[#This Row],[Wind Energy Consumption(Exajoules)]]*23.88</f>
        <v>3.319279755949974</v>
      </c>
      <c r="S104" s="4">
        <f>'[1]Wind Consumption - EJ'!BG44</f>
        <v>0.13899831473827362</v>
      </c>
      <c r="T104" s="4">
        <f>Table1[[#This Row],[Hydroelectricity Generation(Twh)]]*0.086</f>
        <v>2.4421935999999995</v>
      </c>
      <c r="U104" s="4">
        <f>'[1]Hydro Generation - TWh'!$BG$38</f>
        <v>28.397599999999997</v>
      </c>
      <c r="V104" s="4">
        <f>Table1[[#This Row],[Hydroelectricity  Consumption (Exajoules)]]*0.086</f>
        <v>2.2921660065650939E-2</v>
      </c>
      <c r="W104" s="4">
        <f>'[1]Hydro Consumption - EJ'!BG38</f>
        <v>0.26653093099594116</v>
      </c>
    </row>
    <row r="105" spans="1:23" x14ac:dyDescent="0.3">
      <c r="A105" s="2">
        <v>2023</v>
      </c>
      <c r="B105" t="str">
        <f>'[1]Oil Production - tonnes'!A22</f>
        <v>Italy</v>
      </c>
      <c r="C105" s="4">
        <f>'[1]Oil Production - tonnes'!BH22</f>
        <v>4.3129644529999993</v>
      </c>
      <c r="D105" s="4">
        <f>'[1]Oil Consumption - Tonnes'!BH38</f>
        <v>57.413064335309564</v>
      </c>
      <c r="E105" s="4">
        <f>Table1[[#This Row],[Natural Gas Production(Bcm)]]*0.72</f>
        <v>2.0493117178866918</v>
      </c>
      <c r="F105" s="4">
        <f>'[1]Gas Production - Bcm'!BC22</f>
        <v>2.8462662748426273</v>
      </c>
      <c r="G105" s="4">
        <f>Table1[[#This Row],[Natural Gas Consumption(Bcm)]]*0.72</f>
        <v>42.190300949642356</v>
      </c>
      <c r="H105" s="4">
        <f>'[1]Gas Consumption - Bcm'!BH38</f>
        <v>58.597640207836605</v>
      </c>
      <c r="I105" s="4">
        <v>0</v>
      </c>
      <c r="J105" s="4">
        <f>Table1[[#This Row],[Coal Consumption(Exajoules)]]*34.12</f>
        <v>7.3966528069972988</v>
      </c>
      <c r="K105" s="4">
        <f>'[1]Coal Consumption - EJ'!BH38</f>
        <v>0.21678349375724792</v>
      </c>
      <c r="L105" s="4">
        <f>Table1[[#This Row],[Solar Energy Generation (Twh)]]*0.086</f>
        <v>2.6855562991797326</v>
      </c>
      <c r="M105" s="4">
        <f>'[1]Solar Generation - TWh'!BH38</f>
        <v>31.227398827671312</v>
      </c>
      <c r="N105" s="4">
        <f>Table1[[#This Row],[Solar Energy Consumption ( Exajoules)]]*34.12</f>
        <v>9.9639133322238909</v>
      </c>
      <c r="O105" s="4">
        <f>'[1]Solar Consumption - EJ'!BH38</f>
        <v>0.29202559590339661</v>
      </c>
      <c r="P105" s="4">
        <f>Table1[[#This Row],[Wind Energy Generation (Twh)2]]*0.086</f>
        <v>2.0236124888888884</v>
      </c>
      <c r="Q105" s="4">
        <f>'[1]Wind Generation - TWh'!BH38</f>
        <v>23.530377777777776</v>
      </c>
      <c r="R105" s="4">
        <f>Table1[[#This Row],[Wind Energy Consumption(Exajoules)]]*23.88</f>
        <v>3.1185708475112914</v>
      </c>
      <c r="S105" s="4">
        <f>'[1]Wind Consumption - EJ'!BH44</f>
        <v>0.13059341907501221</v>
      </c>
      <c r="T105" s="4">
        <f>Table1[[#This Row],[Hydroelectricity Generation(Twh)]]*0.086</f>
        <v>3.3474145748975443</v>
      </c>
      <c r="U105" s="4">
        <f>'[1]Hydro Generation - TWh'!BH38</f>
        <v>38.923425289506334</v>
      </c>
      <c r="V105" s="4">
        <f>Table1[[#This Row],[Hydroelectricity  Consumption (Exajoules)]]*0.086</f>
        <v>3.1303625166416167E-2</v>
      </c>
      <c r="W105" s="4">
        <f>'[1]Hydro Consumption - EJ'!BH38</f>
        <v>0.36399564146995544</v>
      </c>
    </row>
    <row r="106" spans="1:23" x14ac:dyDescent="0.3">
      <c r="A106" s="2">
        <v>2020</v>
      </c>
      <c r="B106" t="s">
        <v>3</v>
      </c>
      <c r="C106" s="4">
        <v>0</v>
      </c>
      <c r="D106" s="4">
        <f>'[1]Oil Consumption - Tonnes'!BE99</f>
        <v>155.10716795603093</v>
      </c>
      <c r="E106" s="4">
        <f>Table1[[#This Row],[Natural Gas Production(Bcm)]]*0.72</f>
        <v>0</v>
      </c>
      <c r="F106" s="4">
        <v>0</v>
      </c>
      <c r="G106" s="4">
        <f>Table1[[#This Row],[Natural Gas Consumption(Bcm)]]*0.72</f>
        <v>74.971803577176004</v>
      </c>
      <c r="H106" s="4">
        <f>'[1]Gas Consumption - Bcm'!BE99</f>
        <v>104.1275049683</v>
      </c>
      <c r="I106" s="4">
        <f>'[1]Coal Production - mt'!AO49</f>
        <v>0.77201200000000014</v>
      </c>
      <c r="J106" s="4">
        <f>Table1[[#This Row],[Coal Consumption(Exajoules)]]*34.12</f>
        <v>156.08898763656615</v>
      </c>
      <c r="K106" s="4">
        <f>'[1]Coal Consumption - EJ'!BE99</f>
        <v>4.5747065544128418</v>
      </c>
      <c r="L106" s="4">
        <f>Table1[[#This Row],[Solar Energy Generation (Twh)]]*0.086</f>
        <v>6.5291858770174027</v>
      </c>
      <c r="M106" s="4">
        <f>'[1]Solar Generation - TWh'!BE100</f>
        <v>75.920766011830267</v>
      </c>
      <c r="N106" s="4">
        <f>Table1[[#This Row],[Solar Energy Consumption ( Exajoules)]]*34.12</f>
        <v>24.491458745002745</v>
      </c>
      <c r="O106" s="4">
        <f>'[1]Solar Consumption - EJ'!BE100</f>
        <v>0.71780359745025635</v>
      </c>
      <c r="P106" s="4">
        <f>Table1[[#This Row],[Wind Energy Generation (Twh)2]]*0.086</f>
        <v>0.7228435584181121</v>
      </c>
      <c r="Q106" s="4">
        <f>'[1]Wind Generation - TWh'!BE100</f>
        <v>8.40515765602456</v>
      </c>
      <c r="R106" s="4">
        <f>Table1[[#This Row],[Wind Energy Consumption(Exajoules)]]*23.88</f>
        <v>0.61685804530978205</v>
      </c>
      <c r="S106" s="4">
        <f>'[1]Wind Consumption - EJ'!BE102</f>
        <v>2.5831576436758041E-2</v>
      </c>
      <c r="T106" s="4">
        <f>Table1[[#This Row],[Hydroelectricity Generation(Twh)]]*0.086</f>
        <v>6.7365671377199963</v>
      </c>
      <c r="U106" s="4">
        <f>'[1]Hydro Generation - TWh'!BE100</f>
        <v>78.332176019999963</v>
      </c>
      <c r="V106" s="4">
        <f>Table1[[#This Row],[Hydroelectricity  Consumption (Exajoules)]]*0.086</f>
        <v>6.3691824674606323E-2</v>
      </c>
      <c r="W106" s="4">
        <f>'[1]Hydro Consumption - EJ'!$BE100</f>
        <v>0.74060261249542236</v>
      </c>
    </row>
    <row r="107" spans="1:23" x14ac:dyDescent="0.3">
      <c r="A107" s="2">
        <v>2021</v>
      </c>
      <c r="B107" t="s">
        <v>3</v>
      </c>
      <c r="C107" s="4">
        <v>0</v>
      </c>
      <c r="D107" s="4">
        <f>'[1]Oil Consumption - Tonnes'!BF99</f>
        <v>157.92019574332554</v>
      </c>
      <c r="E107" s="4">
        <f>Table1[[#This Row],[Natural Gas Production(Bcm)]]*0.72</f>
        <v>0</v>
      </c>
      <c r="F107" s="4">
        <f>0</f>
        <v>0</v>
      </c>
      <c r="G107" s="4">
        <f>Table1[[#This Row],[Natural Gas Consumption(Bcm)]]*0.72</f>
        <v>74.524400652147762</v>
      </c>
      <c r="H107" s="4">
        <f>'[1]Gas Consumption - Bcm'!BF99</f>
        <v>103.5061120168719</v>
      </c>
      <c r="I107" s="4">
        <f>'[1]Coal Production - mt'!AP49</f>
        <v>0.67471300000000001</v>
      </c>
      <c r="J107" s="4">
        <f>Table1[[#This Row],[Coal Consumption(Exajoules)]]*34.12</f>
        <v>168.2144250679016</v>
      </c>
      <c r="K107" s="4">
        <f>'[1]Coal Consumption - EJ'!BF99</f>
        <v>4.9300827980041504</v>
      </c>
      <c r="L107" s="4">
        <f>Table1[[#This Row],[Solar Energy Generation (Twh)]]*0.086</f>
        <v>7.2396275738836948</v>
      </c>
      <c r="M107" s="4">
        <f>'[1]Solar Generation - TWh'!BF100</f>
        <v>84.181715975391811</v>
      </c>
      <c r="N107" s="4">
        <f>Table1[[#This Row],[Solar Energy Consumption ( Exajoules)]]*34.12</f>
        <v>27.056984515190123</v>
      </c>
      <c r="O107" s="4">
        <f>'[1]Solar Consumption - EJ'!BF100</f>
        <v>0.79299485683441162</v>
      </c>
      <c r="P107" s="4">
        <f>Table1[[#This Row],[Wind Energy Generation (Twh)2]]*0.086</f>
        <v>0.82011598842021882</v>
      </c>
      <c r="Q107" s="4">
        <f>'[1]Wind Generation - TWh'!BF100</f>
        <v>9.536232423490917</v>
      </c>
      <c r="R107" s="4">
        <f>Table1[[#This Row],[Wind Energy Consumption(Exajoules)]]*23.88</f>
        <v>1.897689895927906</v>
      </c>
      <c r="S107" s="4">
        <f>'[1]Wind Consumption - EJ'!BE100</f>
        <v>7.9467751085758209E-2</v>
      </c>
      <c r="T107" s="4">
        <f>Table1[[#This Row],[Hydroelectricity Generation(Twh)]]*0.086</f>
        <v>6.8478564016080012</v>
      </c>
      <c r="U107" s="4">
        <f>'[1]Hydro Generation - TWh'!BF100</f>
        <v>79.626237228000022</v>
      </c>
      <c r="V107" s="4">
        <f>Table1[[#This Row],[Hydroelectricity  Consumption (Exajoules)]]*0.086</f>
        <v>6.450705850124358E-2</v>
      </c>
      <c r="W107" s="4">
        <f>'[1]Hydro Consumption - EJ'!BF100</f>
        <v>0.75008207559585571</v>
      </c>
    </row>
    <row r="108" spans="1:23" x14ac:dyDescent="0.3">
      <c r="A108" s="2">
        <v>2022</v>
      </c>
      <c r="B108" t="s">
        <v>3</v>
      </c>
      <c r="C108" s="4">
        <v>0</v>
      </c>
      <c r="D108" s="4">
        <f>'[1]Oil Consumption - Tonnes'!BG99</f>
        <v>159.42431910647116</v>
      </c>
      <c r="E108" s="4">
        <f>Table1[[#This Row],[Natural Gas Production(Bcm)]]*0.72</f>
        <v>0</v>
      </c>
      <c r="F108" s="4">
        <v>0</v>
      </c>
      <c r="G108" s="4">
        <f>Table1[[#This Row],[Natural Gas Consumption(Bcm)]]*0.72</f>
        <v>72.160072465002031</v>
      </c>
      <c r="H108" s="4">
        <f>'[1]Gas Consumption - Bcm'!BG99</f>
        <v>100.22232286805838</v>
      </c>
      <c r="I108" s="4">
        <f>'[1]Coal Production - mt'!AQ49</f>
        <v>0.69668300000000016</v>
      </c>
      <c r="J108" s="4">
        <f>Table1[[#This Row],[Coal Consumption(Exajoules)]]*34.12</f>
        <v>167.73014165878294</v>
      </c>
      <c r="K108" s="4">
        <f>'[1]Coal Consumption - EJ'!BG99</f>
        <v>4.9158892631530762</v>
      </c>
      <c r="L108" s="4">
        <f>Table1[[#This Row],[Solar Energy Generation (Twh)]]*0.086</f>
        <v>7.8320894303664677</v>
      </c>
      <c r="M108" s="4">
        <f>'[1]Solar Generation - TWh'!BG100</f>
        <v>91.070807329842651</v>
      </c>
      <c r="N108" s="4">
        <f>Table1[[#This Row],[Solar Energy Consumption ( Exajoules)]]*34.12</f>
        <v>29.164475977420803</v>
      </c>
      <c r="O108" s="4">
        <f>'[1]Solar Consumption - EJ'!BG100</f>
        <v>0.85476189851760864</v>
      </c>
      <c r="P108" s="4">
        <f>Table1[[#This Row],[Wind Energy Generation (Twh)2]]*0.086</f>
        <v>0.80973279014259403</v>
      </c>
      <c r="Q108" s="4">
        <f>'[1]Wind Generation - TWh'!BG100</f>
        <v>9.4154975597976058</v>
      </c>
      <c r="R108" s="4">
        <f>Table1[[#This Row],[Wind Energy Consumption(Exajoules)]]*23.88</f>
        <v>1.0403492233157157</v>
      </c>
      <c r="S108" s="4">
        <f>'[1]Wind Consumption - EJ'!BG102</f>
        <v>4.3565712869167328E-2</v>
      </c>
      <c r="T108" s="4">
        <f>Table1[[#This Row],[Hydroelectricity Generation(Twh)]]*0.086</f>
        <v>6.4386738905975598</v>
      </c>
      <c r="U108" s="4">
        <f>'[1]Hydro Generation - TWh'!BG100</f>
        <v>74.868301053460002</v>
      </c>
      <c r="V108" s="4">
        <f>Table1[[#This Row],[Hydroelectricity  Consumption (Exajoules)]]*0.086</f>
        <v>6.0431366086006161E-2</v>
      </c>
      <c r="W108" s="4">
        <f>'[1]Hydro Consumption - EJ'!BG100</f>
        <v>0.70269030332565308</v>
      </c>
    </row>
    <row r="109" spans="1:23" x14ac:dyDescent="0.3">
      <c r="A109" s="2">
        <v>2023</v>
      </c>
      <c r="B109" t="str">
        <f>'[1]Oil Consumption - Tonnes'!A99</f>
        <v>Japan</v>
      </c>
      <c r="C109" s="4">
        <v>0</v>
      </c>
      <c r="D109" s="4">
        <f>'[1]Oil Consumption - Tonnes'!BH99</f>
        <v>151.44930793722131</v>
      </c>
      <c r="E109" s="4">
        <f>Table1[[#This Row],[Natural Gas Production(Bcm)]]*0.72</f>
        <v>0</v>
      </c>
      <c r="F109" s="4">
        <v>0</v>
      </c>
      <c r="G109" s="4">
        <f>Table1[[#This Row],[Natural Gas Consumption(Bcm)]]*0.72</f>
        <v>66.542970422657916</v>
      </c>
      <c r="H109" s="4">
        <f>'[1]Gas Consumption - Bcm'!BH99</f>
        <v>92.420792253691545</v>
      </c>
      <c r="I109" s="4">
        <f>'[1]Coal Production - mt'!AR49</f>
        <v>0.63551800000000014</v>
      </c>
      <c r="J109" s="4">
        <f>Table1[[#This Row],[Coal Consumption(Exajoules)]]*34.12</f>
        <v>154.78189750671385</v>
      </c>
      <c r="K109" s="4">
        <f>'[1]Coal Consumption - EJ'!BH99</f>
        <v>4.5363979339599609</v>
      </c>
      <c r="L109" s="4">
        <f>Table1[[#This Row],[Solar Energy Generation (Twh)]]*0.086</f>
        <v>8.3414526310124604</v>
      </c>
      <c r="M109" s="4">
        <f>'[1]Solar Generation - TWh'!BH100</f>
        <v>96.993635244330946</v>
      </c>
      <c r="N109" s="4">
        <f>Table1[[#This Row],[Solar Energy Consumption ( Exajoules)]]*34.12</f>
        <v>30.948343091011044</v>
      </c>
      <c r="O109" s="4">
        <f>'[1]Solar Consumption - EJ'!BH100</f>
        <v>0.90704405307769775</v>
      </c>
      <c r="P109" s="4">
        <f>Table1[[#This Row],[Wind Energy Generation (Twh)2]]*0.086</f>
        <v>0.86077309056390627</v>
      </c>
      <c r="Q109" s="4">
        <f>'[1]Wind Generation - TWh'!BH100</f>
        <v>10.008989425161701</v>
      </c>
      <c r="R109" s="4">
        <f>Table1[[#This Row],[Wind Energy Consumption(Exajoules)]]*23.88</f>
        <v>2.1102970173954962</v>
      </c>
      <c r="S109" s="4">
        <f>'[1]Wind Consumption - EJ'!BG100</f>
        <v>8.8370896875858307E-2</v>
      </c>
      <c r="T109" s="4">
        <f>Table1[[#This Row],[Hydroelectricity Generation(Twh)]]*0.086</f>
        <v>6.4069425601699992</v>
      </c>
      <c r="U109" s="4">
        <f>'[1]Hydro Generation - TWh'!BH100</f>
        <v>74.499332095</v>
      </c>
      <c r="V109" s="4">
        <f>Table1[[#This Row],[Hydroelectricity  Consumption (Exajoules)]]*0.086</f>
        <v>5.9915054917335508E-2</v>
      </c>
      <c r="W109" s="4">
        <f>'[1]Hydro Consumption - EJ'!BH100</f>
        <v>0.69668668508529663</v>
      </c>
    </row>
    <row r="110" spans="1:23" x14ac:dyDescent="0.3">
      <c r="A110" s="2">
        <v>2020</v>
      </c>
      <c r="B110" t="str">
        <f>'[1]Oil Production - tonnes'!A30</f>
        <v>Kazakhstan</v>
      </c>
      <c r="C110" s="4">
        <f>'[1]Oil Production - tonnes'!BE30</f>
        <v>85.656599999999997</v>
      </c>
      <c r="D110" s="4">
        <f>'[1]Oil Consumption - Tonnes'!BE61</f>
        <v>12.407075358196174</v>
      </c>
      <c r="E110" s="4">
        <f>Table1[[#This Row],[Natural Gas Production(Bcm)]]*0.72</f>
        <v>22.042230516</v>
      </c>
      <c r="F110" s="4">
        <f>'[1]Gas Production - Bcm'!AZ33</f>
        <v>30.614209049999999</v>
      </c>
      <c r="G110" s="4">
        <f>Table1[[#This Row],[Natural Gas Consumption(Bcm)]]*0.72</f>
        <v>12.712438702219567</v>
      </c>
      <c r="H110" s="4">
        <f>'[1]Gas Consumption - Bcm'!BE61</f>
        <v>17.656164864193844</v>
      </c>
      <c r="I110" s="4">
        <f>'[1]Coal Production - mt'!AO31</f>
        <v>113.3976</v>
      </c>
      <c r="J110" s="4">
        <f>Table1[[#This Row],[Coal Consumption(Exajoules)]]*34.12</f>
        <v>46.588528456687925</v>
      </c>
      <c r="K110" s="4">
        <f>'[1]Coal Consumption - EJ'!BE61</f>
        <v>1.3654316663742065</v>
      </c>
      <c r="L110" s="4">
        <f>Table1[[#This Row],[Solar Energy Generation (Twh)]]*0.086</f>
        <v>0.10642240280000001</v>
      </c>
      <c r="M110" s="4">
        <f>'[1]Solar Generation - TWh'!BE61</f>
        <v>1.2374698000000002</v>
      </c>
      <c r="N110" s="4">
        <f>Table1[[#This Row],[Solar Energy Consumption ( Exajoules)]]*34.12</f>
        <v>0.39919830113649363</v>
      </c>
      <c r="O110" s="4">
        <f>'[1]Solar Consumption - EJ'!BE61</f>
        <v>1.169983297586441E-2</v>
      </c>
      <c r="P110" s="4">
        <f>Table1[[#This Row],[Wind Energy Generation (Twh)2]]*0.086</f>
        <v>8.8464880400000001E-2</v>
      </c>
      <c r="Q110" s="4">
        <f>'[1]Wind Generation - TWh'!BE61</f>
        <v>1.0286614000000001</v>
      </c>
      <c r="R110" s="4">
        <f>Table1[[#This Row],[Wind Energy Consumption(Exajoules)]]*23.88</f>
        <v>0.23224791772663592</v>
      </c>
      <c r="S110" s="4">
        <f>'[1]Wind Consumption - EJ'!BE61</f>
        <v>9.7256246954202652E-3</v>
      </c>
      <c r="T110" s="4">
        <f>Table1[[#This Row],[Hydroelectricity Generation(Twh)]]*0.086</f>
        <v>0.83072956459999991</v>
      </c>
      <c r="U110" s="4">
        <f>'[1]Hydro Generation - TWh'!BE61</f>
        <v>9.6596460999999998</v>
      </c>
      <c r="V110" s="4">
        <f>Table1[[#This Row],[Hydroelectricity  Consumption (Exajoules)]]*0.086</f>
        <v>7.8542498648166651E-3</v>
      </c>
      <c r="W110" s="4">
        <f>'[1]Hydro Consumption - EJ'!BE61</f>
        <v>9.1328486800193787E-2</v>
      </c>
    </row>
    <row r="111" spans="1:23" x14ac:dyDescent="0.3">
      <c r="A111" s="2">
        <v>2021</v>
      </c>
      <c r="B111" t="str">
        <f>'[1]Oil Production - tonnes'!A30</f>
        <v>Kazakhstan</v>
      </c>
      <c r="C111" s="4">
        <f>'[1]Oil Production - tonnes'!BF30</f>
        <v>85.877799999999993</v>
      </c>
      <c r="D111" s="4">
        <f>'[1]Oil Consumption - Tonnes'!BF61</f>
        <v>15.152029432999999</v>
      </c>
      <c r="E111" s="4">
        <f>Table1[[#This Row],[Natural Gas Production(Bcm)]]*0.72</f>
        <v>19.220761440000004</v>
      </c>
      <c r="F111" s="4">
        <f>'[1]Gas Production - Bcm'!BA33</f>
        <v>26.695502000000005</v>
      </c>
      <c r="G111" s="4">
        <f>Table1[[#This Row],[Natural Gas Consumption(Bcm)]]*0.72</f>
        <v>15.56401032</v>
      </c>
      <c r="H111" s="4">
        <f>'[1]Gas Consumption - Bcm'!BF61</f>
        <v>21.616681</v>
      </c>
      <c r="I111" s="4">
        <f>'[1]Coal Production - mt'!AP31</f>
        <v>116.21849999999999</v>
      </c>
      <c r="J111" s="4">
        <f>Table1[[#This Row],[Coal Consumption(Exajoules)]]*34.12</f>
        <v>47.903102641105647</v>
      </c>
      <c r="K111" s="4">
        <f>'[1]Coal Consumption - EJ'!BF61</f>
        <v>1.4039596319198608</v>
      </c>
      <c r="L111" s="4">
        <f>Table1[[#This Row],[Solar Energy Generation (Twh)]]*0.086</f>
        <v>0.14009997700000001</v>
      </c>
      <c r="M111" s="4">
        <f>'[1]Solar Generation - TWh'!BF61</f>
        <v>1.6290695000000002</v>
      </c>
      <c r="N111" s="4">
        <f>Table1[[#This Row],[Solar Energy Consumption ( Exajoules)]]*34.12</f>
        <v>0.52360192824155083</v>
      </c>
      <c r="O111" s="4">
        <f>'[1]Solar Consumption - EJ'!BF61</f>
        <v>1.5345894731581211E-2</v>
      </c>
      <c r="P111" s="4">
        <f>Table1[[#This Row],[Wind Energy Generation (Twh)2]]*0.086</f>
        <v>0.1502131642</v>
      </c>
      <c r="Q111" s="4">
        <f>'[1]Wind Generation - TWh'!BF61</f>
        <v>1.7466647000000002</v>
      </c>
      <c r="R111" s="4">
        <f>Table1[[#This Row],[Wind Energy Consumption(Exajoules)]]*23.88</f>
        <v>0.39291306942701337</v>
      </c>
      <c r="S111" s="4">
        <f>'[1]Wind Consumption - EJ'!BF61</f>
        <v>1.6453646123409271E-2</v>
      </c>
      <c r="T111" s="4">
        <f>Table1[[#This Row],[Hydroelectricity Generation(Twh)]]*0.086</f>
        <v>0.79192829099999995</v>
      </c>
      <c r="U111" s="4">
        <f>'[1]Hydro Generation - TWh'!BF61</f>
        <v>9.2084685000000004</v>
      </c>
      <c r="V111" s="4">
        <f>Table1[[#This Row],[Hydroelectricity  Consumption (Exajoules)]]*0.086</f>
        <v>7.4599938690662381E-3</v>
      </c>
      <c r="W111" s="4">
        <f>'[1]Hydro Consumption - EJ'!BF61</f>
        <v>8.6744114756584167E-2</v>
      </c>
    </row>
    <row r="112" spans="1:23" x14ac:dyDescent="0.3">
      <c r="A112" s="2">
        <v>2022</v>
      </c>
      <c r="B112" t="str">
        <f>'[1]Oil Production - tonnes'!A30</f>
        <v>Kazakhstan</v>
      </c>
      <c r="C112" s="4">
        <f>'[1]Oil Production - tonnes'!BG30</f>
        <v>84.235900000000001</v>
      </c>
      <c r="D112" s="4">
        <f>'[1]Oil Consumption - Tonnes'!BG61</f>
        <v>14.901081914000001</v>
      </c>
      <c r="E112" s="4">
        <f>Table1[[#This Row],[Natural Gas Production(Bcm)]]*0.72</f>
        <v>19.872478728000004</v>
      </c>
      <c r="F112" s="4">
        <f>'[1]Gas Production - Bcm'!BB33</f>
        <v>27.600664900000005</v>
      </c>
      <c r="G112" s="4">
        <f>Table1[[#This Row],[Natural Gas Consumption(Bcm)]]*0.72</f>
        <v>15.322850640000002</v>
      </c>
      <c r="H112" s="4">
        <f>'[1]Gas Consumption - Bcm'!BG61</f>
        <v>21.281737000000003</v>
      </c>
      <c r="I112" s="4">
        <f>'[1]Coal Production - mt'!AQ31</f>
        <v>117.79120000000002</v>
      </c>
      <c r="J112" s="4">
        <f>Table1[[#This Row],[Coal Consumption(Exajoules)]]*34.12</f>
        <v>48.116813073158262</v>
      </c>
      <c r="K112" s="4">
        <f>'[1]Coal Consumption - EJ'!BG61</f>
        <v>1.410223126411438</v>
      </c>
      <c r="L112" s="4">
        <f>Table1[[#This Row],[Solar Energy Generation (Twh)]]*0.086</f>
        <v>0.10642240280000001</v>
      </c>
      <c r="M112" s="4">
        <f>'[1]Solar Generation - TWh'!BE61</f>
        <v>1.2374698000000002</v>
      </c>
      <c r="N112" s="4">
        <f>Table1[[#This Row],[Solar Energy Consumption ( Exajoules)]]*34.12</f>
        <v>0.56761120058596126</v>
      </c>
      <c r="O112" s="4">
        <f>'[1]Solar Consumption - EJ'!BG61</f>
        <v>1.6635732725262642E-2</v>
      </c>
      <c r="P112" s="4">
        <f>Table1[[#This Row],[Wind Energy Generation (Twh)2]]*0.086</f>
        <v>0.19881824000000001</v>
      </c>
      <c r="Q112" s="4">
        <f>'[1]Wind Generation - TWh'!BG61</f>
        <v>2.3118400000000001</v>
      </c>
      <c r="R112" s="4">
        <f>Table1[[#This Row],[Wind Energy Consumption(Exajoules)]]*23.88</f>
        <v>0.51815308615565303</v>
      </c>
      <c r="S112" s="4">
        <f>'[1]Wind Consumption - EJ'!BG61</f>
        <v>2.1698202937841415E-2</v>
      </c>
      <c r="T112" s="4">
        <f>Table1[[#This Row],[Hydroelectricity Generation(Twh)]]*0.086</f>
        <v>0.79130263239999998</v>
      </c>
      <c r="U112" s="4">
        <f>'[1]Hydro Generation - TWh'!BG61</f>
        <v>9.2011934000000011</v>
      </c>
      <c r="V112" s="4">
        <f>Table1[[#This Row],[Hydroelectricity  Consumption (Exajoules)]]*0.086</f>
        <v>7.4269170761108389E-3</v>
      </c>
      <c r="W112" s="4">
        <f>'[1]Hydro Consumption - EJ'!BG61</f>
        <v>8.6359500885009766E-2</v>
      </c>
    </row>
    <row r="113" spans="1:23" x14ac:dyDescent="0.3">
      <c r="A113" s="2">
        <v>2023</v>
      </c>
      <c r="B113" t="str">
        <f>'[1]Oil Production - tonnes'!A30</f>
        <v>Kazakhstan</v>
      </c>
      <c r="C113" s="4">
        <f>'[1]Oil Production - tonnes'!BH30</f>
        <v>89.979600000000005</v>
      </c>
      <c r="D113" s="4">
        <f>'[1]Oil Consumption - Tonnes'!BH61</f>
        <v>15.798386595690387</v>
      </c>
      <c r="E113" s="4">
        <f>Table1[[#This Row],[Natural Gas Production(Bcm)]]*0.72</f>
        <v>22.192474730961933</v>
      </c>
      <c r="F113" s="4">
        <f>'[1]Gas Production - Bcm'!BC33</f>
        <v>30.822881570780464</v>
      </c>
      <c r="G113" s="4">
        <f>Table1[[#This Row],[Natural Gas Consumption(Bcm)]]*0.72</f>
        <v>15.426061551046635</v>
      </c>
      <c r="H113" s="4">
        <f>'[1]Gas Consumption - Bcm'!BH61</f>
        <v>21.425085487564772</v>
      </c>
      <c r="I113" s="4">
        <f>'[1]Coal Production - mt'!AR31</f>
        <v>116.35210000000002</v>
      </c>
      <c r="J113" s="4">
        <f>Table1[[#This Row],[Coal Consumption(Exajoules)]]*34.12</f>
        <v>47.293514194488523</v>
      </c>
      <c r="K113" s="4">
        <f>'[1]Coal Consumption - EJ'!BH61</f>
        <v>1.3860936164855957</v>
      </c>
      <c r="L113" s="4">
        <f>Table1[[#This Row],[Solar Energy Generation (Twh)]]*0.086</f>
        <v>0.16835384851161936</v>
      </c>
      <c r="M113" s="4">
        <f>'[1]Solar Generation - TWh'!BH61</f>
        <v>1.9576028896699929</v>
      </c>
      <c r="N113" s="4">
        <f>Table1[[#This Row],[Solar Energy Consumption ( Exajoules)]]*34.12</f>
        <v>0.62462411306798449</v>
      </c>
      <c r="O113" s="4">
        <f>'[1]Solar Consumption - EJ'!BH61</f>
        <v>1.8306685611605644E-2</v>
      </c>
      <c r="P113" s="4">
        <f>Table1[[#This Row],[Wind Energy Generation (Twh)2]]*0.086</f>
        <v>0.31414138841958411</v>
      </c>
      <c r="Q113" s="4">
        <f>'[1]Wind Generation - TWh'!BH61</f>
        <v>3.6528068420881876</v>
      </c>
      <c r="R113" s="4">
        <f>Table1[[#This Row],[Wind Energy Consumption(Exajoules)]]*23.88</f>
        <v>0.81572948634624476</v>
      </c>
      <c r="S113" s="4">
        <f>'[1]Wind Consumption - EJ'!BH61</f>
        <v>3.4159526228904724E-2</v>
      </c>
      <c r="T113" s="4">
        <f>Table1[[#This Row],[Hydroelectricity Generation(Twh)]]*0.086</f>
        <v>0.75624192671585988</v>
      </c>
      <c r="U113" s="4">
        <f>'[1]Hydro Generation - TWh'!BH61</f>
        <v>8.7935107757658137</v>
      </c>
      <c r="V113" s="4">
        <f>Table1[[#This Row],[Hydroelectricity  Consumption (Exajoules)]]*0.086</f>
        <v>7.0720588713884345E-3</v>
      </c>
      <c r="W113" s="4">
        <f>'[1]Hydro Consumption - EJ'!BH61</f>
        <v>8.2233242690563202E-2</v>
      </c>
    </row>
    <row r="114" spans="1:23" x14ac:dyDescent="0.3">
      <c r="A114" s="2">
        <v>2020</v>
      </c>
      <c r="B114" t="str">
        <f>'[1]Oil Production - tonnes'!A40</f>
        <v>Kuwait</v>
      </c>
      <c r="C114" s="4">
        <f>'[1]Oil Production - tonnes'!BE40</f>
        <v>131.19258925619837</v>
      </c>
      <c r="D114" s="4">
        <f>'[1]Oil Consumption - Tonnes'!BE72</f>
        <v>18.123061925169619</v>
      </c>
      <c r="E114" s="4">
        <f>Table1[[#This Row],[Natural Gas Production(Bcm)]]*0.72</f>
        <v>8.8119720000000008</v>
      </c>
      <c r="F114" s="4">
        <f>'[1]Gas Production - Bcm'!AZ45</f>
        <v>12.238850000000001</v>
      </c>
      <c r="G114" s="4">
        <f>Table1[[#This Row],[Natural Gas Consumption(Bcm)]]*0.72</f>
        <v>12.897779625814943</v>
      </c>
      <c r="H114" s="4">
        <f>'[1]Gas Consumption - Bcm'!BE72</f>
        <v>17.913582813631866</v>
      </c>
      <c r="I114" s="4">
        <v>0</v>
      </c>
      <c r="J114" s="4">
        <f>Table1[[#This Row],[Coal Consumption(Exajoules)]]*34.12</f>
        <v>6.8287739828228944E-2</v>
      </c>
      <c r="K114" s="4">
        <f>'[1]Coal Consumption - EJ'!BE72</f>
        <v>2.0013991743326187E-3</v>
      </c>
      <c r="L114" s="4">
        <f>Table1[[#This Row],[Solar Energy Generation (Twh)]]*0.086</f>
        <v>5.048060515068494E-3</v>
      </c>
      <c r="M114" s="4">
        <f>'[1]Solar Generation - TWh'!BE72</f>
        <v>5.8698378082191791E-2</v>
      </c>
      <c r="N114" s="4">
        <f>Table1[[#This Row],[Solar Energy Consumption ( Exajoules)]]*34.12</f>
        <v>0</v>
      </c>
      <c r="O114" s="4">
        <f>0</f>
        <v>0</v>
      </c>
      <c r="P114" s="4">
        <f>Table1[[#This Row],[Wind Energy Generation (Twh)2]]*0.086</f>
        <v>0</v>
      </c>
      <c r="Q114" s="4">
        <v>0</v>
      </c>
      <c r="R114" s="4">
        <f>Table1[[#This Row],[Wind Energy Consumption(Exajoules)]]*23.88</f>
        <v>0</v>
      </c>
      <c r="S114" s="4">
        <f>0</f>
        <v>0</v>
      </c>
      <c r="T114" s="4">
        <f>Table1[[#This Row],[Hydroelectricity Generation(Twh)]]*0.086</f>
        <v>0</v>
      </c>
      <c r="U114" s="4">
        <v>0</v>
      </c>
      <c r="V114" s="4">
        <f>Table1[[#This Row],[Hydroelectricity  Consumption (Exajoules)]]*0.086</f>
        <v>0</v>
      </c>
      <c r="W114" s="4">
        <v>0</v>
      </c>
    </row>
    <row r="115" spans="1:23" x14ac:dyDescent="0.3">
      <c r="A115" s="2">
        <v>2021</v>
      </c>
      <c r="B115" t="str">
        <f>'[1]Oil Production - tonnes'!A40</f>
        <v>Kuwait</v>
      </c>
      <c r="C115" s="4">
        <f>'[1]Oil Production - tonnes'!BF40</f>
        <v>129.97807713498622</v>
      </c>
      <c r="D115" s="4">
        <f>'[1]Oil Consumption - Tonnes'!BF72</f>
        <v>18.619638832355722</v>
      </c>
      <c r="E115" s="4">
        <f>Table1[[#This Row],[Natural Gas Production(Bcm)]]*0.72</f>
        <v>8.7059581204587282</v>
      </c>
      <c r="F115" s="4">
        <f>'[1]Gas Production - Bcm'!BA45</f>
        <v>12.091608500637124</v>
      </c>
      <c r="G115" s="4">
        <f>Table1[[#This Row],[Natural Gas Consumption(Bcm)]]*0.72</f>
        <v>14.226052295111986</v>
      </c>
      <c r="H115" s="4">
        <f>'[1]Gas Consumption - Bcm'!BF72</f>
        <v>19.758405965433315</v>
      </c>
      <c r="I115" s="4">
        <v>0</v>
      </c>
      <c r="J115" s="4">
        <f>Table1[[#This Row],[Coal Consumption(Exajoules)]]*34.12</f>
        <v>0.13196074430830776</v>
      </c>
      <c r="K115" s="4">
        <f>'[1]Coal Consumption - EJ'!BF72</f>
        <v>3.8675481919199228E-3</v>
      </c>
      <c r="L115" s="4">
        <f>Table1[[#This Row],[Solar Energy Generation (Twh)]]*0.086</f>
        <v>1.5396631628982001E-2</v>
      </c>
      <c r="M115" s="4">
        <f>'[1]Solar Generation - TWh'!BF72</f>
        <v>0.17903060033700002</v>
      </c>
      <c r="N115" s="4">
        <f>Table1[[#This Row],[Solar Energy Consumption ( Exajoules)]]*34.12</f>
        <v>0</v>
      </c>
      <c r="O115" s="4">
        <v>0</v>
      </c>
      <c r="P115" s="4">
        <f>Table1[[#This Row],[Wind Energy Generation (Twh)2]]*0.086</f>
        <v>0</v>
      </c>
      <c r="Q115" s="4">
        <v>0</v>
      </c>
      <c r="R115" s="4">
        <f>Table1[[#This Row],[Wind Energy Consumption(Exajoules)]]*23.88</f>
        <v>7.8822649188805376E-3</v>
      </c>
      <c r="S115" s="4">
        <f>'[1]Wind Consumption - EJ'!BF72</f>
        <v>3.3007809543050826E-4</v>
      </c>
      <c r="T115" s="4">
        <f>Table1[[#This Row],[Hydroelectricity Generation(Twh)]]*0.086</f>
        <v>0</v>
      </c>
      <c r="U115" s="4">
        <v>0</v>
      </c>
      <c r="V115" s="4">
        <f>Table1[[#This Row],[Hydroelectricity  Consumption (Exajoules)]]*0.086</f>
        <v>0</v>
      </c>
      <c r="W115" s="4">
        <v>0</v>
      </c>
    </row>
    <row r="116" spans="1:23" x14ac:dyDescent="0.3">
      <c r="A116" s="2">
        <v>2022</v>
      </c>
      <c r="B116" t="str">
        <f>'[1]Oil Production - tonnes'!A40</f>
        <v>Kuwait</v>
      </c>
      <c r="C116" s="4">
        <f>'[1]Oil Production - tonnes'!BG40</f>
        <v>145.87387582032838</v>
      </c>
      <c r="D116" s="4">
        <f>'[1]Oil Consumption - Tonnes'!BG72</f>
        <v>17.502042097484868</v>
      </c>
      <c r="E116" s="4">
        <f>Table1[[#This Row],[Natural Gas Production(Bcm)]]*0.72</f>
        <v>9.4959720000000019</v>
      </c>
      <c r="F116" s="4">
        <f>'[1]Gas Production - Bcm'!BB45</f>
        <v>13.188850000000002</v>
      </c>
      <c r="G116" s="4">
        <f>Table1[[#This Row],[Natural Gas Consumption(Bcm)]]*0.72</f>
        <v>15.595262268551805</v>
      </c>
      <c r="H116" s="4">
        <f>'[1]Gas Consumption - Bcm'!BG72</f>
        <v>21.660086484099729</v>
      </c>
      <c r="I116" s="4">
        <v>0</v>
      </c>
      <c r="J116" s="4">
        <f>Table1[[#This Row],[Coal Consumption(Exajoules)]]*34.12</f>
        <v>0.18828477708622812</v>
      </c>
      <c r="K116" s="4">
        <f>'[1]Coal Consumption - EJ'!BG72</f>
        <v>5.5183111689984798E-3</v>
      </c>
      <c r="L116" s="4">
        <f>Table1[[#This Row],[Solar Energy Generation (Twh)]]*0.086</f>
        <v>5.048060515068494E-3</v>
      </c>
      <c r="M116" s="4">
        <f>'[1]Solar Generation - TWh'!BE72</f>
        <v>5.8698378082191791E-2</v>
      </c>
      <c r="N116" s="4">
        <f>Table1[[#This Row],[Solar Energy Consumption ( Exajoules)]]*34.12</f>
        <v>0</v>
      </c>
      <c r="O116" s="4">
        <v>0</v>
      </c>
      <c r="P116" s="4">
        <f>Table1[[#This Row],[Wind Energy Generation (Twh)2]]*0.086</f>
        <v>3.01344E-3</v>
      </c>
      <c r="Q116" s="4">
        <f>'[1]Wind Generation - TWh'!BG72</f>
        <v>3.5040000000000002E-2</v>
      </c>
      <c r="R116" s="4">
        <f>Table1[[#This Row],[Wind Energy Consumption(Exajoules)]]*23.88</f>
        <v>7.8535211307462303E-3</v>
      </c>
      <c r="S116" s="4">
        <f>'[1]Wind Consumption - EJ'!BG72</f>
        <v>3.2887441921047866E-4</v>
      </c>
      <c r="T116" s="4">
        <f>Table1[[#This Row],[Hydroelectricity Generation(Twh)]]*0.086</f>
        <v>0</v>
      </c>
      <c r="U116" s="4">
        <v>0</v>
      </c>
      <c r="V116" s="4">
        <f>Table1[[#This Row],[Hydroelectricity  Consumption (Exajoules)]]*0.086</f>
        <v>0</v>
      </c>
      <c r="W116" s="4">
        <v>0</v>
      </c>
    </row>
    <row r="117" spans="1:23" x14ac:dyDescent="0.3">
      <c r="A117" s="2">
        <v>2023</v>
      </c>
      <c r="B117" t="str">
        <f>'[1]Oil Production - tonnes'!A40</f>
        <v>Kuwait</v>
      </c>
      <c r="C117" s="4">
        <f>'[1]Oil Production - tonnes'!BH40</f>
        <v>139.76681703008134</v>
      </c>
      <c r="D117" s="4">
        <f>'[1]Oil Consumption - Tonnes'!BH72</f>
        <v>17.317161319494229</v>
      </c>
      <c r="E117" s="4">
        <f>Table1[[#This Row],[Natural Gas Production(Bcm)]]*0.72</f>
        <v>9.7409543262777198</v>
      </c>
      <c r="F117" s="4">
        <f>'[1]Gas Production - Bcm'!BC45</f>
        <v>13.529103230941278</v>
      </c>
      <c r="G117" s="4">
        <f>Table1[[#This Row],[Natural Gas Consumption(Bcm)]]*0.72</f>
        <v>16.16763082314035</v>
      </c>
      <c r="H117" s="4">
        <f>'[1]Gas Consumption - Bcm'!BH72</f>
        <v>22.455042809917153</v>
      </c>
      <c r="I117" s="4">
        <v>0</v>
      </c>
      <c r="J117" s="4">
        <f>Table1[[#This Row],[Coal Consumption(Exajoules)]]*34.12</f>
        <v>0.18828477708622812</v>
      </c>
      <c r="K117" s="4">
        <f>'[1]Coal Consumption - EJ'!BH72</f>
        <v>5.5183111689984798E-3</v>
      </c>
      <c r="L117" s="4">
        <f>Table1[[#This Row],[Solar Energy Generation (Twh)]]*0.086</f>
        <v>1.1116488999999998E-2</v>
      </c>
      <c r="M117" s="4">
        <f>'[1]Solar Generation - TWh'!BH72</f>
        <v>0.1292615</v>
      </c>
      <c r="N117" s="4">
        <f>Table1[[#This Row],[Solar Energy Consumption ( Exajoules)]]*34.12</f>
        <v>0</v>
      </c>
      <c r="O117" s="4">
        <v>0</v>
      </c>
      <c r="P117" s="4">
        <f>Table1[[#This Row],[Wind Energy Generation (Twh)2]]*0.086</f>
        <v>3.01344E-3</v>
      </c>
      <c r="Q117" s="4">
        <f>'[1]Wind Generation - TWh'!BH72</f>
        <v>3.5040000000000002E-2</v>
      </c>
      <c r="R117" s="4">
        <f>Table1[[#This Row],[Wind Energy Consumption(Exajoules)]]*23.88</f>
        <v>7.824985842453315E-3</v>
      </c>
      <c r="S117" s="4">
        <f>'[1]Wind Consumption - EJ'!BH72</f>
        <v>3.2767947413958609E-4</v>
      </c>
      <c r="T117" s="4">
        <f>Table1[[#This Row],[Hydroelectricity Generation(Twh)]]*0.086</f>
        <v>0</v>
      </c>
      <c r="U117" s="4">
        <v>0</v>
      </c>
      <c r="V117" s="4">
        <f>Table1[[#This Row],[Hydroelectricity  Consumption (Exajoules)]]*0.086</f>
        <v>0</v>
      </c>
      <c r="W117" s="4">
        <v>0</v>
      </c>
    </row>
    <row r="118" spans="1:23" x14ac:dyDescent="0.3">
      <c r="A118" s="2">
        <v>2020</v>
      </c>
      <c r="B118" t="s">
        <v>65</v>
      </c>
      <c r="C118" s="4">
        <f>'[1]Oil Production - tonnes'!$BE$57</f>
        <v>19.745392815416441</v>
      </c>
      <c r="D118" s="4">
        <v>0</v>
      </c>
      <c r="E118" s="4">
        <f>Table1[[#This Row],[Natural Gas Production(Bcm)]]*0.72</f>
        <v>9.1439999999999984</v>
      </c>
      <c r="F118" s="4">
        <v>12.7</v>
      </c>
      <c r="G118" s="4">
        <f>Table1[[#This Row],[Natural Gas Consumption(Bcm)]]*0.72</f>
        <v>0</v>
      </c>
      <c r="H118" s="4">
        <v>0</v>
      </c>
      <c r="I118" s="4">
        <v>0</v>
      </c>
      <c r="J118" s="4">
        <f>Table1[[#This Row],[Coal Consumption(Exajoules)]]*34.12</f>
        <v>0</v>
      </c>
      <c r="K118" s="4">
        <v>0</v>
      </c>
      <c r="L118" s="4">
        <f>Table1[[#This Row],[Solar Energy Generation (Twh)]]*0.086</f>
        <v>0</v>
      </c>
      <c r="M118" s="4">
        <v>0</v>
      </c>
      <c r="N118" s="4">
        <f>Table1[[#This Row],[Solar Energy Consumption ( Exajoules)]]*34.12</f>
        <v>0</v>
      </c>
      <c r="O118" s="4">
        <v>0</v>
      </c>
      <c r="P118" s="4">
        <f>Table1[[#This Row],[Wind Energy Generation (Twh)2]]*0.086</f>
        <v>0</v>
      </c>
      <c r="Q118" s="4">
        <v>0</v>
      </c>
      <c r="R118" s="4">
        <f>Table1[[#This Row],[Wind Energy Consumption(Exajoules)]]*23.88</f>
        <v>0</v>
      </c>
      <c r="S118" s="4">
        <v>0</v>
      </c>
      <c r="T118" s="4">
        <f>Table1[[#This Row],[Hydroelectricity Generation(Twh)]]*0.086</f>
        <v>0</v>
      </c>
      <c r="U118" s="4">
        <v>0</v>
      </c>
      <c r="V118" s="4">
        <f>Table1[[#This Row],[Hydroelectricity  Consumption (Exajoules)]]*0.086</f>
        <v>0</v>
      </c>
      <c r="W118" s="4">
        <v>0</v>
      </c>
    </row>
    <row r="119" spans="1:23" x14ac:dyDescent="0.3">
      <c r="A119" s="2">
        <v>2021</v>
      </c>
      <c r="B119" t="str">
        <f>'[1]Oil Production - tonnes'!A57</f>
        <v>Libya</v>
      </c>
      <c r="C119" s="4">
        <f>'[1]Oil Production - tonnes'!BF57</f>
        <v>60.44164642691802</v>
      </c>
      <c r="D119" s="4">
        <v>0</v>
      </c>
      <c r="E119" s="4">
        <f>Table1[[#This Row],[Natural Gas Production(Bcm)]]*0.72</f>
        <v>10.987889205344942</v>
      </c>
      <c r="F119" s="4">
        <f>'[1]Gas Production - Bcm'!BA56</f>
        <v>15.260957229645754</v>
      </c>
      <c r="G119" s="4">
        <f>Table1[[#This Row],[Natural Gas Consumption(Bcm)]]*0.72</f>
        <v>0</v>
      </c>
      <c r="H119" s="4">
        <v>0</v>
      </c>
      <c r="I119" s="4">
        <v>0</v>
      </c>
      <c r="J119" s="4">
        <f>Table1[[#This Row],[Coal Consumption(Exajoules)]]*34.12</f>
        <v>0</v>
      </c>
      <c r="K119" s="4">
        <v>0</v>
      </c>
      <c r="L119" s="4">
        <f>Table1[[#This Row],[Solar Energy Generation (Twh)]]*0.086</f>
        <v>0</v>
      </c>
      <c r="M119" s="4">
        <v>0</v>
      </c>
      <c r="N119" s="4">
        <f>Table1[[#This Row],[Solar Energy Consumption ( Exajoules)]]*34.12</f>
        <v>0</v>
      </c>
      <c r="O119" s="4">
        <v>0</v>
      </c>
      <c r="P119" s="4">
        <f>Table1[[#This Row],[Wind Energy Generation (Twh)2]]*0.086</f>
        <v>0</v>
      </c>
      <c r="Q119" s="4">
        <v>0</v>
      </c>
      <c r="R119" s="4">
        <f>Table1[[#This Row],[Wind Energy Consumption(Exajoules)]]*23.88</f>
        <v>0</v>
      </c>
      <c r="S119" s="4">
        <v>0</v>
      </c>
      <c r="T119" s="4">
        <f>Table1[[#This Row],[Hydroelectricity Generation(Twh)]]*0.086</f>
        <v>0</v>
      </c>
      <c r="U119" s="4">
        <v>0</v>
      </c>
      <c r="V119" s="4">
        <f>Table1[[#This Row],[Hydroelectricity  Consumption (Exajoules)]]*0.086</f>
        <v>0</v>
      </c>
      <c r="W119" s="4">
        <v>0</v>
      </c>
    </row>
    <row r="120" spans="1:23" x14ac:dyDescent="0.3">
      <c r="A120" s="2">
        <v>2022</v>
      </c>
      <c r="B120" t="str">
        <f>'[1]Oil Production - tonnes'!A57</f>
        <v>Libya</v>
      </c>
      <c r="C120" s="4">
        <f>'[1]Oil Production - tonnes'!BG57</f>
        <v>53.603268661455509</v>
      </c>
      <c r="D120" s="4">
        <v>0</v>
      </c>
      <c r="E120" s="4">
        <f>Table1[[#This Row],[Natural Gas Production(Bcm)]]*0.72</f>
        <v>10.482915879897973</v>
      </c>
      <c r="F120" s="4">
        <f>'[1]Gas Production - Bcm'!BB56</f>
        <v>14.559605388747187</v>
      </c>
      <c r="G120" s="4">
        <f>Table1[[#This Row],[Natural Gas Consumption(Bcm)]]*0.72</f>
        <v>0</v>
      </c>
      <c r="H120" s="4">
        <f>0</f>
        <v>0</v>
      </c>
      <c r="I120" s="4">
        <v>0</v>
      </c>
      <c r="J120" s="4">
        <f>Table1[[#This Row],[Coal Consumption(Exajoules)]]*34.12</f>
        <v>0</v>
      </c>
      <c r="K120" s="4">
        <v>0</v>
      </c>
      <c r="L120" s="4">
        <f>Table1[[#This Row],[Solar Energy Generation (Twh)]]*0.086</f>
        <v>0</v>
      </c>
      <c r="M120" s="4">
        <v>0</v>
      </c>
      <c r="N120" s="4">
        <f>Table1[[#This Row],[Solar Energy Consumption ( Exajoules)]]*34.12</f>
        <v>0</v>
      </c>
      <c r="O120" s="4">
        <v>0</v>
      </c>
      <c r="P120" s="4">
        <f>Table1[[#This Row],[Wind Energy Generation (Twh)2]]*0.086</f>
        <v>0</v>
      </c>
      <c r="Q120" s="4">
        <v>0</v>
      </c>
      <c r="R120" s="4">
        <f>Table1[[#This Row],[Wind Energy Consumption(Exajoules)]]*23.88</f>
        <v>0</v>
      </c>
      <c r="S120" s="4">
        <v>0</v>
      </c>
      <c r="T120" s="4">
        <f>Table1[[#This Row],[Hydroelectricity Generation(Twh)]]*0.086</f>
        <v>0</v>
      </c>
      <c r="U120" s="4">
        <v>0</v>
      </c>
      <c r="V120" s="4">
        <f>Table1[[#This Row],[Hydroelectricity  Consumption (Exajoules)]]*0.086</f>
        <v>0</v>
      </c>
      <c r="W120" s="4">
        <v>0</v>
      </c>
    </row>
    <row r="121" spans="1:23" x14ac:dyDescent="0.3">
      <c r="A121" s="2">
        <v>2023</v>
      </c>
      <c r="B121" t="str">
        <f>'[1]Oil Production - tonnes'!A57</f>
        <v>Libya</v>
      </c>
      <c r="C121" s="4">
        <f>'[1]Oil Production - tonnes'!BH57</f>
        <v>59.708457873639254</v>
      </c>
      <c r="D121" s="4">
        <v>0</v>
      </c>
      <c r="E121" s="4">
        <f>Table1[[#This Row],[Natural Gas Production(Bcm)]]*0.72</f>
        <v>11.741526750036</v>
      </c>
      <c r="F121" s="4">
        <f>'[1]Gas Production - Bcm'!BC56</f>
        <v>16.307676041716668</v>
      </c>
      <c r="G121" s="4">
        <f>Table1[[#This Row],[Natural Gas Consumption(Bcm)]]*0.72</f>
        <v>0</v>
      </c>
      <c r="H121" s="4">
        <v>0</v>
      </c>
      <c r="I121" s="4">
        <v>0</v>
      </c>
      <c r="J121" s="4">
        <f>Table1[[#This Row],[Coal Consumption(Exajoules)]]*34.12</f>
        <v>0</v>
      </c>
      <c r="K121" s="4">
        <v>0</v>
      </c>
      <c r="L121" s="4">
        <f>Table1[[#This Row],[Solar Energy Generation (Twh)]]*0.086</f>
        <v>0</v>
      </c>
      <c r="M121" s="4">
        <v>0</v>
      </c>
      <c r="N121" s="4">
        <f>Table1[[#This Row],[Solar Energy Consumption ( Exajoules)]]*34.12</f>
        <v>0</v>
      </c>
      <c r="O121" s="4">
        <v>0</v>
      </c>
      <c r="P121" s="4">
        <f>Table1[[#This Row],[Wind Energy Generation (Twh)2]]*0.086</f>
        <v>0</v>
      </c>
      <c r="Q121" s="4">
        <v>0</v>
      </c>
      <c r="R121" s="4">
        <f>Table1[[#This Row],[Wind Energy Consumption(Exajoules)]]*23.88</f>
        <v>0</v>
      </c>
      <c r="S121" s="4">
        <v>0</v>
      </c>
      <c r="T121" s="4">
        <f>Table1[[#This Row],[Hydroelectricity Generation(Twh)]]*0.086</f>
        <v>0</v>
      </c>
      <c r="U121" s="4">
        <v>0</v>
      </c>
      <c r="V121" s="4">
        <f>Table1[[#This Row],[Hydroelectricity  Consumption (Exajoules)]]*0.086</f>
        <v>0</v>
      </c>
      <c r="W121" s="4">
        <v>0</v>
      </c>
    </row>
    <row r="122" spans="1:23" x14ac:dyDescent="0.3">
      <c r="A122" s="2">
        <v>2020</v>
      </c>
      <c r="B122" t="str">
        <f>'[1]Oil Production - tonnes'!A70</f>
        <v>Malaysia</v>
      </c>
      <c r="C122" s="4">
        <f>'[1]Oil Production - tonnes'!BE70</f>
        <v>28.008576274903888</v>
      </c>
      <c r="D122" s="4">
        <f>'[1]Oil Consumption - Tonnes'!BE100</f>
        <v>31.134837438715884</v>
      </c>
      <c r="E122" s="4">
        <f>Table1[[#This Row],[Natural Gas Production(Bcm)]]*0.72</f>
        <v>52.626811305740496</v>
      </c>
      <c r="F122" s="4">
        <f>'[1]Gas Production - Bcm'!AZ68</f>
        <v>73.092793480195141</v>
      </c>
      <c r="G122" s="4">
        <f>Table1[[#This Row],[Natural Gas Consumption(Bcm)]]*0.72</f>
        <v>31.401837360000002</v>
      </c>
      <c r="H122" s="4">
        <f>'[1]Gas Consumption - Bcm'!BE100</f>
        <v>43.613663000000003</v>
      </c>
      <c r="I122" s="4">
        <v>0</v>
      </c>
      <c r="J122" s="4">
        <f>Table1[[#This Row],[Coal Consumption(Exajoules)]]*34.12</f>
        <v>35.38687147140503</v>
      </c>
      <c r="K122" s="4">
        <f>'[1]Coal Consumption - EJ'!BE100</f>
        <v>1.0371298789978027</v>
      </c>
      <c r="L122" s="4">
        <f>Table1[[#This Row],[Solar Energy Generation (Twh)]]*0.086</f>
        <v>0.17707400000000001</v>
      </c>
      <c r="M122" s="4">
        <f>'[1]Solar Generation - TWh'!BE101</f>
        <v>2.0590000000000002</v>
      </c>
      <c r="N122" s="4">
        <f>Table1[[#This Row],[Solar Energy Consumption ( Exajoules)]]*34.12</f>
        <v>0.66421765975654123</v>
      </c>
      <c r="O122" s="4">
        <f>'[1]Solar Consumption - EJ'!BE101</f>
        <v>1.9467106088995934E-2</v>
      </c>
      <c r="P122" s="4">
        <f>Table1[[#This Row],[Wind Energy Generation (Twh)2]]*0.086</f>
        <v>0</v>
      </c>
      <c r="Q122" s="4">
        <f>'[1]Wind Generation - TWh'!BE101</f>
        <v>0</v>
      </c>
      <c r="R122" s="4">
        <f>Table1[[#This Row],[Wind Energy Consumption(Exajoules)]]*23.88</f>
        <v>0.23174863010644911</v>
      </c>
      <c r="S122" s="4">
        <f>'[1]Wind Consumption - EJ'!BE92</f>
        <v>9.7047165036201477E-3</v>
      </c>
      <c r="T122" s="4">
        <f>Table1[[#This Row],[Hydroelectricity Generation(Twh)]]*0.086</f>
        <v>2.3477139999999999</v>
      </c>
      <c r="U122" s="4">
        <f>'[1]Hydro Generation - TWh'!BE101</f>
        <v>27.298999999999999</v>
      </c>
      <c r="V122" s="4">
        <f>Table1[[#This Row],[Hydroelectricity  Consumption (Exajoules)]]*0.086</f>
        <v>2.2196792483329772E-2</v>
      </c>
      <c r="W122" s="4">
        <f>'[1]Hydro Consumption - EJ'!$BE101</f>
        <v>0.25810223817825317</v>
      </c>
    </row>
    <row r="123" spans="1:23" x14ac:dyDescent="0.3">
      <c r="A123" s="2">
        <v>2021</v>
      </c>
      <c r="B123" t="str">
        <f>'[1]Oil Production - tonnes'!A70</f>
        <v>Malaysia</v>
      </c>
      <c r="C123" s="4">
        <f>'[1]Oil Production - tonnes'!BF70</f>
        <v>25.859066074823819</v>
      </c>
      <c r="D123" s="4">
        <f>'[1]Oil Consumption - Tonnes'!BF100</f>
        <v>30.062484737254596</v>
      </c>
      <c r="E123" s="4">
        <f>Table1[[#This Row],[Natural Gas Production(Bcm)]]*0.72</f>
        <v>56.864114808668077</v>
      </c>
      <c r="F123" s="4">
        <f>'[1]Gas Production - Bcm'!BA68</f>
        <v>78.977937234261219</v>
      </c>
      <c r="G123" s="4">
        <f>Table1[[#This Row],[Natural Gas Consumption(Bcm)]]*0.72</f>
        <v>36.973236256821053</v>
      </c>
      <c r="H123" s="4">
        <f>'[1]Gas Consumption - Bcm'!BF100</f>
        <v>51.351717023362575</v>
      </c>
      <c r="I123" s="4">
        <v>0</v>
      </c>
      <c r="J123" s="4">
        <f>Table1[[#This Row],[Coal Consumption(Exajoules)]]*34.12</f>
        <v>32.715869340896603</v>
      </c>
      <c r="K123" s="4">
        <f>'[1]Coal Consumption - EJ'!BF100</f>
        <v>0.9588472843170166</v>
      </c>
      <c r="L123" s="4">
        <f>Table1[[#This Row],[Solar Energy Generation (Twh)]]*0.086</f>
        <v>0.19814400000000001</v>
      </c>
      <c r="M123" s="4">
        <f>'[1]Solar Generation - TWh'!BF101</f>
        <v>2.3040000000000003</v>
      </c>
      <c r="N123" s="4">
        <f>Table1[[#This Row],[Solar Energy Consumption ( Exajoules)]]*34.12</f>
        <v>0.74053245484828945</v>
      </c>
      <c r="O123" s="4">
        <f>'[1]Solar Consumption - EJ'!BF101</f>
        <v>2.1703764796257019E-2</v>
      </c>
      <c r="P123" s="4">
        <f>Table1[[#This Row],[Wind Energy Generation (Twh)2]]*0.086</f>
        <v>0</v>
      </c>
      <c r="Q123" s="4">
        <f>'[1]Wind Generation - TWh'!BF101</f>
        <v>0</v>
      </c>
      <c r="R123" s="4">
        <f>Table1[[#This Row],[Wind Energy Consumption(Exajoules)]]*23.88</f>
        <v>0</v>
      </c>
      <c r="S123" s="4">
        <f>'[1]Wind Consumption - EJ'!BE101</f>
        <v>0</v>
      </c>
      <c r="T123" s="4">
        <f>Table1[[#This Row],[Hydroelectricity Generation(Twh)]]*0.086</f>
        <v>2.5974156894456248</v>
      </c>
      <c r="U123" s="4">
        <f>'[1]Hydro Generation - TWh'!BF101</f>
        <v>30.202508016809595</v>
      </c>
      <c r="V123" s="4">
        <f>Table1[[#This Row],[Hydroelectricity  Consumption (Exajoules)]]*0.086</f>
        <v>2.4467751204967497E-2</v>
      </c>
      <c r="W123" s="4">
        <f>'[1]Hydro Consumption - EJ'!BF101</f>
        <v>0.28450873494148254</v>
      </c>
    </row>
    <row r="124" spans="1:23" x14ac:dyDescent="0.3">
      <c r="A124" s="2">
        <v>2022</v>
      </c>
      <c r="B124" t="str">
        <f>'[1]Oil Production - tonnes'!A70</f>
        <v>Malaysia</v>
      </c>
      <c r="C124" s="4">
        <f>'[1]Oil Production - tonnes'!BG70</f>
        <v>25.338750075959599</v>
      </c>
      <c r="D124" s="4">
        <f>'[1]Oil Consumption - Tonnes'!BG100</f>
        <v>36.356906544122886</v>
      </c>
      <c r="E124" s="4">
        <f>Table1[[#This Row],[Natural Gas Production(Bcm)]]*0.72</f>
        <v>59.761978375876687</v>
      </c>
      <c r="F124" s="4">
        <f>'[1]Gas Production - Bcm'!BB68</f>
        <v>83.002747744273179</v>
      </c>
      <c r="G124" s="4">
        <f>Table1[[#This Row],[Natural Gas Consumption(Bcm)]]*0.72</f>
        <v>37.400614555771448</v>
      </c>
      <c r="H124" s="4">
        <f>'[1]Gas Consumption - Bcm'!BG100</f>
        <v>51.94529799412701</v>
      </c>
      <c r="I124" s="4">
        <v>0</v>
      </c>
      <c r="J124" s="4">
        <f>Table1[[#This Row],[Coal Consumption(Exajoules)]]*34.12</f>
        <v>32.310719640254973</v>
      </c>
      <c r="K124" s="4">
        <f>'[1]Coal Consumption - EJ'!BG100</f>
        <v>0.94697302579879761</v>
      </c>
      <c r="L124" s="4">
        <f>Table1[[#This Row],[Solar Energy Generation (Twh)]]*0.086</f>
        <v>0.23667199999999999</v>
      </c>
      <c r="M124" s="4">
        <f>'[1]Solar Generation - TWh'!BG101</f>
        <v>2.7520000000000002</v>
      </c>
      <c r="N124" s="4">
        <f>Table1[[#This Row],[Solar Energy Consumption ( Exajoules)]]*34.12</f>
        <v>0.88129934825003142</v>
      </c>
      <c r="O124" s="4">
        <f>'[1]Solar Consumption - EJ'!BG101</f>
        <v>2.5829406455159187E-2</v>
      </c>
      <c r="P124" s="4">
        <f>Table1[[#This Row],[Wind Energy Generation (Twh)2]]*0.086</f>
        <v>0</v>
      </c>
      <c r="Q124" s="4">
        <f>'[1]Wind Generation - TWh'!BG101</f>
        <v>0</v>
      </c>
      <c r="R124" s="4">
        <f>Table1[[#This Row],[Wind Energy Consumption(Exajoules)]]*23.88</f>
        <v>0.23595367714762686</v>
      </c>
      <c r="S124" s="4">
        <f>'[1]Wind Consumption - EJ'!BG92</f>
        <v>9.8808072507381439E-3</v>
      </c>
      <c r="T124" s="4">
        <f>Table1[[#This Row],[Hydroelectricity Generation(Twh)]]*0.086</f>
        <v>2.7334174802812639</v>
      </c>
      <c r="U124" s="4">
        <f>'[1]Hydro Generation - TWh'!BG101</f>
        <v>31.783924189317023</v>
      </c>
      <c r="V124" s="4">
        <f>Table1[[#This Row],[Hydroelectricity  Consumption (Exajoules)]]*0.086</f>
        <v>2.565499675273895E-2</v>
      </c>
      <c r="W124" s="4">
        <f>'[1]Hydro Consumption - EJ'!BG101</f>
        <v>0.29831391572952271</v>
      </c>
    </row>
    <row r="125" spans="1:23" x14ac:dyDescent="0.3">
      <c r="A125" s="2">
        <v>2023</v>
      </c>
      <c r="B125" t="str">
        <f>'[1]Oil Production - tonnes'!A70</f>
        <v>Malaysia</v>
      </c>
      <c r="C125" s="4">
        <f>'[1]Oil Production - tonnes'!BH70</f>
        <v>25.525049902526977</v>
      </c>
      <c r="D125" s="4">
        <f>'[1]Oil Consumption - Tonnes'!BH100</f>
        <v>40.705079448525368</v>
      </c>
      <c r="E125" s="4">
        <f>Table1[[#This Row],[Natural Gas Production(Bcm)]]*0.72</f>
        <v>58.373376585856541</v>
      </c>
      <c r="F125" s="4">
        <f>'[1]Gas Production - Bcm'!BC68</f>
        <v>81.074134147022974</v>
      </c>
      <c r="G125" s="4">
        <f>Table1[[#This Row],[Natural Gas Consumption(Bcm)]]*0.72</f>
        <v>33.171483793784112</v>
      </c>
      <c r="H125" s="4">
        <f>'[1]Gas Consumption - Bcm'!BH100</f>
        <v>46.071505269144602</v>
      </c>
      <c r="I125" s="4">
        <v>0</v>
      </c>
      <c r="J125" s="4">
        <f>Table1[[#This Row],[Coal Consumption(Exajoules)]]*34.12</f>
        <v>33.52616874217987</v>
      </c>
      <c r="K125" s="4">
        <f>'[1]Coal Consumption - EJ'!BH100</f>
        <v>0.98259580135345459</v>
      </c>
      <c r="L125" s="4">
        <f>Table1[[#This Row],[Solar Energy Generation (Twh)]]*0.086</f>
        <v>0.27850239999999998</v>
      </c>
      <c r="M125" s="4">
        <f>'[1]Solar Generation - TWh'!BH101</f>
        <v>3.2383999999999999</v>
      </c>
      <c r="N125" s="4">
        <f>Table1[[#This Row],[Solar Energy Consumption ( Exajoules)]]*34.12</f>
        <v>1.0332957553863524</v>
      </c>
      <c r="O125" s="4">
        <f>'[1]Solar Consumption - EJ'!BH101</f>
        <v>3.028416633605957E-2</v>
      </c>
      <c r="P125" s="4">
        <f>Table1[[#This Row],[Wind Energy Generation (Twh)2]]*0.086</f>
        <v>0</v>
      </c>
      <c r="Q125" s="4">
        <f>'[1]Wind Generation - TWh'!BH101</f>
        <v>0</v>
      </c>
      <c r="R125" s="4">
        <f>Table1[[#This Row],[Wind Energy Consumption(Exajoules)]]*23.88</f>
        <v>0</v>
      </c>
      <c r="S125" s="4">
        <f>'[1]Wind Consumption - EJ'!BG101</f>
        <v>0</v>
      </c>
      <c r="T125" s="4">
        <f>Table1[[#This Row],[Hydroelectricity Generation(Twh)]]*0.086</f>
        <v>2.7094981011975769</v>
      </c>
      <c r="U125" s="4">
        <f>'[1]Hydro Generation - TWh'!BH101</f>
        <v>31.505791874390432</v>
      </c>
      <c r="V125" s="4">
        <f>Table1[[#This Row],[Hydroelectricity  Consumption (Exajoules)]]*0.086</f>
        <v>2.533809721469879E-2</v>
      </c>
      <c r="W125" s="4">
        <f>'[1]Hydro Consumption - EJ'!BH101</f>
        <v>0.29462903738021851</v>
      </c>
    </row>
    <row r="126" spans="1:23" x14ac:dyDescent="0.3">
      <c r="A126" s="2">
        <v>2020</v>
      </c>
      <c r="B126" t="str">
        <f>'[1]Crude+cond production - barrels'!A6</f>
        <v>Mexico</v>
      </c>
      <c r="C126" s="4">
        <f>'[1]Oil Production - tonnes'!BE6</f>
        <v>95.053068677488625</v>
      </c>
      <c r="D126" s="4">
        <f>'[1]Oil Consumption - Tonnes'!BE6</f>
        <v>69.739962737226122</v>
      </c>
      <c r="E126" s="4">
        <f>Table1[[#This Row],[Natural Gas Production(Bcm)]]*0.72</f>
        <v>25.578202255349957</v>
      </c>
      <c r="F126" s="4">
        <f>'[1]Gas Production - Bcm'!AZ6</f>
        <v>35.525280910208274</v>
      </c>
      <c r="G126" s="4">
        <f>Table1[[#This Row],[Natural Gas Consumption(Bcm)]]*0.72</f>
        <v>66.416277874049698</v>
      </c>
      <c r="H126" s="4">
        <f>'[1]Gas Consumption - Bcm'!BE6</f>
        <v>92.244830380624592</v>
      </c>
      <c r="I126" s="4">
        <f>'[1]Coal Production - mt'!AO6</f>
        <v>7.7469200058587395</v>
      </c>
      <c r="J126" s="4">
        <f>Table1[[#This Row],[Coal Consumption(Exajoules)]]*34.12</f>
        <v>8.1672226572036735</v>
      </c>
      <c r="K126" s="4">
        <f>'[1]Coal Consumption - EJ'!BE6</f>
        <v>0.23936760425567627</v>
      </c>
      <c r="L126" s="4">
        <f>Table1[[#This Row],[Solar Energy Generation (Twh)]]*0.086</f>
        <v>1.3618633199999999</v>
      </c>
      <c r="M126" s="4">
        <f>'[1]Solar Generation - TWh'!BE6</f>
        <v>15.83562</v>
      </c>
      <c r="N126" s="4">
        <f>Table1[[#This Row],[Solar Energy Consumption ( Exajoules)]]*34.12</f>
        <v>5.1084498989582059</v>
      </c>
      <c r="O126" s="4">
        <f>'[1]Solar Consumption - EJ'!BE6</f>
        <v>0.14972010254859924</v>
      </c>
      <c r="P126" s="4">
        <f>Table1[[#This Row],[Wind Energy Generation (Twh)2]]*0.086</f>
        <v>1.6944485399999998</v>
      </c>
      <c r="Q126" s="4">
        <f>'[1]Wind Generation - TWh'!BE6</f>
        <v>19.70289</v>
      </c>
      <c r="R126" s="4">
        <f>Table1[[#This Row],[Wind Energy Consumption(Exajoules)]]*23.88</f>
        <v>4.4484560054540632</v>
      </c>
      <c r="S126" s="4">
        <f>'[1]Wind Consumption - EJ'!BE6</f>
        <v>0.18628375232219696</v>
      </c>
      <c r="T126" s="4">
        <f>Table1[[#This Row],[Hydroelectricity Generation(Twh)]]*0.086</f>
        <v>2.3062628599999999</v>
      </c>
      <c r="U126" s="4">
        <f>'[1]Hydro Generation - TWh'!BE6</f>
        <v>26.81701</v>
      </c>
      <c r="V126" s="4">
        <f>Table1[[#This Row],[Hydroelectricity  Consumption (Exajoules)]]*0.086</f>
        <v>2.1804886758327483E-2</v>
      </c>
      <c r="W126" s="4">
        <f>'[1]Hydro Consumption - EJ'!BE6</f>
        <v>0.25354519486427307</v>
      </c>
    </row>
    <row r="127" spans="1:23" x14ac:dyDescent="0.3">
      <c r="A127" s="2">
        <v>2021</v>
      </c>
      <c r="B127" t="str">
        <f>'[1]Oil Production - tonnes'!A6</f>
        <v>Mexico</v>
      </c>
      <c r="C127" s="4">
        <f>'[1]Oil Production - tonnes'!BF6</f>
        <v>96.44093312015525</v>
      </c>
      <c r="D127" s="4">
        <f>'[1]Oil Consumption - Tonnes'!BF6</f>
        <v>80.008231534972509</v>
      </c>
      <c r="E127" s="4">
        <f>Table1[[#This Row],[Natural Gas Production(Bcm)]]*0.72</f>
        <v>23.09238799099893</v>
      </c>
      <c r="F127" s="4">
        <f>'[1]Gas Production - Bcm'!BA6</f>
        <v>32.072761098609625</v>
      </c>
      <c r="G127" s="4">
        <f>Table1[[#This Row],[Natural Gas Consumption(Bcm)]]*0.72</f>
        <v>65.979943681208212</v>
      </c>
      <c r="H127" s="4">
        <f>'[1]Gas Consumption - Bcm'!BF6</f>
        <v>91.638810668344746</v>
      </c>
      <c r="I127" s="4">
        <f>'[1]Coal Production - mt'!AP6</f>
        <v>5.5420149925941766</v>
      </c>
      <c r="J127" s="4">
        <f>Table1[[#This Row],[Coal Consumption(Exajoules)]]*34.12</f>
        <v>6.7712639552354812</v>
      </c>
      <c r="K127" s="4">
        <f>'[1]Coal Consumption - EJ'!BF6</f>
        <v>0.19845439493656158</v>
      </c>
      <c r="L127" s="4">
        <f>Table1[[#This Row],[Solar Energy Generation (Twh)]]*0.086</f>
        <v>1.7367622599999999</v>
      </c>
      <c r="M127" s="4">
        <f>'[1]Solar Generation - TWh'!BF6</f>
        <v>20.19491</v>
      </c>
      <c r="N127" s="4">
        <f>Table1[[#This Row],[Solar Energy Consumption ( Exajoules)]]*34.12</f>
        <v>6.4908793419599524</v>
      </c>
      <c r="O127" s="4">
        <f>'[1]Solar Consumption - EJ'!BF6</f>
        <v>0.19023679196834564</v>
      </c>
      <c r="P127" s="4">
        <f>Table1[[#This Row],[Wind Energy Generation (Twh)2]]*0.086</f>
        <v>1.8124388199999999</v>
      </c>
      <c r="Q127" s="4">
        <f>'[1]Wind Generation - TWh'!BF6</f>
        <v>21.074870000000001</v>
      </c>
      <c r="R127" s="4">
        <f>Table1[[#This Row],[Wind Energy Consumption(Exajoules)]]*23.88</f>
        <v>4.7408021843433374</v>
      </c>
      <c r="S127" s="4">
        <f>'[1]Wind Consumption - EJ'!BF6</f>
        <v>0.1985260546207428</v>
      </c>
      <c r="T127" s="4">
        <f>Table1[[#This Row],[Hydroelectricity Generation(Twh)]]*0.086</f>
        <v>2.9856757600000003</v>
      </c>
      <c r="U127" s="4">
        <f>'[1]Hydro Generation - TWh'!BF6</f>
        <v>34.717160000000007</v>
      </c>
      <c r="V127" s="4">
        <f>Table1[[#This Row],[Hydroelectricity  Consumption (Exajoules)]]*0.086</f>
        <v>2.8125174880027769E-2</v>
      </c>
      <c r="W127" s="4">
        <f>'[1]Hydro Consumption - EJ'!BF6</f>
        <v>0.32703691720962524</v>
      </c>
    </row>
    <row r="128" spans="1:23" x14ac:dyDescent="0.3">
      <c r="A128" s="2">
        <v>2022</v>
      </c>
      <c r="B128" t="str">
        <f>'[1]Oil Production - tonnes'!A6</f>
        <v>Mexico</v>
      </c>
      <c r="C128" s="4">
        <f>'[1]Oil Production - tonnes'!BG6</f>
        <v>97.631194951506984</v>
      </c>
      <c r="D128" s="4">
        <f>'[1]Oil Consumption - Tonnes'!BG6</f>
        <v>87.653913848111387</v>
      </c>
      <c r="E128" s="4">
        <f>Table1[[#This Row],[Natural Gas Production(Bcm)]]*0.72</f>
        <v>24.286018245039713</v>
      </c>
      <c r="F128" s="4">
        <f>'[1]Gas Production - Bcm'!BB6</f>
        <v>33.730580895888494</v>
      </c>
      <c r="G128" s="4">
        <f>Table1[[#This Row],[Natural Gas Consumption(Bcm)]]*0.72</f>
        <v>65.481868668791918</v>
      </c>
      <c r="H128" s="4">
        <f>'[1]Gas Consumption - Bcm'!BG6</f>
        <v>90.947039817766566</v>
      </c>
      <c r="I128" s="4">
        <f>'[1]Coal Production - mt'!AQ6</f>
        <v>5.5431833314264916</v>
      </c>
      <c r="J128" s="4">
        <f>Table1[[#This Row],[Coal Consumption(Exajoules)]]*34.12</f>
        <v>8.3325475579500186</v>
      </c>
      <c r="K128" s="4">
        <f>'[1]Coal Consumption - EJ'!BG6</f>
        <v>0.24421299993991852</v>
      </c>
      <c r="L128" s="4">
        <f>Table1[[#This Row],[Solar Energy Generation (Twh)]]*0.086</f>
        <v>1.7494154399999999</v>
      </c>
      <c r="M128" s="4">
        <f>'[1]Solar Generation - TWh'!BG6</f>
        <v>20.342040000000001</v>
      </c>
      <c r="N128" s="4">
        <f>Table1[[#This Row],[Solar Energy Consumption ( Exajoules)]]*34.12</f>
        <v>6.5143264985084528</v>
      </c>
      <c r="O128" s="4">
        <f>'[1]Solar Consumption - EJ'!BG6</f>
        <v>0.19092398881912231</v>
      </c>
      <c r="P128" s="4">
        <f>Table1[[#This Row],[Wind Energy Generation (Twh)2]]*0.086</f>
        <v>1.7654724999999998</v>
      </c>
      <c r="Q128" s="4">
        <f>'[1]Wind Generation - TWh'!BG6</f>
        <v>20.528749999999999</v>
      </c>
      <c r="R128" s="4">
        <f>Table1[[#This Row],[Wind Energy Consumption(Exajoules)]]*23.88</f>
        <v>4.6011119610071178</v>
      </c>
      <c r="S128" s="4">
        <f>'[1]Wind Consumption - EJ'!BG6</f>
        <v>0.19267638027667999</v>
      </c>
      <c r="T128" s="4">
        <f>Table1[[#This Row],[Hydroelectricity Generation(Twh)]]*0.086</f>
        <v>3.0580610999999998</v>
      </c>
      <c r="U128" s="4">
        <f>'[1]Hydro Generation - TWh'!BG6</f>
        <v>35.55885</v>
      </c>
      <c r="V128" s="4">
        <f>Table1[[#This Row],[Hydroelectricity  Consumption (Exajoules)]]*0.086</f>
        <v>2.8701998472213743E-2</v>
      </c>
      <c r="W128" s="4">
        <f>'[1]Hydro Consumption - EJ'!BG6</f>
        <v>0.33374416828155518</v>
      </c>
    </row>
    <row r="129" spans="1:23" x14ac:dyDescent="0.3">
      <c r="A129" s="2">
        <v>2023</v>
      </c>
      <c r="B129" t="str">
        <f>'[1]Oil Production - tonnes'!A6</f>
        <v>Mexico</v>
      </c>
      <c r="C129" s="4">
        <f>'[1]Oil Production - tonnes'!BH6</f>
        <v>102.53648967616365</v>
      </c>
      <c r="D129" s="4">
        <f>'[1]Oil Consumption - Tonnes'!BH6</f>
        <v>89.701385311624804</v>
      </c>
      <c r="E129" s="4">
        <f>Table1[[#This Row],[Natural Gas Production(Bcm)]]*0.72</f>
        <v>25.623814705071499</v>
      </c>
      <c r="F129" s="4">
        <f>'[1]Gas Production - Bcm'!BC6</f>
        <v>35.588631534821531</v>
      </c>
      <c r="G129" s="4">
        <f>Table1[[#This Row],[Natural Gas Consumption(Bcm)]]*0.72</f>
        <v>70.252373421351706</v>
      </c>
      <c r="H129" s="4">
        <f>'[1]Gas Consumption - Bcm'!BH6</f>
        <v>97.572740862988482</v>
      </c>
      <c r="I129" s="4">
        <f>'[1]Coal Production - mt'!AR6</f>
        <v>5.5511877624295725</v>
      </c>
      <c r="J129" s="4">
        <f>Table1[[#This Row],[Coal Consumption(Exajoules)]]*34.12</f>
        <v>9.0062726235389707</v>
      </c>
      <c r="K129" s="4">
        <f>'[1]Coal Consumption - EJ'!BH6</f>
        <v>0.26395875215530396</v>
      </c>
      <c r="L129" s="4">
        <f>Table1[[#This Row],[Solar Energy Generation (Twh)]]*0.086</f>
        <v>2.3343280084616205</v>
      </c>
      <c r="M129" s="4">
        <f>'[1]Solar Generation - TWh'!BH6</f>
        <v>27.14334893560024</v>
      </c>
      <c r="N129" s="4">
        <f>Table1[[#This Row],[Solar Energy Consumption ( Exajoules)]]*34.12</f>
        <v>8.660791988372802</v>
      </c>
      <c r="O129" s="4">
        <f>'[1]Solar Consumption - EJ'!BH6</f>
        <v>0.25383329391479492</v>
      </c>
      <c r="P129" s="4">
        <f>Table1[[#This Row],[Wind Energy Generation (Twh)2]]*0.086</f>
        <v>1.8619844610801539</v>
      </c>
      <c r="Q129" s="4">
        <f>'[1]Wind Generation - TWh'!BH6</f>
        <v>21.650982105583186</v>
      </c>
      <c r="R129" s="4">
        <f>Table1[[#This Row],[Wind Energy Consumption(Exajoules)]]*23.88</f>
        <v>4.8350064826011652</v>
      </c>
      <c r="S129" s="4">
        <f>'[1]Wind Consumption - EJ'!BH6</f>
        <v>0.20247095823287964</v>
      </c>
      <c r="T129" s="4">
        <f>Table1[[#This Row],[Hydroelectricity Generation(Twh)]]*0.086</f>
        <v>1.7543508209815475</v>
      </c>
      <c r="U129" s="4">
        <f>'[1]Hydro Generation - TWh'!BH6</f>
        <v>20.399428150948228</v>
      </c>
      <c r="V129" s="4">
        <f>Table1[[#This Row],[Hydroelectricity  Consumption (Exajoules)]]*0.086</f>
        <v>1.6405957311391828E-2</v>
      </c>
      <c r="W129" s="4">
        <f>'[1]Hydro Consumption - EJ'!BH6</f>
        <v>0.19076694548130035</v>
      </c>
    </row>
    <row r="130" spans="1:23" x14ac:dyDescent="0.3">
      <c r="A130" s="2">
        <v>2020</v>
      </c>
      <c r="B130" t="s">
        <v>11</v>
      </c>
      <c r="C130" s="4">
        <v>0</v>
      </c>
      <c r="D130" s="4">
        <f>'[1]Oil Consumption - Tonnes'!BE42</f>
        <v>38.504350999999993</v>
      </c>
      <c r="E130" s="4">
        <f>Table1[[#This Row],[Natural Gas Production(Bcm)]]*0.72</f>
        <v>14.466000000000001</v>
      </c>
      <c r="F130" s="4">
        <f>'[1]Gas Production - Bcm'!AZ23</f>
        <v>20.091666666666669</v>
      </c>
      <c r="G130" s="4">
        <f>Table1[[#This Row],[Natural Gas Consumption(Bcm)]]*0.72</f>
        <v>25.988000000000007</v>
      </c>
      <c r="H130" s="4">
        <f>'[1]Gas Consumption - Bcm'!BE42</f>
        <v>36.094444444444456</v>
      </c>
      <c r="I130" s="4">
        <v>0</v>
      </c>
      <c r="J130" s="4">
        <f>Table1[[#This Row],[Coal Consumption(Exajoules)]]*34.12</f>
        <v>5.868640199303627</v>
      </c>
      <c r="K130" s="4">
        <f>'[1]Coal Consumption - EJ'!BE42</f>
        <v>0.17200000584125519</v>
      </c>
      <c r="L130" s="4">
        <f>Table1[[#This Row],[Solar Energy Generation (Twh)]]*0.086</f>
        <v>0.73676311800000005</v>
      </c>
      <c r="M130" s="4">
        <f>'[1]Solar Generation - TWh'!BE42</f>
        <v>8.5670130000000011</v>
      </c>
      <c r="N130" s="4">
        <f>Table1[[#This Row],[Solar Energy Consumption ( Exajoules)]]*34.12</f>
        <v>2.7636528956890105</v>
      </c>
      <c r="O130" s="4">
        <f>'[1]Solar Consumption - EJ'!BE42</f>
        <v>8.0998033285140991E-2</v>
      </c>
      <c r="P130" s="4">
        <f>Table1[[#This Row],[Wind Energy Generation (Twh)2]]*0.086</f>
        <v>1.3138844359999999</v>
      </c>
      <c r="Q130" s="4">
        <f>'[1]Wind Generation - TWh'!$BE$42</f>
        <v>15.277726000000001</v>
      </c>
      <c r="R130" s="4">
        <f>Table1[[#This Row],[Wind Energy Consumption(Exajoules)]]*23.88</f>
        <v>3.5672851020097731</v>
      </c>
      <c r="S130" s="4">
        <f>'[1]Wind Consumption - EJ'!BE45</f>
        <v>0.1493837982416153</v>
      </c>
      <c r="T130" s="4">
        <f>Table1[[#This Row],[Hydroelectricity Generation(Twh)]]*0.086</f>
        <v>0</v>
      </c>
      <c r="U130" s="4">
        <v>0</v>
      </c>
      <c r="V130" s="4">
        <f>Table1[[#This Row],[Hydroelectricity  Consumption (Exajoules)]]*0.086</f>
        <v>0</v>
      </c>
      <c r="W130" s="4">
        <f>0</f>
        <v>0</v>
      </c>
    </row>
    <row r="131" spans="1:23" x14ac:dyDescent="0.3">
      <c r="A131" s="2">
        <v>2021</v>
      </c>
      <c r="B131" t="str">
        <f>'[1]Gas Production - Bcm'!A23</f>
        <v>Netherlands</v>
      </c>
      <c r="C131" s="4">
        <v>0</v>
      </c>
      <c r="D131" s="4">
        <f>'[1]Oil Consumption - Tonnes'!BF42</f>
        <v>38.527499000000006</v>
      </c>
      <c r="E131" s="4">
        <f>Table1[[#This Row],[Natural Gas Production(Bcm)]]*0.72</f>
        <v>12.976000000000003</v>
      </c>
      <c r="F131" s="4">
        <f>'[1]Gas Production - Bcm'!BA23</f>
        <v>18.022222222222226</v>
      </c>
      <c r="G131" s="4">
        <f>Table1[[#This Row],[Natural Gas Consumption(Bcm)]]*0.72</f>
        <v>25.086000000000002</v>
      </c>
      <c r="H131" s="4">
        <f>'[1]Gas Consumption - Bcm'!BF42</f>
        <v>34.841666666666669</v>
      </c>
      <c r="I131" s="4">
        <v>0</v>
      </c>
      <c r="J131" s="4">
        <f>Table1[[#This Row],[Coal Consumption(Exajoules)]]*34.12</f>
        <v>7.9977281415462489</v>
      </c>
      <c r="K131" s="4">
        <f>'[1]Coal Consumption - EJ'!BF42</f>
        <v>0.23440000414848328</v>
      </c>
      <c r="L131" s="4">
        <f>Table1[[#This Row],[Solar Energy Generation (Twh)]]*0.086</f>
        <v>0.97213307799999982</v>
      </c>
      <c r="M131" s="4">
        <f>'[1]Solar Generation - TWh'!BF42</f>
        <v>11.303872999999999</v>
      </c>
      <c r="N131" s="4">
        <f>Table1[[#This Row],[Solar Energy Consumption ( Exajoules)]]*34.12</f>
        <v>3.6331965711712835</v>
      </c>
      <c r="O131" s="4">
        <f>'[1]Solar Consumption - EJ'!$BF$42</f>
        <v>0.10648290067911148</v>
      </c>
      <c r="P131" s="4">
        <f>Table1[[#This Row],[Wind Energy Generation (Twh)2]]*0.086</f>
        <v>1.5519576339999999</v>
      </c>
      <c r="Q131" s="4">
        <f>'[1]Wind Generation - TWh'!BF42</f>
        <v>18.046019000000001</v>
      </c>
      <c r="R131" s="4">
        <f>Table1[[#This Row],[Wind Energy Consumption(Exajoules)]]*23.88</f>
        <v>3.6517443734407422</v>
      </c>
      <c r="S131" s="4">
        <f>'[1]Wind Consumption - EJ'!BF45</f>
        <v>0.15292061865329742</v>
      </c>
      <c r="T131" s="4">
        <f>Table1[[#This Row],[Hydroelectricity Generation(Twh)]]*0.086</f>
        <v>7.5886399999999989E-3</v>
      </c>
      <c r="U131" s="4">
        <f>'[1]Hydro Generation - TWh'!BF42</f>
        <v>8.8239999999999999E-2</v>
      </c>
      <c r="V131" s="4">
        <f>Table1[[#This Row],[Hydroelectricity  Consumption (Exajoules)]]*0.086</f>
        <v>0</v>
      </c>
      <c r="W131" s="4">
        <v>0</v>
      </c>
    </row>
    <row r="132" spans="1:23" x14ac:dyDescent="0.3">
      <c r="A132" s="2">
        <v>2022</v>
      </c>
      <c r="B132" t="str">
        <f>'[1]Gas Production - Bcm'!A23</f>
        <v>Netherlands</v>
      </c>
      <c r="C132" s="4">
        <v>0</v>
      </c>
      <c r="D132" s="4">
        <f>'[1]Oil Consumption - Tonnes'!$BG$42</f>
        <v>37.782556999999997</v>
      </c>
      <c r="E132" s="4">
        <f>Table1[[#This Row],[Natural Gas Production(Bcm)]]*0.72</f>
        <v>10.785999999999998</v>
      </c>
      <c r="F132" s="4">
        <f>'[1]Gas Production - Bcm'!BB23</f>
        <v>14.980555555555554</v>
      </c>
      <c r="G132" s="4">
        <f>Table1[[#This Row],[Natural Gas Consumption(Bcm)]]*0.72</f>
        <v>19.825999999999997</v>
      </c>
      <c r="H132" s="4">
        <f>'[1]Gas Consumption - Bcm'!BG42</f>
        <v>27.536111111111108</v>
      </c>
      <c r="I132" s="4">
        <v>0</v>
      </c>
      <c r="J132" s="4">
        <f>Table1[[#This Row],[Coal Consumption(Exajoules)]]*34.12</f>
        <v>7.9021920496225349</v>
      </c>
      <c r="K132" s="4">
        <f>'[1]Coal Consumption - EJ'!BG42</f>
        <v>0.23160000145435333</v>
      </c>
      <c r="L132" s="4">
        <f>Table1[[#This Row],[Solar Energy Generation (Twh)]]*0.086</f>
        <v>1.4687753379999999</v>
      </c>
      <c r="M132" s="4">
        <f>'[1]Solar Generation - TWh'!BG42</f>
        <v>17.078783000000001</v>
      </c>
      <c r="N132" s="4">
        <f>Table1[[#This Row],[Solar Energy Consumption ( Exajoules)]]*34.12</f>
        <v>5.4693023347854606</v>
      </c>
      <c r="O132" s="4">
        <f>'[1]Solar Consumption - EJ'!$BG$42</f>
        <v>0.16029608249664307</v>
      </c>
      <c r="P132" s="4">
        <f>Table1[[#This Row],[Wind Energy Generation (Twh)2]]*0.086</f>
        <v>1.8404686279999998</v>
      </c>
      <c r="Q132" s="4">
        <f>'[1]Wind Generation - TWh'!BG42</f>
        <v>21.400797999999998</v>
      </c>
      <c r="R132" s="4">
        <f>Table1[[#This Row],[Wind Energy Consumption(Exajoules)]]*23.88</f>
        <v>4.433191192746162</v>
      </c>
      <c r="S132" s="4">
        <f>'[1]Wind Consumption - EJ'!BG45</f>
        <v>0.18564452230930328</v>
      </c>
      <c r="T132" s="4">
        <f>Table1[[#This Row],[Hydroelectricity Generation(Twh)]]*0.086</f>
        <v>0</v>
      </c>
      <c r="U132" s="4">
        <v>0</v>
      </c>
      <c r="V132" s="4">
        <f>Table1[[#This Row],[Hydroelectricity  Consumption (Exajoules)]]*0.086</f>
        <v>0</v>
      </c>
      <c r="W132" s="4">
        <f>0</f>
        <v>0</v>
      </c>
    </row>
    <row r="133" spans="1:23" x14ac:dyDescent="0.3">
      <c r="A133" s="2">
        <v>2023</v>
      </c>
      <c r="B133" t="str">
        <f>'[1]Gas Production - Bcm'!A23</f>
        <v>Netherlands</v>
      </c>
      <c r="C133" s="4">
        <v>0</v>
      </c>
      <c r="D133" s="4">
        <f>'[1]Oil Consumption - Tonnes'!$BH$42</f>
        <v>38.754524199360013</v>
      </c>
      <c r="E133" s="4">
        <f>Table1[[#This Row],[Natural Gas Production(Bcm)]]*0.72</f>
        <v>7.0940000000000012</v>
      </c>
      <c r="F133" s="4">
        <f>'[1]Gas Production - Bcm'!BC23</f>
        <v>9.8527777777777796</v>
      </c>
      <c r="G133" s="4">
        <f>Table1[[#This Row],[Natural Gas Consumption(Bcm)]]*0.72</f>
        <v>18.556000000000001</v>
      </c>
      <c r="H133" s="4">
        <f>'[1]Gas Consumption - Bcm'!BH42</f>
        <v>25.772222222222222</v>
      </c>
      <c r="I133" s="4">
        <v>0</v>
      </c>
      <c r="J133" s="4">
        <f>Table1[[#This Row],[Coal Consumption(Exajoules)]]*34.12</f>
        <v>5.4035529834032054</v>
      </c>
      <c r="K133" s="4">
        <f>'[1]Coal Consumption - EJ'!BH42</f>
        <v>0.15836907923221588</v>
      </c>
      <c r="L133" s="4">
        <f>Table1[[#This Row],[Solar Energy Generation (Twh)]]*0.086</f>
        <v>1.820878</v>
      </c>
      <c r="M133" s="4">
        <f>'[1]Solar Generation - TWh'!BH42</f>
        <v>21.173000000000002</v>
      </c>
      <c r="N133" s="4">
        <f>Table1[[#This Row],[Solar Energy Consumption ( Exajoules)]]*34.12</f>
        <v>6.7557965701818459</v>
      </c>
      <c r="O133" s="4">
        <f>'[1]Solar Consumption - EJ'!BH42</f>
        <v>0.19800107181072235</v>
      </c>
      <c r="P133" s="4">
        <f>Table1[[#This Row],[Wind Energy Generation (Twh)2]]*0.086</f>
        <v>2.4841099999999998</v>
      </c>
      <c r="Q133" s="4">
        <f>'[1]Wind Generation - TWh'!BH42</f>
        <v>28.885000000000002</v>
      </c>
      <c r="R133" s="4">
        <f>Table1[[#This Row],[Wind Energy Consumption(Exajoules)]]*23.88</f>
        <v>5.3886119699478146</v>
      </c>
      <c r="S133" s="4">
        <f>'[1]Wind Consumption - EJ'!BH45</f>
        <v>0.22565376758575439</v>
      </c>
      <c r="T133" s="4">
        <f>Table1[[#This Row],[Hydroelectricity Generation(Twh)]]*0.086</f>
        <v>5.8479999999999999E-3</v>
      </c>
      <c r="U133" s="4">
        <f>'[1]Hydro Generation - TWh'!BH42</f>
        <v>6.8000000000000005E-2</v>
      </c>
      <c r="V133" s="4">
        <f>Table1[[#This Row],[Hydroelectricity  Consumption (Exajoules)]]*0.086</f>
        <v>5.4688056698068972E-5</v>
      </c>
      <c r="W133" s="4">
        <f>'[1]Hydro Consumption - EJ'!$BH$42</f>
        <v>6.3590763602405787E-4</v>
      </c>
    </row>
    <row r="134" spans="1:23" x14ac:dyDescent="0.3">
      <c r="A134" s="2">
        <v>2020</v>
      </c>
      <c r="B134" t="str">
        <f>'[1]Oil Production - tonnes'!A58</f>
        <v>Nigeria</v>
      </c>
      <c r="C134" s="4">
        <f>'[1]Oil Production - tonnes'!BE58</f>
        <v>91.426952598647546</v>
      </c>
      <c r="D134" s="4">
        <f>0</f>
        <v>0</v>
      </c>
      <c r="E134" s="4">
        <f>Table1[[#This Row],[Natural Gas Production(Bcm)]]*0.72</f>
        <v>35.590420297007995</v>
      </c>
      <c r="F134" s="4">
        <f>'[1]Gas Production - Bcm'!AZ57</f>
        <v>49.431139301399995</v>
      </c>
      <c r="G134" s="4">
        <f>Table1[[#This Row],[Natural Gas Consumption(Bcm)]]*0.72</f>
        <v>0</v>
      </c>
      <c r="H134" s="4">
        <v>0</v>
      </c>
      <c r="I134" s="4">
        <v>0</v>
      </c>
      <c r="J134" s="4">
        <f>Table1[[#This Row],[Coal Consumption(Exajoules)]]*34.12</f>
        <v>0</v>
      </c>
      <c r="K134" s="4">
        <v>0</v>
      </c>
      <c r="L134" s="4">
        <f>Table1[[#This Row],[Solar Energy Generation (Twh)]]*0.086</f>
        <v>0</v>
      </c>
      <c r="M134" s="4">
        <v>0</v>
      </c>
      <c r="N134" s="4">
        <f>Table1[[#This Row],[Solar Energy Consumption ( Exajoules)]]*34.12</f>
        <v>0</v>
      </c>
      <c r="O134" s="4">
        <v>0</v>
      </c>
      <c r="P134" s="4">
        <f>Table1[[#This Row],[Wind Energy Generation (Twh)2]]*0.086</f>
        <v>0</v>
      </c>
      <c r="Q134" s="4">
        <v>0</v>
      </c>
      <c r="R134" s="4">
        <f>Table1[[#This Row],[Wind Energy Consumption(Exajoules)]]*23.88</f>
        <v>0</v>
      </c>
      <c r="S134" s="4">
        <v>0</v>
      </c>
      <c r="T134" s="4">
        <f>Table1[[#This Row],[Hydroelectricity Generation(Twh)]]*0.086</f>
        <v>0</v>
      </c>
      <c r="U134" s="4">
        <v>0</v>
      </c>
      <c r="V134" s="4">
        <f>Table1[[#This Row],[Hydroelectricity  Consumption (Exajoules)]]*0.086</f>
        <v>0</v>
      </c>
      <c r="W134" s="4">
        <v>0</v>
      </c>
    </row>
    <row r="135" spans="1:23" x14ac:dyDescent="0.3">
      <c r="A135" s="2">
        <v>2021</v>
      </c>
      <c r="B135" t="str">
        <f>'[1]Oil Production - tonnes'!A58</f>
        <v>Nigeria</v>
      </c>
      <c r="C135" s="4">
        <f>'[1]Oil Production - tonnes'!BF58</f>
        <v>80.68460706262465</v>
      </c>
      <c r="D135" s="4">
        <v>0</v>
      </c>
      <c r="E135" s="4">
        <f>Table1[[#This Row],[Natural Gas Production(Bcm)]]*0.72</f>
        <v>37.75738934841808</v>
      </c>
      <c r="F135" s="4">
        <f>'[1]Gas Production - Bcm'!BA57</f>
        <v>52.440818539469561</v>
      </c>
      <c r="G135" s="4">
        <f>Table1[[#This Row],[Natural Gas Consumption(Bcm)]]*0.72</f>
        <v>0</v>
      </c>
      <c r="H135" s="4">
        <v>0</v>
      </c>
      <c r="I135" s="4">
        <v>0</v>
      </c>
      <c r="J135" s="4">
        <f>Table1[[#This Row],[Coal Consumption(Exajoules)]]*34.12</f>
        <v>0</v>
      </c>
      <c r="K135" s="4">
        <v>0</v>
      </c>
      <c r="L135" s="4">
        <f>Table1[[#This Row],[Solar Energy Generation (Twh)]]*0.086</f>
        <v>0</v>
      </c>
      <c r="M135" s="4">
        <v>0</v>
      </c>
      <c r="N135" s="4">
        <f>Table1[[#This Row],[Solar Energy Consumption ( Exajoules)]]*34.12</f>
        <v>0</v>
      </c>
      <c r="O135" s="4">
        <v>0</v>
      </c>
      <c r="P135" s="4">
        <f>Table1[[#This Row],[Wind Energy Generation (Twh)2]]*0.086</f>
        <v>0</v>
      </c>
      <c r="Q135" s="4">
        <v>0</v>
      </c>
      <c r="R135" s="4">
        <f>Table1[[#This Row],[Wind Energy Consumption(Exajoules)]]*23.88</f>
        <v>0</v>
      </c>
      <c r="S135" s="4">
        <v>0</v>
      </c>
      <c r="T135" s="4">
        <f>Table1[[#This Row],[Hydroelectricity Generation(Twh)]]*0.086</f>
        <v>0</v>
      </c>
      <c r="U135" s="4">
        <v>0</v>
      </c>
      <c r="V135" s="4">
        <f>Table1[[#This Row],[Hydroelectricity  Consumption (Exajoules)]]*0.086</f>
        <v>0</v>
      </c>
      <c r="W135" s="4">
        <v>0</v>
      </c>
    </row>
    <row r="136" spans="1:23" x14ac:dyDescent="0.3">
      <c r="A136" s="2">
        <v>2022</v>
      </c>
      <c r="B136" t="str">
        <f>'[1]Oil Production - tonnes'!A58</f>
        <v>Nigeria</v>
      </c>
      <c r="C136" s="4">
        <f>'[1]Oil Production - tonnes'!BG58</f>
        <v>69.266882208232644</v>
      </c>
      <c r="D136" s="4">
        <v>0</v>
      </c>
      <c r="E136" s="4">
        <f>Table1[[#This Row],[Natural Gas Production(Bcm)]]*0.72</f>
        <v>33.925983112026451</v>
      </c>
      <c r="F136" s="4">
        <f>'[1]Gas Production - Bcm'!BB57</f>
        <v>47.119420988925626</v>
      </c>
      <c r="G136" s="4">
        <f>Table1[[#This Row],[Natural Gas Consumption(Bcm)]]*0.72</f>
        <v>0</v>
      </c>
      <c r="H136" s="4">
        <f>0</f>
        <v>0</v>
      </c>
      <c r="I136" s="4">
        <v>0</v>
      </c>
      <c r="J136" s="4">
        <f>Table1[[#This Row],[Coal Consumption(Exajoules)]]*34.12</f>
        <v>0</v>
      </c>
      <c r="K136" s="4">
        <v>0</v>
      </c>
      <c r="L136" s="4">
        <f>Table1[[#This Row],[Solar Energy Generation (Twh)]]*0.086</f>
        <v>0</v>
      </c>
      <c r="M136" s="4">
        <v>0</v>
      </c>
      <c r="N136" s="4">
        <f>Table1[[#This Row],[Solar Energy Consumption ( Exajoules)]]*34.12</f>
        <v>0</v>
      </c>
      <c r="O136" s="4">
        <v>0</v>
      </c>
      <c r="P136" s="4">
        <f>Table1[[#This Row],[Wind Energy Generation (Twh)2]]*0.086</f>
        <v>0</v>
      </c>
      <c r="Q136" s="4">
        <v>0</v>
      </c>
      <c r="R136" s="4">
        <f>Table1[[#This Row],[Wind Energy Consumption(Exajoules)]]*23.88</f>
        <v>0</v>
      </c>
      <c r="S136" s="4">
        <v>0</v>
      </c>
      <c r="T136" s="4">
        <f>Table1[[#This Row],[Hydroelectricity Generation(Twh)]]*0.086</f>
        <v>0</v>
      </c>
      <c r="U136" s="4">
        <v>0</v>
      </c>
      <c r="V136" s="4">
        <f>Table1[[#This Row],[Hydroelectricity  Consumption (Exajoules)]]*0.086</f>
        <v>0</v>
      </c>
      <c r="W136" s="4">
        <v>0</v>
      </c>
    </row>
    <row r="137" spans="1:23" x14ac:dyDescent="0.3">
      <c r="A137" s="2">
        <v>2023</v>
      </c>
      <c r="B137" t="str">
        <f>'[1]Oil Production - tonnes'!A58</f>
        <v>Nigeria</v>
      </c>
      <c r="C137" s="4">
        <f>'[1]Oil Production - tonnes'!BH58</f>
        <v>73.91520693935486</v>
      </c>
      <c r="D137" s="4">
        <v>0</v>
      </c>
      <c r="E137" s="4">
        <f>Table1[[#This Row],[Natural Gas Production(Bcm)]]*0.72</f>
        <v>31.460638822197328</v>
      </c>
      <c r="F137" s="4">
        <f>'[1]Gas Production - Bcm'!BC57</f>
        <v>43.695331697496293</v>
      </c>
      <c r="G137" s="4">
        <f>Table1[[#This Row],[Natural Gas Consumption(Bcm)]]*0.72</f>
        <v>0</v>
      </c>
      <c r="H137" s="4">
        <v>0</v>
      </c>
      <c r="I137" s="4">
        <v>0</v>
      </c>
      <c r="J137" s="4">
        <f>Table1[[#This Row],[Coal Consumption(Exajoules)]]*34.12</f>
        <v>0</v>
      </c>
      <c r="K137" s="4">
        <v>0</v>
      </c>
      <c r="L137" s="4">
        <f>Table1[[#This Row],[Solar Energy Generation (Twh)]]*0.086</f>
        <v>0</v>
      </c>
      <c r="M137" s="4">
        <v>0</v>
      </c>
      <c r="N137" s="4">
        <f>Table1[[#This Row],[Solar Energy Consumption ( Exajoules)]]*34.12</f>
        <v>0</v>
      </c>
      <c r="O137" s="4">
        <v>0</v>
      </c>
      <c r="P137" s="4">
        <f>Table1[[#This Row],[Wind Energy Generation (Twh)2]]*0.086</f>
        <v>0</v>
      </c>
      <c r="Q137" s="4">
        <v>0</v>
      </c>
      <c r="R137" s="4">
        <f>Table1[[#This Row],[Wind Energy Consumption(Exajoules)]]*23.88</f>
        <v>0</v>
      </c>
      <c r="S137" s="4">
        <v>0</v>
      </c>
      <c r="T137" s="4">
        <f>Table1[[#This Row],[Hydroelectricity Generation(Twh)]]*0.086</f>
        <v>0</v>
      </c>
      <c r="U137" s="4">
        <v>0</v>
      </c>
      <c r="V137" s="4">
        <f>Table1[[#This Row],[Hydroelectricity  Consumption (Exajoules)]]*0.086</f>
        <v>0</v>
      </c>
      <c r="W137" s="4">
        <v>0</v>
      </c>
    </row>
    <row r="138" spans="1:23" x14ac:dyDescent="0.3">
      <c r="A138" s="2">
        <v>2020</v>
      </c>
      <c r="B138" t="str">
        <f>'[1]Oil Production - tonnes'!A23</f>
        <v>Norway</v>
      </c>
      <c r="C138" s="4">
        <f>'[1]Oil Production - tonnes'!BE23</f>
        <v>92.698841379011981</v>
      </c>
      <c r="D138" s="4">
        <f>'[1]Oil Consumption - Tonnes'!BE44</f>
        <v>8.4801190000000002</v>
      </c>
      <c r="E138" s="4">
        <f>Table1[[#This Row],[Natural Gas Production(Bcm)]]*0.72</f>
        <v>80.435435471870392</v>
      </c>
      <c r="F138" s="4">
        <f>'[1]Gas Production - Bcm'!AZ24</f>
        <v>111.71588259981999</v>
      </c>
      <c r="G138" s="4">
        <f>Table1[[#This Row],[Natural Gas Consumption(Bcm)]]*0.72</f>
        <v>3.2065377020369996</v>
      </c>
      <c r="H138" s="4">
        <f>'[1]Gas Consumption - Bcm'!BE44</f>
        <v>4.4535245861624997</v>
      </c>
      <c r="I138" s="4">
        <v>0</v>
      </c>
      <c r="J138" s="4">
        <f>Table1[[#This Row],[Coal Consumption(Exajoules)]]*34.12</f>
        <v>1.1026142686605453</v>
      </c>
      <c r="K138" s="4">
        <f>'[1]Coal Consumption - EJ'!BE44</f>
        <v>3.2315775752067566E-2</v>
      </c>
      <c r="L138" s="4">
        <f>Table1[[#This Row],[Solar Energy Generation (Twh)]]*0.086</f>
        <v>1.1496610155187771E-2</v>
      </c>
      <c r="M138" s="4">
        <f>'[1]Solar Generation - TWh'!BE44</f>
        <v>0.13368151343241597</v>
      </c>
      <c r="N138" s="4">
        <f>Table1[[#This Row],[Solar Energy Consumption ( Exajoules)]]*34.12</f>
        <v>0</v>
      </c>
      <c r="O138" s="4">
        <v>0</v>
      </c>
      <c r="P138" s="4">
        <f>Table1[[#This Row],[Wind Energy Generation (Twh)2]]*0.086</f>
        <v>0.85234599999999994</v>
      </c>
      <c r="Q138" s="4">
        <f>'[1]Wind Generation - TWh'!BE44</f>
        <v>9.9109999999999996</v>
      </c>
      <c r="R138" s="4">
        <f>Table1[[#This Row],[Wind Energy Consumption(Exajoules)]]*23.88</f>
        <v>2.7767533385753631</v>
      </c>
      <c r="S138" s="4">
        <f>'[1]Wind Consumption - EJ'!BE46</f>
        <v>0.11627945303916931</v>
      </c>
      <c r="T138" s="4">
        <f>Table1[[#This Row],[Hydroelectricity Generation(Twh)]]*0.086</f>
        <v>12.119446799999999</v>
      </c>
      <c r="U138" s="4">
        <f>'[1]Hydro Generation - TWh'!BE44</f>
        <v>140.9238</v>
      </c>
      <c r="V138" s="4">
        <f>Table1[[#This Row],[Hydroelectricity  Consumption (Exajoules)]]*0.086</f>
        <v>0.11458502316474914</v>
      </c>
      <c r="W138" s="4">
        <f>'[1]Hydro Consumption - EJ'!BE44</f>
        <v>1.3323839902877808</v>
      </c>
    </row>
    <row r="139" spans="1:23" x14ac:dyDescent="0.3">
      <c r="A139" s="2">
        <v>2021</v>
      </c>
      <c r="B139" t="str">
        <f>'[1]Oil Production - tonnes'!A23</f>
        <v>Norway</v>
      </c>
      <c r="C139" s="4">
        <f>'[1]Oil Production - tonnes'!BF23</f>
        <v>94.252059961955339</v>
      </c>
      <c r="D139" s="4">
        <f>'[1]Oil Consumption - Tonnes'!BF44</f>
        <v>8.7073110000000007</v>
      </c>
      <c r="E139" s="4">
        <f>Table1[[#This Row],[Natural Gas Production(Bcm)]]*0.72</f>
        <v>82.436996594289596</v>
      </c>
      <c r="F139" s="4">
        <f>'[1]Gas Production - Bcm'!BA24</f>
        <v>114.49582860318</v>
      </c>
      <c r="G139" s="4">
        <f>Table1[[#This Row],[Natural Gas Consumption(Bcm)]]*0.72</f>
        <v>3.0639303689220001</v>
      </c>
      <c r="H139" s="4">
        <f>'[1]Gas Consumption - Bcm'!BF44</f>
        <v>4.2554588457250002</v>
      </c>
      <c r="I139" s="4">
        <v>0</v>
      </c>
      <c r="J139" s="4">
        <f>Table1[[#This Row],[Coal Consumption(Exajoules)]]*34.12</f>
        <v>1.20253885358572</v>
      </c>
      <c r="K139" s="4">
        <f>'[1]Coal Consumption - EJ'!BF44</f>
        <v>3.5244397819042206E-2</v>
      </c>
      <c r="L139" s="4">
        <f>Table1[[#This Row],[Solar Energy Generation (Twh)]]*0.086</f>
        <v>1.4780617904636879E-2</v>
      </c>
      <c r="M139" s="4">
        <f>'[1]Solar Generation - TWh'!BF44</f>
        <v>0.17186765005391721</v>
      </c>
      <c r="N139" s="4">
        <f>Table1[[#This Row],[Solar Energy Consumption ( Exajoules)]]*34.12</f>
        <v>0</v>
      </c>
      <c r="O139" s="4">
        <v>0</v>
      </c>
      <c r="P139" s="4">
        <f>Table1[[#This Row],[Wind Energy Generation (Twh)2]]*0.086</f>
        <v>1.011965096</v>
      </c>
      <c r="Q139" s="4">
        <f>'[1]Wind Generation - TWh'!BF44</f>
        <v>11.767036000000001</v>
      </c>
      <c r="R139" s="4">
        <f>Table1[[#This Row],[Wind Energy Consumption(Exajoules)]]*23.88</f>
        <v>2.9728587484359741</v>
      </c>
      <c r="S139" s="4">
        <f>'[1]Wind Consumption - EJ'!BF46</f>
        <v>0.12449157238006592</v>
      </c>
      <c r="T139" s="4">
        <f>Table1[[#This Row],[Hydroelectricity Generation(Twh)]]*0.086</f>
        <v>12.323251148000001</v>
      </c>
      <c r="U139" s="4">
        <f>'[1]Hydro Generation - TWh'!BF44</f>
        <v>143.29361800000001</v>
      </c>
      <c r="V139" s="4">
        <f>Table1[[#This Row],[Hydroelectricity  Consumption (Exajoules)]]*0.086</f>
        <v>0.11608548521995543</v>
      </c>
      <c r="W139" s="4">
        <f>'[1]Hydro Consumption - EJ'!BF44</f>
        <v>1.349831223487854</v>
      </c>
    </row>
    <row r="140" spans="1:23" x14ac:dyDescent="0.3">
      <c r="A140" s="2">
        <v>2022</v>
      </c>
      <c r="B140" t="str">
        <f>'[1]Oil Production - tonnes'!A23</f>
        <v>Norway</v>
      </c>
      <c r="C140" s="4">
        <f>'[1]Oil Production - tonnes'!BG23</f>
        <v>89.18925627997244</v>
      </c>
      <c r="D140" s="4">
        <f>'[1]Oil Consumption - Tonnes'!BG44</f>
        <v>8.8965169999999993</v>
      </c>
      <c r="E140" s="4">
        <f>Table1[[#This Row],[Natural Gas Production(Bcm)]]*0.72</f>
        <v>88.590132968571012</v>
      </c>
      <c r="F140" s="4">
        <f>'[1]Gas Production - Bcm'!BB24</f>
        <v>123.04185134523752</v>
      </c>
      <c r="G140" s="4">
        <f>Table1[[#This Row],[Natural Gas Consumption(Bcm)]]*0.72</f>
        <v>2.8272064394573997</v>
      </c>
      <c r="H140" s="4">
        <f>'[1]Gas Consumption - Bcm'!BG44</f>
        <v>3.9266756103575</v>
      </c>
      <c r="I140" s="4">
        <v>0</v>
      </c>
      <c r="J140" s="4">
        <f>Table1[[#This Row],[Coal Consumption(Exajoules)]]*34.12</f>
        <v>1.1503887970745563</v>
      </c>
      <c r="K140" s="4">
        <f>'[1]Coal Consumption - EJ'!BG44</f>
        <v>3.3715967088937759E-2</v>
      </c>
      <c r="L140" s="4">
        <f>Table1[[#This Row],[Solar Energy Generation (Twh)]]*0.086</f>
        <v>2.5772895327067804E-2</v>
      </c>
      <c r="M140" s="4">
        <f>'[1]Solar Generation - TWh'!BG44</f>
        <v>0.29968482938450935</v>
      </c>
      <c r="N140" s="4">
        <f>Table1[[#This Row],[Solar Energy Consumption ( Exajoules)]]*34.12</f>
        <v>0</v>
      </c>
      <c r="O140" s="4">
        <f>0</f>
        <v>0</v>
      </c>
      <c r="P140" s="4">
        <f>Table1[[#This Row],[Wind Energy Generation (Twh)2]]*0.086</f>
        <v>1.273626202</v>
      </c>
      <c r="Q140" s="4">
        <f>'[1]Wind Generation - TWh'!BG44</f>
        <v>14.809607</v>
      </c>
      <c r="R140" s="4">
        <f>Table1[[#This Row],[Wind Energy Consumption(Exajoules)]]*23.88</f>
        <v>2.9683797937631606</v>
      </c>
      <c r="S140" s="4">
        <f>'[1]Wind Consumption - EJ'!BG46</f>
        <v>0.12430401146411896</v>
      </c>
      <c r="T140" s="4">
        <f>Table1[[#This Row],[Hydroelectricity Generation(Twh)]]*0.086</f>
        <v>10.974478380100393</v>
      </c>
      <c r="U140" s="4">
        <f>'[1]Hydro Generation - TWh'!BG44</f>
        <v>127.61021372209761</v>
      </c>
      <c r="V140" s="4">
        <f>Table1[[#This Row],[Hydroelectricity  Consumption (Exajoules)]]*0.086</f>
        <v>0.10300300168991088</v>
      </c>
      <c r="W140" s="4">
        <f>'[1]Hydro Consumption - EJ'!BG44</f>
        <v>1.197709321975708</v>
      </c>
    </row>
    <row r="141" spans="1:23" x14ac:dyDescent="0.3">
      <c r="A141" s="2">
        <v>2023</v>
      </c>
      <c r="B141" t="str">
        <f>'[1]Oil Production - tonnes'!A23</f>
        <v>Norway</v>
      </c>
      <c r="C141" s="4">
        <f>'[1]Oil Production - tonnes'!BH23</f>
        <v>94.742125538848228</v>
      </c>
      <c r="D141" s="4">
        <f>'[1]Oil Consumption - Tonnes'!BH44</f>
        <v>8.6854578156248223</v>
      </c>
      <c r="E141" s="4">
        <f>Table1[[#This Row],[Natural Gas Production(Bcm)]]*0.72</f>
        <v>83.976177656817015</v>
      </c>
      <c r="F141" s="4">
        <f>'[1]Gas Production - Bcm'!BC24</f>
        <v>116.63358007891252</v>
      </c>
      <c r="G141" s="4">
        <f>Table1[[#This Row],[Natural Gas Consumption(Bcm)]]*0.72</f>
        <v>2.7311114241036001</v>
      </c>
      <c r="H141" s="4">
        <f>'[1]Gas Consumption - Bcm'!BH44</f>
        <v>3.7932103112550002</v>
      </c>
      <c r="I141" s="4">
        <v>0</v>
      </c>
      <c r="J141" s="4">
        <f>Table1[[#This Row],[Coal Consumption(Exajoules)]]*34.12</f>
        <v>1.1811789195239544</v>
      </c>
      <c r="K141" s="4">
        <f>'[1]Coal Consumption - EJ'!BH44</f>
        <v>3.4618373960256577E-2</v>
      </c>
      <c r="L141" s="4">
        <f>Table1[[#This Row],[Solar Energy Generation (Twh)]]*0.086</f>
        <v>4.4328464299368583E-2</v>
      </c>
      <c r="M141" s="4">
        <f>'[1]Solar Generation - TWh'!BH44</f>
        <v>0.51544725929498358</v>
      </c>
      <c r="N141" s="4">
        <f>Table1[[#This Row],[Solar Energy Consumption ( Exajoules)]]*34.12</f>
        <v>0</v>
      </c>
      <c r="O141" s="4">
        <f>0</f>
        <v>0</v>
      </c>
      <c r="P141" s="4">
        <f>Table1[[#This Row],[Wind Energy Generation (Twh)2]]*0.086</f>
        <v>1.200976842</v>
      </c>
      <c r="Q141" s="4">
        <f>'[1]Wind Generation - TWh'!BH44</f>
        <v>13.964847000000001</v>
      </c>
      <c r="R141" s="4">
        <f>Table1[[#This Row],[Wind Energy Consumption(Exajoules)]]*23.88</f>
        <v>2.9381659761071206</v>
      </c>
      <c r="S141" s="4">
        <f>'[1]Wind Consumption - EJ'!BH46</f>
        <v>0.12303877621889114</v>
      </c>
      <c r="T141" s="4">
        <f>Table1[[#This Row],[Hydroelectricity Generation(Twh)]]*0.086</f>
        <v>11.7024332472</v>
      </c>
      <c r="U141" s="4">
        <f>'[1]Hydro Generation - TWh'!BH44</f>
        <v>136.07480520000001</v>
      </c>
      <c r="V141" s="4">
        <f>Table1[[#This Row],[Hydroelectricity  Consumption (Exajoules)]]*0.086</f>
        <v>0.10943627452850341</v>
      </c>
      <c r="W141" s="4">
        <f>'[1]Hydro Consumption - EJ'!BH44</f>
        <v>1.272514820098877</v>
      </c>
    </row>
    <row r="142" spans="1:23" x14ac:dyDescent="0.3">
      <c r="A142" s="2">
        <v>2020</v>
      </c>
      <c r="B142" t="str">
        <f>'[1]Oil Production - tonnes'!A41</f>
        <v>Oman</v>
      </c>
      <c r="C142" s="4">
        <f>'[1]Oil Production - tonnes'!BE41</f>
        <v>46.111052202244082</v>
      </c>
      <c r="D142" s="4">
        <f>'[1]Oil Consumption - Tonnes'!BE73</f>
        <v>8.2040873143564355</v>
      </c>
      <c r="E142" s="4">
        <f>Table1[[#This Row],[Natural Gas Production(Bcm)]]*0.72</f>
        <v>26.589891560591298</v>
      </c>
      <c r="F142" s="4">
        <f>'[1]Gas Production - Bcm'!AZ46</f>
        <v>36.930404945265693</v>
      </c>
      <c r="G142" s="4">
        <f>Table1[[#This Row],[Natural Gas Consumption(Bcm)]]*0.72</f>
        <v>18.65933471702164</v>
      </c>
      <c r="H142" s="4">
        <f>'[1]Gas Consumption - Bcm'!BE73</f>
        <v>25.915742662530054</v>
      </c>
      <c r="I142" s="4">
        <v>0</v>
      </c>
      <c r="J142" s="4">
        <f>Table1[[#This Row],[Coal Consumption(Exajoules)]]*34.12</f>
        <v>0.13778614114969967</v>
      </c>
      <c r="K142" s="4">
        <f>'[1]Coal Consumption - EJ'!BE73</f>
        <v>4.0382808074355125E-3</v>
      </c>
      <c r="L142" s="4">
        <f>Table1[[#This Row],[Solar Energy Generation (Twh)]]*0.086</f>
        <v>4.7869319999999998E-3</v>
      </c>
      <c r="M142" s="4">
        <f>'[1]Solar Generation - TWh'!BE73</f>
        <v>5.5662000000000003E-2</v>
      </c>
      <c r="N142" s="4">
        <f>Table1[[#This Row],[Solar Energy Consumption ( Exajoules)]]*34.12</f>
        <v>0</v>
      </c>
      <c r="O142" s="4">
        <f>0</f>
        <v>0</v>
      </c>
      <c r="P142" s="4">
        <f>Table1[[#This Row],[Wind Energy Generation (Twh)2]]*0.086</f>
        <v>8.9698E-3</v>
      </c>
      <c r="Q142" s="4">
        <f>'[1]Wind Generation - TWh'!$BE$73</f>
        <v>0.1043</v>
      </c>
      <c r="R142" s="4">
        <f>Table1[[#This Row],[Wind Energy Consumption(Exajoules)]]*23.88</f>
        <v>2.3548522526398299E-2</v>
      </c>
      <c r="S142" s="4">
        <f>'[1]Wind Consumption - EJ'!BE73</f>
        <v>9.8611903376877308E-4</v>
      </c>
      <c r="T142" s="4">
        <f>Table1[[#This Row],[Hydroelectricity Generation(Twh)]]*0.086</f>
        <v>0</v>
      </c>
      <c r="U142" s="4">
        <v>0</v>
      </c>
      <c r="V142" s="4">
        <f>Table1[[#This Row],[Hydroelectricity  Consumption (Exajoules)]]*0.086</f>
        <v>0</v>
      </c>
      <c r="W142" s="4">
        <v>0</v>
      </c>
    </row>
    <row r="143" spans="1:23" x14ac:dyDescent="0.3">
      <c r="A143" s="2">
        <v>2021</v>
      </c>
      <c r="B143" t="str">
        <f>'[1]Oil Production - tonnes'!A41</f>
        <v>Oman</v>
      </c>
      <c r="C143" s="4">
        <f>'[1]Oil Production - tonnes'!BF41</f>
        <v>46.824544837055875</v>
      </c>
      <c r="D143" s="4">
        <f>'[1]Oil Consumption - Tonnes'!BF73</f>
        <v>9.098749171582579</v>
      </c>
      <c r="E143" s="4">
        <f>Table1[[#This Row],[Natural Gas Production(Bcm)]]*0.72</f>
        <v>28.981409002801342</v>
      </c>
      <c r="F143" s="4">
        <f>'[1]Gas Production - Bcm'!BA46</f>
        <v>40.251956948335199</v>
      </c>
      <c r="G143" s="4">
        <f>Table1[[#This Row],[Natural Gas Consumption(Bcm)]]*0.72</f>
        <v>20.149399873629761</v>
      </c>
      <c r="H143" s="4">
        <f>'[1]Gas Consumption - Bcm'!BF73</f>
        <v>27.985277602263558</v>
      </c>
      <c r="I143" s="4">
        <v>0</v>
      </c>
      <c r="J143" s="4">
        <f>Table1[[#This Row],[Coal Consumption(Exajoules)]]*34.12</f>
        <v>0.12009873867034911</v>
      </c>
      <c r="K143" s="4">
        <f>'[1]Coal Consumption - EJ'!BF73</f>
        <v>3.519892692565918E-3</v>
      </c>
      <c r="L143" s="4">
        <f>Table1[[#This Row],[Solar Energy Generation (Twh)]]*0.086</f>
        <v>5.8782977999999986E-2</v>
      </c>
      <c r="M143" s="4">
        <f>'[1]Solar Generation - TWh'!BF73</f>
        <v>0.68352299999999988</v>
      </c>
      <c r="N143" s="4">
        <f>Table1[[#This Row],[Solar Energy Consumption ( Exajoules)]]*34.12</f>
        <v>0.21969225777313112</v>
      </c>
      <c r="O143" s="4">
        <f>'[1]Solar Consumption - EJ'!$BF$73</f>
        <v>6.4388117752969265E-3</v>
      </c>
      <c r="P143" s="4">
        <f>Table1[[#This Row],[Wind Energy Generation (Twh)2]]*0.086</f>
        <v>1.0240105999999999E-2</v>
      </c>
      <c r="Q143" s="4">
        <f>'[1]Wind Generation - TWh'!BF73</f>
        <v>0.119071</v>
      </c>
      <c r="R143" s="4">
        <f>Table1[[#This Row],[Wind Energy Consumption(Exajoules)]]*23.88</f>
        <v>2.6785079464316366E-2</v>
      </c>
      <c r="S143" s="4">
        <f>'[1]Wind Consumption - EJ'!BF73</f>
        <v>1.1216532438993454E-3</v>
      </c>
      <c r="T143" s="4">
        <f>Table1[[#This Row],[Hydroelectricity Generation(Twh)]]*0.086</f>
        <v>0</v>
      </c>
      <c r="U143" s="4">
        <v>0</v>
      </c>
      <c r="V143" s="4">
        <f>Table1[[#This Row],[Hydroelectricity  Consumption (Exajoules)]]*0.086</f>
        <v>0</v>
      </c>
      <c r="W143" s="4">
        <v>0</v>
      </c>
    </row>
    <row r="144" spans="1:23" x14ac:dyDescent="0.3">
      <c r="A144" s="2">
        <v>2022</v>
      </c>
      <c r="B144" t="str">
        <f>'[1]Oil Production - tonnes'!A41</f>
        <v>Oman</v>
      </c>
      <c r="C144" s="4">
        <f>'[1]Oil Production - tonnes'!BG41</f>
        <v>51.447426417179216</v>
      </c>
      <c r="D144" s="4">
        <f>'[1]Oil Consumption - Tonnes'!BG73</f>
        <v>10.399905821206572</v>
      </c>
      <c r="E144" s="4">
        <f>Table1[[#This Row],[Natural Gas Production(Bcm)]]*0.72</f>
        <v>30.32004992657059</v>
      </c>
      <c r="F144" s="4">
        <f>'[1]Gas Production - Bcm'!BB46</f>
        <v>42.111180453570263</v>
      </c>
      <c r="G144" s="4">
        <f>Table1[[#This Row],[Natural Gas Consumption(Bcm)]]*0.72</f>
        <v>20.543505681779141</v>
      </c>
      <c r="H144" s="4">
        <f>'[1]Gas Consumption - Bcm'!BG73</f>
        <v>28.532646780248808</v>
      </c>
      <c r="I144" s="4">
        <v>0</v>
      </c>
      <c r="J144" s="4">
        <f>Table1[[#This Row],[Coal Consumption(Exajoules)]]*34.12</f>
        <v>0.17291869623586534</v>
      </c>
      <c r="K144" s="4">
        <f>'[1]Coal Consumption - EJ'!BG73</f>
        <v>5.0679570995271206E-3</v>
      </c>
      <c r="L144" s="4">
        <f>Table1[[#This Row],[Solar Energy Generation (Twh)]]*0.086</f>
        <v>4.7869319999999998E-3</v>
      </c>
      <c r="M144" s="4">
        <f>'[1]Solar Generation - TWh'!BE73</f>
        <v>5.5662000000000003E-2</v>
      </c>
      <c r="N144" s="4">
        <f>Table1[[#This Row],[Solar Energy Consumption ( Exajoules)]]*34.12</f>
        <v>0.46211532935500144</v>
      </c>
      <c r="O144" s="4">
        <f>'[1]Solar Consumption - EJ'!$BG$73</f>
        <v>1.3543825596570969E-2</v>
      </c>
      <c r="P144" s="4">
        <f>Table1[[#This Row],[Wind Energy Generation (Twh)2]]*0.086</f>
        <v>9.8997180000000001E-3</v>
      </c>
      <c r="Q144" s="4">
        <f>'[1]Wind Generation - TWh'!BG73</f>
        <v>0.11511300000000001</v>
      </c>
      <c r="R144" s="4">
        <f>Table1[[#This Row],[Wind Energy Consumption(Exajoules)]]*23.88</f>
        <v>2.5800295793451368E-2</v>
      </c>
      <c r="S144" s="4">
        <f>'[1]Wind Consumption - EJ'!BG73</f>
        <v>1.0804143967106938E-3</v>
      </c>
      <c r="T144" s="4">
        <f>Table1[[#This Row],[Hydroelectricity Generation(Twh)]]*0.086</f>
        <v>0</v>
      </c>
      <c r="U144" s="4">
        <v>0</v>
      </c>
      <c r="V144" s="4">
        <f>Table1[[#This Row],[Hydroelectricity  Consumption (Exajoules)]]*0.086</f>
        <v>0</v>
      </c>
      <c r="W144" s="4">
        <v>0</v>
      </c>
    </row>
    <row r="145" spans="1:23" x14ac:dyDescent="0.3">
      <c r="A145" s="2">
        <v>2023</v>
      </c>
      <c r="B145" t="str">
        <f>'[1]Oil Production - tonnes'!A41</f>
        <v>Oman</v>
      </c>
      <c r="C145" s="4">
        <f>'[1]Oil Production - tonnes'!BH41</f>
        <v>50.575063203308439</v>
      </c>
      <c r="D145" s="4">
        <f>'[1]Oil Consumption - Tonnes'!BH73</f>
        <v>10.669888042562572</v>
      </c>
      <c r="E145" s="4">
        <f>Table1[[#This Row],[Natural Gas Production(Bcm)]]*0.72</f>
        <v>31.069941816667139</v>
      </c>
      <c r="F145" s="4">
        <f>'[1]Gas Production - Bcm'!BC46</f>
        <v>43.152696967593251</v>
      </c>
      <c r="G145" s="4">
        <f>Table1[[#This Row],[Natural Gas Consumption(Bcm)]]*0.72</f>
        <v>21.246354650272032</v>
      </c>
      <c r="H145" s="4">
        <f>'[1]Gas Consumption - Bcm'!BH73</f>
        <v>29.508825903155603</v>
      </c>
      <c r="I145" s="4">
        <v>0</v>
      </c>
      <c r="J145" s="4">
        <f>Table1[[#This Row],[Coal Consumption(Exajoules)]]*34.12</f>
        <v>0.17291869623586534</v>
      </c>
      <c r="K145" s="4">
        <f>'[1]Coal Consumption - EJ'!BH73</f>
        <v>5.0679570995271206E-3</v>
      </c>
      <c r="L145" s="4">
        <f>Table1[[#This Row],[Solar Energy Generation (Twh)]]*0.086</f>
        <v>0.12732107349019753</v>
      </c>
      <c r="M145" s="4">
        <f>'[1]Solar Generation - TWh'!BH73</f>
        <v>1.480477598723227</v>
      </c>
      <c r="N145" s="4">
        <f>Table1[[#This Row],[Solar Energy Consumption ( Exajoules)]]*34.12</f>
        <v>0.47238489996641869</v>
      </c>
      <c r="O145" s="4">
        <f>'[1]Solar Consumption - EJ'!BH73</f>
        <v>1.3844809494912624E-2</v>
      </c>
      <c r="P145" s="4">
        <f>Table1[[#This Row],[Wind Energy Generation (Twh)2]]*0.086</f>
        <v>9.8997180000000001E-3</v>
      </c>
      <c r="Q145" s="4">
        <f>'[1]Wind Generation - TWh'!BH73</f>
        <v>0.11511300000000001</v>
      </c>
      <c r="R145" s="4">
        <f>Table1[[#This Row],[Wind Energy Consumption(Exajoules)]]*23.88</f>
        <v>2.5706551484763623E-2</v>
      </c>
      <c r="S145" s="4">
        <f>'[1]Wind Consumption - EJ'!BH73</f>
        <v>1.0764887556433678E-3</v>
      </c>
      <c r="T145" s="4">
        <f>Table1[[#This Row],[Hydroelectricity Generation(Twh)]]*0.086</f>
        <v>0</v>
      </c>
      <c r="U145" s="4">
        <v>0</v>
      </c>
      <c r="V145" s="4">
        <f>Table1[[#This Row],[Hydroelectricity  Consumption (Exajoules)]]*0.086</f>
        <v>0</v>
      </c>
      <c r="W145" s="4">
        <v>0</v>
      </c>
    </row>
    <row r="146" spans="1:23" x14ac:dyDescent="0.3">
      <c r="A146" s="2">
        <v>2020</v>
      </c>
      <c r="B146" t="str">
        <f>'[1]Gas Production - Bcm'!A69</f>
        <v>Pakistan</v>
      </c>
      <c r="C146" s="4">
        <v>0</v>
      </c>
      <c r="D146" s="4">
        <v>0</v>
      </c>
      <c r="E146" s="4">
        <f>Table1[[#This Row],[Natural Gas Production(Bcm)]]*0.72</f>
        <v>22.02174147393761</v>
      </c>
      <c r="F146" s="4">
        <f>'[1]Gas Production - Bcm'!AZ69</f>
        <v>30.585752047135571</v>
      </c>
      <c r="G146" s="4">
        <f>Table1[[#This Row],[Natural Gas Consumption(Bcm)]]*0.72</f>
        <v>2.7668405688274804</v>
      </c>
      <c r="H146" s="4">
        <f>'[1]Gas Consumption - Bcm'!BE102</f>
        <v>3.8428341233715009</v>
      </c>
      <c r="I146" s="4">
        <f>'[1]Coal Production - mt'!AO52</f>
        <v>9.4877285000000011</v>
      </c>
      <c r="J146" s="4">
        <f>Table1[[#This Row],[Coal Consumption(Exajoules)]]*34.12</f>
        <v>22.324444644451141</v>
      </c>
      <c r="K146" s="4">
        <f>'[1]Coal Consumption - EJ'!BE101</f>
        <v>0.65429204702377319</v>
      </c>
      <c r="L146" s="4">
        <f>Table1[[#This Row],[Solar Energy Generation (Twh)]]*0.086</f>
        <v>6.1051433982526847E-2</v>
      </c>
      <c r="M146" s="4">
        <f>'[1]Solar Generation - TWh'!BE102</f>
        <v>0.70990039514566106</v>
      </c>
      <c r="N146" s="4">
        <f>Table1[[#This Row],[Solar Energy Consumption ( Exajoules)]]*34.12</f>
        <v>0.2290084471553564</v>
      </c>
      <c r="O146" s="4">
        <f>'[1]Solar Consumption - EJ'!BE102</f>
        <v>6.7118536680936813E-3</v>
      </c>
      <c r="P146" s="4">
        <f>Table1[[#This Row],[Wind Energy Generation (Twh)2]]*0.086</f>
        <v>0.23496561386384379</v>
      </c>
      <c r="Q146" s="4">
        <f>'[1]Wind Generation - TWh'!BE102</f>
        <v>2.7321583007423698</v>
      </c>
      <c r="R146" s="4">
        <f>Table1[[#This Row],[Wind Energy Consumption(Exajoules)]]*23.88</f>
        <v>0</v>
      </c>
      <c r="S146" s="4">
        <f>'[1]Wind Consumption - EJ'!BE103</f>
        <v>0</v>
      </c>
      <c r="T146" s="4">
        <f>Table1[[#This Row],[Hydroelectricity Generation(Twh)]]*0.086</f>
        <v>3.4389027705990234</v>
      </c>
      <c r="U146" s="4">
        <f>'[1]Hydro Generation - TWh'!BE102</f>
        <v>39.987241518593301</v>
      </c>
      <c r="V146" s="4">
        <f>Table1[[#This Row],[Hydroelectricity  Consumption (Exajoules)]]*0.086</f>
        <v>3.2513591706752776E-2</v>
      </c>
      <c r="W146" s="4">
        <f>'[1]Hydro Consumption - EJ'!$BE102</f>
        <v>0.37806501984596252</v>
      </c>
    </row>
    <row r="147" spans="1:23" x14ac:dyDescent="0.3">
      <c r="A147" s="2">
        <v>2021</v>
      </c>
      <c r="B147" t="s">
        <v>14</v>
      </c>
      <c r="C147" s="4">
        <v>0</v>
      </c>
      <c r="D147" s="4">
        <v>0</v>
      </c>
      <c r="E147" s="4">
        <f>Table1[[#This Row],[Natural Gas Production(Bcm)]]*0.72</f>
        <v>23.516937525802327</v>
      </c>
      <c r="F147" s="4">
        <f>'[1]Gas Production - Bcm'!BA69</f>
        <v>32.662413230281011</v>
      </c>
      <c r="G147" s="4">
        <f>Table1[[#This Row],[Natural Gas Consumption(Bcm)]]*0.72</f>
        <v>32.32227581326255</v>
      </c>
      <c r="H147" s="4">
        <f>'[1]Gas Consumption - Bcm'!BF101</f>
        <v>44.892049740642427</v>
      </c>
      <c r="I147" s="4">
        <f>'[1]Coal Production - mt'!$AP$52</f>
        <v>10.237225500000001</v>
      </c>
      <c r="J147" s="4">
        <f>Table1[[#This Row],[Coal Consumption(Exajoules)]]*34.12</f>
        <v>24.659908950328823</v>
      </c>
      <c r="K147" s="4">
        <f>'[1]Coal Consumption - EJ'!BF101</f>
        <v>0.72274059057235718</v>
      </c>
      <c r="L147" s="4">
        <f>Table1[[#This Row],[Solar Energy Generation (Twh)]]*0.086</f>
        <v>6.1708569163642868E-2</v>
      </c>
      <c r="M147" s="4">
        <f>'[1]Solar Generation - TWh'!BF102</f>
        <v>0.71754150190282406</v>
      </c>
      <c r="N147" s="4">
        <f>Table1[[#This Row],[Solar Energy Consumption ( Exajoules)]]*34.12</f>
        <v>0.23062620028853414</v>
      </c>
      <c r="O147" s="4">
        <f>'[1]Solar Consumption - EJ'!BF102</f>
        <v>6.7592673003673553E-3</v>
      </c>
      <c r="P147" s="4">
        <f>Table1[[#This Row],[Wind Energy Generation (Twh)2]]*0.086</f>
        <v>0.2951796158582049</v>
      </c>
      <c r="Q147" s="4">
        <f>'[1]Wind Generation - TWh'!BF102</f>
        <v>3.4323211146302901</v>
      </c>
      <c r="R147" s="4">
        <f>Table1[[#This Row],[Wind Energy Consumption(Exajoules)]]*23.88</f>
        <v>0.61685804530978205</v>
      </c>
      <c r="S147" s="4">
        <f>'[1]Wind Consumption - EJ'!BE102</f>
        <v>2.5831576436758041E-2</v>
      </c>
      <c r="T147" s="4">
        <f>Table1[[#This Row],[Hydroelectricity Generation(Twh)]]*0.086</f>
        <v>3.2363846964282676</v>
      </c>
      <c r="U147" s="4">
        <f>'[1]Hydro Generation - TWh'!BF102</f>
        <v>37.632380191026371</v>
      </c>
      <c r="V147" s="4">
        <f>Table1[[#This Row],[Hydroelectricity  Consumption (Exajoules)]]*0.086</f>
        <v>3.0486863791942594E-2</v>
      </c>
      <c r="W147" s="4">
        <f>'[1]Hydro Consumption - EJ'!BF102</f>
        <v>0.35449841618537903</v>
      </c>
    </row>
    <row r="148" spans="1:23" x14ac:dyDescent="0.3">
      <c r="A148" s="2">
        <v>2022</v>
      </c>
      <c r="B148" t="s">
        <v>14</v>
      </c>
      <c r="C148" s="4">
        <v>0</v>
      </c>
      <c r="D148" s="4">
        <f>'[1]Oil Consumption - Tonnes'!BG101</f>
        <v>22.681699237</v>
      </c>
      <c r="E148" s="4">
        <f>Table1[[#This Row],[Natural Gas Production(Bcm)]]*0.72</f>
        <v>20.641709391749998</v>
      </c>
      <c r="F148" s="4">
        <f>'[1]Gas Production - Bcm'!BB69</f>
        <v>28.669040821875001</v>
      </c>
      <c r="G148" s="4">
        <f>Table1[[#This Row],[Natural Gas Consumption(Bcm)]]*0.72</f>
        <v>27.505643933996058</v>
      </c>
      <c r="H148" s="4">
        <f>'[1]Gas Consumption - Bcm'!BG101</f>
        <v>38.202283241661192</v>
      </c>
      <c r="I148" s="4">
        <f>'[1]Coal Production - mt'!AQ52</f>
        <v>9.9752890000000001</v>
      </c>
      <c r="J148" s="4">
        <f>Table1[[#This Row],[Coal Consumption(Exajoules)]]*34.12</f>
        <v>21.931177914142609</v>
      </c>
      <c r="K148" s="4">
        <f>'[1]Coal Consumption - EJ'!BG101</f>
        <v>0.64276605844497681</v>
      </c>
      <c r="L148" s="4">
        <f>Table1[[#This Row],[Solar Energy Generation (Twh)]]*0.086</f>
        <v>7.2718342301243466E-2</v>
      </c>
      <c r="M148" s="4">
        <f>'[1]Solar Generation - TWh'!BG102</f>
        <v>0.84556211978190088</v>
      </c>
      <c r="N148" s="4">
        <f>Table1[[#This Row],[Solar Energy Consumption ( Exajoules)]]*34.12</f>
        <v>0.27078244924545286</v>
      </c>
      <c r="O148" s="4">
        <f>'[1]Solar Consumption - EJ'!BG102</f>
        <v>7.9361796379089355E-3</v>
      </c>
      <c r="P148" s="4">
        <f>Table1[[#This Row],[Wind Energy Generation (Twh)2]]*0.086</f>
        <v>0.39918782877447734</v>
      </c>
      <c r="Q148" s="4">
        <f>'[1]Wind Generation - TWh'!BG102</f>
        <v>4.6417189392381086</v>
      </c>
      <c r="R148" s="4">
        <f>Table1[[#This Row],[Wind Energy Consumption(Exajoules)]]*23.88</f>
        <v>0</v>
      </c>
      <c r="S148" s="4">
        <f>'[1]Wind Consumption - EJ'!BG103</f>
        <v>0</v>
      </c>
      <c r="T148" s="4">
        <f>Table1[[#This Row],[Hydroelectricity Generation(Twh)]]*0.086</f>
        <v>2.9669215737121069</v>
      </c>
      <c r="U148" s="4">
        <f>'[1]Hydro Generation - TWh'!BG102</f>
        <v>34.499088066419851</v>
      </c>
      <c r="V148" s="4">
        <f>Table1[[#This Row],[Hydroelectricity  Consumption (Exajoules)]]*0.086</f>
        <v>2.7846592187881467E-2</v>
      </c>
      <c r="W148" s="4">
        <f>'[1]Hydro Consumption - EJ'!BG102</f>
        <v>0.32379758358001709</v>
      </c>
    </row>
    <row r="149" spans="1:23" x14ac:dyDescent="0.3">
      <c r="A149" s="2">
        <v>2023</v>
      </c>
      <c r="B149" t="s">
        <v>14</v>
      </c>
      <c r="C149" s="4">
        <v>0</v>
      </c>
      <c r="D149" s="4">
        <v>0</v>
      </c>
      <c r="E149" s="4">
        <f>Table1[[#This Row],[Natural Gas Production(Bcm)]]*0.72</f>
        <v>0</v>
      </c>
      <c r="F149" s="4">
        <v>0</v>
      </c>
      <c r="G149" s="4">
        <f>Table1[[#This Row],[Natural Gas Consumption(Bcm)]]*0.72</f>
        <v>27.247981576027509</v>
      </c>
      <c r="H149" s="4">
        <f>'[1]Gas Consumption - Bcm'!BH101</f>
        <v>37.844418855593766</v>
      </c>
      <c r="I149" s="4">
        <f>'[1]Coal Production - mt'!AR52</f>
        <v>17.05837</v>
      </c>
      <c r="J149" s="4">
        <f>Table1[[#This Row],[Coal Consumption(Exajoules)]]*34.12</f>
        <v>21.055386934280396</v>
      </c>
      <c r="K149" s="4">
        <f>'[1]Coal Consumption - EJ'!BH101</f>
        <v>0.61709809303283691</v>
      </c>
      <c r="L149" s="4">
        <f>Table1[[#This Row],[Solar Energy Generation (Twh)]]*0.086</f>
        <v>0.10603330823235663</v>
      </c>
      <c r="M149" s="4">
        <f>'[1]Solar Generation - TWh'!BH102</f>
        <v>1.2329454445622865</v>
      </c>
      <c r="N149" s="4">
        <f>Table1[[#This Row],[Solar Energy Consumption ( Exajoules)]]*34.12</f>
        <v>0.39340330667793749</v>
      </c>
      <c r="O149" s="4">
        <f>'[1]Solar Consumption - EJ'!BH102</f>
        <v>1.1529991403222084E-2</v>
      </c>
      <c r="P149" s="4">
        <f>Table1[[#This Row],[Wind Energy Generation (Twh)2]]*0.086</f>
        <v>0.37674540792438421</v>
      </c>
      <c r="Q149" s="4">
        <f>'[1]Wind Generation - TWh'!BH102</f>
        <v>4.3807605572602819</v>
      </c>
      <c r="R149" s="4">
        <f>Table1[[#This Row],[Wind Energy Consumption(Exajoules)]]*23.88</f>
        <v>1.0403492233157157</v>
      </c>
      <c r="S149" s="4">
        <f>'[1]Wind Consumption - EJ'!BG102</f>
        <v>4.3565712869167328E-2</v>
      </c>
      <c r="T149" s="4">
        <f>Table1[[#This Row],[Hydroelectricity Generation(Twh)]]*0.086</f>
        <v>3.2156801562062416</v>
      </c>
      <c r="U149" s="4">
        <f>'[1]Hydro Generation - TWh'!BH102</f>
        <v>37.391629723328393</v>
      </c>
      <c r="V149" s="4">
        <f>Table1[[#This Row],[Hydroelectricity  Consumption (Exajoules)]]*0.086</f>
        <v>3.007169884443283E-2</v>
      </c>
      <c r="W149" s="4">
        <f>'[1]Hydro Consumption - EJ'!BH102</f>
        <v>0.34967091679573059</v>
      </c>
    </row>
    <row r="150" spans="1:23" x14ac:dyDescent="0.3">
      <c r="A150" s="2">
        <v>2020</v>
      </c>
      <c r="B150" t="str">
        <f>'[1]Oil Production - tonnes'!A15</f>
        <v>Peru</v>
      </c>
      <c r="C150" s="4">
        <f>'[1]Oil Production - tonnes'!BE15</f>
        <v>5.4664666196538558</v>
      </c>
      <c r="D150" s="4">
        <f>'[1]Oil Consumption - Tonnes'!BE15</f>
        <v>8.7395567036967847</v>
      </c>
      <c r="E150" s="4">
        <f>Table1[[#This Row],[Natural Gas Production(Bcm)]]*0.72</f>
        <v>9.5088803386677654</v>
      </c>
      <c r="F150" s="4">
        <f>'[1]Gas Production - Bcm'!AZ14</f>
        <v>13.206778248149675</v>
      </c>
      <c r="G150" s="4">
        <f>Table1[[#This Row],[Natural Gas Consumption(Bcm)]]*0.72</f>
        <v>5.8823651468456264</v>
      </c>
      <c r="H150" s="4">
        <f>'[1]Gas Consumption - Bcm'!BE15</f>
        <v>8.1699515928411479</v>
      </c>
      <c r="I150" s="4">
        <v>0</v>
      </c>
      <c r="J150" s="4">
        <f>Table1[[#This Row],[Coal Consumption(Exajoules)]]*34.12</f>
        <v>0.73025668777525421</v>
      </c>
      <c r="K150" s="4">
        <f>'[1]Coal Consumption - EJ'!BE15</f>
        <v>2.1402599290013313E-2</v>
      </c>
      <c r="L150" s="4">
        <f>Table1[[#This Row],[Solar Energy Generation (Twh)]]*0.086</f>
        <v>7.3581599999999997E-2</v>
      </c>
      <c r="M150" s="4">
        <f>'[1]Solar Generation - TWh'!BE15</f>
        <v>0.85560000000000003</v>
      </c>
      <c r="N150" s="4">
        <f>Table1[[#This Row],[Solar Energy Consumption ( Exajoules)]]*34.12</f>
        <v>0.27601000670343634</v>
      </c>
      <c r="O150" s="4">
        <f>'[1]Solar Consumption - EJ'!BE15</f>
        <v>8.0893905833363533E-3</v>
      </c>
      <c r="P150" s="4">
        <f>Table1[[#This Row],[Wind Energy Generation (Twh)2]]*0.086</f>
        <v>0.15601278068599997</v>
      </c>
      <c r="Q150" s="4">
        <f>'[1]Wind Generation - TWh'!BE15</f>
        <v>1.8141021009999998</v>
      </c>
      <c r="R150" s="4">
        <f>Table1[[#This Row],[Wind Energy Consumption(Exajoules)]]*23.88</f>
        <v>0.40958220362663267</v>
      </c>
      <c r="S150" s="4">
        <f>'[1]Wind Consumption - EJ'!BE15</f>
        <v>1.7151683568954468E-2</v>
      </c>
      <c r="T150" s="4">
        <f>Table1[[#This Row],[Hydroelectricity Generation(Twh)]]*0.086</f>
        <v>2.6238858</v>
      </c>
      <c r="U150" s="4">
        <f>'[1]Hydro Generation - TWh'!BE15</f>
        <v>30.510300000000001</v>
      </c>
      <c r="V150" s="4">
        <f>Table1[[#This Row],[Hydroelectricity  Consumption (Exajoules)]]*0.086</f>
        <v>2.4807899713516234E-2</v>
      </c>
      <c r="W150" s="4">
        <f>'[1]Hydro Consumption - EJ'!BE15</f>
        <v>0.28846395015716553</v>
      </c>
    </row>
    <row r="151" spans="1:23" x14ac:dyDescent="0.3">
      <c r="A151" s="2">
        <v>2021</v>
      </c>
      <c r="B151" t="str">
        <f>'[1]Oil Production - tonnes'!A15</f>
        <v>Peru</v>
      </c>
      <c r="C151" s="4">
        <f>'[1]Oil Production - tonnes'!BF15</f>
        <v>5.3050724912080716</v>
      </c>
      <c r="D151" s="4">
        <f>'[1]Oil Consumption - Tonnes'!BF15</f>
        <v>10.835593735706853</v>
      </c>
      <c r="E151" s="4">
        <f>Table1[[#This Row],[Natural Gas Production(Bcm)]]*0.72</f>
        <v>17.800557891203855</v>
      </c>
      <c r="F151" s="4">
        <f>'[1]Gas Production - Bcm'!BA15</f>
        <v>24.722997071116467</v>
      </c>
      <c r="G151" s="4">
        <f>Table1[[#This Row],[Natural Gas Consumption(Bcm)]]*0.72</f>
        <v>6.4378851046409293</v>
      </c>
      <c r="H151" s="4">
        <f>'[1]Gas Consumption - Bcm'!BF15</f>
        <v>8.9415070897790692</v>
      </c>
      <c r="I151" s="4">
        <v>0</v>
      </c>
      <c r="J151" s="4">
        <f>Table1[[#This Row],[Coal Consumption(Exajoules)]]*34.12</f>
        <v>0.95735262088477602</v>
      </c>
      <c r="K151" s="4">
        <f>'[1]Coal Consumption - EJ'!BF15</f>
        <v>2.8058400377631187E-2</v>
      </c>
      <c r="L151" s="4">
        <f>Table1[[#This Row],[Solar Energy Generation (Twh)]]*0.086</f>
        <v>7.6350799999999983E-2</v>
      </c>
      <c r="M151" s="4">
        <f>'[1]Solar Generation - TWh'!BF15</f>
        <v>0.88779999999999992</v>
      </c>
      <c r="N151" s="4">
        <f>Table1[[#This Row],[Solar Energy Consumption ( Exajoules)]]*34.12</f>
        <v>0.28534928187727926</v>
      </c>
      <c r="O151" s="4">
        <f>'[1]Solar Consumption - EJ'!$BF$15</f>
        <v>8.3631090819835663E-3</v>
      </c>
      <c r="P151" s="4">
        <f>Table1[[#This Row],[Wind Energy Generation (Twh)2]]*0.086</f>
        <v>0.156741449054</v>
      </c>
      <c r="Q151" s="4">
        <f>'[1]Wind Generation - TWh'!BF15</f>
        <v>1.822574989</v>
      </c>
      <c r="R151" s="4">
        <f>Table1[[#This Row],[Wind Energy Consumption(Exajoules)]]*23.88</f>
        <v>0.40998910635709762</v>
      </c>
      <c r="S151" s="4">
        <f>'[1]Wind Consumption - EJ'!BF15</f>
        <v>1.7168723046779633E-2</v>
      </c>
      <c r="T151" s="4">
        <f>Table1[[#This Row],[Hydroelectricity Generation(Twh)]]*0.086</f>
        <v>2.7456101999999998</v>
      </c>
      <c r="U151" s="4">
        <f>'[1]Hydro Generation - TWh'!BF15</f>
        <v>31.925699999999999</v>
      </c>
      <c r="V151" s="4">
        <f>Table1[[#This Row],[Hydroelectricity  Consumption (Exajoules)]]*0.086</f>
        <v>2.5863750517368316E-2</v>
      </c>
      <c r="W151" s="4">
        <f>'[1]Hydro Consumption - EJ'!BF15</f>
        <v>0.3007412850856781</v>
      </c>
    </row>
    <row r="152" spans="1:23" x14ac:dyDescent="0.3">
      <c r="A152" s="2">
        <v>2022</v>
      </c>
      <c r="B152" t="str">
        <f>'[1]Oil Production - tonnes'!A15</f>
        <v>Peru</v>
      </c>
      <c r="C152" s="4">
        <f>'[1]Oil Production - tonnes'!BG15</f>
        <v>5.3878345892667143</v>
      </c>
      <c r="D152" s="4">
        <f>'[1]Oil Consumption - Tonnes'!BG15</f>
        <v>11.465724151976849</v>
      </c>
      <c r="E152" s="4">
        <f>Table1[[#This Row],[Natural Gas Production(Bcm)]]*0.72</f>
        <v>10.767703875855602</v>
      </c>
      <c r="F152" s="4">
        <f>'[1]Gas Production - Bcm'!BB14</f>
        <v>14.95514427202167</v>
      </c>
      <c r="G152" s="4">
        <f>Table1[[#This Row],[Natural Gas Consumption(Bcm)]]*0.72</f>
        <v>7.074582717915737</v>
      </c>
      <c r="H152" s="4">
        <f>'[1]Gas Consumption - Bcm'!BG15</f>
        <v>9.8258093304385241</v>
      </c>
      <c r="I152" s="4">
        <v>0</v>
      </c>
      <c r="J152" s="4">
        <f>Table1[[#This Row],[Coal Consumption(Exajoules)]]*34.12</f>
        <v>1.0347733731567859</v>
      </c>
      <c r="K152" s="4">
        <f>'[1]Coal Consumption - EJ'!BG15</f>
        <v>3.032747283577919E-2</v>
      </c>
      <c r="L152" s="4">
        <f>Table1[[#This Row],[Solar Energy Generation (Twh)]]*0.086</f>
        <v>7.8187982271554018E-2</v>
      </c>
      <c r="M152" s="4">
        <f>'[1]Solar Generation - TWh'!BG15</f>
        <v>0.90916258455295385</v>
      </c>
      <c r="N152" s="4">
        <f>Table1[[#This Row],[Solar Energy Consumption ( Exajoules)]]*34.12</f>
        <v>0.29114983726292848</v>
      </c>
      <c r="O152" s="4">
        <f>'[1]Solar Consumption - EJ'!$BG$15</f>
        <v>8.5331136360764503E-3</v>
      </c>
      <c r="P152" s="4">
        <f>Table1[[#This Row],[Wind Energy Generation (Twh)2]]*0.086</f>
        <v>0.166140759198</v>
      </c>
      <c r="Q152" s="4">
        <f>'[1]Wind Generation - TWh'!BG15</f>
        <v>1.9318692930000003</v>
      </c>
      <c r="R152" s="4">
        <f>Table1[[#This Row],[Wind Energy Consumption(Exajoules)]]*23.88</f>
        <v>0.43299018613994122</v>
      </c>
      <c r="S152" s="4">
        <f>'[1]Wind Consumption - EJ'!BG15</f>
        <v>1.8131917342543602E-2</v>
      </c>
      <c r="T152" s="4">
        <f>Table1[[#This Row],[Hydroelectricity Generation(Twh)]]*0.086</f>
        <v>2.5579672277358201</v>
      </c>
      <c r="U152" s="4">
        <f>'[1]Hydro Generation - TWh'!BG15</f>
        <v>29.743804973672329</v>
      </c>
      <c r="V152" s="4">
        <f>Table1[[#This Row],[Hydroelectricity  Consumption (Exajoules)]]*0.086</f>
        <v>2.4008274555206297E-2</v>
      </c>
      <c r="W152" s="4">
        <f>'[1]Hydro Consumption - EJ'!BG15</f>
        <v>0.27916598320007324</v>
      </c>
    </row>
    <row r="153" spans="1:23" x14ac:dyDescent="0.3">
      <c r="A153" s="2">
        <v>2023</v>
      </c>
      <c r="B153" t="str">
        <f>'[1]Oil Production - tonnes'!A15</f>
        <v>Peru</v>
      </c>
      <c r="C153" s="4">
        <f>'[1]Oil Production - tonnes'!BH15</f>
        <v>5.1491445138175393</v>
      </c>
      <c r="D153" s="4">
        <f>'[1]Oil Consumption - Tonnes'!BH15</f>
        <v>11.777984415522779</v>
      </c>
      <c r="E153" s="4">
        <f>Table1[[#This Row],[Natural Gas Production(Bcm)]]*0.72</f>
        <v>11.105960374001594</v>
      </c>
      <c r="F153" s="4">
        <f>'[1]Gas Production - Bcm'!BC14</f>
        <v>15.424944963891102</v>
      </c>
      <c r="G153" s="4">
        <f>Table1[[#This Row],[Natural Gas Consumption(Bcm)]]*0.72</f>
        <v>7.2704279947303307</v>
      </c>
      <c r="H153" s="4">
        <f>'[1]Gas Consumption - Bcm'!BH15</f>
        <v>10.097816659347682</v>
      </c>
      <c r="I153" s="4">
        <v>0</v>
      </c>
      <c r="J153" s="4">
        <f>Table1[[#This Row],[Coal Consumption(Exajoules)]]*34.12</f>
        <v>0.99952313296496864</v>
      </c>
      <c r="K153" s="4">
        <f>'[1]Coal Consumption - EJ'!BH15</f>
        <v>2.9294347390532494E-2</v>
      </c>
      <c r="L153" s="4">
        <f>Table1[[#This Row],[Solar Energy Generation (Twh)]]*0.086</f>
        <v>9.1090150306422937E-2</v>
      </c>
      <c r="M153" s="4">
        <f>'[1]Solar Generation - TWh'!BH15</f>
        <v>1.059187794260732</v>
      </c>
      <c r="N153" s="4">
        <f>Table1[[#This Row],[Solar Energy Consumption ( Exajoules)]]*34.12</f>
        <v>0.33796140376478429</v>
      </c>
      <c r="O153" s="4">
        <f>'[1]Solar Consumption - EJ'!BH15</f>
        <v>9.9050821736454964E-3</v>
      </c>
      <c r="P153" s="4">
        <f>Table1[[#This Row],[Wind Energy Generation (Twh)2]]*0.086</f>
        <v>0.20250056678788503</v>
      </c>
      <c r="Q153" s="4">
        <f>'[1]Wind Generation - TWh'!BH15</f>
        <v>2.3546577533475004</v>
      </c>
      <c r="R153" s="4">
        <f>Table1[[#This Row],[Wind Energy Consumption(Exajoules)]]*23.88</f>
        <v>0.52583228543400762</v>
      </c>
      <c r="S153" s="4">
        <f>'[1]Wind Consumption - EJ'!BH15</f>
        <v>2.2019777446985245E-2</v>
      </c>
      <c r="T153" s="4">
        <f>Table1[[#This Row],[Hydroelectricity Generation(Twh)]]*0.086</f>
        <v>2.4985207752135543</v>
      </c>
      <c r="U153" s="4">
        <f>'[1]Hydro Generation - TWh'!BH15</f>
        <v>29.052567153645981</v>
      </c>
      <c r="V153" s="4">
        <f>Table1[[#This Row],[Hydroelectricity  Consumption (Exajoules)]]*0.086</f>
        <v>2.3365123093128201E-2</v>
      </c>
      <c r="W153" s="4">
        <f>'[1]Hydro Consumption - EJ'!BH15</f>
        <v>0.27168747782707214</v>
      </c>
    </row>
    <row r="154" spans="1:23" x14ac:dyDescent="0.3">
      <c r="A154" s="2">
        <v>2020</v>
      </c>
      <c r="B154" t="s">
        <v>6</v>
      </c>
      <c r="C154" s="4">
        <v>0</v>
      </c>
      <c r="D154" s="4">
        <f>'[1]Oil Consumption - Tonnes'!BE45</f>
        <v>29.689468999999999</v>
      </c>
      <c r="E154" s="4">
        <f>Table1[[#This Row],[Natural Gas Production(Bcm)]]*0.72</f>
        <v>2.8287200000000001</v>
      </c>
      <c r="F154" s="4">
        <f>'[1]Gas Production - Bcm'!AZ25</f>
        <v>3.9287777777777784</v>
      </c>
      <c r="G154" s="4">
        <f>Table1[[#This Row],[Natural Gas Consumption(Bcm)]]*0.72</f>
        <v>15.166500000000003</v>
      </c>
      <c r="H154" s="4">
        <f>'[1]Gas Consumption - Bcm'!BE45</f>
        <v>21.064583333333339</v>
      </c>
      <c r="I154" s="4">
        <f>'[1]Coal Production - mt'!AO21</f>
        <v>100.697281</v>
      </c>
      <c r="J154" s="4">
        <f>Table1[[#This Row],[Coal Consumption(Exajoules)]]*34.12</f>
        <v>58.763885345458981</v>
      </c>
      <c r="K154" s="4">
        <f>'[1]Coal Consumption - EJ'!BE45</f>
        <v>1.7222709655761719</v>
      </c>
      <c r="L154" s="4">
        <f>Table1[[#This Row],[Solar Energy Generation (Twh)]]*0.086</f>
        <v>0.16838077599999998</v>
      </c>
      <c r="M154" s="4">
        <f>'[1]Solar Generation - TWh'!BE45</f>
        <v>1.957916</v>
      </c>
      <c r="N154" s="4">
        <f>Table1[[#This Row],[Solar Energy Consumption ( Exajoules)]]*34.12</f>
        <v>0.63160876460373394</v>
      </c>
      <c r="O154" s="4">
        <f>'[1]Solar Consumption - EJ'!BE45</f>
        <v>1.8511394038796425E-2</v>
      </c>
      <c r="P154" s="4">
        <f>Table1[[#This Row],[Wind Energy Generation (Twh)2]]*0.086</f>
        <v>1.3588042140000001</v>
      </c>
      <c r="Q154" s="4">
        <f>'[1]Wind Generation - TWh'!BE45</f>
        <v>15.800049000000001</v>
      </c>
      <c r="R154" s="4">
        <f>Table1[[#This Row],[Wind Energy Consumption(Exajoules)]]*23.88</f>
        <v>3.5672851020097731</v>
      </c>
      <c r="S154" s="4">
        <f>'[1]Wind Consumption - EJ'!BE45</f>
        <v>0.1493837982416153</v>
      </c>
      <c r="T154" s="4">
        <f>Table1[[#This Row],[Hydroelectricity Generation(Twh)]]*0.086</f>
        <v>0.18217698199999999</v>
      </c>
      <c r="U154" s="4">
        <f>'[1]Hydro Generation - TWh'!BE45</f>
        <v>2.1183369999999999</v>
      </c>
      <c r="V154" s="4">
        <f>Table1[[#This Row],[Hydroelectricity  Consumption (Exajoules)]]*0.086</f>
        <v>1.7224179916083811E-3</v>
      </c>
      <c r="W154" s="4">
        <f>'[1]Hydro Consumption - EJ'!BE45</f>
        <v>2.0028116181492805E-2</v>
      </c>
    </row>
    <row r="155" spans="1:23" x14ac:dyDescent="0.3">
      <c r="A155" s="2">
        <v>2021</v>
      </c>
      <c r="B155" t="s">
        <v>6</v>
      </c>
      <c r="C155" s="4">
        <v>0</v>
      </c>
      <c r="D155" s="4">
        <f>'[1]Oil Consumption - Tonnes'!BF45</f>
        <v>30.942263000000004</v>
      </c>
      <c r="E155" s="4">
        <f>Table1[[#This Row],[Natural Gas Production(Bcm)]]*0.72</f>
        <v>2.7966800000000003</v>
      </c>
      <c r="F155" s="4">
        <f>'[1]Gas Production - Bcm'!BA25</f>
        <v>3.8842777777777782</v>
      </c>
      <c r="G155" s="4">
        <f>Table1[[#This Row],[Natural Gas Consumption(Bcm)]]*0.72</f>
        <v>16.10914</v>
      </c>
      <c r="H155" s="4">
        <f>'[1]Gas Consumption - Bcm'!BF45</f>
        <v>22.373805555555556</v>
      </c>
      <c r="I155" s="4">
        <f>'[1]Coal Production - mt'!AP21</f>
        <v>107.64038300000001</v>
      </c>
      <c r="J155" s="4">
        <f>Table1[[#This Row],[Coal Consumption(Exajoules)]]*34.12</f>
        <v>64.996622257232659</v>
      </c>
      <c r="K155" s="4">
        <f>'[1]Coal Consumption - EJ'!BF45</f>
        <v>1.9049420356750488</v>
      </c>
      <c r="L155" s="4">
        <f>Table1[[#This Row],[Solar Energy Generation (Twh)]]*0.086</f>
        <v>0.338362528</v>
      </c>
      <c r="M155" s="4">
        <f>'[1]Solar Generation - TWh'!BF45</f>
        <v>3.9344480000000002</v>
      </c>
      <c r="N155" s="4">
        <f>Table1[[#This Row],[Solar Energy Consumption ( Exajoules)]]*34.12</f>
        <v>1.2645774459838865</v>
      </c>
      <c r="O155" s="4">
        <f>'[1]Solar Consumption - EJ'!BF45</f>
        <v>3.7062644958496094E-2</v>
      </c>
      <c r="P155" s="4">
        <f>Table1[[#This Row],[Wind Energy Generation (Twh)2]]*0.086</f>
        <v>1.3960850419999999</v>
      </c>
      <c r="Q155" s="4">
        <f>'[1]Wind Generation - TWh'!BF45</f>
        <v>16.233547000000002</v>
      </c>
      <c r="R155" s="4">
        <f>Table1[[#This Row],[Wind Energy Consumption(Exajoules)]]*23.88</f>
        <v>3.6517443734407422</v>
      </c>
      <c r="S155" s="4">
        <f>'[1]Wind Consumption - EJ'!BF45</f>
        <v>0.15292061865329742</v>
      </c>
      <c r="T155" s="4">
        <f>Table1[[#This Row],[Hydroelectricity Generation(Twh)]]*0.086</f>
        <v>0.201169652</v>
      </c>
      <c r="U155" s="4">
        <f>'[1]Hydro Generation - TWh'!BF45</f>
        <v>2.3391820000000001</v>
      </c>
      <c r="V155" s="4">
        <f>Table1[[#This Row],[Hydroelectricity  Consumption (Exajoules)]]*0.086</f>
        <v>1.72E-3</v>
      </c>
      <c r="W155" s="4">
        <f>0.02</f>
        <v>0.02</v>
      </c>
    </row>
    <row r="156" spans="1:23" x14ac:dyDescent="0.3">
      <c r="A156" s="2">
        <v>2022</v>
      </c>
      <c r="B156" t="s">
        <v>6</v>
      </c>
      <c r="C156" s="4">
        <v>0</v>
      </c>
      <c r="D156" s="4">
        <f>'[1]Oil Consumption - Tonnes'!BG45</f>
        <v>32.146825999999997</v>
      </c>
      <c r="E156" s="4">
        <f>Table1[[#This Row],[Natural Gas Production(Bcm)]]*0.72</f>
        <v>2.7391399999999999</v>
      </c>
      <c r="F156" s="4">
        <f>'[1]Gas Production - Bcm'!BB25</f>
        <v>3.8043611111111111</v>
      </c>
      <c r="G156" s="4">
        <f>Table1[[#This Row],[Natural Gas Consumption(Bcm)]]*0.72</f>
        <v>13.395340000000003</v>
      </c>
      <c r="H156" s="4">
        <f>'[1]Gas Consumption - Bcm'!BG45</f>
        <v>18.604638888888893</v>
      </c>
      <c r="I156" s="4">
        <f>'[1]Coal Production - mt'!AQ21</f>
        <v>107.766615</v>
      </c>
      <c r="J156" s="4">
        <f>Table1[[#This Row],[Coal Consumption(Exajoules)]]*34.12</f>
        <v>60.879599099159236</v>
      </c>
      <c r="K156" s="4">
        <f>'[1]Coal Consumption - EJ'!BG45</f>
        <v>1.7842789888381958</v>
      </c>
      <c r="L156" s="4">
        <f>Table1[[#This Row],[Solar Energy Generation (Twh)]]*0.086</f>
        <v>0.71463162000000002</v>
      </c>
      <c r="M156" s="4">
        <f>'[1]Solar Generation - TWh'!BG45</f>
        <v>8.3096700000000006</v>
      </c>
      <c r="N156" s="4">
        <f>Table1[[#This Row],[Solar Energy Consumption ( Exajoules)]]*34.12</f>
        <v>2.6610852497816082</v>
      </c>
      <c r="O156" s="4">
        <f>'[1]Solar Consumption - EJ'!BG45</f>
        <v>7.7991947531700134E-2</v>
      </c>
      <c r="P156" s="4">
        <f>Table1[[#This Row],[Wind Energy Generation (Twh)2]]*0.086</f>
        <v>1.7010402680000001</v>
      </c>
      <c r="Q156" s="4">
        <f>'[1]Wind Generation - TWh'!BG45</f>
        <v>19.779538000000002</v>
      </c>
      <c r="R156" s="4">
        <f>Table1[[#This Row],[Wind Energy Consumption(Exajoules)]]*23.88</f>
        <v>4.433191192746162</v>
      </c>
      <c r="S156" s="4">
        <f>'[1]Wind Consumption - EJ'!BG45</f>
        <v>0.18564452230930328</v>
      </c>
      <c r="T156" s="4">
        <f>Table1[[#This Row],[Hydroelectricity Generation(Twh)]]*0.086</f>
        <v>0.16926408200000001</v>
      </c>
      <c r="U156" s="4">
        <f>'[1]Hydro Generation - TWh'!BG45</f>
        <v>1.9681870000000001</v>
      </c>
      <c r="V156" s="4">
        <f>Table1[[#This Row],[Hydroelectricity  Consumption (Exajoules)]]*0.086</f>
        <v>1.5886593610048292E-3</v>
      </c>
      <c r="W156" s="4">
        <f>'[1]Hydro Consumption - EJ'!BG45</f>
        <v>1.8472783267498016E-2</v>
      </c>
    </row>
    <row r="157" spans="1:23" x14ac:dyDescent="0.3">
      <c r="A157" s="2">
        <v>2023</v>
      </c>
      <c r="B157" t="s">
        <v>6</v>
      </c>
      <c r="C157" s="4">
        <v>0</v>
      </c>
      <c r="D157" s="4">
        <f>'[1]Oil Consumption - Tonnes'!BH45</f>
        <v>32.243517493563864</v>
      </c>
      <c r="E157" s="4">
        <f>Table1[[#This Row],[Natural Gas Production(Bcm)]]*0.72</f>
        <v>2.5898493421292113</v>
      </c>
      <c r="F157" s="4">
        <f>'[1]Gas Production - Bcm'!BC25</f>
        <v>3.5970129751794602</v>
      </c>
      <c r="G157" s="4">
        <f>Table1[[#This Row],[Natural Gas Consumption(Bcm)]]*0.72</f>
        <v>14.099553330938258</v>
      </c>
      <c r="H157" s="4">
        <f>'[1]Gas Consumption - Bcm'!BH45</f>
        <v>19.582712959636471</v>
      </c>
      <c r="I157" s="4">
        <f>'[1]Coal Production - mt'!AR21</f>
        <v>88.697955550551711</v>
      </c>
      <c r="J157" s="4">
        <f>Table1[[#This Row],[Coal Consumption(Exajoules)]]*34.12</f>
        <v>51.382988710403438</v>
      </c>
      <c r="K157" s="4">
        <f>'[1]Coal Consumption - EJ'!BH45</f>
        <v>1.5059492588043213</v>
      </c>
      <c r="L157" s="4">
        <f>Table1[[#This Row],[Solar Energy Generation (Twh)]]*0.086</f>
        <v>1.0035134105542891</v>
      </c>
      <c r="M157" s="4">
        <f>'[1]Solar Generation - TWh'!BH45</f>
        <v>11.668760587840572</v>
      </c>
      <c r="N157" s="4">
        <f>Table1[[#This Row],[Solar Energy Consumption ( Exajoules)]]*34.12</f>
        <v>3.7232215619087214</v>
      </c>
      <c r="O157" s="4">
        <f>'[1]Solar Consumption - EJ'!BH45</f>
        <v>0.10912138223648071</v>
      </c>
      <c r="P157" s="4">
        <f>Table1[[#This Row],[Wind Energy Generation (Twh)2]]*0.086</f>
        <v>2.0751806887847888</v>
      </c>
      <c r="Q157" s="4">
        <f>'[1]Wind Generation - TWh'!BH45</f>
        <v>24.130008009125454</v>
      </c>
      <c r="R157" s="4">
        <f>Table1[[#This Row],[Wind Energy Consumption(Exajoules)]]*23.88</f>
        <v>5.3886119699478146</v>
      </c>
      <c r="S157" s="4">
        <f>'[1]Wind Consumption - EJ'!BH45</f>
        <v>0.22565376758575439</v>
      </c>
      <c r="T157" s="4">
        <f>Table1[[#This Row],[Hydroelectricity Generation(Twh)]]*0.086</f>
        <v>0.20608368639296998</v>
      </c>
      <c r="U157" s="4">
        <f>'[1]Hydro Generation - TWh'!BH45</f>
        <v>2.3963219348019766</v>
      </c>
      <c r="V157" s="4">
        <f>Table1[[#This Row],[Hydroelectricity  Consumption (Exajoules)]]*0.086</f>
        <v>1.9272087179124354E-3</v>
      </c>
      <c r="W157" s="4">
        <f>'[1]Hydro Consumption - EJ'!BH45</f>
        <v>2.2409403696656227E-2</v>
      </c>
    </row>
    <row r="158" spans="1:23" x14ac:dyDescent="0.3">
      <c r="A158" s="2">
        <v>2020</v>
      </c>
      <c r="B158" t="str">
        <f>'[1]Solar Generation - TWh'!A46</f>
        <v>Portugal</v>
      </c>
      <c r="C158" s="4">
        <v>0</v>
      </c>
      <c r="D158" s="4">
        <f>'[1]Oil Consumption - Tonnes'!$BE$46</f>
        <v>9.5621054460000003</v>
      </c>
      <c r="E158" s="4">
        <f>Table1[[#This Row],[Natural Gas Production(Bcm)]]*0.72</f>
        <v>0</v>
      </c>
      <c r="F158" s="4">
        <v>0</v>
      </c>
      <c r="G158" s="4">
        <f>Table1[[#This Row],[Natural Gas Consumption(Bcm)]]*0.72</f>
        <v>4.3463949245740787</v>
      </c>
      <c r="H158" s="4">
        <f>'[1]Gas Consumption - Bcm'!BE46</f>
        <v>6.0366596174639984</v>
      </c>
      <c r="I158" s="4">
        <v>0</v>
      </c>
      <c r="J158" s="4">
        <f>Table1[[#This Row],[Coal Consumption(Exajoules)]]*34.12</f>
        <v>0</v>
      </c>
      <c r="K158" s="4">
        <v>0</v>
      </c>
      <c r="L158" s="4">
        <f>Table1[[#This Row],[Solar Energy Generation (Twh)]]*0.086</f>
        <v>0.14754071222199996</v>
      </c>
      <c r="M158" s="4">
        <f>'[1]Solar Generation - TWh'!BE46</f>
        <v>1.7155896769999999</v>
      </c>
      <c r="N158" s="4">
        <f>Table1[[#This Row],[Solar Energy Consumption ( Exajoules)]]*34.12</f>
        <v>0.55343611143529414</v>
      </c>
      <c r="O158" s="4">
        <f>'[1]Solar Consumption - EJ'!BE46</f>
        <v>1.6220284625887871E-2</v>
      </c>
      <c r="P158" s="4">
        <f>Table1[[#This Row],[Wind Energy Generation (Twh)2]]*0.086</f>
        <v>1.0576850729539999</v>
      </c>
      <c r="Q158" s="4">
        <f>'[1]Wind Generation - TWh'!BE46</f>
        <v>12.298663639000001</v>
      </c>
      <c r="R158" s="4">
        <f>Table1[[#This Row],[Wind Energy Consumption(Exajoules)]]*23.88</f>
        <v>9.0310733299702405E-4</v>
      </c>
      <c r="S158" s="4">
        <f>'[1]Wind Consumption - EJ'!BE48</f>
        <v>3.7818565033376217E-5</v>
      </c>
      <c r="T158" s="4">
        <f>Table1[[#This Row],[Hydroelectricity Generation(Twh)]]*0.086</f>
        <v>1.0391018876103701</v>
      </c>
      <c r="U158" s="4">
        <f>'[1]Hydro Generation - TWh'!BE46</f>
        <v>12.082580088492678</v>
      </c>
      <c r="V158" s="4">
        <f>Table1[[#This Row],[Hydroelectricity  Consumption (Exajoules)]]*0.086</f>
        <v>9.8243354856967918E-3</v>
      </c>
      <c r="W158" s="4">
        <f>'[1]Hydro Consumption - EJ'!BE46</f>
        <v>0.11423645913600922</v>
      </c>
    </row>
    <row r="159" spans="1:23" x14ac:dyDescent="0.3">
      <c r="A159" s="2">
        <v>2021</v>
      </c>
      <c r="B159" t="str">
        <f>'[1]Solar Generation - TWh'!A46</f>
        <v>Portugal</v>
      </c>
      <c r="C159" s="4">
        <f>0</f>
        <v>0</v>
      </c>
      <c r="D159" s="4">
        <f>'[1]Oil Consumption - Tonnes'!BF46</f>
        <v>9.8004439999999988</v>
      </c>
      <c r="E159" s="4">
        <f>Table1[[#This Row],[Natural Gas Production(Bcm)]]*0.72</f>
        <v>0</v>
      </c>
      <c r="F159" s="4">
        <v>0</v>
      </c>
      <c r="G159" s="4">
        <f>Table1[[#This Row],[Natural Gas Consumption(Bcm)]]*0.72</f>
        <v>4.1839071925931979</v>
      </c>
      <c r="H159" s="4">
        <f>'[1]Gas Consumption - Bcm'!BF46</f>
        <v>5.8109822119349968</v>
      </c>
      <c r="I159" s="4">
        <v>0</v>
      </c>
      <c r="J159" s="4">
        <f>Table1[[#This Row],[Coal Consumption(Exajoules)]]*34.12</f>
        <v>0</v>
      </c>
      <c r="K159" s="4">
        <v>0</v>
      </c>
      <c r="L159" s="4">
        <f>Table1[[#This Row],[Solar Energy Generation (Twh)]]*0.086</f>
        <v>0.19239610064600002</v>
      </c>
      <c r="M159" s="4">
        <f>'[1]Solar Generation - TWh'!BF46</f>
        <v>2.2371639610000003</v>
      </c>
      <c r="N159" s="4">
        <f>Table1[[#This Row],[Solar Energy Consumption ( Exajoules)]]*34.12</f>
        <v>0.71905056171119208</v>
      </c>
      <c r="O159" s="4">
        <f>'[1]Solar Consumption - EJ'!BF46</f>
        <v>2.1074166521430016E-2</v>
      </c>
      <c r="P159" s="4">
        <f>Table1[[#This Row],[Wind Energy Generation (Twh)2]]*0.086</f>
        <v>1.1365427844779998</v>
      </c>
      <c r="Q159" s="4">
        <f>'[1]Wind Generation - TWh'!BF46</f>
        <v>13.215613772999999</v>
      </c>
      <c r="R159" s="4">
        <f>Table1[[#This Row],[Wind Energy Consumption(Exajoules)]]*23.88</f>
        <v>1.1247523943893611E-3</v>
      </c>
      <c r="S159" s="4">
        <f>'[1]Wind Consumption - EJ'!BF48</f>
        <v>4.7100184019654989E-5</v>
      </c>
      <c r="T159" s="4">
        <f>Table1[[#This Row],[Hydroelectricity Generation(Twh)]]*0.086</f>
        <v>1.0240486725635027</v>
      </c>
      <c r="U159" s="4">
        <f>'[1]Hydro Generation - TWh'!BF46</f>
        <v>11.907542704226778</v>
      </c>
      <c r="V159" s="4">
        <f>Table1[[#This Row],[Hydroelectricity  Consumption (Exajoules)]]*0.086</f>
        <v>9.6465760767459868E-3</v>
      </c>
      <c r="W159" s="4">
        <f>'[1]Hydro Consumption - EJ'!BF46</f>
        <v>0.11216948926448822</v>
      </c>
    </row>
    <row r="160" spans="1:23" x14ac:dyDescent="0.3">
      <c r="A160" s="2">
        <v>2022</v>
      </c>
      <c r="B160" t="s">
        <v>19</v>
      </c>
      <c r="C160" s="4">
        <v>0</v>
      </c>
      <c r="D160" s="4">
        <f>'[1]Oil Consumption - Tonnes'!BG46</f>
        <v>10.798028999999998</v>
      </c>
      <c r="E160" s="4">
        <f>Table1[[#This Row],[Natural Gas Production(Bcm)]]*0.72</f>
        <v>0</v>
      </c>
      <c r="F160" s="4">
        <v>0</v>
      </c>
      <c r="G160" s="4">
        <f>Table1[[#This Row],[Natural Gas Consumption(Bcm)]]*0.72</f>
        <v>4.0239932104796408</v>
      </c>
      <c r="H160" s="4">
        <f>'[1]Gas Consumption - Bcm'!BG46</f>
        <v>5.588879458999501</v>
      </c>
      <c r="I160" s="4">
        <v>0</v>
      </c>
      <c r="J160" s="4">
        <f>Table1[[#This Row],[Coal Consumption(Exajoules)]]*34.12</f>
        <v>0</v>
      </c>
      <c r="K160" s="4">
        <v>0</v>
      </c>
      <c r="L160" s="4">
        <f>Table1[[#This Row],[Solar Energy Generation (Twh)]]*0.086</f>
        <v>0.30263400000000001</v>
      </c>
      <c r="M160" s="4">
        <f>'[1]Solar Generation - TWh'!BG46</f>
        <v>3.5190000000000001</v>
      </c>
      <c r="N160" s="4">
        <f>Table1[[#This Row],[Solar Energy Consumption ( Exajoules)]]*34.12</f>
        <v>1.1269230829179286</v>
      </c>
      <c r="O160" s="4">
        <f>'[1]Solar Consumption - EJ'!BG46</f>
        <v>3.3028226345777512E-2</v>
      </c>
      <c r="P160" s="4">
        <f>Table1[[#This Row],[Wind Energy Generation (Twh)2]]*0.086</f>
        <v>1.138984</v>
      </c>
      <c r="Q160" s="4">
        <f>'[1]Wind Generation - TWh'!BG46</f>
        <v>13.244</v>
      </c>
      <c r="R160" s="4">
        <f>Table1[[#This Row],[Wind Energy Consumption(Exajoules)]]*23.88</f>
        <v>8.9652064925758166E-4</v>
      </c>
      <c r="S160" s="4">
        <f>'[1]Wind Consumption - EJ'!BG48</f>
        <v>3.7542740756180137E-5</v>
      </c>
      <c r="T160" s="4">
        <f>Table1[[#This Row],[Hydroelectricity Generation(Twh)]]*0.086</f>
        <v>0.56312799999999996</v>
      </c>
      <c r="U160" s="4">
        <f>'[1]Hydro Generation - TWh'!BG46</f>
        <v>6.548</v>
      </c>
      <c r="V160" s="4">
        <f>Table1[[#This Row],[Hydroelectricity  Consumption (Exajoules)]]*0.086</f>
        <v>5.2853421047329898E-3</v>
      </c>
      <c r="W160" s="4">
        <f>'[1]Hydro Consumption - EJ'!BG46</f>
        <v>6.1457466334104538E-2</v>
      </c>
    </row>
    <row r="161" spans="1:23" x14ac:dyDescent="0.3">
      <c r="A161" s="2">
        <v>2023</v>
      </c>
      <c r="B161" t="s">
        <v>19</v>
      </c>
      <c r="C161" s="4">
        <v>0</v>
      </c>
      <c r="D161" s="4">
        <f>'[1]Oil Consumption - Tonnes'!BH46</f>
        <v>10.338501222024133</v>
      </c>
      <c r="E161" s="4">
        <f>Table1[[#This Row],[Natural Gas Production(Bcm)]]*0.72</f>
        <v>0</v>
      </c>
      <c r="F161" s="4">
        <v>0</v>
      </c>
      <c r="G161" s="4">
        <f>Table1[[#This Row],[Natural Gas Consumption(Bcm)]]*0.72</f>
        <v>3.2259537094893092</v>
      </c>
      <c r="H161" s="4">
        <f>'[1]Gas Consumption - Bcm'!BH46</f>
        <v>4.4804912631795961</v>
      </c>
      <c r="I161" s="4">
        <v>0</v>
      </c>
      <c r="J161" s="4">
        <f>Table1[[#This Row],[Coal Consumption(Exajoules)]]*34.12</f>
        <v>0</v>
      </c>
      <c r="K161" s="4">
        <v>0</v>
      </c>
      <c r="L161" s="4">
        <f>Table1[[#This Row],[Solar Energy Generation (Twh)]]*0.086</f>
        <v>0.47076399999999996</v>
      </c>
      <c r="M161" s="4">
        <f>'[1]Solar Generation - TWh'!BH46</f>
        <v>5.4740000000000002</v>
      </c>
      <c r="N161" s="4">
        <f>Table1[[#This Row],[Solar Energy Consumption ( Exajoules)]]*34.12</f>
        <v>1.7466221211850641</v>
      </c>
      <c r="O161" s="4">
        <f>'[1]Solar Consumption - EJ'!BH46</f>
        <v>5.1190566271543503E-2</v>
      </c>
      <c r="P161" s="4">
        <f>Table1[[#This Row],[Wind Energy Generation (Twh)2]]*0.086</f>
        <v>1.131502</v>
      </c>
      <c r="Q161" s="4">
        <f>'[1]Wind Generation - TWh'!BH46</f>
        <v>13.157</v>
      </c>
      <c r="R161" s="4">
        <f>Table1[[#This Row],[Wind Energy Consumption(Exajoules)]]*23.88</f>
        <v>8.9326318673556661E-4</v>
      </c>
      <c r="S161" s="4">
        <f>'[1]Wind Consumption - EJ'!BH48</f>
        <v>3.7406331102829427E-5</v>
      </c>
      <c r="T161" s="4">
        <f>Table1[[#This Row],[Hydroelectricity Generation(Twh)]]*0.086</f>
        <v>1.0405139999999999</v>
      </c>
      <c r="U161" s="4">
        <f>'[1]Hydro Generation - TWh'!BH46</f>
        <v>12.099</v>
      </c>
      <c r="V161" s="4">
        <f>Table1[[#This Row],[Hydroelectricity  Consumption (Exajoules)]]*0.086</f>
        <v>9.730452805757522E-3</v>
      </c>
      <c r="W161" s="4">
        <f>'[1]Hydro Consumption - EJ'!BH46</f>
        <v>0.11314480006694794</v>
      </c>
    </row>
    <row r="162" spans="1:23" x14ac:dyDescent="0.3">
      <c r="A162" s="2">
        <v>2020</v>
      </c>
      <c r="B162" t="str">
        <f>'[1]Oil Production - tonnes'!A42</f>
        <v>Qatar</v>
      </c>
      <c r="C162" s="4">
        <f>'[1]Oil Production - tonnes'!BE42</f>
        <v>72.15530545782994</v>
      </c>
      <c r="D162" s="4">
        <f>'[1]Oil Consumption - Tonnes'!BE74</f>
        <v>10.021546292445317</v>
      </c>
      <c r="E162" s="4">
        <f>Table1[[#This Row],[Natural Gas Production(Bcm)]]*0.72</f>
        <v>125.95308322838405</v>
      </c>
      <c r="F162" s="4">
        <f>'[1]Gas Production - Bcm'!AZ47</f>
        <v>174.93483781720008</v>
      </c>
      <c r="G162" s="4">
        <f>Table1[[#This Row],[Natural Gas Consumption(Bcm)]]*0.72</f>
        <v>27.65752899052076</v>
      </c>
      <c r="H162" s="4">
        <f>'[1]Gas Consumption - Bcm'!BE74</f>
        <v>38.41323470905661</v>
      </c>
      <c r="I162" s="4">
        <v>0</v>
      </c>
      <c r="J162" s="4">
        <f>Table1[[#This Row],[Coal Consumption(Exajoules)]]*34.12</f>
        <v>9.1980832349509E-3</v>
      </c>
      <c r="K162" s="4">
        <f>'[1]Coal Consumption - EJ'!BE74</f>
        <v>2.6958039961755276E-4</v>
      </c>
      <c r="L162" s="4">
        <f>Table1[[#This Row],[Solar Energy Generation (Twh)]]*0.086</f>
        <v>7.1930400000000004E-4</v>
      </c>
      <c r="M162" s="4">
        <f>'[1]Solar Generation - TWh'!BE74</f>
        <v>8.3640000000000016E-3</v>
      </c>
      <c r="N162" s="4">
        <f>Table1[[#This Row],[Solar Energy Consumption ( Exajoules)]]*34.12</f>
        <v>0</v>
      </c>
      <c r="O162" s="4">
        <f>0</f>
        <v>0</v>
      </c>
      <c r="P162" s="4">
        <f>Table1[[#This Row],[Wind Energy Generation (Twh)2]]*0.086</f>
        <v>0</v>
      </c>
      <c r="Q162" s="4">
        <v>0</v>
      </c>
      <c r="R162" s="4">
        <f>Table1[[#This Row],[Wind Energy Consumption(Exajoules)]]*23.88</f>
        <v>0</v>
      </c>
      <c r="S162" s="4">
        <f>'[1]Wind Consumption - EJ'!BE74</f>
        <v>0</v>
      </c>
      <c r="T162" s="4">
        <f>Table1[[#This Row],[Hydroelectricity Generation(Twh)]]*0.086</f>
        <v>0</v>
      </c>
      <c r="U162" s="4">
        <v>0</v>
      </c>
      <c r="V162" s="4">
        <f>Table1[[#This Row],[Hydroelectricity  Consumption (Exajoules)]]*0.086</f>
        <v>0</v>
      </c>
      <c r="W162" s="4">
        <v>0</v>
      </c>
    </row>
    <row r="163" spans="1:23" x14ac:dyDescent="0.3">
      <c r="A163" s="2">
        <v>2021</v>
      </c>
      <c r="B163" t="str">
        <f>'[1]Oil Production - tonnes'!A42</f>
        <v>Qatar</v>
      </c>
      <c r="C163" s="4">
        <f>'[1]Oil Production - tonnes'!BF42</f>
        <v>70.778470521866026</v>
      </c>
      <c r="D163" s="4">
        <f>'[1]Oil Consumption - Tonnes'!BF74</f>
        <v>11.121063434074385</v>
      </c>
      <c r="E163" s="4">
        <f>Table1[[#This Row],[Natural Gas Production(Bcm)]]*0.72</f>
        <v>127.42588759761517</v>
      </c>
      <c r="F163" s="4">
        <f>'[1]Gas Production - Bcm'!BA47</f>
        <v>176.98039944113219</v>
      </c>
      <c r="G163" s="4">
        <f>Table1[[#This Row],[Natural Gas Consumption(Bcm)]]*0.72</f>
        <v>28.879277010745806</v>
      </c>
      <c r="H163" s="4">
        <f>'[1]Gas Consumption - Bcm'!BF74</f>
        <v>40.110106959369176</v>
      </c>
      <c r="I163" s="4">
        <v>0</v>
      </c>
      <c r="J163" s="4">
        <f>Table1[[#This Row],[Coal Consumption(Exajoules)]]*34.12</f>
        <v>3.512824238860048E-3</v>
      </c>
      <c r="K163" s="4">
        <f>'[1]Coal Consumption - EJ'!BF74</f>
        <v>1.0295498941559345E-4</v>
      </c>
      <c r="L163" s="4">
        <f>Table1[[#This Row],[Solar Energy Generation (Twh)]]*0.086</f>
        <v>7.1733868852459019E-4</v>
      </c>
      <c r="M163" s="4">
        <f>'[1]Solar Generation - TWh'!BF74</f>
        <v>8.341147540983607E-3</v>
      </c>
      <c r="N163" s="4">
        <f>Table1[[#This Row],[Solar Energy Consumption ( Exajoules)]]*34.12</f>
        <v>0</v>
      </c>
      <c r="O163" s="4">
        <v>0</v>
      </c>
      <c r="P163" s="4">
        <f>Table1[[#This Row],[Wind Energy Generation (Twh)2]]*0.086</f>
        <v>0</v>
      </c>
      <c r="Q163" s="4">
        <v>0</v>
      </c>
      <c r="R163" s="4">
        <f>Table1[[#This Row],[Wind Energy Consumption(Exajoules)]]*23.88</f>
        <v>0</v>
      </c>
      <c r="S163" s="4">
        <f>'[1]Wind Consumption - EJ'!BF74</f>
        <v>0</v>
      </c>
      <c r="T163" s="4">
        <f>Table1[[#This Row],[Hydroelectricity Generation(Twh)]]*0.086</f>
        <v>0</v>
      </c>
      <c r="U163" s="4">
        <v>0</v>
      </c>
      <c r="V163" s="4">
        <f>Table1[[#This Row],[Hydroelectricity  Consumption (Exajoules)]]*0.086</f>
        <v>0</v>
      </c>
      <c r="W163" s="4">
        <v>0</v>
      </c>
    </row>
    <row r="164" spans="1:23" x14ac:dyDescent="0.3">
      <c r="A164" s="2">
        <v>2022</v>
      </c>
      <c r="B164" t="str">
        <f>'[1]Oil Production - tonnes'!A42</f>
        <v>Qatar</v>
      </c>
      <c r="C164" s="4">
        <f>'[1]Oil Production - tonnes'!BG42</f>
        <v>72.678277927042515</v>
      </c>
      <c r="D164" s="4">
        <f>'[1]Oil Consumption - Tonnes'!BG74</f>
        <v>12.896025134856146</v>
      </c>
      <c r="E164" s="4">
        <f>Table1[[#This Row],[Natural Gas Production(Bcm)]]*0.72</f>
        <v>128.5043731025481</v>
      </c>
      <c r="F164" s="4">
        <f>'[1]Gas Production - Bcm'!BB47</f>
        <v>178.47829597576126</v>
      </c>
      <c r="G164" s="4">
        <f>Table1[[#This Row],[Natural Gas Consumption(Bcm)]]*0.72</f>
        <v>29.04012780273256</v>
      </c>
      <c r="H164" s="4">
        <f>'[1]Gas Consumption - Bcm'!BG74</f>
        <v>40.333510837128557</v>
      </c>
      <c r="I164" s="4">
        <v>0</v>
      </c>
      <c r="J164" s="4">
        <f>Table1[[#This Row],[Coal Consumption(Exajoules)]]*34.12</f>
        <v>1.4122993194032459E-2</v>
      </c>
      <c r="K164" s="4">
        <f>'[1]Coal Consumption - EJ'!BG74</f>
        <v>4.1392125422134995E-4</v>
      </c>
      <c r="L164" s="4">
        <f>Table1[[#This Row],[Solar Energy Generation (Twh)]]*0.086</f>
        <v>7.1930400000000004E-4</v>
      </c>
      <c r="M164" s="4">
        <f>'[1]Solar Generation - TWh'!BE74</f>
        <v>8.3640000000000016E-3</v>
      </c>
      <c r="N164" s="4">
        <f>Table1[[#This Row],[Solar Energy Consumption ( Exajoules)]]*34.12</f>
        <v>0</v>
      </c>
      <c r="O164" s="4">
        <v>0</v>
      </c>
      <c r="P164" s="4">
        <f>Table1[[#This Row],[Wind Energy Generation (Twh)2]]*0.086</f>
        <v>0</v>
      </c>
      <c r="Q164" s="4">
        <f>'[1]Wind Generation - TWh'!BG74</f>
        <v>0</v>
      </c>
      <c r="R164" s="4">
        <f>Table1[[#This Row],[Wind Energy Consumption(Exajoules)]]*23.88</f>
        <v>0</v>
      </c>
      <c r="S164" s="4">
        <f>'[1]Wind Consumption - EJ'!BG74</f>
        <v>0</v>
      </c>
      <c r="T164" s="4">
        <f>Table1[[#This Row],[Hydroelectricity Generation(Twh)]]*0.086</f>
        <v>0</v>
      </c>
      <c r="U164" s="4">
        <v>0</v>
      </c>
      <c r="V164" s="4">
        <f>Table1[[#This Row],[Hydroelectricity  Consumption (Exajoules)]]*0.086</f>
        <v>0</v>
      </c>
      <c r="W164" s="4">
        <v>0</v>
      </c>
    </row>
    <row r="165" spans="1:23" x14ac:dyDescent="0.3">
      <c r="A165" s="2">
        <v>2023</v>
      </c>
      <c r="B165" t="str">
        <f>'[1]Oil Production - tonnes'!A42</f>
        <v>Qatar</v>
      </c>
      <c r="C165" s="4">
        <f>'[1]Oil Production - tonnes'!BH42</f>
        <v>74.112968598889239</v>
      </c>
      <c r="D165" s="4">
        <f>'[1]Oil Consumption - Tonnes'!BH74</f>
        <v>13.5892227322722</v>
      </c>
      <c r="E165" s="4">
        <f>Table1[[#This Row],[Natural Gas Production(Bcm)]]*0.72</f>
        <v>130.30314232782504</v>
      </c>
      <c r="F165" s="4">
        <f>'[1]Gas Production - Bcm'!BC47</f>
        <v>180.97658656642366</v>
      </c>
      <c r="G165" s="4">
        <f>Table1[[#This Row],[Natural Gas Consumption(Bcm)]]*0.72</f>
        <v>31.82494892874881</v>
      </c>
      <c r="H165" s="4">
        <f>'[1]Gas Consumption - Bcm'!BH74</f>
        <v>44.201317956595574</v>
      </c>
      <c r="I165" s="4">
        <v>0</v>
      </c>
      <c r="J165" s="4">
        <f>Table1[[#This Row],[Coal Consumption(Exajoules)]]*34.12</f>
        <v>1.6115560757461934E-2</v>
      </c>
      <c r="K165" s="4">
        <f>'[1]Coal Consumption - EJ'!BH74</f>
        <v>4.7232006909325719E-4</v>
      </c>
      <c r="L165" s="4">
        <f>Table1[[#This Row],[Solar Energy Generation (Twh)]]*0.086</f>
        <v>0.11355130400000002</v>
      </c>
      <c r="M165" s="4">
        <f>'[1]Solar Generation - TWh'!BH74</f>
        <v>1.3203640000000003</v>
      </c>
      <c r="N165" s="4">
        <f>Table1[[#This Row],[Solar Energy Consumption ( Exajoules)]]*34.12</f>
        <v>0.42129647210240362</v>
      </c>
      <c r="O165" s="4">
        <f>'[1]Solar Consumption - EJ'!BH74</f>
        <v>1.2347493320703506E-2</v>
      </c>
      <c r="P165" s="4">
        <f>Table1[[#This Row],[Wind Energy Generation (Twh)2]]*0.086</f>
        <v>0</v>
      </c>
      <c r="Q165" s="4">
        <f>'[1]Wind Generation - TWh'!BH74</f>
        <v>0</v>
      </c>
      <c r="R165" s="4">
        <f>Table1[[#This Row],[Wind Energy Consumption(Exajoules)]]*23.88</f>
        <v>0</v>
      </c>
      <c r="S165" s="4">
        <f>'[1]Wind Consumption - EJ'!BH74</f>
        <v>0</v>
      </c>
      <c r="T165" s="4">
        <f>Table1[[#This Row],[Hydroelectricity Generation(Twh)]]*0.086</f>
        <v>0</v>
      </c>
      <c r="U165" s="4">
        <v>0</v>
      </c>
      <c r="V165" s="4">
        <f>Table1[[#This Row],[Hydroelectricity  Consumption (Exajoules)]]*0.086</f>
        <v>0</v>
      </c>
      <c r="W165" s="4">
        <v>0</v>
      </c>
    </row>
    <row r="166" spans="1:23" x14ac:dyDescent="0.3">
      <c r="A166" s="2">
        <v>2020</v>
      </c>
      <c r="B166" t="str">
        <f>'[1]Oil Production - tonnes'!A53</f>
        <v xml:space="preserve">Republic of Congo </v>
      </c>
      <c r="C166" s="4">
        <f>'[1]Oil Production - tonnes'!BE53</f>
        <v>15.752179504347653</v>
      </c>
      <c r="D166" s="4">
        <f>0</f>
        <v>0</v>
      </c>
      <c r="E166" s="4">
        <f>Table1[[#This Row],[Natural Gas Production(Bcm)]]*0.72</f>
        <v>0</v>
      </c>
      <c r="F166" s="4">
        <v>0</v>
      </c>
      <c r="G166" s="4">
        <f>Table1[[#This Row],[Natural Gas Consumption(Bcm)]]*0.72</f>
        <v>0</v>
      </c>
      <c r="H166" s="4">
        <v>0</v>
      </c>
      <c r="I166" s="4">
        <v>0</v>
      </c>
      <c r="J166" s="4">
        <f>Table1[[#This Row],[Coal Consumption(Exajoules)]]*34.12</f>
        <v>0</v>
      </c>
      <c r="K166" s="4">
        <v>0</v>
      </c>
      <c r="L166" s="4">
        <f>Table1[[#This Row],[Solar Energy Generation (Twh)]]*0.086</f>
        <v>0</v>
      </c>
      <c r="M166" s="4">
        <v>0</v>
      </c>
      <c r="N166" s="4">
        <f>Table1[[#This Row],[Solar Energy Consumption ( Exajoules)]]*34.12</f>
        <v>0</v>
      </c>
      <c r="O166" s="4">
        <v>0</v>
      </c>
      <c r="P166" s="4">
        <f>Table1[[#This Row],[Wind Energy Generation (Twh)2]]*0.086</f>
        <v>0</v>
      </c>
      <c r="Q166" s="4">
        <v>0</v>
      </c>
      <c r="R166" s="4">
        <f>Table1[[#This Row],[Wind Energy Consumption(Exajoules)]]*23.88</f>
        <v>0</v>
      </c>
      <c r="S166" s="4">
        <v>0</v>
      </c>
      <c r="T166" s="4">
        <f>Table1[[#This Row],[Hydroelectricity Generation(Twh)]]*0.086</f>
        <v>0</v>
      </c>
      <c r="U166" s="4">
        <v>0</v>
      </c>
      <c r="V166" s="4">
        <f>Table1[[#This Row],[Hydroelectricity  Consumption (Exajoules)]]*0.086</f>
        <v>0</v>
      </c>
      <c r="W166" s="4">
        <v>0</v>
      </c>
    </row>
    <row r="167" spans="1:23" x14ac:dyDescent="0.3">
      <c r="A167" s="2">
        <v>2021</v>
      </c>
      <c r="B167" t="str">
        <f>'[1]Oil Production - tonnes'!A53</f>
        <v xml:space="preserve">Republic of Congo </v>
      </c>
      <c r="C167" s="4">
        <f>'[1]Oil Production - tonnes'!BF53</f>
        <v>14.002080508474577</v>
      </c>
      <c r="D167" s="4">
        <v>0</v>
      </c>
      <c r="E167" s="4">
        <f>Table1[[#This Row],[Natural Gas Production(Bcm)]]*0.72</f>
        <v>0</v>
      </c>
      <c r="F167" s="4">
        <v>0</v>
      </c>
      <c r="G167" s="4">
        <f>Table1[[#This Row],[Natural Gas Consumption(Bcm)]]*0.72</f>
        <v>0</v>
      </c>
      <c r="H167" s="4">
        <v>0</v>
      </c>
      <c r="I167" s="4">
        <v>0</v>
      </c>
      <c r="J167" s="4">
        <f>Table1[[#This Row],[Coal Consumption(Exajoules)]]*34.12</f>
        <v>0</v>
      </c>
      <c r="K167" s="4">
        <v>0</v>
      </c>
      <c r="L167" s="4">
        <f>Table1[[#This Row],[Solar Energy Generation (Twh)]]*0.086</f>
        <v>0</v>
      </c>
      <c r="M167" s="4">
        <v>0</v>
      </c>
      <c r="N167" s="4">
        <f>Table1[[#This Row],[Solar Energy Consumption ( Exajoules)]]*34.12</f>
        <v>0</v>
      </c>
      <c r="O167" s="4">
        <v>0</v>
      </c>
      <c r="P167" s="4">
        <f>Table1[[#This Row],[Wind Energy Generation (Twh)2]]*0.086</f>
        <v>0</v>
      </c>
      <c r="Q167" s="4">
        <v>0</v>
      </c>
      <c r="R167" s="4">
        <f>Table1[[#This Row],[Wind Energy Consumption(Exajoules)]]*23.88</f>
        <v>0</v>
      </c>
      <c r="S167" s="4">
        <v>0</v>
      </c>
      <c r="T167" s="4">
        <f>Table1[[#This Row],[Hydroelectricity Generation(Twh)]]*0.086</f>
        <v>0</v>
      </c>
      <c r="U167" s="4">
        <v>0</v>
      </c>
      <c r="V167" s="4">
        <f>Table1[[#This Row],[Hydroelectricity  Consumption (Exajoules)]]*0.086</f>
        <v>0</v>
      </c>
      <c r="W167" s="4">
        <v>0</v>
      </c>
    </row>
    <row r="168" spans="1:23" x14ac:dyDescent="0.3">
      <c r="A168" s="2">
        <v>2022</v>
      </c>
      <c r="B168" t="str">
        <f>'[1]Oil Production - tonnes'!A53</f>
        <v xml:space="preserve">Republic of Congo </v>
      </c>
      <c r="C168" s="4">
        <f>'[1]Oil Production - tonnes'!BG53</f>
        <v>13.742146892655366</v>
      </c>
      <c r="D168" s="4">
        <v>0</v>
      </c>
      <c r="E168" s="4">
        <f>Table1[[#This Row],[Natural Gas Production(Bcm)]]*0.72</f>
        <v>0</v>
      </c>
      <c r="F168" s="4">
        <v>0</v>
      </c>
      <c r="G168" s="4">
        <f>Table1[[#This Row],[Natural Gas Consumption(Bcm)]]*0.72</f>
        <v>0</v>
      </c>
      <c r="H168" s="4">
        <f>0</f>
        <v>0</v>
      </c>
      <c r="I168" s="4">
        <v>0</v>
      </c>
      <c r="J168" s="4">
        <f>Table1[[#This Row],[Coal Consumption(Exajoules)]]*34.12</f>
        <v>0</v>
      </c>
      <c r="K168" s="4">
        <v>0</v>
      </c>
      <c r="L168" s="4">
        <f>Table1[[#This Row],[Solar Energy Generation (Twh)]]*0.086</f>
        <v>0</v>
      </c>
      <c r="M168" s="4">
        <v>0</v>
      </c>
      <c r="N168" s="4">
        <f>Table1[[#This Row],[Solar Energy Consumption ( Exajoules)]]*34.12</f>
        <v>0</v>
      </c>
      <c r="O168" s="4">
        <v>0</v>
      </c>
      <c r="P168" s="4">
        <f>Table1[[#This Row],[Wind Energy Generation (Twh)2]]*0.086</f>
        <v>0</v>
      </c>
      <c r="Q168" s="4">
        <v>0</v>
      </c>
      <c r="R168" s="4">
        <f>Table1[[#This Row],[Wind Energy Consumption(Exajoules)]]*23.88</f>
        <v>0</v>
      </c>
      <c r="S168" s="4">
        <v>0</v>
      </c>
      <c r="T168" s="4">
        <f>Table1[[#This Row],[Hydroelectricity Generation(Twh)]]*0.086</f>
        <v>0</v>
      </c>
      <c r="U168" s="4">
        <v>0</v>
      </c>
      <c r="V168" s="4">
        <f>Table1[[#This Row],[Hydroelectricity  Consumption (Exajoules)]]*0.086</f>
        <v>0</v>
      </c>
      <c r="W168" s="4">
        <v>0</v>
      </c>
    </row>
    <row r="169" spans="1:23" x14ac:dyDescent="0.3">
      <c r="A169" s="2">
        <v>2023</v>
      </c>
      <c r="B169" t="str">
        <f>'[1]Oil Production - tonnes'!A53</f>
        <v xml:space="preserve">Republic of Congo </v>
      </c>
      <c r="C169" s="4">
        <f>'[1]Oil Production - tonnes'!BH53</f>
        <v>14.226545197740114</v>
      </c>
      <c r="D169" s="4">
        <v>0</v>
      </c>
      <c r="E169" s="4">
        <f>Table1[[#This Row],[Natural Gas Production(Bcm)]]*0.72</f>
        <v>0</v>
      </c>
      <c r="F169" s="4">
        <v>0</v>
      </c>
      <c r="G169" s="4">
        <f>Table1[[#This Row],[Natural Gas Consumption(Bcm)]]*0.72</f>
        <v>0</v>
      </c>
      <c r="H169" s="4">
        <v>0</v>
      </c>
      <c r="I169" s="4">
        <v>0</v>
      </c>
      <c r="J169" s="4">
        <f>Table1[[#This Row],[Coal Consumption(Exajoules)]]*34.12</f>
        <v>0</v>
      </c>
      <c r="K169" s="4">
        <v>0</v>
      </c>
      <c r="L169" s="4">
        <f>Table1[[#This Row],[Solar Energy Generation (Twh)]]*0.086</f>
        <v>0</v>
      </c>
      <c r="M169" s="4">
        <v>0</v>
      </c>
      <c r="N169" s="4">
        <f>Table1[[#This Row],[Solar Energy Consumption ( Exajoules)]]*34.12</f>
        <v>0</v>
      </c>
      <c r="O169" s="4">
        <v>0</v>
      </c>
      <c r="P169" s="4">
        <f>Table1[[#This Row],[Wind Energy Generation (Twh)2]]*0.086</f>
        <v>0</v>
      </c>
      <c r="Q169" s="4">
        <v>0</v>
      </c>
      <c r="R169" s="4">
        <f>Table1[[#This Row],[Wind Energy Consumption(Exajoules)]]*23.88</f>
        <v>0</v>
      </c>
      <c r="S169" s="4">
        <v>0</v>
      </c>
      <c r="T169" s="4">
        <f>Table1[[#This Row],[Hydroelectricity Generation(Twh)]]*0.086</f>
        <v>0</v>
      </c>
      <c r="U169" s="4">
        <v>0</v>
      </c>
      <c r="V169" s="4">
        <f>Table1[[#This Row],[Hydroelectricity  Consumption (Exajoules)]]*0.086</f>
        <v>0</v>
      </c>
      <c r="W169" s="4">
        <v>0</v>
      </c>
    </row>
    <row r="170" spans="1:23" x14ac:dyDescent="0.3">
      <c r="A170" s="2">
        <v>2020</v>
      </c>
      <c r="B170" t="str">
        <f>'[1]Oil Production - tonnes'!A24</f>
        <v>Romania</v>
      </c>
      <c r="C170" s="4">
        <f>'[1]Oil Production - tonnes'!BE24</f>
        <v>3.4569999999999999</v>
      </c>
      <c r="D170" s="4">
        <f>'[1]Oil Consumption - Tonnes'!BE47</f>
        <v>9.8102280000000004</v>
      </c>
      <c r="E170" s="4">
        <f>Table1[[#This Row],[Natural Gas Production(Bcm)]]*0.72</f>
        <v>6.1893514000000014</v>
      </c>
      <c r="F170" s="4">
        <f>'[1]Gas Production - Bcm'!AZ26</f>
        <v>8.5963213888888905</v>
      </c>
      <c r="G170" s="4">
        <f>Table1[[#This Row],[Natural Gas Consumption(Bcm)]]*0.72</f>
        <v>0.71346600000000004</v>
      </c>
      <c r="H170" s="4">
        <f>'[1]Gas Consumption - Bcm'!BE51</f>
        <v>0.99092500000000006</v>
      </c>
      <c r="I170" s="4">
        <f>'[1]Coal Production - mt'!$AO$22</f>
        <v>15.032727999999999</v>
      </c>
      <c r="J170" s="4">
        <f>Table1[[#This Row],[Coal Consumption(Exajoules)]]*34.12</f>
        <v>5.1247404283285141</v>
      </c>
      <c r="K170" s="4">
        <f>'[1]Coal Consumption - EJ'!BE47</f>
        <v>0.15019755065441132</v>
      </c>
      <c r="L170" s="4">
        <f>Table1[[#This Row],[Solar Energy Generation (Twh)]]*0.086</f>
        <v>0.149038</v>
      </c>
      <c r="M170" s="4">
        <f>'[1]Solar Generation - TWh'!BE47</f>
        <v>1.7330000000000001</v>
      </c>
      <c r="N170" s="4">
        <f>Table1[[#This Row],[Solar Energy Consumption ( Exajoules)]]*34.12</f>
        <v>0.55905258424580095</v>
      </c>
      <c r="O170" s="4">
        <f>'[1]Solar Consumption - EJ'!BE47</f>
        <v>1.6384894028306007E-2</v>
      </c>
      <c r="P170" s="4">
        <f>Table1[[#This Row],[Wind Energy Generation (Twh)2]]*0.086</f>
        <v>0.59726999999999997</v>
      </c>
      <c r="Q170" s="4">
        <f>'[1]Wind Generation - TWh'!BE47</f>
        <v>6.9450000000000003</v>
      </c>
      <c r="R170" s="4">
        <f>Table1[[#This Row],[Wind Energy Consumption(Exajoules)]]*23.88</f>
        <v>1.4113309957610909E-3</v>
      </c>
      <c r="S170" s="4">
        <f>'[1]Wind Consumption - EJ'!BE49</f>
        <v>5.910096297156997E-5</v>
      </c>
      <c r="T170" s="4">
        <f>Table1[[#This Row],[Hydroelectricity Generation(Twh)]]*0.086</f>
        <v>1.322753702</v>
      </c>
      <c r="U170" s="4">
        <f>'[1]Hydro Generation - TWh'!BE47</f>
        <v>15.380857000000001</v>
      </c>
      <c r="V170" s="4">
        <f>Table1[[#This Row],[Hydroelectricity  Consumption (Exajoules)]]*0.086</f>
        <v>1.2506162285804747E-2</v>
      </c>
      <c r="W170" s="4">
        <f>'[1]Hydro Consumption - EJ'!BE47</f>
        <v>0.14542049169540405</v>
      </c>
    </row>
    <row r="171" spans="1:23" x14ac:dyDescent="0.3">
      <c r="A171" s="2">
        <v>2021</v>
      </c>
      <c r="B171" t="str">
        <f>'[1]Oil Production - tonnes'!A24</f>
        <v>Romania</v>
      </c>
      <c r="C171" s="4">
        <f>'[1]Oil Production - tonnes'!BF24</f>
        <v>3.3220000000000001</v>
      </c>
      <c r="D171" s="4">
        <f>'[1]Oil Consumption - Tonnes'!BF47</f>
        <v>10.515892999999998</v>
      </c>
      <c r="E171" s="4">
        <f>Table1[[#This Row],[Natural Gas Production(Bcm)]]*0.72</f>
        <v>6.2176943200000023</v>
      </c>
      <c r="F171" s="4">
        <f>'[1]Gas Production - Bcm'!BA26</f>
        <v>8.6356865555555586</v>
      </c>
      <c r="G171" s="4">
        <f>Table1[[#This Row],[Natural Gas Consumption(Bcm)]]*0.72</f>
        <v>8.3296488800000006</v>
      </c>
      <c r="H171" s="4">
        <f>'[1]Gas Consumption - Bcm'!BF47</f>
        <v>11.56895677777778</v>
      </c>
      <c r="I171" s="4">
        <f>'[1]Coal Production - mt'!AP22</f>
        <v>17.739497999999998</v>
      </c>
      <c r="J171" s="4">
        <f>Table1[[#This Row],[Coal Consumption(Exajoules)]]*34.12</f>
        <v>5.7887270712852477</v>
      </c>
      <c r="K171" s="4">
        <f>'[1]Coal Consumption - EJ'!BF47</f>
        <v>0.16965788602828979</v>
      </c>
      <c r="L171" s="4">
        <f>Table1[[#This Row],[Solar Energy Generation (Twh)]]*0.086</f>
        <v>0.146458</v>
      </c>
      <c r="M171" s="4">
        <f>'[1]Solar Generation - TWh'!BF47</f>
        <v>1.7030000000000001</v>
      </c>
      <c r="N171" s="4">
        <f>Table1[[#This Row],[Solar Energy Consumption ( Exajoules)]]*34.12</f>
        <v>0.54736408747732634</v>
      </c>
      <c r="O171" s="4">
        <f>'[1]Solar Consumption - EJ'!BF47</f>
        <v>1.6042323783040047E-2</v>
      </c>
      <c r="P171" s="4">
        <f>Table1[[#This Row],[Wind Energy Generation (Twh)2]]*0.086</f>
        <v>0.56553600000000004</v>
      </c>
      <c r="Q171" s="4">
        <f>'[1]Wind Generation - TWh'!BF47</f>
        <v>6.5760000000000005</v>
      </c>
      <c r="R171" s="4">
        <f>Table1[[#This Row],[Wind Energy Consumption(Exajoules)]]*23.88</f>
        <v>1.2581480735389049E-3</v>
      </c>
      <c r="S171" s="4">
        <f>'[1]Wind Consumption - EJ'!BF49</f>
        <v>5.2686267736135051E-5</v>
      </c>
      <c r="T171" s="4">
        <f>Table1[[#This Row],[Hydroelectricity Generation(Twh)]]*0.086</f>
        <v>1.4974262380000001</v>
      </c>
      <c r="U171" s="4">
        <f>'[1]Hydro Generation - TWh'!BF47</f>
        <v>17.411933000000001</v>
      </c>
      <c r="V171" s="4">
        <f>Table1[[#This Row],[Hydroelectricity  Consumption (Exajoules)]]*0.086</f>
        <v>1.4105811148881911E-2</v>
      </c>
      <c r="W171" s="4">
        <f>'[1]Hydro Consumption - EJ'!BF47</f>
        <v>0.16402105987071991</v>
      </c>
    </row>
    <row r="172" spans="1:23" x14ac:dyDescent="0.3">
      <c r="A172" s="2">
        <v>2022</v>
      </c>
      <c r="B172" t="str">
        <f>'[1]Oil Production - tonnes'!A24</f>
        <v>Romania</v>
      </c>
      <c r="C172" s="4">
        <f>'[1]Oil Production - tonnes'!BG24</f>
        <v>3.1310000000000002</v>
      </c>
      <c r="D172" s="4">
        <f>'[1]Oil Consumption - Tonnes'!BG47</f>
        <v>10.584276000000003</v>
      </c>
      <c r="E172" s="4">
        <f>Table1[[#This Row],[Natural Gas Production(Bcm)]]*0.72</f>
        <v>6.3004096000000001</v>
      </c>
      <c r="F172" s="4">
        <f>'[1]Gas Production - Bcm'!BB26</f>
        <v>8.7505688888888891</v>
      </c>
      <c r="G172" s="4">
        <f>Table1[[#This Row],[Natural Gas Consumption(Bcm)]]*0.72</f>
        <v>0.57583799999999996</v>
      </c>
      <c r="H172" s="4">
        <f>'[1]Gas Consumption - Bcm'!BG51</f>
        <v>0.79977500000000001</v>
      </c>
      <c r="I172" s="4">
        <f>'[1]Coal Production - mt'!AQ22</f>
        <v>18.206032999999998</v>
      </c>
      <c r="J172" s="4">
        <f>Table1[[#This Row],[Coal Consumption(Exajoules)]]*34.12</f>
        <v>5.163405331969261</v>
      </c>
      <c r="K172" s="4">
        <f>'[1]Coal Consumption - EJ'!BG47</f>
        <v>0.15133075416088104</v>
      </c>
      <c r="L172" s="4">
        <f>Table1[[#This Row],[Solar Energy Generation (Twh)]]*0.086</f>
        <v>0.171004034</v>
      </c>
      <c r="M172" s="4">
        <f>'[1]Solar Generation - TWh'!BG47</f>
        <v>1.9884190000000002</v>
      </c>
      <c r="N172" s="4">
        <f>Table1[[#This Row],[Solar Energy Consumption ( Exajoules)]]*34.12</f>
        <v>0.63677044890820977</v>
      </c>
      <c r="O172" s="4">
        <f>'[1]Solar Consumption - EJ'!BG47</f>
        <v>1.8662674352526665E-2</v>
      </c>
      <c r="P172" s="4">
        <f>Table1[[#This Row],[Wind Energy Generation (Twh)2]]*0.086</f>
        <v>0.60174199999999989</v>
      </c>
      <c r="Q172" s="4">
        <f>'[1]Wind Generation - TWh'!BG47</f>
        <v>6.9969999999999999</v>
      </c>
      <c r="R172" s="4">
        <f>Table1[[#This Row],[Wind Energy Consumption(Exajoules)]]*23.88</f>
        <v>1.2844899435003753E-3</v>
      </c>
      <c r="S172" s="4">
        <f>'[1]Wind Consumption - EJ'!BG49</f>
        <v>5.3789361118106171E-5</v>
      </c>
      <c r="T172" s="4">
        <f>Table1[[#This Row],[Hydroelectricity Generation(Twh)]]*0.086</f>
        <v>1.2019900079999999</v>
      </c>
      <c r="U172" s="4">
        <f>'[1]Hydro Generation - TWh'!BG47</f>
        <v>13.976628</v>
      </c>
      <c r="V172" s="4">
        <f>Table1[[#This Row],[Hydroelectricity  Consumption (Exajoules)]]*0.086</f>
        <v>1.1281499505043029E-2</v>
      </c>
      <c r="W172" s="4">
        <f>'[1]Hydro Consumption - EJ'!BG47</f>
        <v>0.13118022680282593</v>
      </c>
    </row>
    <row r="173" spans="1:23" x14ac:dyDescent="0.3">
      <c r="A173" s="2">
        <v>2023</v>
      </c>
      <c r="B173" t="str">
        <f>'[1]Oil Production - tonnes'!A24</f>
        <v>Romania</v>
      </c>
      <c r="C173" s="4">
        <f>'[1]Oil Production - tonnes'!BH24</f>
        <v>2.984</v>
      </c>
      <c r="D173" s="4">
        <f>'[1]Oil Consumption - Tonnes'!BH47</f>
        <v>10.563464913121418</v>
      </c>
      <c r="E173" s="4">
        <f>Table1[[#This Row],[Natural Gas Production(Bcm)]]*0.72</f>
        <v>6.3879961553194207</v>
      </c>
      <c r="F173" s="4">
        <f>'[1]Gas Production - Bcm'!BC26</f>
        <v>8.8722168823880843</v>
      </c>
      <c r="G173" s="4">
        <f>Table1[[#This Row],[Natural Gas Consumption(Bcm)]]*0.72</f>
        <v>6.541914001603768</v>
      </c>
      <c r="H173" s="4">
        <f>'[1]Gas Consumption - Bcm'!BH47</f>
        <v>9.0859916688941222</v>
      </c>
      <c r="I173" s="4">
        <f>'[1]Coal Production - mt'!AR22</f>
        <v>14.790409476651984</v>
      </c>
      <c r="J173" s="4">
        <f>Table1[[#This Row],[Coal Consumption(Exajoules)]]*34.12</f>
        <v>3.896709268093109</v>
      </c>
      <c r="K173" s="4">
        <f>'[1]Coal Consumption - EJ'!BH47</f>
        <v>0.11420601606369019</v>
      </c>
      <c r="L173" s="4">
        <f>Table1[[#This Row],[Solar Energy Generation (Twh)]]*0.086</f>
        <v>0.16017605466514545</v>
      </c>
      <c r="M173" s="4">
        <f>'[1]Solar Generation - TWh'!BH47</f>
        <v>1.862512263548203</v>
      </c>
      <c r="N173" s="4">
        <f>Table1[[#This Row],[Solar Energy Consumption ( Exajoules)]]*34.12</f>
        <v>0.59428299576044075</v>
      </c>
      <c r="O173" s="4">
        <f>'[1]Solar Consumption - EJ'!BH47</f>
        <v>1.7417438328266144E-2</v>
      </c>
      <c r="P173" s="4">
        <f>Table1[[#This Row],[Wind Energy Generation (Twh)2]]*0.086</f>
        <v>0.65574999999999994</v>
      </c>
      <c r="Q173" s="4">
        <f>'[1]Wind Generation - TWh'!BH47</f>
        <v>7.625</v>
      </c>
      <c r="R173" s="4">
        <f>Table1[[#This Row],[Wind Energy Consumption(Exajoules)]]*23.88</f>
        <v>1.4347820154216606E-3</v>
      </c>
      <c r="S173" s="4">
        <f>'[1]Wind Consumption - EJ'!BH49</f>
        <v>6.0082998970756307E-5</v>
      </c>
      <c r="T173" s="4">
        <f>Table1[[#This Row],[Hydroelectricity Generation(Twh)]]*0.086</f>
        <v>1.5684360079999997</v>
      </c>
      <c r="U173" s="4">
        <f>'[1]Hydro Generation - TWh'!BH47</f>
        <v>18.237627999999997</v>
      </c>
      <c r="V173" s="4">
        <f>Table1[[#This Row],[Hydroelectricity  Consumption (Exajoules)]]*0.086</f>
        <v>1.4667359262704849E-2</v>
      </c>
      <c r="W173" s="4">
        <f>'[1]Hydro Consumption - EJ'!BH47</f>
        <v>0.17055068910121918</v>
      </c>
    </row>
    <row r="174" spans="1:23" x14ac:dyDescent="0.3">
      <c r="A174" s="2">
        <v>2020</v>
      </c>
      <c r="B174" t="str">
        <f>'[1]Oil Production - tonnes'!A31</f>
        <v>Russian Federation</v>
      </c>
      <c r="C174" s="4">
        <f>'[1]Oil Production - tonnes'!BE31</f>
        <v>524.37202728409409</v>
      </c>
      <c r="D174" s="4">
        <f>'[1]Oil Consumption - Tonnes'!BE62</f>
        <v>149.67014991514759</v>
      </c>
      <c r="E174" s="4">
        <f>Table1[[#This Row],[Natural Gas Production(Bcm)]]*0.72</f>
        <v>459.68159234336281</v>
      </c>
      <c r="F174" s="4">
        <f>'[1]Gas Production - Bcm'!AZ34</f>
        <v>638.44665603244835</v>
      </c>
      <c r="G174" s="4">
        <f>Table1[[#This Row],[Natural Gas Consumption(Bcm)]]*0.72</f>
        <v>304.90805309734509</v>
      </c>
      <c r="H174" s="4">
        <f>'[1]Gas Consumption - Bcm'!BE62</f>
        <v>423.48340707964599</v>
      </c>
      <c r="I174" s="4">
        <f>'[1]Coal Production - mt'!AO32</f>
        <v>399.75431823529414</v>
      </c>
      <c r="J174" s="4">
        <f>Table1[[#This Row],[Coal Consumption(Exajoules)]]*34.12</f>
        <v>112.2972300338745</v>
      </c>
      <c r="K174" s="4">
        <f>'[1]Coal Consumption - EJ'!BE62</f>
        <v>3.2912435531616211</v>
      </c>
      <c r="L174" s="4">
        <f>Table1[[#This Row],[Solar Energy Generation (Twh)]]*0.086</f>
        <v>0.16014403999999999</v>
      </c>
      <c r="M174" s="4">
        <f>'[1]Solar Generation - TWh'!BE62</f>
        <v>1.8621400000000001</v>
      </c>
      <c r="N174" s="4">
        <f>Table1[[#This Row],[Solar Energy Consumption ( Exajoules)]]*34.12</f>
        <v>0.60071212656795969</v>
      </c>
      <c r="O174" s="4">
        <f>'[1]Solar Consumption - EJ'!BE62</f>
        <v>1.7605865374207497E-2</v>
      </c>
      <c r="P174" s="4">
        <f>Table1[[#This Row],[Wind Energy Generation (Twh)2]]*0.086</f>
        <v>9.7869719999999993E-2</v>
      </c>
      <c r="Q174" s="4">
        <f>'[1]Wind Generation - TWh'!BE62</f>
        <v>1.13802</v>
      </c>
      <c r="R174" s="4">
        <f>Table1[[#This Row],[Wind Energy Consumption(Exajoules)]]*23.88</f>
        <v>0.25693854678422212</v>
      </c>
      <c r="S174" s="4">
        <f>'[1]Wind Consumption - EJ'!BE62</f>
        <v>1.0759570635855198E-2</v>
      </c>
      <c r="T174" s="4">
        <f>Table1[[#This Row],[Hydroelectricity Generation(Twh)]]*0.086</f>
        <v>18.269691219999999</v>
      </c>
      <c r="U174" s="4">
        <f>'[1]Hydro Generation - TWh'!BE62</f>
        <v>212.43826999999999</v>
      </c>
      <c r="V174" s="4">
        <f>Table1[[#This Row],[Hydroelectricity  Consumption (Exajoules)]]*0.086</f>
        <v>0.1727333664894104</v>
      </c>
      <c r="W174" s="4">
        <f>'[1]Hydro Consumption - EJ'!BE62</f>
        <v>2.0085275173187256</v>
      </c>
    </row>
    <row r="175" spans="1:23" x14ac:dyDescent="0.3">
      <c r="A175" s="2">
        <v>2021</v>
      </c>
      <c r="B175" t="str">
        <f>'[1]Oil Production - tonnes'!A31</f>
        <v>Russian Federation</v>
      </c>
      <c r="C175" s="4">
        <f>'[1]Oil Production - tonnes'!BF31</f>
        <v>538.78361006316175</v>
      </c>
      <c r="D175" s="4">
        <f>'[1]Oil Consumption - Tonnes'!BF62</f>
        <v>159.16670393639305</v>
      </c>
      <c r="E175" s="4">
        <f>Table1[[#This Row],[Natural Gas Production(Bcm)]]*0.72</f>
        <v>505.52413674318581</v>
      </c>
      <c r="F175" s="4">
        <f>'[1]Gas Production - Bcm'!BA34</f>
        <v>702.11685658775809</v>
      </c>
      <c r="G175" s="4">
        <f>Table1[[#This Row],[Natural Gas Consumption(Bcm)]]*0.72</f>
        <v>310.71202965946998</v>
      </c>
      <c r="H175" s="4">
        <f>'[1]Gas Consumption - Bcm'!BF62</f>
        <v>431.54448563815276</v>
      </c>
      <c r="I175" s="4">
        <f>'[1]Coal Production - mt'!AP32</f>
        <v>434.07029352941174</v>
      </c>
      <c r="J175" s="4">
        <f>Table1[[#This Row],[Coal Consumption(Exajoules)]]*34.12</f>
        <v>116.89711707115173</v>
      </c>
      <c r="K175" s="4">
        <f>'[1]Coal Consumption - EJ'!BF62</f>
        <v>3.4260585308074951</v>
      </c>
      <c r="L175" s="4">
        <f>Table1[[#This Row],[Solar Energy Generation (Twh)]]*0.086</f>
        <v>0.19883544</v>
      </c>
      <c r="M175" s="4">
        <f>'[1]Solar Generation - TWh'!BF62</f>
        <v>2.3120400000000001</v>
      </c>
      <c r="N175" s="4">
        <f>Table1[[#This Row],[Solar Energy Consumption ( Exajoules)]]*34.12</f>
        <v>0.7431166017800569</v>
      </c>
      <c r="O175" s="4">
        <f>'[1]Solar Consumption - EJ'!BF62</f>
        <v>2.1779501810669899E-2</v>
      </c>
      <c r="P175" s="4">
        <f>Table1[[#This Row],[Wind Energy Generation (Twh)2]]*0.086</f>
        <v>0.22229624000000001</v>
      </c>
      <c r="Q175" s="4">
        <f>'[1]Wind Generation - TWh'!BF62</f>
        <v>2.5848400000000002</v>
      </c>
      <c r="R175" s="4">
        <f>Table1[[#This Row],[Wind Energy Consumption(Exajoules)]]*23.88</f>
        <v>0.58146102167665958</v>
      </c>
      <c r="S175" s="4">
        <f>'[1]Wind Consumption - EJ'!BF62</f>
        <v>2.4349289014935493E-2</v>
      </c>
      <c r="T175" s="4">
        <f>Table1[[#This Row],[Hydroelectricity Generation(Twh)]]*0.086</f>
        <v>18.44986982</v>
      </c>
      <c r="U175" s="4">
        <f>'[1]Hydro Generation - TWh'!BF62</f>
        <v>214.53337000000002</v>
      </c>
      <c r="V175" s="4">
        <f>Table1[[#This Row],[Hydroelectricity  Consumption (Exajoules)]]*0.086</f>
        <v>0.17379844665527341</v>
      </c>
      <c r="W175" s="4">
        <f>'[1]Hydro Consumption - EJ'!BF62</f>
        <v>2.0209121704101563</v>
      </c>
    </row>
    <row r="176" spans="1:23" x14ac:dyDescent="0.3">
      <c r="A176" s="2">
        <v>2022</v>
      </c>
      <c r="B176" t="str">
        <f>'[1]Oil Production - tonnes'!A31</f>
        <v>Russian Federation</v>
      </c>
      <c r="C176" s="4">
        <f>'[1]Oil Production - tonnes'!BG31</f>
        <v>548.51691960799997</v>
      </c>
      <c r="D176" s="4">
        <f>'[1]Oil Consumption - Tonnes'!BG62</f>
        <v>163.40970647598658</v>
      </c>
      <c r="E176" s="4">
        <f>Table1[[#This Row],[Natural Gas Production(Bcm)]]*0.72</f>
        <v>445.22509971398239</v>
      </c>
      <c r="F176" s="4">
        <f>'[1]Gas Production - Bcm'!BB34</f>
        <v>618.36819404719779</v>
      </c>
      <c r="G176" s="4">
        <f>Table1[[#This Row],[Natural Gas Consumption(Bcm)]]*0.72</f>
        <v>322.85161061946906</v>
      </c>
      <c r="H176" s="4">
        <f>'[1]Gas Consumption - Bcm'!BG62</f>
        <v>448.40501474926259</v>
      </c>
      <c r="I176" s="4">
        <f>'[1]Coal Production - mt'!AQ32</f>
        <v>439.02836352941182</v>
      </c>
      <c r="J176" s="4">
        <f>Table1[[#This Row],[Coal Consumption(Exajoules)]]*34.12</f>
        <v>131.07316104888915</v>
      </c>
      <c r="K176" s="4">
        <f>'[1]Coal Consumption - EJ'!BG62</f>
        <v>3.8415346145629883</v>
      </c>
      <c r="L176" s="4">
        <f>Table1[[#This Row],[Solar Energy Generation (Twh)]]*0.086</f>
        <v>0.16014403999999999</v>
      </c>
      <c r="M176" s="4">
        <f>'[1]Solar Generation - TWh'!BE62</f>
        <v>1.8621400000000001</v>
      </c>
      <c r="N176" s="4">
        <f>Table1[[#This Row],[Solar Energy Consumption ( Exajoules)]]*34.12</f>
        <v>0.7681394390761852</v>
      </c>
      <c r="O176" s="4">
        <f>'[1]Solar Consumption - EJ'!BG62</f>
        <v>2.2512879222631454E-2</v>
      </c>
      <c r="P176" s="4">
        <f>Table1[[#This Row],[Wind Energy Generation (Twh)2]]*0.086</f>
        <v>0.36129030000000001</v>
      </c>
      <c r="Q176" s="4">
        <f>'[1]Wind Generation - TWh'!BG62</f>
        <v>4.2010500000000004</v>
      </c>
      <c r="R176" s="4">
        <f>Table1[[#This Row],[Wind Energy Consumption(Exajoules)]]*23.88</f>
        <v>0.94158199220895766</v>
      </c>
      <c r="S176" s="4">
        <f>'[1]Wind Consumption - EJ'!BG62</f>
        <v>3.9429731667041779E-2</v>
      </c>
      <c r="T176" s="4">
        <f>Table1[[#This Row],[Hydroelectricity Generation(Twh)]]*0.086</f>
        <v>16.999323299999997</v>
      </c>
      <c r="U176" s="4">
        <f>'[1]Hydro Generation - TWh'!BG62</f>
        <v>197.66654999999997</v>
      </c>
      <c r="V176" s="4">
        <f>Table1[[#This Row],[Hydroelectricity  Consumption (Exajoules)]]*0.086</f>
        <v>0.15955030059814451</v>
      </c>
      <c r="W176" s="4">
        <f>'[1]Hydro Consumption - EJ'!BG62</f>
        <v>1.8552360534667969</v>
      </c>
    </row>
    <row r="177" spans="1:23" x14ac:dyDescent="0.3">
      <c r="A177" s="2">
        <v>2023</v>
      </c>
      <c r="B177" t="str">
        <f>'[1]Oil Production - tonnes'!A31</f>
        <v>Russian Federation</v>
      </c>
      <c r="C177" s="4">
        <f>'[1]Oil Production - tonnes'!BH31</f>
        <v>541.65993447319806</v>
      </c>
      <c r="D177" s="4">
        <f>'[1]Oil Consumption - Tonnes'!BH62</f>
        <v>165.30821050005471</v>
      </c>
      <c r="E177" s="4">
        <f>Table1[[#This Row],[Natural Gas Production(Bcm)]]*0.72</f>
        <v>422.19518390814147</v>
      </c>
      <c r="F177" s="4">
        <f>'[1]Gas Production - Bcm'!BC34</f>
        <v>586.38219987241871</v>
      </c>
      <c r="G177" s="4">
        <f>Table1[[#This Row],[Natural Gas Consumption(Bcm)]]*0.72</f>
        <v>326.42707964601766</v>
      </c>
      <c r="H177" s="4">
        <f>'[1]Gas Consumption - Bcm'!BH62</f>
        <v>453.37094395280235</v>
      </c>
      <c r="I177" s="4">
        <f>'[1]Coal Production - mt'!AR32</f>
        <v>432.49807152941179</v>
      </c>
      <c r="J177" s="4">
        <f>Table1[[#This Row],[Coal Consumption(Exajoules)]]*34.12</f>
        <v>130.81241496086119</v>
      </c>
      <c r="K177" s="4">
        <f>'[1]Coal Consumption - EJ'!BH62</f>
        <v>3.8338925838470459</v>
      </c>
      <c r="L177" s="4">
        <f>Table1[[#This Row],[Solar Energy Generation (Twh)]]*0.086</f>
        <v>0.22659925</v>
      </c>
      <c r="M177" s="4">
        <f>'[1]Solar Generation - TWh'!BH62</f>
        <v>2.6348750000000001</v>
      </c>
      <c r="N177" s="4">
        <f>Table1[[#This Row],[Solar Energy Consumption ( Exajoules)]]*34.12</f>
        <v>0.84072542600333688</v>
      </c>
      <c r="O177" s="4">
        <f>'[1]Solar Consumption - EJ'!BH62</f>
        <v>2.4640252813696861E-2</v>
      </c>
      <c r="P177" s="4">
        <f>Table1[[#This Row],[Wind Energy Generation (Twh)2]]*0.086</f>
        <v>0.40827287400000001</v>
      </c>
      <c r="Q177" s="4">
        <f>'[1]Wind Generation - TWh'!BH62</f>
        <v>4.7473590000000003</v>
      </c>
      <c r="R177" s="4">
        <f>Table1[[#This Row],[Wind Energy Consumption(Exajoules)]]*23.88</f>
        <v>1.0601602444052696</v>
      </c>
      <c r="S177" s="4">
        <f>'[1]Wind Consumption - EJ'!BH62</f>
        <v>4.4395320117473602E-2</v>
      </c>
      <c r="T177" s="4">
        <f>Table1[[#This Row],[Hydroelectricity Generation(Twh)]]*0.086</f>
        <v>17.274446674</v>
      </c>
      <c r="U177" s="4">
        <f>'[1]Hydro Generation - TWh'!BH62</f>
        <v>200.86565900000002</v>
      </c>
      <c r="V177" s="4">
        <f>Table1[[#This Row],[Hydroelectricity  Consumption (Exajoules)]]*0.086</f>
        <v>0.16154342246055603</v>
      </c>
      <c r="W177" s="4">
        <f>'[1]Hydro Consumption - EJ'!BH62</f>
        <v>1.8784118890762329</v>
      </c>
    </row>
    <row r="178" spans="1:23" x14ac:dyDescent="0.3">
      <c r="A178" s="2">
        <v>2020</v>
      </c>
      <c r="B178" t="str">
        <f>'[1]Oil Production - tonnes'!A43</f>
        <v>Saudi Arabia</v>
      </c>
      <c r="C178" s="4">
        <f>'[1]Oil Production - tonnes'!BE43</f>
        <v>519.58290208388564</v>
      </c>
      <c r="D178" s="4">
        <f>'[1]Oil Consumption - Tonnes'!BE75</f>
        <v>146.64969584665425</v>
      </c>
      <c r="E178" s="4">
        <f>Table1[[#This Row],[Natural Gas Production(Bcm)]]*0.72</f>
        <v>81.396000000000001</v>
      </c>
      <c r="F178" s="4">
        <f>'[1]Gas Production - Bcm'!AZ48</f>
        <v>113.05</v>
      </c>
      <c r="G178" s="4">
        <f>Table1[[#This Row],[Natural Gas Consumption(Bcm)]]*0.72</f>
        <v>81.396000000000001</v>
      </c>
      <c r="H178" s="4">
        <f>'[1]Gas Consumption - Bcm'!BE75</f>
        <v>113.05</v>
      </c>
      <c r="I178" s="4">
        <v>0</v>
      </c>
      <c r="J178" s="4">
        <f>Table1[[#This Row],[Coal Consumption(Exajoules)]]*34.12</f>
        <v>0.12629400866106152</v>
      </c>
      <c r="K178" s="4">
        <f>'[1]Coal Consumption - EJ'!BE75</f>
        <v>3.7014656700193882E-3</v>
      </c>
      <c r="L178" s="4">
        <f>Table1[[#This Row],[Solar Energy Generation (Twh)]]*0.086</f>
        <v>1.7828060588502198E-2</v>
      </c>
      <c r="M178" s="4">
        <f>'[1]Solar Generation - TWh'!BE75</f>
        <v>0.20730303009886278</v>
      </c>
      <c r="N178" s="4">
        <f>Table1[[#This Row],[Solar Energy Consumption ( Exajoules)]]*34.12</f>
        <v>0</v>
      </c>
      <c r="O178" s="4">
        <f>0</f>
        <v>0</v>
      </c>
      <c r="P178" s="4">
        <f>Table1[[#This Row],[Wind Energy Generation (Twh)2]]*0.086</f>
        <v>0</v>
      </c>
      <c r="Q178" s="4">
        <v>0</v>
      </c>
      <c r="R178" s="4">
        <f>Table1[[#This Row],[Wind Energy Consumption(Exajoules)]]*23.88</f>
        <v>0</v>
      </c>
      <c r="S178" s="4">
        <v>0</v>
      </c>
      <c r="T178" s="4">
        <f>Table1[[#This Row],[Hydroelectricity Generation(Twh)]]*0.086</f>
        <v>0</v>
      </c>
      <c r="U178" s="4">
        <v>0</v>
      </c>
      <c r="V178" s="4">
        <f>Table1[[#This Row],[Hydroelectricity  Consumption (Exajoules)]]*0.086</f>
        <v>0</v>
      </c>
      <c r="W178" s="4">
        <v>0</v>
      </c>
    </row>
    <row r="179" spans="1:23" x14ac:dyDescent="0.3">
      <c r="A179" s="2">
        <v>2021</v>
      </c>
      <c r="B179" t="str">
        <f>'[1]Oil Production - tonnes'!A43</f>
        <v>Saudi Arabia</v>
      </c>
      <c r="C179" s="4">
        <f>'[1]Oil Production - tonnes'!BF43</f>
        <v>515.02299790822633</v>
      </c>
      <c r="D179" s="4">
        <f>'[1]Oil Consumption - Tonnes'!BF75</f>
        <v>153.30016603098474</v>
      </c>
      <c r="E179" s="4">
        <f>Table1[[#This Row],[Natural Gas Production(Bcm)]]*0.72</f>
        <v>82.411686921599994</v>
      </c>
      <c r="F179" s="4">
        <f>'[1]Gas Production - Bcm'!BA48</f>
        <v>114.46067628</v>
      </c>
      <c r="G179" s="4">
        <f>Table1[[#This Row],[Natural Gas Consumption(Bcm)]]*0.72</f>
        <v>82.411686921599994</v>
      </c>
      <c r="H179" s="4">
        <f>'[1]Gas Consumption - Bcm'!BF75</f>
        <v>114.46067628</v>
      </c>
      <c r="I179" s="4">
        <v>0</v>
      </c>
      <c r="J179" s="4">
        <f>Table1[[#This Row],[Coal Consumption(Exajoules)]]*34.12</f>
        <v>0.15708808731287716</v>
      </c>
      <c r="K179" s="4">
        <f>'[1]Coal Consumption - EJ'!BF75</f>
        <v>4.603988490998745E-3</v>
      </c>
      <c r="L179" s="4">
        <f>Table1[[#This Row],[Solar Energy Generation (Twh)]]*0.086</f>
        <v>7.1415813942768552E-2</v>
      </c>
      <c r="M179" s="4">
        <f>'[1]Solar Generation - TWh'!BF75</f>
        <v>0.83041644119498326</v>
      </c>
      <c r="N179" s="4">
        <f>Table1[[#This Row],[Solar Energy Consumption ( Exajoules)]]*34.12</f>
        <v>0.26690552975982423</v>
      </c>
      <c r="O179" s="4">
        <f>'[1]Solar Consumption - EJ'!BF75</f>
        <v>7.8225536271929741E-3</v>
      </c>
      <c r="P179" s="4">
        <f>Table1[[#This Row],[Wind Energy Generation (Twh)2]]*0.086</f>
        <v>0</v>
      </c>
      <c r="Q179" s="4">
        <v>0</v>
      </c>
      <c r="R179" s="4">
        <f>Table1[[#This Row],[Wind Energy Consumption(Exajoules)]]*23.88</f>
        <v>0</v>
      </c>
      <c r="S179" s="4">
        <v>0</v>
      </c>
      <c r="T179" s="4">
        <f>Table1[[#This Row],[Hydroelectricity Generation(Twh)]]*0.086</f>
        <v>0</v>
      </c>
      <c r="U179" s="4">
        <v>0</v>
      </c>
      <c r="V179" s="4">
        <f>Table1[[#This Row],[Hydroelectricity  Consumption (Exajoules)]]*0.086</f>
        <v>0</v>
      </c>
      <c r="W179" s="4">
        <v>0</v>
      </c>
    </row>
    <row r="180" spans="1:23" x14ac:dyDescent="0.3">
      <c r="A180" s="2">
        <v>2022</v>
      </c>
      <c r="B180" t="str">
        <f>'[1]Oil Production - tonnes'!A43</f>
        <v>Saudi Arabia</v>
      </c>
      <c r="C180" s="4">
        <f>'[1]Oil Production - tonnes'!BG43</f>
        <v>574.23115057881535</v>
      </c>
      <c r="D180" s="4">
        <f>'[1]Oil Consumption - Tonnes'!BG75</f>
        <v>165.30141022205601</v>
      </c>
      <c r="E180" s="4">
        <f>Table1[[#This Row],[Natural Gas Production(Bcm)]]*0.72</f>
        <v>84.059920660031992</v>
      </c>
      <c r="F180" s="4">
        <f>'[1]Gas Production - Bcm'!BB48</f>
        <v>116.74988980559999</v>
      </c>
      <c r="G180" s="4">
        <f>Table1[[#This Row],[Natural Gas Consumption(Bcm)]]*0.72</f>
        <v>84.059920660031992</v>
      </c>
      <c r="H180" s="4">
        <f>'[1]Gas Consumption - Bcm'!BG75</f>
        <v>116.74988980559999</v>
      </c>
      <c r="I180" s="4">
        <v>0</v>
      </c>
      <c r="J180" s="4">
        <f>Table1[[#This Row],[Coal Consumption(Exajoules)]]*34.12</f>
        <v>0.1536432359740138</v>
      </c>
      <c r="K180" s="4">
        <f>'[1]Coal Consumption - EJ'!BG75</f>
        <v>4.5030256733298302E-3</v>
      </c>
      <c r="L180" s="4">
        <f>Table1[[#This Row],[Solar Energy Generation (Twh)]]*0.086</f>
        <v>1.7828060588502198E-2</v>
      </c>
      <c r="M180" s="4">
        <f>'[1]Solar Generation - TWh'!BE75</f>
        <v>0.20730303009886278</v>
      </c>
      <c r="N180" s="4">
        <f>Table1[[#This Row],[Solar Energy Consumption ( Exajoules)]]*34.12</f>
        <v>0.26623483428731559</v>
      </c>
      <c r="O180" s="4">
        <f>'[1]Solar Consumption - EJ'!BG75</f>
        <v>7.8028966672718525E-3</v>
      </c>
      <c r="P180" s="4">
        <f>Table1[[#This Row],[Wind Energy Generation (Twh)2]]*0.086</f>
        <v>0.12469999999999999</v>
      </c>
      <c r="Q180" s="4">
        <f>'[1]Wind Generation - TWh'!BG75</f>
        <v>1.45</v>
      </c>
      <c r="R180" s="4">
        <f>Table1[[#This Row],[Wind Energy Consumption(Exajoules)]]*23.88</f>
        <v>0.32498873613774776</v>
      </c>
      <c r="S180" s="4">
        <f>'[1]Wind Consumption - EJ'!BG75</f>
        <v>1.3609243556857109E-2</v>
      </c>
      <c r="T180" s="4">
        <f>Table1[[#This Row],[Hydroelectricity Generation(Twh)]]*0.086</f>
        <v>0</v>
      </c>
      <c r="U180" s="4">
        <v>0</v>
      </c>
      <c r="V180" s="4">
        <f>Table1[[#This Row],[Hydroelectricity  Consumption (Exajoules)]]*0.086</f>
        <v>0</v>
      </c>
      <c r="W180" s="4">
        <v>0</v>
      </c>
    </row>
    <row r="181" spans="1:23" x14ac:dyDescent="0.3">
      <c r="A181" s="2">
        <v>2023</v>
      </c>
      <c r="B181" t="str">
        <f>'[1]Oil Production - tonnes'!A43</f>
        <v>Saudi Arabia</v>
      </c>
      <c r="C181" s="4">
        <f>'[1]Oil Production - tonnes'!BH43</f>
        <v>531.67821156953312</v>
      </c>
      <c r="D181" s="4">
        <f>'[1]Oil Consumption - Tonnes'!BH75</f>
        <v>172.4346018287375</v>
      </c>
      <c r="E181" s="4">
        <f>Table1[[#This Row],[Natural Gas Production(Bcm)]]*0.72</f>
        <v>82.170363885310323</v>
      </c>
      <c r="F181" s="4">
        <f>'[1]Gas Production - Bcm'!BC48</f>
        <v>114.12550539626434</v>
      </c>
      <c r="G181" s="4">
        <f>Table1[[#This Row],[Natural Gas Consumption(Bcm)]]*0.72</f>
        <v>82.170363885310323</v>
      </c>
      <c r="H181" s="4">
        <f>'[1]Gas Consumption - Bcm'!BH75</f>
        <v>114.12550539626434</v>
      </c>
      <c r="I181" s="4">
        <v>0</v>
      </c>
      <c r="J181" s="4">
        <f>Table1[[#This Row],[Coal Consumption(Exajoules)]]*34.12</f>
        <v>0.1536432359740138</v>
      </c>
      <c r="K181" s="4">
        <f>'[1]Coal Consumption - EJ'!BH75</f>
        <v>4.5030256733298302E-3</v>
      </c>
      <c r="L181" s="4">
        <f>Table1[[#This Row],[Solar Energy Generation (Twh)]]*0.086</f>
        <v>0.37145494231757786</v>
      </c>
      <c r="M181" s="4">
        <f>'[1]Solar Generation - TWh'!BH75</f>
        <v>4.3192435153206734</v>
      </c>
      <c r="N181" s="4">
        <f>Table1[[#This Row],[Solar Energy Consumption ( Exajoules)]]*34.12</f>
        <v>1.3781670400500297</v>
      </c>
      <c r="O181" s="4">
        <f>'[1]Solar Consumption - EJ'!BH75</f>
        <v>4.0391765534877777E-2</v>
      </c>
      <c r="P181" s="4">
        <f>Table1[[#This Row],[Wind Energy Generation (Twh)2]]*0.086</f>
        <v>0.12469999999999999</v>
      </c>
      <c r="Q181" s="4">
        <f>'[1]Wind Generation - TWh'!BH75</f>
        <v>1.45</v>
      </c>
      <c r="R181" s="4">
        <f>Table1[[#This Row],[Wind Energy Consumption(Exajoules)]]*23.88</f>
        <v>0.32380790423601863</v>
      </c>
      <c r="S181" s="4">
        <f>'[1]Wind Consumption - EJ'!BH75</f>
        <v>1.35597949847579E-2</v>
      </c>
      <c r="T181" s="4">
        <f>Table1[[#This Row],[Hydroelectricity Generation(Twh)]]*0.086</f>
        <v>0</v>
      </c>
      <c r="U181" s="4">
        <v>0</v>
      </c>
      <c r="V181" s="4">
        <f>Table1[[#This Row],[Hydroelectricity  Consumption (Exajoules)]]*0.086</f>
        <v>0</v>
      </c>
      <c r="W181" s="4">
        <v>0</v>
      </c>
    </row>
    <row r="182" spans="1:23" x14ac:dyDescent="0.3">
      <c r="A182" s="2">
        <v>2020</v>
      </c>
      <c r="B182" t="str">
        <f>'[1]Oil Consumption - Tonnes'!A103</f>
        <v>Singapore</v>
      </c>
      <c r="C182" s="4">
        <v>0</v>
      </c>
      <c r="D182" s="4">
        <f>'[1]Oil Consumption - Tonnes'!BE103</f>
        <v>66.066873649833582</v>
      </c>
      <c r="E182" s="4">
        <f>Table1[[#This Row],[Natural Gas Production(Bcm)]]*0.72</f>
        <v>0</v>
      </c>
      <c r="F182" s="4">
        <v>0</v>
      </c>
      <c r="G182" s="4">
        <f>Table1[[#This Row],[Natural Gas Consumption(Bcm)]]*0.72</f>
        <v>9.0708195855041982</v>
      </c>
      <c r="H182" s="4">
        <f>'[1]Gas Consumption - Bcm'!BE103</f>
        <v>12.598360535422499</v>
      </c>
      <c r="I182" s="4">
        <v>0</v>
      </c>
      <c r="J182" s="4">
        <f>Table1[[#This Row],[Coal Consumption(Exajoules)]]*34.12</f>
        <v>0.61869902469217775</v>
      </c>
      <c r="K182" s="4">
        <f>'[1]Coal Consumption - EJ'!BE103</f>
        <v>1.8133031204342842E-2</v>
      </c>
      <c r="L182" s="4">
        <f>Table1[[#This Row],[Solar Energy Generation (Twh)]]*0.086</f>
        <v>2.5379298348077048E-2</v>
      </c>
      <c r="M182" s="4">
        <f>'[1]Solar Generation - TWh'!BE103</f>
        <v>0.29510812032647732</v>
      </c>
      <c r="N182" s="4">
        <f>Table1[[#This Row],[Solar Energy Consumption ( Exajoules)]]*34.12</f>
        <v>9.5199624057859172E-2</v>
      </c>
      <c r="O182" s="4">
        <f>'[1]Solar Consumption - EJ'!BE103</f>
        <v>2.7901413850486279E-3</v>
      </c>
      <c r="P182" s="4">
        <f>Table1[[#This Row],[Wind Energy Generation (Twh)2]]*0.086</f>
        <v>0</v>
      </c>
      <c r="Q182" s="4">
        <f>'[1]Wind Generation - TWh'!BE103</f>
        <v>0</v>
      </c>
      <c r="R182" s="4">
        <f>Table1[[#This Row],[Wind Energy Consumption(Exajoules)]]*23.88</f>
        <v>0.71118537515401836</v>
      </c>
      <c r="S182" s="4">
        <f>'[1]Wind Consumption - EJ'!BE104</f>
        <v>2.9781632125377655E-2</v>
      </c>
      <c r="T182" s="4">
        <f>Table1[[#This Row],[Hydroelectricity Generation(Twh)]]*0.086</f>
        <v>0</v>
      </c>
      <c r="U182" s="4">
        <f>'[1]Hydro Generation - TWh'!BE103</f>
        <v>0</v>
      </c>
      <c r="V182" s="4">
        <f>Table1[[#This Row],[Hydroelectricity  Consumption (Exajoules)]]*0.086</f>
        <v>0</v>
      </c>
      <c r="W182" s="4">
        <f>'[1]Hydro Consumption - EJ'!$BE103</f>
        <v>0</v>
      </c>
    </row>
    <row r="183" spans="1:23" x14ac:dyDescent="0.3">
      <c r="A183" s="2">
        <v>2021</v>
      </c>
      <c r="B183" t="str">
        <f>'[1]Oil Consumption - Tonnes'!A103</f>
        <v>Singapore</v>
      </c>
      <c r="C183" s="4">
        <v>0</v>
      </c>
      <c r="D183" s="4">
        <f>'[1]Oil Consumption - Tonnes'!BF103</f>
        <v>65.494126040448407</v>
      </c>
      <c r="E183" s="4">
        <f>Table1[[#This Row],[Natural Gas Production(Bcm)]]*0.72</f>
        <v>0</v>
      </c>
      <c r="F183" s="4">
        <f>0</f>
        <v>0</v>
      </c>
      <c r="G183" s="4">
        <f>Table1[[#This Row],[Natural Gas Consumption(Bcm)]]*0.72</f>
        <v>9.6133375839582005</v>
      </c>
      <c r="H183" s="4">
        <f>'[1]Gas Consumption - Bcm'!BF103</f>
        <v>13.3518577554975</v>
      </c>
      <c r="I183" s="4">
        <v>0</v>
      </c>
      <c r="J183" s="4">
        <f>Table1[[#This Row],[Coal Consumption(Exajoules)]]*34.12</f>
        <v>0.66298364236950869</v>
      </c>
      <c r="K183" s="4">
        <f>'[1]Coal Consumption - EJ'!BF103</f>
        <v>1.9430939108133316E-2</v>
      </c>
      <c r="L183" s="4">
        <f>Table1[[#This Row],[Solar Energy Generation (Twh)]]*0.086</f>
        <v>3.4124342434632714E-2</v>
      </c>
      <c r="M183" s="4">
        <f>'[1]Solar Generation - TWh'!BF103</f>
        <v>0.39679467947247343</v>
      </c>
      <c r="N183" s="4">
        <f>Table1[[#This Row],[Solar Energy Consumption ( Exajoules)]]*34.12</f>
        <v>0.12753443700261413</v>
      </c>
      <c r="O183" s="4">
        <f>'[1]Solar Consumption - EJ'!BF103</f>
        <v>3.7378205452114344E-3</v>
      </c>
      <c r="P183" s="4">
        <f>Table1[[#This Row],[Wind Energy Generation (Twh)2]]*0.086</f>
        <v>0</v>
      </c>
      <c r="Q183" s="4">
        <f>'[1]Wind Generation - TWh'!BF103</f>
        <v>0</v>
      </c>
      <c r="R183" s="4">
        <f>Table1[[#This Row],[Wind Energy Consumption(Exajoules)]]*23.88</f>
        <v>0</v>
      </c>
      <c r="S183" s="4">
        <f>'[1]Wind Consumption - EJ'!BE103</f>
        <v>0</v>
      </c>
      <c r="T183" s="4">
        <f>Table1[[#This Row],[Hydroelectricity Generation(Twh)]]*0.086</f>
        <v>0</v>
      </c>
      <c r="U183" s="4">
        <f>'[1]Hydro Generation - TWh'!BF103</f>
        <v>0</v>
      </c>
      <c r="V183" s="4">
        <f>Table1[[#This Row],[Hydroelectricity  Consumption (Exajoules)]]*0.086</f>
        <v>0</v>
      </c>
      <c r="W183" s="4">
        <f>'[1]Hydro Consumption - EJ'!BF103</f>
        <v>0</v>
      </c>
    </row>
    <row r="184" spans="1:23" x14ac:dyDescent="0.3">
      <c r="A184" s="2">
        <v>2022</v>
      </c>
      <c r="B184" t="str">
        <f>'[1]Oil Consumption - Tonnes'!A103</f>
        <v>Singapore</v>
      </c>
      <c r="C184" s="4">
        <v>0</v>
      </c>
      <c r="D184" s="4">
        <f>'[1]Oil Consumption - Tonnes'!BG103</f>
        <v>63.214376965615791</v>
      </c>
      <c r="E184" s="4">
        <f>Table1[[#This Row],[Natural Gas Production(Bcm)]]*0.72</f>
        <v>0</v>
      </c>
      <c r="F184" s="4">
        <v>0</v>
      </c>
      <c r="G184" s="4">
        <f>Table1[[#This Row],[Natural Gas Consumption(Bcm)]]*0.72</f>
        <v>9.4027414326839995</v>
      </c>
      <c r="H184" s="4">
        <f>'[1]Gas Consumption - Bcm'!BG103</f>
        <v>13.05936310095</v>
      </c>
      <c r="I184" s="4">
        <v>0</v>
      </c>
      <c r="J184" s="4">
        <f>Table1[[#This Row],[Coal Consumption(Exajoules)]]*34.12</f>
        <v>0.5924139522761106</v>
      </c>
      <c r="K184" s="4">
        <f>'[1]Coal Consumption - EJ'!BG103</f>
        <v>1.7362659797072411E-2</v>
      </c>
      <c r="L184" s="4">
        <f>Table1[[#This Row],[Solar Energy Generation (Twh)]]*0.086</f>
        <v>5.7382679009994941E-2</v>
      </c>
      <c r="M184" s="4">
        <f>'[1]Solar Generation - TWh'!BG103</f>
        <v>0.66724045360459239</v>
      </c>
      <c r="N184" s="4">
        <f>Table1[[#This Row],[Solar Energy Consumption ( Exajoules)]]*34.12</f>
        <v>0.21367679638788104</v>
      </c>
      <c r="O184" s="4">
        <f>'[1]Solar Consumption - EJ'!BG103</f>
        <v>6.262508686631918E-3</v>
      </c>
      <c r="P184" s="4">
        <f>Table1[[#This Row],[Wind Energy Generation (Twh)2]]*0.086</f>
        <v>0</v>
      </c>
      <c r="Q184" s="4">
        <f>'[1]Wind Generation - TWh'!BG103</f>
        <v>0</v>
      </c>
      <c r="R184" s="4">
        <f>Table1[[#This Row],[Wind Energy Consumption(Exajoules)]]*23.88</f>
        <v>0.75519705623388289</v>
      </c>
      <c r="S184" s="4">
        <f>'[1]Wind Consumption - EJ'!BG104</f>
        <v>3.1624667346477509E-2</v>
      </c>
      <c r="T184" s="4">
        <f>Table1[[#This Row],[Hydroelectricity Generation(Twh)]]*0.086</f>
        <v>0</v>
      </c>
      <c r="U184" s="4">
        <f>'[1]Hydro Generation - TWh'!BG103</f>
        <v>0</v>
      </c>
      <c r="V184" s="4">
        <f>Table1[[#This Row],[Hydroelectricity  Consumption (Exajoules)]]*0.086</f>
        <v>0</v>
      </c>
      <c r="W184" s="4">
        <f>'[1]Hydro Consumption - EJ'!BG103</f>
        <v>0</v>
      </c>
    </row>
    <row r="185" spans="1:23" x14ac:dyDescent="0.3">
      <c r="A185" s="2">
        <v>2023</v>
      </c>
      <c r="B185" t="str">
        <f>'[1]Oil Consumption - Tonnes'!A103</f>
        <v>Singapore</v>
      </c>
      <c r="C185" s="4">
        <v>0</v>
      </c>
      <c r="D185" s="4">
        <f>'[1]Oil Consumption - Tonnes'!BH103</f>
        <v>70.711538230085381</v>
      </c>
      <c r="E185" s="4">
        <f>Table1[[#This Row],[Natural Gas Production(Bcm)]]*0.72</f>
        <v>0</v>
      </c>
      <c r="F185" s="4">
        <v>0</v>
      </c>
      <c r="G185" s="4">
        <f>Table1[[#This Row],[Natural Gas Consumption(Bcm)]]*0.72</f>
        <v>8.8786043546345983</v>
      </c>
      <c r="H185" s="4">
        <f>'[1]Gas Consumption - Bcm'!BH103</f>
        <v>12.331394936992499</v>
      </c>
      <c r="I185" s="4">
        <v>0</v>
      </c>
      <c r="J185" s="4">
        <f>Table1[[#This Row],[Coal Consumption(Exajoules)]]*34.12</f>
        <v>0.48026679914444681</v>
      </c>
      <c r="K185" s="4">
        <f>'[1]Coal Consumption - EJ'!BH103</f>
        <v>1.4075814746320248E-2</v>
      </c>
      <c r="L185" s="4">
        <f>Table1[[#This Row],[Solar Energy Generation (Twh)]]*0.086</f>
        <v>2.5256971544667621</v>
      </c>
      <c r="M185" s="4">
        <f>'[1]Solar Generation - TWh'!BH104</f>
        <v>29.368571563567002</v>
      </c>
      <c r="N185" s="4">
        <f>Table1[[#This Row],[Solar Energy Consumption ( Exajoules)]]*34.12</f>
        <v>0.29731595210731027</v>
      </c>
      <c r="O185" s="4">
        <f>'[1]Solar Consumption - EJ'!BH103</f>
        <v>8.7138321250677109E-3</v>
      </c>
      <c r="P185" s="4">
        <f>Table1[[#This Row],[Wind Energy Generation (Twh)2]]*0.086</f>
        <v>0</v>
      </c>
      <c r="Q185" s="4">
        <f>'[1]Wind Generation - TWh'!BH103</f>
        <v>0</v>
      </c>
      <c r="R185" s="4">
        <f>Table1[[#This Row],[Wind Energy Consumption(Exajoules)]]*23.88</f>
        <v>0</v>
      </c>
      <c r="S185" s="4">
        <f>'[1]Wind Consumption - EJ'!BG103</f>
        <v>0</v>
      </c>
      <c r="T185" s="4">
        <f>Table1[[#This Row],[Hydroelectricity Generation(Twh)]]*0.086</f>
        <v>0</v>
      </c>
      <c r="U185" s="4">
        <f>'[1]Hydro Generation - TWh'!BH103</f>
        <v>0</v>
      </c>
      <c r="V185" s="4">
        <f>Table1[[#This Row],[Hydroelectricity  Consumption (Exajoules)]]*0.086</f>
        <v>0</v>
      </c>
      <c r="W185" s="4">
        <f>'[1]Hydro Consumption - EJ'!BH103</f>
        <v>0</v>
      </c>
    </row>
    <row r="186" spans="1:23" x14ac:dyDescent="0.3">
      <c r="A186" s="2">
        <v>2020</v>
      </c>
      <c r="B186" t="s">
        <v>15</v>
      </c>
      <c r="C186" s="4">
        <v>0</v>
      </c>
      <c r="D186" s="4">
        <f>'[1]Oil Consumption - Tonnes'!$BE$83</f>
        <v>22.104664743419381</v>
      </c>
      <c r="E186" s="4">
        <f>Table1[[#This Row],[Natural Gas Production(Bcm)]]*0.72</f>
        <v>0</v>
      </c>
      <c r="F186" s="4">
        <v>0</v>
      </c>
      <c r="G186" s="4">
        <f>Table1[[#This Row],[Natural Gas Consumption(Bcm)]]*0.72</f>
        <v>0</v>
      </c>
      <c r="H186" s="4">
        <v>0</v>
      </c>
      <c r="I186" s="4">
        <f>'[1]Coal Production - mt'!AO40</f>
        <v>248.08174600000001</v>
      </c>
      <c r="J186" s="4">
        <f>Table1[[#This Row],[Coal Consumption(Exajoules)]]*34.12</f>
        <v>125.61866819381713</v>
      </c>
      <c r="K186" s="4">
        <f>'[1]Coal Consumption - EJ'!BE83</f>
        <v>3.6816725730895996</v>
      </c>
      <c r="L186" s="4">
        <f>Table1[[#This Row],[Solar Energy Generation (Twh)]]*0.086</f>
        <v>0.49019999999999991</v>
      </c>
      <c r="M186" s="4">
        <f>'[1]Solar Generation - TWh'!BE83</f>
        <v>5.6999999999999993</v>
      </c>
      <c r="N186" s="4">
        <f>Table1[[#This Row],[Solar Energy Consumption ( Exajoules)]]*34.12</f>
        <v>1.8387764067947863</v>
      </c>
      <c r="O186" s="4">
        <f>'[1]Solar Consumption - EJ'!BE83</f>
        <v>5.3891453891992569E-2</v>
      </c>
      <c r="P186" s="4">
        <f>Table1[[#This Row],[Wind Energy Generation (Twh)2]]*0.086</f>
        <v>0.39490261843200009</v>
      </c>
      <c r="Q186" s="4">
        <f>'[1]Wind Generation - TWh'!BE82</f>
        <v>4.5918909120000011</v>
      </c>
      <c r="R186" s="4">
        <f>Table1[[#This Row],[Wind Energy Consumption(Exajoules)]]*23.88</f>
        <v>1.0367426097393035</v>
      </c>
      <c r="S186" s="4">
        <f>'[1]Wind Consumption - EJ'!BE82</f>
        <v>4.3414682149887085E-2</v>
      </c>
      <c r="T186" s="4">
        <f>Table1[[#This Row],[Hydroelectricity Generation(Twh)]]*0.086</f>
        <v>0.12598999999999999</v>
      </c>
      <c r="U186" s="4">
        <f>'[1]Hydro Generation - TWh'!BE83</f>
        <v>1.4649999999999999</v>
      </c>
      <c r="V186" s="4">
        <f>Table1[[#This Row],[Hydroelectricity  Consumption (Exajoules)]]*0.086</f>
        <v>1.191190244629979E-3</v>
      </c>
      <c r="W186" s="4">
        <f>'[1]Hydro Consumption - EJ'!BE83</f>
        <v>1.3851049356162548E-2</v>
      </c>
    </row>
    <row r="187" spans="1:23" x14ac:dyDescent="0.3">
      <c r="A187" s="2">
        <v>2021</v>
      </c>
      <c r="B187" t="str">
        <f>'[1]Coal Production - mt'!A40</f>
        <v>South Africa</v>
      </c>
      <c r="C187" s="4">
        <f>'[1]Coal Production - mt'!B40</f>
        <v>130.41999999999999</v>
      </c>
      <c r="D187" s="4">
        <f>'[1]Coal Production - mt'!C40</f>
        <v>144.18</v>
      </c>
      <c r="E187" s="4">
        <f>Table1[[#This Row],[Natural Gas Production(Bcm)]]*0.72</f>
        <v>104.83920000000001</v>
      </c>
      <c r="F187" s="4">
        <f>'[1]Coal Production - mt'!D40</f>
        <v>145.61000000000001</v>
      </c>
      <c r="G187" s="4">
        <f>Table1[[#This Row],[Natural Gas Consumption(Bcm)]]*0.72</f>
        <v>117.29519999999999</v>
      </c>
      <c r="H187" s="4">
        <f>'[1]Coal Production - mt'!E40</f>
        <v>162.91</v>
      </c>
      <c r="I187" s="4">
        <f>'[1]Coal Production - mt'!AP40</f>
        <v>233.71487600000003</v>
      </c>
      <c r="J187" s="4">
        <f>Table1[[#This Row],[Coal Consumption(Exajoules)]]*34.12</f>
        <v>122.35946818351745</v>
      </c>
      <c r="K187" s="4">
        <f>'[1]Coal Consumption - EJ'!BF83</f>
        <v>3.5861508846282959</v>
      </c>
      <c r="L187" s="4">
        <f>Table1[[#This Row],[Solar Energy Generation (Twh)]]*0.086</f>
        <v>0.58350999999999997</v>
      </c>
      <c r="M187" s="4">
        <f>'[1]Solar Generation - TWh'!BF83</f>
        <v>6.7850000000000001</v>
      </c>
      <c r="N187" s="4">
        <f>Table1[[#This Row],[Solar Energy Consumption ( Exajoules)]]*34.12</f>
        <v>2.1807782530784605</v>
      </c>
      <c r="O187" s="4">
        <f>'[1]Solar Consumption - EJ'!BF83</f>
        <v>6.3914954662322998E-2</v>
      </c>
      <c r="P187" s="4">
        <f>Table1[[#This Row],[Wind Energy Generation (Twh)2]]*0.086</f>
        <v>0.74407200000000007</v>
      </c>
      <c r="Q187" s="4">
        <f>'[1]Wind Generation - TWh'!BF83</f>
        <v>8.652000000000001</v>
      </c>
      <c r="R187" s="4">
        <f>Table1[[#This Row],[Wind Energy Consumption(Exajoules)]]*23.88</f>
        <v>1.1487478794157504</v>
      </c>
      <c r="S187" s="4">
        <f>'[1]Wind Consumption - EJ'!BF82</f>
        <v>4.8105020076036453E-2</v>
      </c>
      <c r="T187" s="4">
        <f>Table1[[#This Row],[Hydroelectricity Generation(Twh)]]*0.086</f>
        <v>0.17354799999999998</v>
      </c>
      <c r="U187" s="4">
        <f>'[1]Hydro Generation - TWh'!$BF$83</f>
        <v>2.0179999999999998</v>
      </c>
      <c r="V187" s="4">
        <f>Table1[[#This Row],[Hydroelectricity  Consumption (Exajoules)]]*0.086</f>
        <v>1.6348285973072051E-3</v>
      </c>
      <c r="W187" s="4">
        <f>'[1]Hydro Consumption - EJ'!BF83</f>
        <v>1.9009634852409363E-2</v>
      </c>
    </row>
    <row r="188" spans="1:23" x14ac:dyDescent="0.3">
      <c r="A188" s="2">
        <v>2022</v>
      </c>
      <c r="B188" t="s">
        <v>15</v>
      </c>
      <c r="C188" s="4">
        <v>0</v>
      </c>
      <c r="D188" s="4">
        <f>'[1]Oil Consumption - Tonnes'!$BG$83</f>
        <v>24.389342218248011</v>
      </c>
      <c r="E188" s="4">
        <f>Table1[[#This Row],[Natural Gas Production(Bcm)]]*0.72</f>
        <v>0</v>
      </c>
      <c r="F188" s="4">
        <f>0</f>
        <v>0</v>
      </c>
      <c r="G188" s="4">
        <f>Table1[[#This Row],[Natural Gas Consumption(Bcm)]]*0.72</f>
        <v>0</v>
      </c>
      <c r="H188" s="4">
        <f>0</f>
        <v>0</v>
      </c>
      <c r="I188" s="4">
        <f>'[1]Coal Production - mt'!AQ40</f>
        <v>229.92099999999999</v>
      </c>
      <c r="J188" s="4">
        <f>Table1[[#This Row],[Coal Consumption(Exajoules)]]*34.12</f>
        <v>115.28267634391784</v>
      </c>
      <c r="K188" s="4">
        <f>'[1]Coal Consumption - EJ'!BG83</f>
        <v>3.378741979598999</v>
      </c>
      <c r="L188" s="4">
        <f>Table1[[#This Row],[Solar Energy Generation (Twh)]]*0.086</f>
        <v>0.49019999999999991</v>
      </c>
      <c r="M188" s="4">
        <f>'[1]Solar Generation - TWh'!BE83</f>
        <v>5.6999999999999993</v>
      </c>
      <c r="N188" s="4">
        <f>Table1[[#This Row],[Solar Energy Consumption ( Exajoules)]]*34.12</f>
        <v>1.9854853573441504</v>
      </c>
      <c r="O188" s="4">
        <f>'[1]Solar Consumption - EJ'!BG83</f>
        <v>5.8191247284412384E-2</v>
      </c>
      <c r="P188" s="4">
        <f>Table1[[#This Row],[Wind Energy Generation (Twh)2]]*0.086</f>
        <v>0.83420000000000005</v>
      </c>
      <c r="Q188" s="4">
        <f>'[1]Wind Generation - TWh'!$BG$83</f>
        <v>9.7000000000000011</v>
      </c>
      <c r="R188" s="4">
        <f>Table1[[#This Row],[Wind Energy Consumption(Exajoules)]]*23.88</f>
        <v>1.2004139399528504</v>
      </c>
      <c r="S188" s="4">
        <f>'[1]Wind Consumption - EJ'!$BG$82</f>
        <v>5.0268590450286865E-2</v>
      </c>
      <c r="T188" s="4">
        <f>Table1[[#This Row],[Hydroelectricity Generation(Twh)]]*0.086</f>
        <v>0.2666</v>
      </c>
      <c r="U188" s="4">
        <f>'[1]Hydro Generation - TWh'!BG83</f>
        <v>3.1000000000000005</v>
      </c>
      <c r="V188" s="4">
        <f>Table1[[#This Row],[Hydroelectricity  Consumption (Exajoules)]]*0.086</f>
        <v>5.5476378947496409E-3</v>
      </c>
      <c r="W188" s="4">
        <f>'[1]Hydro Consumption - EJ'!BG91</f>
        <v>6.4507417380809784E-2</v>
      </c>
    </row>
    <row r="189" spans="1:23" x14ac:dyDescent="0.3">
      <c r="A189" s="2">
        <v>2023</v>
      </c>
      <c r="B189" t="s">
        <v>15</v>
      </c>
      <c r="C189" s="4">
        <v>0</v>
      </c>
      <c r="D189" s="4">
        <f>'[1]Oil Consumption - Tonnes'!BH83</f>
        <v>24.92474193890051</v>
      </c>
      <c r="E189" s="4">
        <f>Table1[[#This Row],[Natural Gas Production(Bcm)]]*0.72</f>
        <v>0</v>
      </c>
      <c r="F189" s="4">
        <v>0</v>
      </c>
      <c r="G189" s="4">
        <f>Table1[[#This Row],[Natural Gas Consumption(Bcm)]]*0.72</f>
        <v>0</v>
      </c>
      <c r="H189" s="4">
        <v>0</v>
      </c>
      <c r="I189" s="4">
        <f>'[1]Coal Production - mt'!AR40</f>
        <v>228.49999999999997</v>
      </c>
      <c r="J189" s="4">
        <f>Table1[[#This Row],[Coal Consumption(Exajoules)]]*34.12</f>
        <v>113.45899934768676</v>
      </c>
      <c r="K189" s="4">
        <f>'[1]Coal Consumption - EJ'!BH83</f>
        <v>3.3252930641174316</v>
      </c>
      <c r="L189" s="4">
        <f>Table1[[#This Row],[Solar Energy Generation (Twh)]]*0.086</f>
        <v>0.55064088599999994</v>
      </c>
      <c r="M189" s="4">
        <f>'[1]Solar Generation - TWh'!BH83</f>
        <v>6.4028010000000002</v>
      </c>
      <c r="N189" s="4">
        <f>Table1[[#This Row],[Solar Energy Consumption ( Exajoules)]]*34.12</f>
        <v>2.0429802592098709</v>
      </c>
      <c r="O189" s="4">
        <f>'[1]Solar Consumption - EJ'!BH83</f>
        <v>5.9876326471567154E-2</v>
      </c>
      <c r="P189" s="4">
        <f>Table1[[#This Row],[Wind Energy Generation (Twh)2]]*0.086</f>
        <v>0.99559697400000002</v>
      </c>
      <c r="Q189" s="4">
        <f>'[1]Wind Generation - TWh'!$BH$83</f>
        <v>11.576709000000001</v>
      </c>
      <c r="R189" s="4">
        <f>Table1[[#This Row],[Wind Energy Consumption(Exajoules)]]*23.88</f>
        <v>1.4617529565095901</v>
      </c>
      <c r="S189" s="4">
        <f>'[1]Wind Consumption - EJ'!BH82</f>
        <v>6.1212435364723206E-2</v>
      </c>
      <c r="T189" s="4">
        <f>Table1[[#This Row],[Hydroelectricity Generation(Twh)]]*0.086</f>
        <v>0.14494439999999995</v>
      </c>
      <c r="U189" s="4">
        <f>'[1]Hydro Generation - TWh'!$BH$83</f>
        <v>1.6853999999999996</v>
      </c>
      <c r="V189" s="4">
        <f>Table1[[#This Row],[Hydroelectricity  Consumption (Exajoules)]]*0.086</f>
        <v>1.3554595448076723E-3</v>
      </c>
      <c r="W189" s="4">
        <f>'[1]Hydro Consumption - EJ'!BH83</f>
        <v>1.5761157497763634E-2</v>
      </c>
    </row>
    <row r="190" spans="1:23" x14ac:dyDescent="0.3">
      <c r="A190" s="2">
        <v>2020</v>
      </c>
      <c r="B190" t="str">
        <f>'[1]Oil Consumption - Tonnes'!A104</f>
        <v>South Korea</v>
      </c>
      <c r="C190" s="4">
        <v>0</v>
      </c>
      <c r="D190" s="4">
        <f>'[1]Oil Consumption - Tonnes'!BE104</f>
        <v>114.56049292933392</v>
      </c>
      <c r="E190" s="4">
        <f>Table1[[#This Row],[Natural Gas Production(Bcm)]]*0.72</f>
        <v>0</v>
      </c>
      <c r="F190" s="4">
        <v>0</v>
      </c>
      <c r="G190" s="4">
        <f>Table1[[#This Row],[Natural Gas Consumption(Bcm)]]*0.72</f>
        <v>41.4268620048</v>
      </c>
      <c r="H190" s="4">
        <f>'[1]Gas Consumption - Bcm'!BE104</f>
        <v>57.537308340000003</v>
      </c>
      <c r="I190" s="4">
        <f>'[1]Coal Production - mt'!AO53</f>
        <v>1.0190000000000001</v>
      </c>
      <c r="J190" s="4">
        <f>Table1[[#This Row],[Coal Consumption(Exajoules)]]*34.12</f>
        <v>103.19845002174377</v>
      </c>
      <c r="K190" s="4">
        <f>'[1]Coal Consumption - EJ'!BE104</f>
        <v>3.0245735645294189</v>
      </c>
      <c r="L190" s="4">
        <f>Table1[[#This Row],[Solar Energy Generation (Twh)]]*0.086</f>
        <v>1.6630649006997045</v>
      </c>
      <c r="M190" s="4">
        <f>'[1]Solar Generation - TWh'!BE104</f>
        <v>19.337963961624471</v>
      </c>
      <c r="N190" s="4">
        <f>Table1[[#This Row],[Solar Energy Consumption ( Exajoules)]]*34.12</f>
        <v>6.238279281258583</v>
      </c>
      <c r="O190" s="4">
        <f>'[1]Solar Consumption - EJ'!BE104</f>
        <v>0.18283350765705109</v>
      </c>
      <c r="P190" s="4">
        <f>Table1[[#This Row],[Wind Energy Generation (Twh)2]]*0.086</f>
        <v>0.27089555701697993</v>
      </c>
      <c r="Q190" s="4">
        <f>'[1]Wind Generation - TWh'!BE104</f>
        <v>3.1499483374067436</v>
      </c>
      <c r="R190" s="4">
        <f>Table1[[#This Row],[Wind Energy Consumption(Exajoules)]]*23.88</f>
        <v>7.906704853288829E-2</v>
      </c>
      <c r="S190" s="4">
        <f>'[1]Wind Consumption - EJ'!BE91</f>
        <v>3.3110154327005148E-3</v>
      </c>
      <c r="T190" s="4">
        <f>Table1[[#This Row],[Hydroelectricity Generation(Twh)]]*0.086</f>
        <v>0.33344177933840202</v>
      </c>
      <c r="U190" s="4">
        <f>'[1]Hydro Generation - TWh'!BE104</f>
        <v>3.8772299923070004</v>
      </c>
      <c r="V190" s="4">
        <f>Table1[[#This Row],[Hydroelectricity  Consumption (Exajoules)]]*0.086</f>
        <v>3.1525723189115523E-3</v>
      </c>
      <c r="W190" s="4">
        <f>'[1]Hydro Consumption - EJ'!$BE104</f>
        <v>3.6657817661762238E-2</v>
      </c>
    </row>
    <row r="191" spans="1:23" x14ac:dyDescent="0.3">
      <c r="A191" s="2">
        <v>2021</v>
      </c>
      <c r="B191" t="str">
        <f>'[1]Oil Consumption - Tonnes'!A104</f>
        <v>South Korea</v>
      </c>
      <c r="C191" s="4">
        <v>0</v>
      </c>
      <c r="D191" s="4">
        <f>'[1]Oil Consumption - Tonnes'!BF104</f>
        <v>122.13769750750751</v>
      </c>
      <c r="E191" s="4">
        <f>Table1[[#This Row],[Natural Gas Production(Bcm)]]*0.72</f>
        <v>0</v>
      </c>
      <c r="F191" s="4">
        <f>0</f>
        <v>0</v>
      </c>
      <c r="G191" s="4">
        <f>Table1[[#This Row],[Natural Gas Consumption(Bcm)]]*0.72</f>
        <v>44.933323752000007</v>
      </c>
      <c r="H191" s="4">
        <f>'[1]Gas Consumption - Bcm'!BF104</f>
        <v>62.407394100000012</v>
      </c>
      <c r="I191" s="4">
        <f>'[1]Coal Production - mt'!AP53</f>
        <v>0.89800000000000002</v>
      </c>
      <c r="J191" s="4">
        <f>Table1[[#This Row],[Coal Consumption(Exajoules)]]*34.12</f>
        <v>103.61376624107361</v>
      </c>
      <c r="K191" s="4">
        <f>'[1]Coal Consumption - EJ'!BF104</f>
        <v>3.0367457866668701</v>
      </c>
      <c r="L191" s="4">
        <f>Table1[[#This Row],[Solar Energy Generation (Twh)]]*0.086</f>
        <v>2.1257155428383641</v>
      </c>
      <c r="M191" s="4">
        <f>'[1]Solar Generation - TWh'!BF104</f>
        <v>24.717622591143769</v>
      </c>
      <c r="N191" s="4">
        <f>Table1[[#This Row],[Solar Energy Consumption ( Exajoules)]]*34.12</f>
        <v>7.9445323765277855</v>
      </c>
      <c r="O191" s="4">
        <f>'[1]Solar Consumption - EJ'!BF104</f>
        <v>0.23284092545509338</v>
      </c>
      <c r="P191" s="4">
        <f>Table1[[#This Row],[Wind Energy Generation (Twh)2]]*0.086</f>
        <v>0.27348148209974876</v>
      </c>
      <c r="Q191" s="4">
        <f>'[1]Wind Generation - TWh'!BF104</f>
        <v>3.1800172337180088</v>
      </c>
      <c r="R191" s="4">
        <f>Table1[[#This Row],[Wind Energy Consumption(Exajoules)]]*23.88</f>
        <v>0.71118537515401836</v>
      </c>
      <c r="S191" s="4">
        <f>'[1]Wind Consumption - EJ'!BE104</f>
        <v>2.9781632125377655E-2</v>
      </c>
      <c r="T191" s="4">
        <f>Table1[[#This Row],[Hydroelectricity Generation(Twh)]]*0.086</f>
        <v>0.26268716913146994</v>
      </c>
      <c r="U191" s="4">
        <f>'[1]Hydro Generation - TWh'!BF104</f>
        <v>3.0545019666449997</v>
      </c>
      <c r="V191" s="4">
        <f>Table1[[#This Row],[Hydroelectricity  Consumption (Exajoules)]]*0.086</f>
        <v>2.4745228923857211E-3</v>
      </c>
      <c r="W191" s="4">
        <f>'[1]Hydro Consumption - EJ'!BF104</f>
        <v>2.877352200448513E-2</v>
      </c>
    </row>
    <row r="192" spans="1:23" x14ac:dyDescent="0.3">
      <c r="A192" s="2">
        <v>2022</v>
      </c>
      <c r="B192" t="str">
        <f>'[1]Oil Consumption - Tonnes'!A104</f>
        <v>South Korea</v>
      </c>
      <c r="C192" s="4">
        <v>0</v>
      </c>
      <c r="D192" s="4">
        <f>'[1]Oil Consumption - Tonnes'!BG104</f>
        <v>123.6608037798643</v>
      </c>
      <c r="E192" s="4">
        <f>Table1[[#This Row],[Natural Gas Production(Bcm)]]*0.72</f>
        <v>0</v>
      </c>
      <c r="F192" s="4">
        <v>0</v>
      </c>
      <c r="G192" s="4">
        <f>Table1[[#This Row],[Natural Gas Consumption(Bcm)]]*0.72</f>
        <v>44.912787498</v>
      </c>
      <c r="H192" s="4">
        <f>'[1]Gas Consumption - Bcm'!BG104</f>
        <v>62.378871525000001</v>
      </c>
      <c r="I192" s="4">
        <f>'[1]Coal Production - mt'!AQ53</f>
        <v>0.82000000000000006</v>
      </c>
      <c r="J192" s="4">
        <f>Table1[[#This Row],[Coal Consumption(Exajoules)]]*34.12</f>
        <v>97.844105205535882</v>
      </c>
      <c r="K192" s="4">
        <f>'[1]Coal Consumption - EJ'!BG104</f>
        <v>2.8676466941833496</v>
      </c>
      <c r="L192" s="4">
        <f>Table1[[#This Row],[Solar Energy Generation (Twh)]]*0.086</f>
        <v>2.6424583251699998</v>
      </c>
      <c r="M192" s="4">
        <f>'[1]Solar Generation - TWh'!BG104</f>
        <v>30.726259595000002</v>
      </c>
      <c r="N192" s="4">
        <f>Table1[[#This Row],[Solar Energy Consumption ( Exajoules)]]*34.12</f>
        <v>9.8397644591331481</v>
      </c>
      <c r="O192" s="4">
        <f>'[1]Solar Consumption - EJ'!BG104</f>
        <v>0.2883870005607605</v>
      </c>
      <c r="P192" s="4">
        <f>Table1[[#This Row],[Wind Energy Generation (Twh)2]]*0.086</f>
        <v>0.28977335574999996</v>
      </c>
      <c r="Q192" s="4">
        <f>'[1]Wind Generation - TWh'!BG104</f>
        <v>3.3694576249999999</v>
      </c>
      <c r="R192" s="4">
        <f>Table1[[#This Row],[Wind Energy Consumption(Exajoules)]]*23.88</f>
        <v>0.16415097992867231</v>
      </c>
      <c r="S192" s="4">
        <f>'[1]Wind Consumption - EJ'!BG91</f>
        <v>6.8739941343665123E-3</v>
      </c>
      <c r="T192" s="4">
        <f>Table1[[#This Row],[Hydroelectricity Generation(Twh)]]*0.086</f>
        <v>0.304541390018716</v>
      </c>
      <c r="U192" s="4">
        <f>'[1]Hydro Generation - TWh'!BG104</f>
        <v>3.5411789537060003</v>
      </c>
      <c r="V192" s="4">
        <f>Table1[[#This Row],[Hydroelectricity  Consumption (Exajoules)]]*0.086</f>
        <v>2.8583296984434126E-3</v>
      </c>
      <c r="W192" s="4">
        <f>'[1]Hydro Consumption - EJ'!BG104</f>
        <v>3.3236391842365265E-2</v>
      </c>
    </row>
    <row r="193" spans="1:23" x14ac:dyDescent="0.3">
      <c r="A193" s="2">
        <v>2023</v>
      </c>
      <c r="B193" t="str">
        <f>'[1]Oil Consumption - Tonnes'!A104</f>
        <v>South Korea</v>
      </c>
      <c r="C193" s="4">
        <v>0</v>
      </c>
      <c r="D193" s="4">
        <f>'[1]Oil Consumption - Tonnes'!BH104</f>
        <v>121.39224873423468</v>
      </c>
      <c r="E193" s="4">
        <f>Table1[[#This Row],[Natural Gas Production(Bcm)]]*0.72</f>
        <v>0</v>
      </c>
      <c r="F193" s="4">
        <v>0</v>
      </c>
      <c r="G193" s="4">
        <f>Table1[[#This Row],[Natural Gas Consumption(Bcm)]]*0.72</f>
        <v>43.253786754864002</v>
      </c>
      <c r="H193" s="4">
        <f>'[1]Gas Consumption - Bcm'!BH104</f>
        <v>60.074703826200007</v>
      </c>
      <c r="I193" s="4">
        <f>'[1]Coal Production - mt'!AR53</f>
        <v>0.64700000000000002</v>
      </c>
      <c r="J193" s="4">
        <f>Table1[[#This Row],[Coal Consumption(Exajoules)]]*34.12</f>
        <v>91.921159343719481</v>
      </c>
      <c r="K193" s="4">
        <f>'[1]Coal Consumption - EJ'!BH104</f>
        <v>2.6940550804138184</v>
      </c>
      <c r="L193" s="4">
        <f>Table1[[#This Row],[Solar Energy Generation (Twh)]]*0.086</f>
        <v>0.14765479304222581</v>
      </c>
      <c r="M193" s="4">
        <f>'[1]Solar Generation - TWh'!BH92</f>
        <v>1.7169161981654164</v>
      </c>
      <c r="N193" s="4">
        <f>Table1[[#This Row],[Solar Energy Consumption ( Exajoules)]]*34.12</f>
        <v>9.3708070921897875</v>
      </c>
      <c r="O193" s="4">
        <f>'[1]Solar Consumption - EJ'!BH104</f>
        <v>0.27464264631271362</v>
      </c>
      <c r="P193" s="4">
        <f>Table1[[#This Row],[Wind Energy Generation (Twh)2]]*0.086</f>
        <v>0.291522487591928</v>
      </c>
      <c r="Q193" s="4">
        <f>'[1]Wind Generation - TWh'!BH104</f>
        <v>3.3897963673480001</v>
      </c>
      <c r="R193" s="4">
        <f>Table1[[#This Row],[Wind Energy Consumption(Exajoules)]]*23.88</f>
        <v>0.75519705623388289</v>
      </c>
      <c r="S193" s="4">
        <f>'[1]Wind Consumption - EJ'!BG104</f>
        <v>3.1624667346477509E-2</v>
      </c>
      <c r="T193" s="4">
        <f>Table1[[#This Row],[Hydroelectricity Generation(Twh)]]*0.086</f>
        <v>0.31961237113719998</v>
      </c>
      <c r="U193" s="4">
        <f>'[1]Hydro Generation - TWh'!BH104</f>
        <v>3.7164229201999999</v>
      </c>
      <c r="V193" s="4">
        <f>Table1[[#This Row],[Hydroelectricity  Consumption (Exajoules)]]*0.086</f>
        <v>2.9888815358281133E-3</v>
      </c>
      <c r="W193" s="4">
        <f>'[1]Hydro Consumption - EJ'!BH104</f>
        <v>3.4754436463117599E-2</v>
      </c>
    </row>
    <row r="194" spans="1:23" x14ac:dyDescent="0.3">
      <c r="A194" s="2">
        <v>2021</v>
      </c>
      <c r="B194" t="str">
        <f>'[1]Oil Production - tonnes'!A59</f>
        <v>South Sudan</v>
      </c>
      <c r="C194" s="4">
        <f>'[1]Oil Production - tonnes'!BF59</f>
        <v>7.5156994715393308</v>
      </c>
      <c r="D194" s="4">
        <v>0</v>
      </c>
      <c r="E194" s="4">
        <f>Table1[[#This Row],[Natural Gas Production(Bcm)]]*0.72</f>
        <v>0</v>
      </c>
      <c r="F194" s="4">
        <v>0</v>
      </c>
      <c r="G194" s="4">
        <f>Table1[[#This Row],[Natural Gas Consumption(Bcm)]]*0.72</f>
        <v>0</v>
      </c>
      <c r="H194" s="4">
        <v>0</v>
      </c>
      <c r="I194" s="4">
        <v>0</v>
      </c>
      <c r="J194" s="4">
        <f>Table1[[#This Row],[Coal Consumption(Exajoules)]]*34.12</f>
        <v>0</v>
      </c>
      <c r="K194" s="4">
        <v>0</v>
      </c>
      <c r="L194" s="4">
        <f>Table1[[#This Row],[Solar Energy Generation (Twh)]]*0.086</f>
        <v>0</v>
      </c>
      <c r="M194" s="4">
        <v>0</v>
      </c>
      <c r="N194" s="4">
        <f>Table1[[#This Row],[Solar Energy Consumption ( Exajoules)]]*34.12</f>
        <v>0</v>
      </c>
      <c r="O194" s="4">
        <v>0</v>
      </c>
      <c r="P194" s="4">
        <f>Table1[[#This Row],[Wind Energy Generation (Twh)2]]*0.086</f>
        <v>0</v>
      </c>
      <c r="Q194" s="4">
        <v>0</v>
      </c>
      <c r="R194" s="4">
        <f>Table1[[#This Row],[Wind Energy Consumption(Exajoules)]]*23.88</f>
        <v>0</v>
      </c>
      <c r="S194" s="4">
        <v>0</v>
      </c>
      <c r="T194" s="4">
        <f>Table1[[#This Row],[Hydroelectricity Generation(Twh)]]*0.086</f>
        <v>0</v>
      </c>
      <c r="U194" s="4">
        <v>0</v>
      </c>
      <c r="V194" s="4">
        <f>Table1[[#This Row],[Hydroelectricity  Consumption (Exajoules)]]*0.086</f>
        <v>0</v>
      </c>
      <c r="W194" s="4">
        <v>0</v>
      </c>
    </row>
    <row r="195" spans="1:23" x14ac:dyDescent="0.3">
      <c r="A195" s="2">
        <v>2022</v>
      </c>
      <c r="B195" t="str">
        <f>'[1]Oil Production - tonnes'!A59</f>
        <v>South Sudan</v>
      </c>
      <c r="C195" s="4">
        <f>'[1]Oil Production - tonnes'!BG59</f>
        <v>6.9478612840577814</v>
      </c>
      <c r="D195" s="4">
        <v>0</v>
      </c>
      <c r="E195" s="4">
        <f>Table1[[#This Row],[Natural Gas Production(Bcm)]]*0.72</f>
        <v>0</v>
      </c>
      <c r="F195" s="4">
        <f>0</f>
        <v>0</v>
      </c>
      <c r="G195" s="4">
        <f>Table1[[#This Row],[Natural Gas Consumption(Bcm)]]*0.72</f>
        <v>0</v>
      </c>
      <c r="H195" s="4">
        <f>0</f>
        <v>0</v>
      </c>
      <c r="I195" s="4">
        <v>0</v>
      </c>
      <c r="J195" s="4">
        <f>Table1[[#This Row],[Coal Consumption(Exajoules)]]*34.12</f>
        <v>0</v>
      </c>
      <c r="K195" s="4">
        <v>0</v>
      </c>
      <c r="L195" s="4">
        <f>Table1[[#This Row],[Solar Energy Generation (Twh)]]*0.086</f>
        <v>0</v>
      </c>
      <c r="M195" s="4">
        <v>0</v>
      </c>
      <c r="N195" s="4">
        <f>Table1[[#This Row],[Solar Energy Consumption ( Exajoules)]]*34.12</f>
        <v>0</v>
      </c>
      <c r="O195" s="4">
        <v>0</v>
      </c>
      <c r="P195" s="4">
        <f>Table1[[#This Row],[Wind Energy Generation (Twh)2]]*0.086</f>
        <v>0</v>
      </c>
      <c r="Q195" s="4">
        <v>0</v>
      </c>
      <c r="R195" s="4">
        <f>Table1[[#This Row],[Wind Energy Consumption(Exajoules)]]*23.88</f>
        <v>0</v>
      </c>
      <c r="S195" s="4">
        <v>0</v>
      </c>
      <c r="T195" s="4">
        <f>Table1[[#This Row],[Hydroelectricity Generation(Twh)]]*0.086</f>
        <v>0</v>
      </c>
      <c r="U195" s="4">
        <v>0</v>
      </c>
      <c r="V195" s="4">
        <f>Table1[[#This Row],[Hydroelectricity  Consumption (Exajoules)]]*0.086</f>
        <v>0</v>
      </c>
      <c r="W195" s="4">
        <v>0</v>
      </c>
    </row>
    <row r="196" spans="1:23" x14ac:dyDescent="0.3">
      <c r="A196" s="2">
        <v>2023</v>
      </c>
      <c r="B196" t="str">
        <f>'[1]Oil Production - tonnes'!A59</f>
        <v>South Sudan</v>
      </c>
      <c r="C196" s="4">
        <f>'[1]Oil Production - tonnes'!BH59</f>
        <v>7.2727110086664979</v>
      </c>
      <c r="D196" s="4">
        <v>0</v>
      </c>
      <c r="E196" s="4">
        <f>Table1[[#This Row],[Natural Gas Production(Bcm)]]*0.72</f>
        <v>0</v>
      </c>
      <c r="F196" s="4">
        <v>0</v>
      </c>
      <c r="G196" s="4">
        <f>Table1[[#This Row],[Natural Gas Consumption(Bcm)]]*0.72</f>
        <v>0</v>
      </c>
      <c r="H196" s="4">
        <v>0</v>
      </c>
      <c r="I196" s="4">
        <v>0</v>
      </c>
      <c r="J196" s="4">
        <f>Table1[[#This Row],[Coal Consumption(Exajoules)]]*34.12</f>
        <v>0</v>
      </c>
      <c r="K196" s="4">
        <v>0</v>
      </c>
      <c r="L196" s="4">
        <f>Table1[[#This Row],[Solar Energy Generation (Twh)]]*0.086</f>
        <v>0</v>
      </c>
      <c r="M196" s="4">
        <v>0</v>
      </c>
      <c r="N196" s="4">
        <f>Table1[[#This Row],[Solar Energy Consumption ( Exajoules)]]*34.12</f>
        <v>0</v>
      </c>
      <c r="O196" s="4">
        <v>0</v>
      </c>
      <c r="P196" s="4">
        <f>Table1[[#This Row],[Wind Energy Generation (Twh)2]]*0.086</f>
        <v>0</v>
      </c>
      <c r="Q196" s="4">
        <v>0</v>
      </c>
      <c r="R196" s="4">
        <f>Table1[[#This Row],[Wind Energy Consumption(Exajoules)]]*23.88</f>
        <v>0</v>
      </c>
      <c r="S196" s="4">
        <v>0</v>
      </c>
      <c r="T196" s="4">
        <f>Table1[[#This Row],[Hydroelectricity Generation(Twh)]]*0.086</f>
        <v>0</v>
      </c>
      <c r="U196" s="4">
        <v>0</v>
      </c>
      <c r="V196" s="4">
        <f>Table1[[#This Row],[Hydroelectricity  Consumption (Exajoules)]]*0.086</f>
        <v>0</v>
      </c>
      <c r="W196" s="4">
        <v>0</v>
      </c>
    </row>
    <row r="197" spans="1:23" x14ac:dyDescent="0.3">
      <c r="A197" s="2">
        <v>2020</v>
      </c>
      <c r="B197" t="s">
        <v>12</v>
      </c>
      <c r="C197" s="4">
        <v>0</v>
      </c>
      <c r="D197" s="4">
        <f>'[1]Oil Consumption - Tonnes'!BE50</f>
        <v>49.853794545213802</v>
      </c>
      <c r="E197" s="4">
        <f>Table1[[#This Row],[Natural Gas Production(Bcm)]]*0.72</f>
        <v>0</v>
      </c>
      <c r="F197" s="4">
        <v>0</v>
      </c>
      <c r="G197" s="4">
        <f>Table1[[#This Row],[Natural Gas Consumption(Bcm)]]*0.72</f>
        <v>23.392966255200005</v>
      </c>
      <c r="H197" s="4">
        <f>'[1]Gas Consumption - Bcm'!BE50</f>
        <v>32.490230910000008</v>
      </c>
      <c r="I197" s="4">
        <v>0.1</v>
      </c>
      <c r="J197" s="4">
        <f>Table1[[#This Row],[Coal Consumption(Exajoules)]]*34.12</f>
        <v>4.2237057629227639</v>
      </c>
      <c r="K197" s="4">
        <f>'[1]Coal Consumption - EJ'!BE50</f>
        <v>0.12378973513841629</v>
      </c>
      <c r="L197" s="4">
        <f>Table1[[#This Row],[Solar Energy Generation (Twh)]]*0.086</f>
        <v>1.7773741380400001</v>
      </c>
      <c r="M197" s="4">
        <f>'[1]Solar Generation - TWh'!BE50</f>
        <v>20.667141140000002</v>
      </c>
      <c r="N197" s="4">
        <f>Table1[[#This Row],[Solar Energy Consumption ( Exajoules)]]*34.12</f>
        <v>6.6670617145299911</v>
      </c>
      <c r="O197" s="4">
        <f>'[1]Solar Consumption - EJ'!BE50</f>
        <v>0.19540040194988251</v>
      </c>
      <c r="P197" s="4">
        <f>Table1[[#This Row],[Wind Energy Generation (Twh)2]]*0.086</f>
        <v>4.8541560499999985</v>
      </c>
      <c r="Q197" s="4">
        <f>'[1]Wind Generation - TWh'!BE50</f>
        <v>56.443674999999992</v>
      </c>
      <c r="R197" s="4">
        <f>Table1[[#This Row],[Wind Energy Consumption(Exajoules)]]*23.88</f>
        <v>12.743673992156982</v>
      </c>
      <c r="S197" s="4">
        <f>'[1]Wind Consumption - EJ'!BE50</f>
        <v>0.53365468978881836</v>
      </c>
      <c r="T197" s="4">
        <f>Table1[[#This Row],[Hydroelectricity Generation(Twh)]]*0.086</f>
        <v>2.6235785650000003</v>
      </c>
      <c r="U197" s="4">
        <f>'[1]Hydro Generation - TWh'!BE50</f>
        <v>30.506727500000004</v>
      </c>
      <c r="V197" s="4">
        <f>Table1[[#This Row],[Hydroelectricity  Consumption (Exajoules)]]*0.086</f>
        <v>2.4804993271827697E-2</v>
      </c>
      <c r="W197" s="4">
        <f>'[1]Hydro Consumption - EJ'!BE50</f>
        <v>0.28843015432357788</v>
      </c>
    </row>
    <row r="198" spans="1:23" x14ac:dyDescent="0.3">
      <c r="A198" s="2">
        <v>2021</v>
      </c>
      <c r="B198" t="s">
        <v>12</v>
      </c>
      <c r="C198" s="4">
        <v>0</v>
      </c>
      <c r="D198" s="4">
        <f>'[1]Oil Consumption - Tonnes'!BF50</f>
        <v>54.972980495009487</v>
      </c>
      <c r="E198" s="4">
        <f>Table1[[#This Row],[Natural Gas Production(Bcm)]]*0.72</f>
        <v>0</v>
      </c>
      <c r="F198" s="4">
        <v>0</v>
      </c>
      <c r="G198" s="4">
        <f>Table1[[#This Row],[Natural Gas Consumption(Bcm)]]*0.72</f>
        <v>24.713493860880003</v>
      </c>
      <c r="H198" s="4">
        <f>'[1]Gas Consumption - Bcm'!BF50</f>
        <v>34.324297029000007</v>
      </c>
      <c r="I198" s="4">
        <f>'[1]Coal Production - mt'!AP24</f>
        <v>9.0727000000000002E-2</v>
      </c>
      <c r="J198" s="4">
        <f>Table1[[#This Row],[Coal Consumption(Exajoules)]]*34.12</f>
        <v>4.3889404177665705</v>
      </c>
      <c r="K198" s="4">
        <f>'[1]Coal Consumption - EJ'!BF50</f>
        <v>0.12863248586654663</v>
      </c>
      <c r="L198" s="4">
        <f>Table1[[#This Row],[Solar Energy Generation (Twh)]]*0.086</f>
        <v>2.3304279999999999</v>
      </c>
      <c r="M198" s="4">
        <f>'[1]Solar Generation - TWh'!BF50</f>
        <v>27.097999999999999</v>
      </c>
      <c r="N198" s="4">
        <f>Table1[[#This Row],[Solar Energy Consumption ( Exajoules)]]*34.12</f>
        <v>8.7096132421493522</v>
      </c>
      <c r="O198" s="4">
        <f>'[1]Solar Consumption - EJ'!BF50</f>
        <v>0.25526416301727295</v>
      </c>
      <c r="P198" s="4">
        <f>Table1[[#This Row],[Wind Energy Generation (Twh)2]]*0.086</f>
        <v>5.3372459999999995</v>
      </c>
      <c r="Q198" s="4">
        <f>'[1]Wind Generation - TWh'!BF50</f>
        <v>62.061</v>
      </c>
      <c r="R198" s="4">
        <f>Table1[[#This Row],[Wind Energy Consumption(Exajoules)]]*23.88</f>
        <v>13.960651559829712</v>
      </c>
      <c r="S198" s="4">
        <f>'[1]Wind Consumption - EJ'!BF50</f>
        <v>0.58461689949035645</v>
      </c>
      <c r="T198" s="4">
        <f>Table1[[#This Row],[Hydroelectricity Generation(Twh)]]*0.086</f>
        <v>2.5478359999999998</v>
      </c>
      <c r="U198" s="4">
        <f>'[1]Hydro Generation - TWh'!BF50</f>
        <v>29.626000000000001</v>
      </c>
      <c r="V198" s="4">
        <f>Table1[[#This Row],[Hydroelectricity  Consumption (Exajoules)]]*0.086</f>
        <v>2.4000708580017089E-2</v>
      </c>
      <c r="W198" s="4">
        <f>'[1]Hydro Consumption - EJ'!BF50</f>
        <v>0.27907800674438477</v>
      </c>
    </row>
    <row r="199" spans="1:23" x14ac:dyDescent="0.3">
      <c r="A199" s="2">
        <v>2022</v>
      </c>
      <c r="B199" t="s">
        <v>12</v>
      </c>
      <c r="C199" s="4">
        <v>0</v>
      </c>
      <c r="D199" s="4">
        <f>'[1]Oil Consumption - Tonnes'!BG50</f>
        <v>60.84743080505028</v>
      </c>
      <c r="E199" s="4">
        <f>Table1[[#This Row],[Natural Gas Production(Bcm)]]*0.72</f>
        <v>0</v>
      </c>
      <c r="F199" s="4">
        <v>0</v>
      </c>
      <c r="G199" s="4">
        <f>Table1[[#This Row],[Natural Gas Consumption(Bcm)]]*0.72</f>
        <v>23.741392588560011</v>
      </c>
      <c r="H199" s="4">
        <f>'[1]Gas Consumption - Bcm'!BG50</f>
        <v>32.974156373000014</v>
      </c>
      <c r="I199" s="4">
        <f>'[1]Coal Production - mt'!AQ24</f>
        <v>7.1263000000000007E-2</v>
      </c>
      <c r="J199" s="4">
        <f>Table1[[#This Row],[Coal Consumption(Exajoules)]]*34.12</f>
        <v>5.3341882032155983</v>
      </c>
      <c r="K199" s="4">
        <f>'[1]Coal Consumption - EJ'!BG50</f>
        <v>0.15633611381053925</v>
      </c>
      <c r="L199" s="4">
        <f>Table1[[#This Row],[Solar Energy Generation (Twh)]]*0.086</f>
        <v>1.7773741380400001</v>
      </c>
      <c r="M199" s="4">
        <f>'[1]Solar Generation - TWh'!BE50</f>
        <v>20.667141140000002</v>
      </c>
      <c r="N199" s="4">
        <f>Table1[[#This Row],[Solar Energy Consumption ( Exajoules)]]*34.12</f>
        <v>11.439918370246886</v>
      </c>
      <c r="O199" s="4">
        <f>'[1]Solar Consumption - EJ'!BG50</f>
        <v>0.33528482913970947</v>
      </c>
      <c r="P199" s="4">
        <f>Table1[[#This Row],[Wind Energy Generation (Twh)2]]*0.086</f>
        <v>5.3994239999999998</v>
      </c>
      <c r="Q199" s="4">
        <f>'[1]Wind Generation - TWh'!BG50</f>
        <v>62.783999999999999</v>
      </c>
      <c r="R199" s="4">
        <f>Table1[[#This Row],[Wind Energy Consumption(Exajoules)]]*23.88</f>
        <v>14.071787424087525</v>
      </c>
      <c r="S199" s="4">
        <f>'[1]Wind Consumption - EJ'!BG50</f>
        <v>0.58927083015441895</v>
      </c>
      <c r="T199" s="4">
        <f>Table1[[#This Row],[Hydroelectricity Generation(Twh)]]*0.086</f>
        <v>1.51274</v>
      </c>
      <c r="U199" s="4">
        <f>'[1]Hydro Generation - TWh'!BG50</f>
        <v>17.59</v>
      </c>
      <c r="V199" s="4">
        <f>Table1[[#This Row],[Hydroelectricity  Consumption (Exajoules)]]*0.086</f>
        <v>1.4198100924491881E-2</v>
      </c>
      <c r="W199" s="4">
        <f>'[1]Hydro Consumption - EJ'!BG50</f>
        <v>0.16509419679641724</v>
      </c>
    </row>
    <row r="200" spans="1:23" x14ac:dyDescent="0.3">
      <c r="A200" s="2">
        <v>2023</v>
      </c>
      <c r="B200" t="s">
        <v>12</v>
      </c>
      <c r="C200" s="4">
        <v>0</v>
      </c>
      <c r="D200" s="4">
        <f>'[1]Oil Consumption - Tonnes'!BH50</f>
        <v>59.84705855711622</v>
      </c>
      <c r="E200" s="4">
        <f>Table1[[#This Row],[Natural Gas Production(Bcm)]]*0.72</f>
        <v>0</v>
      </c>
      <c r="F200" s="4">
        <v>0</v>
      </c>
      <c r="G200" s="4">
        <f>Table1[[#This Row],[Natural Gas Consumption(Bcm)]]*0.72</f>
        <v>21.094779222613948</v>
      </c>
      <c r="H200" s="4">
        <f>'[1]Gas Consumption - Bcm'!BH50</f>
        <v>29.298304475852706</v>
      </c>
      <c r="I200" s="4">
        <f>'[1]Coal Production - mt'!AR24</f>
        <v>7.1263000000000007E-2</v>
      </c>
      <c r="J200" s="4">
        <f>Table1[[#This Row],[Coal Consumption(Exajoules)]]*34.12</f>
        <v>4.045062346458435</v>
      </c>
      <c r="K200" s="4">
        <f>'[1]Coal Consumption - EJ'!BH50</f>
        <v>0.11855399608612061</v>
      </c>
      <c r="L200" s="4">
        <f>Table1[[#This Row],[Solar Energy Generation (Twh)]]*0.086</f>
        <v>4.0288637600954118</v>
      </c>
      <c r="M200" s="4">
        <f>'[1]Solar Generation - TWh'!BH50</f>
        <v>46.847253024365259</v>
      </c>
      <c r="N200" s="4">
        <f>Table1[[#This Row],[Solar Energy Consumption ( Exajoules)]]*34.12</f>
        <v>14.947835071086882</v>
      </c>
      <c r="O200" s="4">
        <f>'[1]Solar Consumption - EJ'!BH50</f>
        <v>0.43809598684310913</v>
      </c>
      <c r="P200" s="4">
        <f>Table1[[#This Row],[Wind Energy Generation (Twh)2]]*0.086</f>
        <v>5.5235661040307695</v>
      </c>
      <c r="Q200" s="4">
        <f>'[1]Wind Generation - TWh'!BH50</f>
        <v>64.22751283756709</v>
      </c>
      <c r="R200" s="4">
        <f>Table1[[#This Row],[Wind Energy Consumption(Exajoules)]]*23.88</f>
        <v>14.343018429279327</v>
      </c>
      <c r="S200" s="4">
        <f>'[1]Wind Consumption - EJ'!BH50</f>
        <v>0.60062891244888306</v>
      </c>
      <c r="T200" s="4">
        <f>Table1[[#This Row],[Hydroelectricity Generation(Twh)]]*0.086</f>
        <v>2.1908535933803583</v>
      </c>
      <c r="U200" s="4">
        <f>'[1]Hydro Generation - TWh'!BH50</f>
        <v>25.475041783492539</v>
      </c>
      <c r="V200" s="4">
        <f>Table1[[#This Row],[Hydroelectricity  Consumption (Exajoules)]]*0.086</f>
        <v>2.0487949579954146E-2</v>
      </c>
      <c r="W200" s="4">
        <f>'[1]Hydro Consumption - EJ'!BH50</f>
        <v>0.23823197185993195</v>
      </c>
    </row>
    <row r="201" spans="1:23" x14ac:dyDescent="0.3">
      <c r="A201" s="2">
        <v>2020</v>
      </c>
      <c r="B201" t="s">
        <v>21</v>
      </c>
      <c r="C201" s="4">
        <v>0</v>
      </c>
      <c r="D201" s="4">
        <f>'[1]Oil Consumption - Tonnes'!BE51</f>
        <v>11.19079</v>
      </c>
      <c r="E201" s="4">
        <f>Table1[[#This Row],[Natural Gas Production(Bcm)]]*0.72</f>
        <v>0</v>
      </c>
      <c r="F201" s="4">
        <v>0</v>
      </c>
      <c r="G201" s="4">
        <f>Table1[[#This Row],[Natural Gas Consumption(Bcm)]]*0.72</f>
        <v>0.71346600000000004</v>
      </c>
      <c r="H201" s="4">
        <f>'[1]Gas Consumption - Bcm'!BE51</f>
        <v>0.99092500000000006</v>
      </c>
      <c r="I201" s="4">
        <v>0</v>
      </c>
      <c r="J201" s="4">
        <f>Table1[[#This Row],[Coal Consumption(Exajoules)]]*34.12</f>
        <v>2.2861435219645498</v>
      </c>
      <c r="K201" s="4">
        <f>'[1]Coal Consumption - EJ'!BE51</f>
        <v>6.7003034055233002E-2</v>
      </c>
      <c r="L201" s="4">
        <f>Table1[[#This Row],[Solar Energy Generation (Twh)]]*0.086</f>
        <v>8.9009999999999992E-2</v>
      </c>
      <c r="M201" s="4">
        <f>'[1]Solar Generation - TWh'!BE51</f>
        <v>1.0349999999999999</v>
      </c>
      <c r="N201" s="4">
        <f>Table1[[#This Row],[Solar Energy Consumption ( Exajoules)]]*34.12</f>
        <v>0.33388308338820932</v>
      </c>
      <c r="O201" s="4">
        <f>'[1]Solar Consumption - EJ'!BE51</f>
        <v>9.785553440451622E-3</v>
      </c>
      <c r="P201" s="4">
        <f>Table1[[#This Row],[Wind Energy Generation (Twh)2]]*0.086</f>
        <v>2.3672546620000001</v>
      </c>
      <c r="Q201" s="4">
        <f>'[1]Wind Generation - TWh'!BE51</f>
        <v>27.526217000000003</v>
      </c>
      <c r="R201" s="4">
        <f>Table1[[#This Row],[Wind Energy Consumption(Exajoules)]]*23.88</f>
        <v>6.2147821497917173</v>
      </c>
      <c r="S201" s="4">
        <f>'[1]Wind Consumption - EJ'!BE51</f>
        <v>0.2602505087852478</v>
      </c>
      <c r="T201" s="4">
        <f>Table1[[#This Row],[Hydroelectricity Generation(Twh)]]*0.086</f>
        <v>6.2165966019999992</v>
      </c>
      <c r="U201" s="4">
        <f>'[1]Hydro Generation - TWh'!BE51</f>
        <v>72.286006999999998</v>
      </c>
      <c r="V201" s="4">
        <f>Table1[[#This Row],[Hydroelectricity  Consumption (Exajoules)]]*0.086</f>
        <v>5.8775688767433165E-2</v>
      </c>
      <c r="W201" s="4">
        <f>'[1]Hydro Consumption - EJ'!BE51</f>
        <v>0.68343824148178101</v>
      </c>
    </row>
    <row r="202" spans="1:23" x14ac:dyDescent="0.3">
      <c r="A202" s="2">
        <v>2021</v>
      </c>
      <c r="B202" t="str">
        <f>'[1]Wind Generation - TWh'!A51</f>
        <v>Sweden</v>
      </c>
      <c r="C202" s="4">
        <v>0</v>
      </c>
      <c r="D202" s="4">
        <f>'[1]Oil Consumption - Tonnes'!BF51</f>
        <v>12.234911999999998</v>
      </c>
      <c r="E202" s="4">
        <f>Table1[[#This Row],[Natural Gas Production(Bcm)]]*0.72</f>
        <v>0</v>
      </c>
      <c r="F202" s="4">
        <v>0</v>
      </c>
      <c r="G202" s="4">
        <f>Table1[[#This Row],[Natural Gas Consumption(Bcm)]]*0.72</f>
        <v>0.76523399999999986</v>
      </c>
      <c r="H202" s="4">
        <f>'[1]Gas Consumption - Bcm'!BF51</f>
        <v>1.0628249999999999</v>
      </c>
      <c r="I202" s="4">
        <v>0</v>
      </c>
      <c r="J202" s="4">
        <f>Table1[[#This Row],[Coal Consumption(Exajoules)]]*34.12</f>
        <v>2.324598444998264</v>
      </c>
      <c r="K202" s="4">
        <f>'[1]Coal Consumption - EJ'!BF51</f>
        <v>6.8130083382129669E-2</v>
      </c>
      <c r="L202" s="4">
        <f>Table1[[#This Row],[Solar Energy Generation (Twh)]]*0.086</f>
        <v>0.12960199999999999</v>
      </c>
      <c r="M202" s="4">
        <f>'[1]Solar Generation - TWh'!BF51</f>
        <v>1.5070000000000001</v>
      </c>
      <c r="N202" s="4">
        <f>Table1[[#This Row],[Solar Energy Consumption ( Exajoules)]]*34.12</f>
        <v>0.48436736322939394</v>
      </c>
      <c r="O202" s="4">
        <f>'[1]Solar Consumption - EJ'!BF51</f>
        <v>1.4195995405316353E-2</v>
      </c>
      <c r="P202" s="4">
        <f>Table1[[#This Row],[Wind Energy Generation (Twh)2]]*0.086</f>
        <v>2.3313175840000002</v>
      </c>
      <c r="Q202" s="4">
        <f>'[1]Wind Generation - TWh'!BF51</f>
        <v>27.108344000000002</v>
      </c>
      <c r="R202" s="4">
        <f>Table1[[#This Row],[Wind Energy Consumption(Exajoules)]]*23.88</f>
        <v>6.0980354046821592</v>
      </c>
      <c r="S202" s="4">
        <f>'[1]Wind Consumption - EJ'!BF51</f>
        <v>0.25536161661148071</v>
      </c>
      <c r="T202" s="4">
        <f>Table1[[#This Row],[Hydroelectricity Generation(Twh)]]*0.086</f>
        <v>6.3462953519999985</v>
      </c>
      <c r="U202" s="4">
        <f>'[1]Hydro Generation - TWh'!BF51</f>
        <v>73.794131999999991</v>
      </c>
      <c r="V202" s="4">
        <f>Table1[[#This Row],[Hydroelectricity  Consumption (Exajoules)]]*0.086</f>
        <v>5.9782337665557857E-2</v>
      </c>
      <c r="W202" s="4">
        <f>'[1]Hydro Consumption - EJ'!BF51</f>
        <v>0.69514346122741699</v>
      </c>
    </row>
    <row r="203" spans="1:23" x14ac:dyDescent="0.3">
      <c r="A203" s="2">
        <v>2022</v>
      </c>
      <c r="B203" t="s">
        <v>21</v>
      </c>
      <c r="C203" s="4">
        <v>0</v>
      </c>
      <c r="D203" s="4">
        <f>'[1]Oil Consumption - Tonnes'!BG51</f>
        <v>11.027753000000001</v>
      </c>
      <c r="E203" s="4">
        <f>Table1[[#This Row],[Natural Gas Production(Bcm)]]*0.72</f>
        <v>0</v>
      </c>
      <c r="F203" s="4">
        <v>0</v>
      </c>
      <c r="G203" s="4">
        <f>Table1[[#This Row],[Natural Gas Consumption(Bcm)]]*0.72</f>
        <v>0.57583799999999996</v>
      </c>
      <c r="H203" s="4">
        <f>'[1]Gas Consumption - Bcm'!BG51</f>
        <v>0.79977500000000001</v>
      </c>
      <c r="I203" s="4">
        <v>0</v>
      </c>
      <c r="J203" s="4">
        <f>Table1[[#This Row],[Coal Consumption(Exajoules)]]*34.12</f>
        <v>2.2659139496088025</v>
      </c>
      <c r="K203" s="4">
        <f>'[1]Coal Consumption - EJ'!BG51</f>
        <v>6.6410139203071594E-2</v>
      </c>
      <c r="L203" s="4">
        <f>Table1[[#This Row],[Solar Energy Generation (Twh)]]*0.086</f>
        <v>8.9009999999999992E-2</v>
      </c>
      <c r="M203" s="4">
        <f>'[1]Solar Generation - TWh'!BE51</f>
        <v>1.0349999999999999</v>
      </c>
      <c r="N203" s="4">
        <f>Table1[[#This Row],[Solar Energy Consumption ( Exajoules)]]*34.12</f>
        <v>0.62863026849925518</v>
      </c>
      <c r="O203" s="4">
        <f>'[1]Solar Consumption - EJ'!BG51</f>
        <v>1.8424099311232567E-2</v>
      </c>
      <c r="P203" s="4">
        <f>Table1[[#This Row],[Wind Energy Generation (Twh)2]]*0.086</f>
        <v>2.8431571619999998</v>
      </c>
      <c r="Q203" s="4">
        <f>'[1]Wind Generation - TWh'!BG51</f>
        <v>33.059967</v>
      </c>
      <c r="R203" s="4">
        <f>Table1[[#This Row],[Wind Energy Consumption(Exajoules)]]*23.88</f>
        <v>7.4097360849380491</v>
      </c>
      <c r="S203" s="4">
        <f>'[1]Wind Consumption - EJ'!BG51</f>
        <v>0.31029045581817627</v>
      </c>
      <c r="T203" s="4">
        <f>Table1[[#This Row],[Hydroelectricity Generation(Twh)]]*0.086</f>
        <v>6.0034876559999999</v>
      </c>
      <c r="U203" s="4">
        <f>'[1]Hydro Generation - TWh'!BG51</f>
        <v>69.807996000000003</v>
      </c>
      <c r="V203" s="4">
        <f>Table1[[#This Row],[Hydroelectricity  Consumption (Exajoules)]]*0.086</f>
        <v>5.6346846699714653E-2</v>
      </c>
      <c r="W203" s="4">
        <f>'[1]Hydro Consumption - EJ'!BG51</f>
        <v>0.65519589185714722</v>
      </c>
    </row>
    <row r="204" spans="1:23" x14ac:dyDescent="0.3">
      <c r="A204" s="2">
        <v>2023</v>
      </c>
      <c r="B204" t="s">
        <v>21</v>
      </c>
      <c r="C204" s="4">
        <v>0</v>
      </c>
      <c r="D204" s="4">
        <f>'[1]Oil Consumption - Tonnes'!BH51</f>
        <v>10.678863375516482</v>
      </c>
      <c r="E204" s="4">
        <f>Table1[[#This Row],[Natural Gas Production(Bcm)]]*0.72</f>
        <v>0</v>
      </c>
      <c r="F204" s="4">
        <v>0</v>
      </c>
      <c r="G204" s="4">
        <f>Table1[[#This Row],[Natural Gas Consumption(Bcm)]]*0.72</f>
        <v>0.5156634065009289</v>
      </c>
      <c r="H204" s="4">
        <f>'[1]Gas Consumption - Bcm'!BH51</f>
        <v>0.71619917569573466</v>
      </c>
      <c r="I204" s="4">
        <v>0</v>
      </c>
      <c r="J204" s="4">
        <f>Table1[[#This Row],[Coal Consumption(Exajoules)]]*34.12</f>
        <v>2.2251530531048771</v>
      </c>
      <c r="K204" s="4">
        <f>'[1]Coal Consumption - EJ'!BH51</f>
        <v>6.5215505659580231E-2</v>
      </c>
      <c r="L204" s="4">
        <f>Table1[[#This Row],[Solar Energy Generation (Twh)]]*0.086</f>
        <v>0.266428</v>
      </c>
      <c r="M204" s="4">
        <f>'[1]Solar Generation - TWh'!BH51</f>
        <v>3.0980000000000003</v>
      </c>
      <c r="N204" s="4">
        <f>Table1[[#This Row],[Solar Energy Consumption ( Exajoules)]]*34.12</f>
        <v>0.98849749870598314</v>
      </c>
      <c r="O204" s="4">
        <f>'[1]Solar Consumption - EJ'!BH51</f>
        <v>2.8971204534173012E-2</v>
      </c>
      <c r="P204" s="4">
        <f>Table1[[#This Row],[Wind Energy Generation (Twh)2]]*0.086</f>
        <v>2.9515637047334904</v>
      </c>
      <c r="Q204" s="4">
        <f>'[1]Wind Generation - TWh'!BH51</f>
        <v>34.320508194575474</v>
      </c>
      <c r="R204" s="4">
        <f>Table1[[#This Row],[Wind Energy Consumption(Exajoules)]]*23.88</f>
        <v>7.6643116557598114</v>
      </c>
      <c r="S204" s="4">
        <f>'[1]Wind Consumption - EJ'!BH51</f>
        <v>0.32095107436180115</v>
      </c>
      <c r="T204" s="4">
        <f>Table1[[#This Row],[Hydroelectricity Generation(Twh)]]*0.086</f>
        <v>5.6792374978526441</v>
      </c>
      <c r="U204" s="4">
        <f>'[1]Hydro Generation - TWh'!BH51</f>
        <v>66.037645323867963</v>
      </c>
      <c r="V204" s="4">
        <f>Table1[[#This Row],[Hydroelectricity  Consumption (Exajoules)]]*0.086</f>
        <v>5.3109860062599178E-2</v>
      </c>
      <c r="W204" s="4">
        <f>'[1]Hydro Consumption - EJ'!BH51</f>
        <v>0.61755651235580444</v>
      </c>
    </row>
    <row r="205" spans="1:23" x14ac:dyDescent="0.3">
      <c r="A205" s="2">
        <v>2020</v>
      </c>
      <c r="B205" t="str">
        <f>'[1]Hydro Generation - TWh'!A52</f>
        <v>Switzerland</v>
      </c>
      <c r="C205" s="4">
        <v>0</v>
      </c>
      <c r="D205" s="4">
        <f>'[1]Oil Consumption - Tonnes'!BE52</f>
        <v>8.4709390000000013</v>
      </c>
      <c r="E205" s="4">
        <f>Table1[[#This Row],[Natural Gas Production(Bcm)]]*0.72</f>
        <v>0</v>
      </c>
      <c r="F205" s="4">
        <v>0</v>
      </c>
      <c r="G205" s="4">
        <f>Table1[[#This Row],[Natural Gas Consumption(Bcm)]]*0.72</f>
        <v>2.3866000000000001</v>
      </c>
      <c r="H205" s="4">
        <f>'[1]Gas Consumption - Bcm'!BE52</f>
        <v>3.3147222222222226</v>
      </c>
      <c r="I205" s="4">
        <v>0</v>
      </c>
      <c r="J205" s="4">
        <f>Table1[[#This Row],[Coal Consumption(Exajoules)]]*34.12</f>
        <v>0.12487919759005307</v>
      </c>
      <c r="K205" s="4">
        <f>'[1]Coal Consumption - EJ'!BE52</f>
        <v>3.6599999293684959E-3</v>
      </c>
      <c r="L205" s="4">
        <f>Table1[[#This Row],[Solar Energy Generation (Twh)]]*0.086</f>
        <v>0.22351399999999999</v>
      </c>
      <c r="M205" s="4">
        <f>'[1]Solar Generation - TWh'!BE52</f>
        <v>2.5990000000000002</v>
      </c>
      <c r="N205" s="4">
        <f>Table1[[#This Row],[Solar Energy Consumption ( Exajoules)]]*34.12</f>
        <v>0.83841754592955109</v>
      </c>
      <c r="O205" s="4">
        <f>'[1]Solar Consumption - EJ'!BE52</f>
        <v>2.4572612717747688E-2</v>
      </c>
      <c r="P205" s="4">
        <f>Table1[[#This Row],[Wind Energy Generation (Twh)2]]*0.086</f>
        <v>1.2469999999999998E-2</v>
      </c>
      <c r="Q205" s="4">
        <f>'[1]Wind Generation - TWh'!BE52</f>
        <v>0.14499999999999999</v>
      </c>
      <c r="R205" s="4">
        <f>Table1[[#This Row],[Wind Energy Consumption(Exajoules)]]*23.88</f>
        <v>3.2737641516141593E-2</v>
      </c>
      <c r="S205" s="4">
        <f>'[1]Wind Consumption - EJ'!BE52</f>
        <v>1.3709230115637183E-3</v>
      </c>
      <c r="T205" s="4">
        <f>Table1[[#This Row],[Hydroelectricity Generation(Twh)]]*0.086</f>
        <v>3.2218598872070308</v>
      </c>
      <c r="U205" s="4">
        <f>'[1]Hydro Generation - TWh'!BE52</f>
        <v>37.463487060546875</v>
      </c>
      <c r="V205" s="4">
        <f>Table1[[#This Row],[Hydroelectricity  Consumption (Exajoules)]]*0.086</f>
        <v>3.0461528539657591E-2</v>
      </c>
      <c r="W205" s="4">
        <f>'[1]Hydro Consumption - EJ'!BE52</f>
        <v>0.35420382022857666</v>
      </c>
    </row>
    <row r="206" spans="1:23" x14ac:dyDescent="0.3">
      <c r="A206" s="2">
        <v>2021</v>
      </c>
      <c r="B206" t="s">
        <v>68</v>
      </c>
      <c r="C206" s="4">
        <v>0</v>
      </c>
      <c r="D206" s="4">
        <f>'[1]Oil Consumption - Tonnes'!BF52</f>
        <v>8.4862659999999988</v>
      </c>
      <c r="E206" s="4">
        <f>Table1[[#This Row],[Natural Gas Production(Bcm)]]*0.72</f>
        <v>0</v>
      </c>
      <c r="F206" s="4">
        <v>0</v>
      </c>
      <c r="G206" s="4">
        <f>Table1[[#This Row],[Natural Gas Consumption(Bcm)]]*0.72</f>
        <v>2.5950000000000002</v>
      </c>
      <c r="H206" s="4">
        <f>'[1]Gas Consumption - Bcm'!BF52</f>
        <v>3.604166666666667</v>
      </c>
      <c r="I206" s="4">
        <v>0</v>
      </c>
      <c r="J206" s="4">
        <f>Table1[[#This Row],[Coal Consumption(Exajoules)]]*34.12</f>
        <v>0.12624400003813205</v>
      </c>
      <c r="K206" s="4">
        <f>'[1]Coal Consumption - EJ'!BF52</f>
        <v>3.7000000011175871E-3</v>
      </c>
      <c r="L206" s="4">
        <f>Table1[[#This Row],[Solar Energy Generation (Twh)]]*0.086</f>
        <v>0.24441199999999999</v>
      </c>
      <c r="M206" s="4">
        <f>'[1]Solar Generation - TWh'!BF52</f>
        <v>2.8420000000000001</v>
      </c>
      <c r="N206" s="4">
        <f>Table1[[#This Row],[Solar Energy Consumption ( Exajoules)]]*34.12</f>
        <v>0.91345192961394783</v>
      </c>
      <c r="O206" s="4">
        <f>'[1]Solar Consumption - EJ'!BF52</f>
        <v>2.6771744713187218E-2</v>
      </c>
      <c r="P206" s="4">
        <f>Table1[[#This Row],[Wind Energy Generation (Twh)2]]*0.086</f>
        <v>1.2469999999999998E-2</v>
      </c>
      <c r="Q206" s="4">
        <f>'[1]Wind Generation - TWh'!BF52</f>
        <v>0.14499999999999999</v>
      </c>
      <c r="R206" s="4">
        <f>Table1[[#This Row],[Wind Energy Consumption(Exajoules)]]*23.88</f>
        <v>3.2617820827290415E-2</v>
      </c>
      <c r="S206" s="4">
        <f>'[1]Wind Consumption - EJ'!BF52</f>
        <v>1.3659053947776556E-3</v>
      </c>
      <c r="T206" s="4">
        <f>Table1[[#This Row],[Hydroelectricity Generation(Twh)]]*0.086</f>
        <v>3.144975719238281</v>
      </c>
      <c r="U206" s="4">
        <f>'[1]Hydro Generation - TWh'!BF52</f>
        <v>36.569485107421876</v>
      </c>
      <c r="V206" s="4">
        <f>Table1[[#This Row],[Hydroelectricity  Consumption (Exajoules)]]*0.086</f>
        <v>2.9625788152217863E-2</v>
      </c>
      <c r="W206" s="4">
        <f>'[1]Hydro Consumption - EJ'!BF52</f>
        <v>0.34448590874671936</v>
      </c>
    </row>
    <row r="207" spans="1:23" x14ac:dyDescent="0.3">
      <c r="A207" s="2">
        <v>2022</v>
      </c>
      <c r="B207" t="str">
        <f>'[1]Wind Consumption - EJ'!A52</f>
        <v>Switzerland</v>
      </c>
      <c r="C207" s="4">
        <v>0</v>
      </c>
      <c r="D207" s="4">
        <f>'[1]Oil Consumption - Tonnes'!BG52</f>
        <v>8.7330559999999995</v>
      </c>
      <c r="E207" s="4">
        <f>Table1[[#This Row],[Natural Gas Production(Bcm)]]*0.72</f>
        <v>0</v>
      </c>
      <c r="F207" s="4">
        <v>0</v>
      </c>
      <c r="G207" s="4">
        <f>Table1[[#This Row],[Natural Gas Consumption(Bcm)]]*0.72</f>
        <v>2.1344000000000003</v>
      </c>
      <c r="H207" s="4">
        <f>'[1]Gas Consumption - Bcm'!BG52</f>
        <v>2.9644444444444447</v>
      </c>
      <c r="I207" s="4">
        <v>0</v>
      </c>
      <c r="J207" s="4">
        <f>Table1[[#This Row],[Coal Consumption(Exajoules)]]*34.12</f>
        <v>0.13136199928820133</v>
      </c>
      <c r="K207" s="4">
        <f>'[1]Coal Consumption - EJ'!BG52</f>
        <v>3.8499999791383743E-3</v>
      </c>
      <c r="L207" s="4">
        <f>Table1[[#This Row],[Solar Energy Generation (Twh)]]*0.086</f>
        <v>0.22351399999999999</v>
      </c>
      <c r="M207" s="4">
        <f>'[1]Solar Generation - TWh'!BE52</f>
        <v>2.5990000000000002</v>
      </c>
      <c r="N207" s="4">
        <f>Table1[[#This Row],[Solar Energy Consumption ( Exajoules)]]*34.12</f>
        <v>1.2354843278229235</v>
      </c>
      <c r="O207" s="4">
        <f>'[1]Solar Consumption - EJ'!BG52</f>
        <v>3.6209974437952042E-2</v>
      </c>
      <c r="P207" s="4">
        <f>Table1[[#This Row],[Wind Energy Generation (Twh)2]]*0.086</f>
        <v>1.2899999999999998E-2</v>
      </c>
      <c r="Q207" s="4">
        <f>'[1]Wind Generation - TWh'!BG52</f>
        <v>0.15</v>
      </c>
      <c r="R207" s="4">
        <f>Table1[[#This Row],[Wind Energy Consumption(Exajoules)]]*23.88</f>
        <v>3.3619523565284908E-2</v>
      </c>
      <c r="S207" s="4">
        <f>'[1]Wind Consumption - EJ'!BG52</f>
        <v>1.4078527456149459E-3</v>
      </c>
      <c r="T207" s="4">
        <f>Table1[[#This Row],[Hydroelectricity Generation(Twh)]]*0.086</f>
        <v>2.5426012749023434</v>
      </c>
      <c r="U207" s="4">
        <f>'[1]Hydro Generation - TWh'!BG52</f>
        <v>29.565131103515622</v>
      </c>
      <c r="V207" s="4">
        <f>Table1[[#This Row],[Hydroelectricity  Consumption (Exajoules)]]*0.086</f>
        <v>2.3864054560661315E-2</v>
      </c>
      <c r="W207" s="4">
        <f>'[1]Hydro Consumption - EJ'!BG52</f>
        <v>0.27748900651931763</v>
      </c>
    </row>
    <row r="208" spans="1:23" x14ac:dyDescent="0.3">
      <c r="A208" s="2">
        <v>2023</v>
      </c>
      <c r="B208" t="str">
        <f>'[1]Wind Consumption - EJ'!A52</f>
        <v>Switzerland</v>
      </c>
      <c r="C208" s="4">
        <v>0</v>
      </c>
      <c r="D208" s="4">
        <f>'[1]Oil Consumption - Tonnes'!BH52</f>
        <v>8.8559442816642644</v>
      </c>
      <c r="E208" s="4">
        <f>Table1[[#This Row],[Natural Gas Production(Bcm)]]*0.72</f>
        <v>0</v>
      </c>
      <c r="F208" s="4">
        <v>0</v>
      </c>
      <c r="G208" s="4">
        <f>Table1[[#This Row],[Natural Gas Consumption(Bcm)]]*0.72</f>
        <v>1.9757684132376137</v>
      </c>
      <c r="H208" s="4">
        <f>'[1]Gas Consumption - Bcm'!BH52</f>
        <v>2.7441227961633525</v>
      </c>
      <c r="I208" s="4">
        <v>0</v>
      </c>
      <c r="J208" s="4">
        <f>Table1[[#This Row],[Coal Consumption(Exajoules)]]*34.12</f>
        <v>0.13136199928820133</v>
      </c>
      <c r="K208" s="4">
        <f>'[1]Coal Consumption - EJ'!BH52</f>
        <v>3.8499999791383743E-3</v>
      </c>
      <c r="L208" s="4">
        <f>Table1[[#This Row],[Solar Energy Generation (Twh)]]*0.086</f>
        <v>0.51977257579698988</v>
      </c>
      <c r="M208" s="4">
        <f>'[1]Solar Generation - TWh'!BH52</f>
        <v>6.043867160430116</v>
      </c>
      <c r="N208" s="4">
        <f>Table1[[#This Row],[Solar Energy Consumption ( Exajoules)]]*34.12</f>
        <v>1.9284529975056648</v>
      </c>
      <c r="O208" s="4">
        <f>'[1]Solar Consumption - EJ'!BH52</f>
        <v>5.6519724428653717E-2</v>
      </c>
      <c r="P208" s="4">
        <f>Table1[[#This Row],[Wind Energy Generation (Twh)2]]*0.086</f>
        <v>1.4448098686293133E-2</v>
      </c>
      <c r="Q208" s="4">
        <f>'[1]Wind Generation - TWh'!BH52</f>
        <v>0.16800114751503645</v>
      </c>
      <c r="R208" s="4">
        <f>Table1[[#This Row],[Wind Energy Consumption(Exajoules)]]*23.88</f>
        <v>3.7517311340197916E-2</v>
      </c>
      <c r="S208" s="4">
        <f>'[1]Wind Consumption - EJ'!BH52</f>
        <v>1.5710766892880201E-3</v>
      </c>
      <c r="T208" s="4">
        <f>Table1[[#This Row],[Hydroelectricity Generation(Twh)]]*0.086</f>
        <v>3.180269258595311</v>
      </c>
      <c r="U208" s="4">
        <f>'[1]Hydro Generation - TWh'!BH52</f>
        <v>36.979875099945481</v>
      </c>
      <c r="V208" s="4">
        <f>Table1[[#This Row],[Hydroelectricity  Consumption (Exajoules)]]*0.086</f>
        <v>2.9740551590919491E-2</v>
      </c>
      <c r="W208" s="4">
        <f>'[1]Hydro Consumption - EJ'!BH52</f>
        <v>0.34582036733627319</v>
      </c>
    </row>
    <row r="209" spans="1:23" x14ac:dyDescent="0.3">
      <c r="A209" s="2">
        <v>2020</v>
      </c>
      <c r="B209" t="str">
        <f>'[1]Oil Production - tonnes'!A44</f>
        <v>Syria</v>
      </c>
      <c r="C209" s="4">
        <f>'[1]Oil Production - tonnes'!BE44</f>
        <v>1.9641799698922711</v>
      </c>
      <c r="D209" s="4">
        <f>0</f>
        <v>0</v>
      </c>
      <c r="E209" s="4">
        <f>Table1[[#This Row],[Natural Gas Production(Bcm)]]*0.72</f>
        <v>2.1036599999999996</v>
      </c>
      <c r="F209" s="4">
        <f>'[1]Gas Production - Bcm'!AZ49</f>
        <v>2.9217499999999998</v>
      </c>
      <c r="G209" s="4">
        <f>Table1[[#This Row],[Natural Gas Consumption(Bcm)]]*0.72</f>
        <v>0</v>
      </c>
      <c r="H209" s="4">
        <v>0</v>
      </c>
      <c r="I209" s="4">
        <v>0</v>
      </c>
      <c r="J209" s="4">
        <f>Table1[[#This Row],[Coal Consumption(Exajoules)]]*34.12</f>
        <v>0</v>
      </c>
      <c r="K209" s="4">
        <v>0</v>
      </c>
      <c r="L209" s="4">
        <f>Table1[[#This Row],[Solar Energy Generation (Twh)]]*0.086</f>
        <v>0</v>
      </c>
      <c r="M209" s="4">
        <v>0</v>
      </c>
      <c r="N209" s="4">
        <f>Table1[[#This Row],[Solar Energy Consumption ( Exajoules)]]*34.12</f>
        <v>0</v>
      </c>
      <c r="O209" s="4">
        <v>0</v>
      </c>
      <c r="P209" s="4">
        <f>Table1[[#This Row],[Wind Energy Generation (Twh)2]]*0.086</f>
        <v>0</v>
      </c>
      <c r="Q209" s="4">
        <v>0</v>
      </c>
      <c r="R209" s="4">
        <f>Table1[[#This Row],[Wind Energy Consumption(Exajoules)]]*23.88</f>
        <v>0</v>
      </c>
      <c r="S209" s="4">
        <v>0</v>
      </c>
      <c r="T209" s="4">
        <f>Table1[[#This Row],[Hydroelectricity Generation(Twh)]]*0.086</f>
        <v>0</v>
      </c>
      <c r="U209" s="4">
        <v>0</v>
      </c>
      <c r="V209" s="4">
        <f>Table1[[#This Row],[Hydroelectricity  Consumption (Exajoules)]]*0.086</f>
        <v>0</v>
      </c>
      <c r="W209" s="4">
        <v>0</v>
      </c>
    </row>
    <row r="210" spans="1:23" x14ac:dyDescent="0.3">
      <c r="A210" s="2">
        <v>2021</v>
      </c>
      <c r="B210" t="str">
        <f>'[1]Oil Production - tonnes'!A44</f>
        <v>Syria</v>
      </c>
      <c r="C210" s="4">
        <f>'[1]Oil Production - tonnes'!BF44</f>
        <v>1.982680302390365</v>
      </c>
      <c r="D210" s="4">
        <v>0</v>
      </c>
      <c r="E210" s="4">
        <f>Table1[[#This Row],[Natural Gas Production(Bcm)]]*0.72</f>
        <v>2.2393799999999997</v>
      </c>
      <c r="F210" s="4">
        <f>'[1]Gas Production - Bcm'!BA49</f>
        <v>3.1102499999999997</v>
      </c>
      <c r="G210" s="4">
        <f>Table1[[#This Row],[Natural Gas Consumption(Bcm)]]*0.72</f>
        <v>0</v>
      </c>
      <c r="H210" s="4">
        <v>0</v>
      </c>
      <c r="I210" s="4">
        <v>0</v>
      </c>
      <c r="J210" s="4">
        <f>Table1[[#This Row],[Coal Consumption(Exajoules)]]*34.12</f>
        <v>0</v>
      </c>
      <c r="K210" s="4">
        <v>0</v>
      </c>
      <c r="L210" s="4">
        <f>Table1[[#This Row],[Solar Energy Generation (Twh)]]*0.086</f>
        <v>0</v>
      </c>
      <c r="M210" s="4">
        <v>0</v>
      </c>
      <c r="N210" s="4">
        <f>Table1[[#This Row],[Solar Energy Consumption ( Exajoules)]]*34.12</f>
        <v>0</v>
      </c>
      <c r="O210" s="4">
        <v>0</v>
      </c>
      <c r="P210" s="4">
        <f>Table1[[#This Row],[Wind Energy Generation (Twh)2]]*0.086</f>
        <v>0</v>
      </c>
      <c r="Q210" s="4">
        <v>0</v>
      </c>
      <c r="R210" s="4">
        <f>Table1[[#This Row],[Wind Energy Consumption(Exajoules)]]*23.88</f>
        <v>0</v>
      </c>
      <c r="S210" s="4">
        <v>0</v>
      </c>
      <c r="T210" s="4">
        <f>Table1[[#This Row],[Hydroelectricity Generation(Twh)]]*0.086</f>
        <v>0</v>
      </c>
      <c r="U210" s="4">
        <v>0</v>
      </c>
      <c r="V210" s="4">
        <f>Table1[[#This Row],[Hydroelectricity  Consumption (Exajoules)]]*0.086</f>
        <v>0</v>
      </c>
      <c r="W210" s="4">
        <v>0</v>
      </c>
    </row>
    <row r="211" spans="1:23" x14ac:dyDescent="0.3">
      <c r="A211" s="2">
        <v>2022</v>
      </c>
      <c r="B211" t="str">
        <f>'[1]Oil Production - tonnes'!A44</f>
        <v>Syria</v>
      </c>
      <c r="C211" s="4">
        <f>'[1]Oil Production - tonnes'!BG44</f>
        <v>1.9512167084355587</v>
      </c>
      <c r="D211" s="4">
        <v>0</v>
      </c>
      <c r="E211" s="4">
        <f>Table1[[#This Row],[Natural Gas Production(Bcm)]]*0.72</f>
        <v>2.0914451999999999</v>
      </c>
      <c r="F211" s="4">
        <f>'[1]Gas Production - Bcm'!BB49</f>
        <v>2.904785</v>
      </c>
      <c r="G211" s="4">
        <f>Table1[[#This Row],[Natural Gas Consumption(Bcm)]]*0.72</f>
        <v>0</v>
      </c>
      <c r="H211" s="4">
        <v>0</v>
      </c>
      <c r="I211" s="4">
        <v>0</v>
      </c>
      <c r="J211" s="4">
        <f>Table1[[#This Row],[Coal Consumption(Exajoules)]]*34.12</f>
        <v>0</v>
      </c>
      <c r="K211" s="4">
        <v>0</v>
      </c>
      <c r="L211" s="4">
        <f>Table1[[#This Row],[Solar Energy Generation (Twh)]]*0.086</f>
        <v>0</v>
      </c>
      <c r="M211" s="4">
        <v>0</v>
      </c>
      <c r="N211" s="4">
        <f>Table1[[#This Row],[Solar Energy Consumption ( Exajoules)]]*34.12</f>
        <v>0</v>
      </c>
      <c r="O211" s="4">
        <v>0</v>
      </c>
      <c r="P211" s="4">
        <f>Table1[[#This Row],[Wind Energy Generation (Twh)2]]*0.086</f>
        <v>0</v>
      </c>
      <c r="Q211" s="4">
        <v>0</v>
      </c>
      <c r="R211" s="4">
        <f>Table1[[#This Row],[Wind Energy Consumption(Exajoules)]]*23.88</f>
        <v>0</v>
      </c>
      <c r="S211" s="4">
        <v>0</v>
      </c>
      <c r="T211" s="4">
        <f>Table1[[#This Row],[Hydroelectricity Generation(Twh)]]*0.086</f>
        <v>0</v>
      </c>
      <c r="U211" s="4">
        <v>0</v>
      </c>
      <c r="V211" s="4">
        <f>Table1[[#This Row],[Hydroelectricity  Consumption (Exajoules)]]*0.086</f>
        <v>0</v>
      </c>
      <c r="W211" s="4">
        <v>0</v>
      </c>
    </row>
    <row r="212" spans="1:23" x14ac:dyDescent="0.3">
      <c r="A212" s="2">
        <v>2023</v>
      </c>
      <c r="B212" t="str">
        <f>'[1]Gas Production - Bcm'!A49</f>
        <v>Syria</v>
      </c>
      <c r="C212" s="4">
        <v>0</v>
      </c>
      <c r="D212" s="4">
        <v>0</v>
      </c>
      <c r="E212" s="4">
        <f>Table1[[#This Row],[Natural Gas Production(Bcm)]]*0.72</f>
        <v>2.1361268476878021</v>
      </c>
      <c r="F212" s="4">
        <f>'[1]Gas Production - Bcm'!BC49</f>
        <v>2.9668428440108365</v>
      </c>
      <c r="G212" s="4">
        <f>Table1[[#This Row],[Natural Gas Consumption(Bcm)]]*0.72</f>
        <v>0</v>
      </c>
      <c r="H212" s="4">
        <v>0</v>
      </c>
      <c r="I212" s="4">
        <v>0</v>
      </c>
      <c r="J212" s="4">
        <f>Table1[[#This Row],[Coal Consumption(Exajoules)]]*34.12</f>
        <v>0</v>
      </c>
      <c r="K212" s="4">
        <v>0</v>
      </c>
      <c r="L212" s="4">
        <f>Table1[[#This Row],[Solar Energy Generation (Twh)]]*0.086</f>
        <v>0</v>
      </c>
      <c r="M212" s="4">
        <v>0</v>
      </c>
      <c r="N212" s="4">
        <f>Table1[[#This Row],[Solar Energy Consumption ( Exajoules)]]*34.12</f>
        <v>0</v>
      </c>
      <c r="O212" s="4">
        <v>0</v>
      </c>
      <c r="P212" s="4">
        <f>Table1[[#This Row],[Wind Energy Generation (Twh)2]]*0.086</f>
        <v>0</v>
      </c>
      <c r="Q212" s="4">
        <v>0</v>
      </c>
      <c r="R212" s="4">
        <f>Table1[[#This Row],[Wind Energy Consumption(Exajoules)]]*23.88</f>
        <v>0</v>
      </c>
      <c r="S212" s="4">
        <v>0</v>
      </c>
      <c r="T212" s="4">
        <f>Table1[[#This Row],[Hydroelectricity Generation(Twh)]]*0.086</f>
        <v>0</v>
      </c>
      <c r="U212" s="4">
        <v>0</v>
      </c>
      <c r="V212" s="4">
        <f>Table1[[#This Row],[Hydroelectricity  Consumption (Exajoules)]]*0.086</f>
        <v>0</v>
      </c>
      <c r="W212" s="4">
        <v>0</v>
      </c>
    </row>
    <row r="213" spans="1:23" x14ac:dyDescent="0.3">
      <c r="A213" s="2">
        <v>2020</v>
      </c>
      <c r="B213" t="str">
        <f>'[1]Solar Consumption - EJ'!$A$105</f>
        <v>Taiwan</v>
      </c>
      <c r="C213" s="4">
        <v>0</v>
      </c>
      <c r="D213" s="4">
        <f>'[1]Oil Consumption - Tonnes'!BE105</f>
        <v>40.288581243245439</v>
      </c>
      <c r="E213" s="4">
        <f>Table1[[#This Row],[Natural Gas Production(Bcm)]]*0.72</f>
        <v>0</v>
      </c>
      <c r="F213" s="4">
        <v>0</v>
      </c>
      <c r="G213" s="4">
        <f>Table1[[#This Row],[Natural Gas Consumption(Bcm)]]*0.72</f>
        <v>17.916812227819371</v>
      </c>
      <c r="H213" s="4">
        <f>'[1]Gas Consumption - Bcm'!BE105</f>
        <v>24.884461427526904</v>
      </c>
      <c r="I213" s="4">
        <v>0</v>
      </c>
      <c r="J213" s="4">
        <f>Table1[[#This Row],[Coal Consumption(Exajoules)]]*34.12</f>
        <v>53.288774733543391</v>
      </c>
      <c r="K213" s="4">
        <f>'[1]Coal Consumption - EJ'!BE105</f>
        <v>1.5618046522140503</v>
      </c>
      <c r="L213" s="4">
        <f>Table1[[#This Row],[Solar Energy Generation (Twh)]]*0.086</f>
        <v>0.52242194172599998</v>
      </c>
      <c r="M213" s="4">
        <f>'[1]Solar Generation - TWh'!BE105</f>
        <v>6.0746737410000007</v>
      </c>
      <c r="N213" s="4">
        <f>Table1[[#This Row],[Solar Energy Consumption ( Exajoules)]]*34.12</f>
        <v>1.9596433795988559</v>
      </c>
      <c r="O213" s="4">
        <f>'[1]Solar Consumption - EJ'!BE105</f>
        <v>5.7433862239122391E-2</v>
      </c>
      <c r="P213" s="4">
        <f>Table1[[#This Row],[Wind Energy Generation (Twh)2]]*0.086</f>
        <v>0.19856297359599995</v>
      </c>
      <c r="Q213" s="4">
        <f>'[1]Wind Generation - TWh'!BE105</f>
        <v>2.3088717859999996</v>
      </c>
      <c r="R213" s="4">
        <f>Table1[[#This Row],[Wind Energy Consumption(Exajoules)]]*23.88</f>
        <v>0.52128976888954637</v>
      </c>
      <c r="S213" s="4">
        <f>'[1]Wind Consumption - EJ'!BE105</f>
        <v>2.1829554811120033E-2</v>
      </c>
      <c r="T213" s="4">
        <f>Table1[[#This Row],[Hydroelectricity Generation(Twh)]]*0.086</f>
        <v>0.25964709659599999</v>
      </c>
      <c r="U213" s="4">
        <f>'[1]Hydro Generation - TWh'!BE105</f>
        <v>3.0191522860000002</v>
      </c>
      <c r="V213" s="4">
        <f>Table1[[#This Row],[Hydroelectricity  Consumption (Exajoules)]]*0.086</f>
        <v>2.4548701308667658E-3</v>
      </c>
      <c r="W213" s="4">
        <f>'[1]Hydro Consumption - EJ'!$BE105</f>
        <v>2.8545001521706581E-2</v>
      </c>
    </row>
    <row r="214" spans="1:23" x14ac:dyDescent="0.3">
      <c r="A214" s="2">
        <v>2021</v>
      </c>
      <c r="B214" t="str">
        <f>'[1]Solar Consumption - EJ'!$A$105</f>
        <v>Taiwan</v>
      </c>
      <c r="C214" s="4">
        <v>0</v>
      </c>
      <c r="D214" s="4">
        <f>'[1]Oil Consumption - Tonnes'!BF105</f>
        <v>42.651606870403953</v>
      </c>
      <c r="E214" s="4">
        <f>Table1[[#This Row],[Natural Gas Production(Bcm)]]*0.72</f>
        <v>0</v>
      </c>
      <c r="F214" s="4">
        <f>0</f>
        <v>0</v>
      </c>
      <c r="G214" s="4">
        <f>Table1[[#This Row],[Natural Gas Consumption(Bcm)]]*0.72</f>
        <v>19.649128738882219</v>
      </c>
      <c r="H214" s="4">
        <f>'[1]Gas Consumption - Bcm'!BF105</f>
        <v>27.290456581780859</v>
      </c>
      <c r="I214" s="4">
        <v>0</v>
      </c>
      <c r="J214" s="4">
        <f>Table1[[#This Row],[Coal Consumption(Exajoules)]]*34.12</f>
        <v>57.206986422538755</v>
      </c>
      <c r="K214" s="4">
        <f>'[1]Coal Consumption - EJ'!BF105</f>
        <v>1.6766408681869507</v>
      </c>
      <c r="L214" s="4">
        <f>Table1[[#This Row],[Solar Energy Generation (Twh)]]*0.086</f>
        <v>0.68543638549399999</v>
      </c>
      <c r="M214" s="4">
        <f>'[1]Solar Generation - TWh'!BF105</f>
        <v>7.9701905290000008</v>
      </c>
      <c r="N214" s="4">
        <f>Table1[[#This Row],[Solar Energy Consumption ( Exajoules)]]*34.12</f>
        <v>2.5617123088240623</v>
      </c>
      <c r="O214" s="4">
        <f>'[1]Solar Consumption - EJ'!BF105</f>
        <v>7.5079493224620819E-2</v>
      </c>
      <c r="P214" s="4">
        <f>Table1[[#This Row],[Wind Energy Generation (Twh)2]]*0.086</f>
        <v>0.19528741195999996</v>
      </c>
      <c r="Q214" s="4">
        <f>'[1]Wind Generation - TWh'!BF105</f>
        <v>2.2707838599999999</v>
      </c>
      <c r="R214" s="4">
        <f>Table1[[#This Row],[Wind Energy Consumption(Exajoules)]]*23.88</f>
        <v>0.52128976888954637</v>
      </c>
      <c r="S214" s="4">
        <f>'[1]Wind Consumption - EJ'!BE105</f>
        <v>2.1829554811120033E-2</v>
      </c>
      <c r="T214" s="4">
        <f>Table1[[#This Row],[Hydroelectricity Generation(Twh)]]*0.086</f>
        <v>0.29882097801000002</v>
      </c>
      <c r="U214" s="4">
        <f>'[1]Hydro Generation - TWh'!BF105</f>
        <v>3.4746625350000002</v>
      </c>
      <c r="V214" s="4">
        <f>Table1[[#This Row],[Hydroelectricity  Consumption (Exajoules)]]*0.086</f>
        <v>2.8149047940969466E-3</v>
      </c>
      <c r="W214" s="4">
        <f>'[1]Hydro Consumption - EJ'!BF105</f>
        <v>3.2731451094150543E-2</v>
      </c>
    </row>
    <row r="215" spans="1:23" x14ac:dyDescent="0.3">
      <c r="A215" s="2">
        <v>2022</v>
      </c>
      <c r="B215" t="str">
        <f>'[1]Solar Consumption - EJ'!A105</f>
        <v>Taiwan</v>
      </c>
      <c r="C215" s="4">
        <v>0</v>
      </c>
      <c r="D215" s="4">
        <f>'[1]Oil Consumption - Tonnes'!BG105</f>
        <v>39.323907504902166</v>
      </c>
      <c r="E215" s="4">
        <f>Table1[[#This Row],[Natural Gas Production(Bcm)]]*0.72</f>
        <v>0</v>
      </c>
      <c r="F215" s="4">
        <v>0</v>
      </c>
      <c r="G215" s="4">
        <f>Table1[[#This Row],[Natural Gas Consumption(Bcm)]]*0.72</f>
        <v>20.207773443066035</v>
      </c>
      <c r="H215" s="4">
        <f>'[1]Gas Consumption - Bcm'!BG105</f>
        <v>28.066352004258384</v>
      </c>
      <c r="I215" s="4">
        <v>0</v>
      </c>
      <c r="J215" s="4">
        <f>Table1[[#This Row],[Coal Consumption(Exajoules)]]*34.12</f>
        <v>53.957129278182983</v>
      </c>
      <c r="K215" s="4">
        <f>'[1]Coal Consumption - EJ'!BG105</f>
        <v>1.5813930034637451</v>
      </c>
      <c r="L215" s="4">
        <f>Table1[[#This Row],[Solar Energy Generation (Twh)]]*0.086</f>
        <v>0.91822095845399987</v>
      </c>
      <c r="M215" s="4">
        <f>'[1]Solar Generation - TWh'!BG105</f>
        <v>10.676987888999999</v>
      </c>
      <c r="N215" s="4">
        <f>Table1[[#This Row],[Solar Energy Consumption ( Exajoules)]]*34.12</f>
        <v>3.4191940474510192</v>
      </c>
      <c r="O215" s="4">
        <f>'[1]Solar Consumption - EJ'!BG105</f>
        <v>0.10021084547042847</v>
      </c>
      <c r="P215" s="4">
        <f>Table1[[#This Row],[Wind Energy Generation (Twh)2]]*0.086</f>
        <v>0.30766295801599997</v>
      </c>
      <c r="Q215" s="4">
        <f>'[1]Wind Generation - TWh'!BG105</f>
        <v>3.5774762560000002</v>
      </c>
      <c r="R215" s="4">
        <f>Table1[[#This Row],[Wind Energy Consumption(Exajoules)]]*23.88</f>
        <v>0.80182033404707909</v>
      </c>
      <c r="S215" s="4">
        <f>'[1]Wind Consumption - EJ'!BG105</f>
        <v>3.3577065914869308E-2</v>
      </c>
      <c r="T215" s="4">
        <f>Table1[[#This Row],[Hydroelectricity Generation(Twh)]]*0.086</f>
        <v>0.50193922910399991</v>
      </c>
      <c r="U215" s="4">
        <f>'[1]Hydro Generation - TWh'!BG105</f>
        <v>5.8365026639999993</v>
      </c>
      <c r="V215" s="4">
        <f>Table1[[#This Row],[Hydroelectricity  Consumption (Exajoules)]]*0.086</f>
        <v>4.711043708026409E-3</v>
      </c>
      <c r="W215" s="4">
        <f>'[1]Hydro Consumption - EJ'!BG105</f>
        <v>5.4779578000307083E-2</v>
      </c>
    </row>
    <row r="216" spans="1:23" x14ac:dyDescent="0.3">
      <c r="A216" s="2">
        <v>2020</v>
      </c>
      <c r="B216" t="str">
        <f>'[1]Oil Production - tonnes'!A71</f>
        <v>Thailand</v>
      </c>
      <c r="C216" s="4">
        <f>'[1]Oil Production - tonnes'!BE71</f>
        <v>15.13625645990464</v>
      </c>
      <c r="D216" s="4">
        <f>'[1]Oil Consumption - Tonnes'!BE106</f>
        <v>48.41173042542696</v>
      </c>
      <c r="E216" s="4">
        <f>Table1[[#This Row],[Natural Gas Production(Bcm)]]*0.72</f>
        <v>23.545137055283014</v>
      </c>
      <c r="F216" s="4">
        <f>'[1]Gas Production - Bcm'!AZ70</f>
        <v>32.701579243448634</v>
      </c>
      <c r="G216" s="4">
        <f>Table1[[#This Row],[Natural Gas Consumption(Bcm)]]*0.72</f>
        <v>33.734102619961369</v>
      </c>
      <c r="H216" s="4">
        <f>'[1]Gas Consumption - Bcm'!BE106</f>
        <v>46.852920305501904</v>
      </c>
      <c r="I216" s="4">
        <f>'[1]Coal Production - mt'!AO54</f>
        <v>13.250573999999999</v>
      </c>
      <c r="J216" s="4">
        <f>Table1[[#This Row],[Coal Consumption(Exajoules)]]*34.12</f>
        <v>26.062896664142606</v>
      </c>
      <c r="K216" s="4">
        <f>'[1]Coal Consumption - EJ'!BE106</f>
        <v>0.76385980844497681</v>
      </c>
      <c r="L216" s="4">
        <f>Table1[[#This Row],[Solar Energy Generation (Twh)]]*0.086</f>
        <v>0.43266599999999994</v>
      </c>
      <c r="M216" s="4">
        <f>'[1]Solar Generation - TWh'!BE106</f>
        <v>5.0309999999999997</v>
      </c>
      <c r="N216" s="4">
        <f>Table1[[#This Row],[Solar Energy Consumption ( Exajoules)]]*34.12</f>
        <v>1.6229621012508868</v>
      </c>
      <c r="O216" s="4">
        <f>'[1]Solar Consumption - EJ'!BE106</f>
        <v>4.7566298395395279E-2</v>
      </c>
      <c r="P216" s="4">
        <f>Table1[[#This Row],[Wind Energy Generation (Twh)2]]*0.086</f>
        <v>0.27692</v>
      </c>
      <c r="Q216" s="4">
        <f>'[1]Wind Generation - TWh'!BE106</f>
        <v>3.22</v>
      </c>
      <c r="R216" s="4">
        <f>Table1[[#This Row],[Wind Energy Consumption(Exajoules)]]*23.88</f>
        <v>0.72700138360261912</v>
      </c>
      <c r="S216" s="4">
        <f>'[1]Wind Consumption - EJ'!BE106</f>
        <v>3.0443944036960602E-2</v>
      </c>
      <c r="T216" s="4">
        <f>Table1[[#This Row],[Hydroelectricity Generation(Twh)]]*0.086</f>
        <v>0.39042692799999995</v>
      </c>
      <c r="U216" s="4">
        <f>'[1]Hydro Generation - TWh'!BE106</f>
        <v>4.5398480000000001</v>
      </c>
      <c r="V216" s="4">
        <f>Table1[[#This Row],[Hydroelectricity  Consumption (Exajoules)]]*0.086</f>
        <v>3.6913465782999989E-3</v>
      </c>
      <c r="W216" s="4">
        <f>'[1]Hydro Consumption - EJ'!$BE106</f>
        <v>4.292263463139534E-2</v>
      </c>
    </row>
    <row r="217" spans="1:23" x14ac:dyDescent="0.3">
      <c r="A217" s="2">
        <v>2021</v>
      </c>
      <c r="B217" t="str">
        <f>'[1]Oil Production - tonnes'!A71</f>
        <v>Thailand</v>
      </c>
      <c r="C217" s="4">
        <f>'[1]Oil Production - tonnes'!BF71</f>
        <v>13.948694926600202</v>
      </c>
      <c r="D217" s="4">
        <f>'[1]Oil Consumption - Tonnes'!BF106</f>
        <v>48.610716951065122</v>
      </c>
      <c r="E217" s="4">
        <f>Table1[[#This Row],[Natural Gas Production(Bcm)]]*0.72</f>
        <v>22.69867735029786</v>
      </c>
      <c r="F217" s="4">
        <f>'[1]Gas Production - Bcm'!BA70</f>
        <v>31.525940764302582</v>
      </c>
      <c r="G217" s="4">
        <f>Table1[[#This Row],[Natural Gas Consumption(Bcm)]]*0.72</f>
        <v>33.849884449233699</v>
      </c>
      <c r="H217" s="4">
        <f>'[1]Gas Consumption - Bcm'!BF106</f>
        <v>47.013728401713472</v>
      </c>
      <c r="I217" s="4">
        <f>'[1]Coal Production - mt'!AP54</f>
        <v>14.221572999999998</v>
      </c>
      <c r="J217" s="4">
        <f>Table1[[#This Row],[Coal Consumption(Exajoules)]]*34.12</f>
        <v>26.688221962451934</v>
      </c>
      <c r="K217" s="4">
        <f>'[1]Coal Consumption - EJ'!BF106</f>
        <v>0.78218704462051392</v>
      </c>
      <c r="L217" s="4">
        <f>Table1[[#This Row],[Solar Energy Generation (Twh)]]*0.086</f>
        <v>0.42905399999999994</v>
      </c>
      <c r="M217" s="4">
        <f>'[1]Solar Generation - TWh'!BF106</f>
        <v>4.9889999999999999</v>
      </c>
      <c r="N217" s="4">
        <f>Table1[[#This Row],[Solar Energy Consumption ( Exajoules)]]*34.12</f>
        <v>1.6035227525234221</v>
      </c>
      <c r="O217" s="4">
        <f>'[1]Solar Consumption - EJ'!BF106</f>
        <v>4.6996563673019409E-2</v>
      </c>
      <c r="P217" s="4">
        <f>Table1[[#This Row],[Wind Energy Generation (Twh)2]]*0.086</f>
        <v>0.30375199999999997</v>
      </c>
      <c r="Q217" s="4">
        <f>'[1]Wind Generation - TWh'!BF106</f>
        <v>3.532</v>
      </c>
      <c r="R217" s="4">
        <f>Table1[[#This Row],[Wind Energy Consumption(Exajoules)]]*23.88</f>
        <v>0.72700138360261912</v>
      </c>
      <c r="S217" s="4">
        <f>'[1]Wind Consumption - EJ'!BE106</f>
        <v>3.0443944036960602E-2</v>
      </c>
      <c r="T217" s="4">
        <f>Table1[[#This Row],[Hydroelectricity Generation(Twh)]]*0.086</f>
        <v>0.39043931200000004</v>
      </c>
      <c r="U217" s="4">
        <f>'[1]Hydro Generation - TWh'!BF106</f>
        <v>4.5399920000000007</v>
      </c>
      <c r="V217" s="4">
        <f>Table1[[#This Row],[Hydroelectricity  Consumption (Exajoules)]]*0.086</f>
        <v>3.6779526621103283E-3</v>
      </c>
      <c r="W217" s="4">
        <f>'[1]Hydro Consumption - EJ'!BF106</f>
        <v>4.2766891419887543E-2</v>
      </c>
    </row>
    <row r="218" spans="1:23" x14ac:dyDescent="0.3">
      <c r="A218" s="2">
        <v>2022</v>
      </c>
      <c r="B218" t="str">
        <f>'[1]Oil Production - tonnes'!A71</f>
        <v>Thailand</v>
      </c>
      <c r="C218" s="4">
        <f>'[1]Oil Production - tonnes'!BG71</f>
        <v>11.482028881520012</v>
      </c>
      <c r="D218" s="4">
        <f>'[1]Oil Consumption - Tonnes'!BG106</f>
        <v>52.39827330808032</v>
      </c>
      <c r="E218" s="4">
        <f>Table1[[#This Row],[Natural Gas Production(Bcm)]]*0.72</f>
        <v>18.463013197202056</v>
      </c>
      <c r="F218" s="4">
        <f>'[1]Gas Production - Bcm'!BB70</f>
        <v>25.643073885002856</v>
      </c>
      <c r="G218" s="4">
        <f>Table1[[#This Row],[Natural Gas Consumption(Bcm)]]*0.72</f>
        <v>31.909003702656481</v>
      </c>
      <c r="H218" s="4">
        <f>'[1]Gas Consumption - Bcm'!BG106</f>
        <v>44.318060698134005</v>
      </c>
      <c r="I218" s="4">
        <f>'[1]Coal Production - mt'!AQ54</f>
        <v>13.641282999999998</v>
      </c>
      <c r="J218" s="4">
        <f>Table1[[#This Row],[Coal Consumption(Exajoules)]]*34.12</f>
        <v>24.281305272579193</v>
      </c>
      <c r="K218" s="4">
        <f>'[1]Coal Consumption - EJ'!BG106</f>
        <v>0.71164435148239136</v>
      </c>
      <c r="L218" s="4">
        <f>Table1[[#This Row],[Solar Energy Generation (Twh)]]*0.086</f>
        <v>0.43223599999999995</v>
      </c>
      <c r="M218" s="4">
        <f>'[1]Solar Generation - TWh'!BG106</f>
        <v>5.0259999999999998</v>
      </c>
      <c r="N218" s="4">
        <f>Table1[[#This Row],[Solar Energy Consumption ( Exajoules)]]*34.12</f>
        <v>1.6095241050422191</v>
      </c>
      <c r="O218" s="4">
        <f>'[1]Solar Consumption - EJ'!BG106</f>
        <v>4.7172453254461288E-2</v>
      </c>
      <c r="P218" s="4">
        <f>Table1[[#This Row],[Wind Energy Generation (Twh)2]]*0.086</f>
        <v>0.25696799999999997</v>
      </c>
      <c r="Q218" s="4">
        <f>'[1]Wind Generation - TWh'!BG106</f>
        <v>2.988</v>
      </c>
      <c r="R218" s="4">
        <f>Table1[[#This Row],[Wind Energy Consumption(Exajoules)]]*23.88</f>
        <v>0.66970091231167317</v>
      </c>
      <c r="S218" s="4">
        <f>'[1]Wind Consumption - EJ'!BG106</f>
        <v>2.8044426813721657E-2</v>
      </c>
      <c r="T218" s="4">
        <f>Table1[[#This Row],[Hydroelectricity Generation(Twh)]]*0.086</f>
        <v>0.56749860600000002</v>
      </c>
      <c r="U218" s="4">
        <f>'[1]Hydro Generation - TWh'!BG106</f>
        <v>6.5988210000000009</v>
      </c>
      <c r="V218" s="4">
        <f>Table1[[#This Row],[Hydroelectricity  Consumption (Exajoules)]]*0.086</f>
        <v>5.3263632357120512E-3</v>
      </c>
      <c r="W218" s="4">
        <f>'[1]Hydro Consumption - EJ'!BG106</f>
        <v>6.19344562292099E-2</v>
      </c>
    </row>
    <row r="219" spans="1:23" x14ac:dyDescent="0.3">
      <c r="A219" s="2">
        <v>2023</v>
      </c>
      <c r="B219" t="str">
        <f>'[1]Oil Production - tonnes'!A71</f>
        <v>Thailand</v>
      </c>
      <c r="C219" s="4">
        <f>'[1]Oil Production - tonnes'!BH71</f>
        <v>11.205013513076146</v>
      </c>
      <c r="D219" s="4">
        <f>'[1]Oil Consumption - Tonnes'!BH106</f>
        <v>52.229432706387605</v>
      </c>
      <c r="E219" s="4">
        <f>Table1[[#This Row],[Natural Gas Production(Bcm)]]*0.72</f>
        <v>18.476106440333723</v>
      </c>
      <c r="F219" s="4">
        <f>'[1]Gas Production - Bcm'!BC70</f>
        <v>25.661258944907949</v>
      </c>
      <c r="G219" s="4">
        <f>Table1[[#This Row],[Natural Gas Consumption(Bcm)]]*0.72</f>
        <v>33.965413065101394</v>
      </c>
      <c r="H219" s="4">
        <f>'[1]Gas Consumption - Bcm'!BH106</f>
        <v>47.174184812640824</v>
      </c>
      <c r="I219" s="4">
        <f>'[1]Coal Production - mt'!AR54</f>
        <v>12.810881</v>
      </c>
      <c r="J219" s="4">
        <f>Table1[[#This Row],[Coal Consumption(Exajoules)]]*34.12</f>
        <v>20.641669211387633</v>
      </c>
      <c r="K219" s="4">
        <f>'[1]Coal Consumption - EJ'!BH106</f>
        <v>0.6049727201461792</v>
      </c>
      <c r="L219" s="4">
        <f>Table1[[#This Row],[Solar Energy Generation (Twh)]]*0.086</f>
        <v>0.46620538237743064</v>
      </c>
      <c r="M219" s="4">
        <f>'[1]Solar Generation - TWh'!BH106</f>
        <v>5.4209928183422171</v>
      </c>
      <c r="N219" s="4">
        <f>Table1[[#This Row],[Solar Energy Consumption ( Exajoules)]]*34.12</f>
        <v>1.7297087679803369</v>
      </c>
      <c r="O219" s="4">
        <f>'[1]Solar Consumption - EJ'!BH106</f>
        <v>5.0694864243268967E-2</v>
      </c>
      <c r="P219" s="4">
        <f>Table1[[#This Row],[Wind Energy Generation (Twh)2]]*0.086</f>
        <v>0.31031383038869254</v>
      </c>
      <c r="Q219" s="4">
        <f>'[1]Wind Generation - TWh'!BH106</f>
        <v>3.6083003533568903</v>
      </c>
      <c r="R219" s="4">
        <f>Table1[[#This Row],[Wind Energy Consumption(Exajoules)]]*23.88</f>
        <v>0.66970091231167317</v>
      </c>
      <c r="S219" s="4">
        <f>'[1]Wind Consumption - EJ'!BG106</f>
        <v>2.8044426813721657E-2</v>
      </c>
      <c r="T219" s="4">
        <f>Table1[[#This Row],[Hydroelectricity Generation(Twh)]]*0.086</f>
        <v>0.56658640399999993</v>
      </c>
      <c r="U219" s="4">
        <f>'[1]Hydro Generation - TWh'!BH106</f>
        <v>6.5882139999999998</v>
      </c>
      <c r="V219" s="4">
        <f>Table1[[#This Row],[Hydroelectricity  Consumption (Exajoules)]]*0.086</f>
        <v>5.298479720950126E-3</v>
      </c>
      <c r="W219" s="4">
        <f>'[1]Hydro Consumption - EJ'!BH106</f>
        <v>6.1610229313373566E-2</v>
      </c>
    </row>
    <row r="220" spans="1:23" x14ac:dyDescent="0.3">
      <c r="A220" s="2">
        <v>2023</v>
      </c>
      <c r="B220" t="s">
        <v>69</v>
      </c>
      <c r="C220" s="4">
        <v>0</v>
      </c>
      <c r="D220" s="4">
        <f>'[1]Oil Consumption - Tonnes'!BH105</f>
        <v>37.132422129653456</v>
      </c>
      <c r="E220" s="4">
        <f>Table1[[#This Row],[Natural Gas Production(Bcm)]]*0.72</f>
        <v>0</v>
      </c>
      <c r="F220" s="4">
        <v>0</v>
      </c>
      <c r="G220" s="4">
        <f>Table1[[#This Row],[Natural Gas Consumption(Bcm)]]*0.72</f>
        <v>20.121796101677692</v>
      </c>
      <c r="H220" s="4">
        <f>'[1]Gas Consumption - Bcm'!BH105</f>
        <v>27.946939030107906</v>
      </c>
      <c r="I220" s="4">
        <v>0</v>
      </c>
      <c r="J220" s="4">
        <f>Table1[[#This Row],[Coal Consumption(Exajoules)]]*34.12</f>
        <v>50.837177424430841</v>
      </c>
      <c r="K220" s="4">
        <f>'[1]Coal Consumption - EJ'!BH105</f>
        <v>1.4899524450302124</v>
      </c>
      <c r="L220" s="4">
        <f>Table1[[#This Row],[Solar Energy Generation (Twh)]]*0.086</f>
        <v>1.1101473123079997</v>
      </c>
      <c r="M220" s="4">
        <f>'[1]Solar Generation - TWh'!BH105</f>
        <v>12.908689677999998</v>
      </c>
      <c r="N220" s="4">
        <f>Table1[[#This Row],[Solar Energy Consumption ( Exajoules)]]*34.12</f>
        <v>4.1188532432913778</v>
      </c>
      <c r="O220" s="4">
        <f>'[1]Solar Consumption - EJ'!BH105</f>
        <v>0.12071668356657028</v>
      </c>
      <c r="P220" s="4">
        <f>Table1[[#This Row],[Wind Energy Generation (Twh)2]]*0.086</f>
        <v>0.53331599981</v>
      </c>
      <c r="Q220" s="4">
        <f>'[1]Wind Generation - TWh'!BH105</f>
        <v>6.2013488350000001</v>
      </c>
      <c r="R220" s="4">
        <f>Table1[[#This Row],[Wind Energy Consumption(Exajoules)]]*23.88</f>
        <v>0.80182033404707909</v>
      </c>
      <c r="S220" s="4">
        <f>'[1]Wind Consumption - EJ'!BG105</f>
        <v>3.3577065914869308E-2</v>
      </c>
      <c r="T220" s="4">
        <f>Table1[[#This Row],[Hydroelectricity Generation(Twh)]]*0.086</f>
        <v>0.34084188176999997</v>
      </c>
      <c r="U220" s="4">
        <f>'[1]Hydro Generation - TWh'!BH105</f>
        <v>3.9632776949999999</v>
      </c>
      <c r="V220" s="4">
        <f>Table1[[#This Row],[Hydroelectricity  Consumption (Exajoules)]]*0.086</f>
        <v>3.1874111741781231E-3</v>
      </c>
      <c r="W220" s="4">
        <f>'[1]Hydro Consumption - EJ'!BH105</f>
        <v>3.706292062997818E-2</v>
      </c>
    </row>
    <row r="221" spans="1:23" x14ac:dyDescent="0.3">
      <c r="A221" s="2">
        <v>2020</v>
      </c>
      <c r="B221" t="str">
        <f>'[1]Oil Production - tonnes'!A16</f>
        <v>Trinidad &amp; Tobago</v>
      </c>
      <c r="C221" s="4">
        <f>'[1]Oil Production - tonnes'!BE16</f>
        <v>3.431932018982407</v>
      </c>
      <c r="D221" s="4">
        <f>'[1]Oil Consumption - Tonnes'!BE16</f>
        <v>1.4469306815689165</v>
      </c>
      <c r="E221" s="4">
        <f>Table1[[#This Row],[Natural Gas Production(Bcm)]]*0.72</f>
        <v>21.214990196333911</v>
      </c>
      <c r="F221" s="4">
        <f>'[1]Gas Production - Bcm'!AZ15</f>
        <v>29.465264161574879</v>
      </c>
      <c r="G221" s="4">
        <f>Table1[[#This Row],[Natural Gas Consumption(Bcm)]]*0.72</f>
        <v>10.933665967281843</v>
      </c>
      <c r="H221" s="4">
        <f>'[1]Gas Consumption - Bcm'!BE16</f>
        <v>15.185647176780339</v>
      </c>
      <c r="I221" s="4">
        <v>0</v>
      </c>
      <c r="J221" s="4">
        <f>Table1[[#This Row],[Coal Consumption(Exajoules)]]*34.12</f>
        <v>0</v>
      </c>
      <c r="K221" s="4">
        <f>'[1]Coal Consumption - EJ'!BE16</f>
        <v>0</v>
      </c>
      <c r="L221" s="4">
        <f>Table1[[#This Row],[Solar Energy Generation (Twh)]]*0.086</f>
        <v>5.3560799999999992E-4</v>
      </c>
      <c r="M221" s="4">
        <f>'[1]Solar Generation - TWh'!BE16</f>
        <v>6.228E-3</v>
      </c>
      <c r="N221" s="4">
        <f>Table1[[#This Row],[Solar Energy Consumption ( Exajoules)]]*34.12</f>
        <v>0</v>
      </c>
      <c r="O221" s="4">
        <f>0</f>
        <v>0</v>
      </c>
      <c r="P221" s="4">
        <f>Table1[[#This Row],[Wind Energy Generation (Twh)2]]*0.086</f>
        <v>0</v>
      </c>
      <c r="Q221" s="4">
        <v>0</v>
      </c>
      <c r="R221" s="4">
        <f>Table1[[#This Row],[Wind Energy Consumption(Exajoules)]]*23.88</f>
        <v>0</v>
      </c>
      <c r="S221" s="4">
        <v>0</v>
      </c>
      <c r="T221" s="4">
        <f>Table1[[#This Row],[Hydroelectricity Generation(Twh)]]*0.086</f>
        <v>0</v>
      </c>
      <c r="U221" s="4">
        <f>'[1]Hydro Generation - TWh'!BE16</f>
        <v>0</v>
      </c>
      <c r="V221" s="4">
        <f>Table1[[#This Row],[Hydroelectricity  Consumption (Exajoules)]]*0.086</f>
        <v>0</v>
      </c>
      <c r="W221" s="4">
        <f>'[1]Hydro Consumption - EJ'!BE16</f>
        <v>0</v>
      </c>
    </row>
    <row r="222" spans="1:23" x14ac:dyDescent="0.3">
      <c r="A222" s="2">
        <v>2021</v>
      </c>
      <c r="B222" t="str">
        <f>'[1]Oil Production - tonnes'!A16</f>
        <v>Trinidad &amp; Tobago</v>
      </c>
      <c r="C222" s="4">
        <f>'[1]Oil Production - tonnes'!BF16</f>
        <v>3.4899872302220629</v>
      </c>
      <c r="D222" s="4">
        <f>'[1]Oil Consumption - Tonnes'!BF16</f>
        <v>1.4131941698552337</v>
      </c>
      <c r="E222" s="4">
        <f>Table1[[#This Row],[Natural Gas Production(Bcm)]]*0.72</f>
        <v>20.202557221667057</v>
      </c>
      <c r="F222" s="4">
        <f>'[1]Gas Production - Bcm'!BA16</f>
        <v>28.059107252315357</v>
      </c>
      <c r="G222" s="4">
        <f>Table1[[#This Row],[Natural Gas Consumption(Bcm)]]*0.72</f>
        <v>11.236047931067624</v>
      </c>
      <c r="H222" s="4">
        <f>'[1]Gas Consumption - Bcm'!BF16</f>
        <v>15.605622126482812</v>
      </c>
      <c r="I222" s="4">
        <v>0</v>
      </c>
      <c r="J222" s="4">
        <f>Table1[[#This Row],[Coal Consumption(Exajoules)]]*34.12</f>
        <v>0</v>
      </c>
      <c r="K222" s="4">
        <f>'[1]Coal Consumption - EJ'!BF16</f>
        <v>0</v>
      </c>
      <c r="L222" s="4">
        <f>Table1[[#This Row],[Solar Energy Generation (Twh)]]*0.086</f>
        <v>5.3560799999999992E-4</v>
      </c>
      <c r="M222" s="4">
        <f>'[1]Solar Generation - TWh'!BF16</f>
        <v>6.228E-3</v>
      </c>
      <c r="N222" s="4">
        <f>Table1[[#This Row],[Solar Energy Consumption ( Exajoules)]]*34.12</f>
        <v>0</v>
      </c>
      <c r="O222" s="4">
        <v>0</v>
      </c>
      <c r="P222" s="4">
        <f>Table1[[#This Row],[Wind Energy Generation (Twh)2]]*0.086</f>
        <v>0</v>
      </c>
      <c r="Q222" s="4">
        <v>0</v>
      </c>
      <c r="R222" s="4">
        <f>Table1[[#This Row],[Wind Energy Consumption(Exajoules)]]*23.88</f>
        <v>0</v>
      </c>
      <c r="S222" s="4">
        <v>0</v>
      </c>
      <c r="T222" s="4">
        <f>Table1[[#This Row],[Hydroelectricity Generation(Twh)]]*0.086</f>
        <v>0</v>
      </c>
      <c r="U222" s="4">
        <f>'[1]Hydro Generation - TWh'!BF16</f>
        <v>0</v>
      </c>
      <c r="V222" s="4">
        <f>Table1[[#This Row],[Hydroelectricity  Consumption (Exajoules)]]*0.086</f>
        <v>0</v>
      </c>
      <c r="W222" s="4">
        <f>'[1]Hydro Consumption - EJ'!BF16</f>
        <v>0</v>
      </c>
    </row>
    <row r="223" spans="1:23" x14ac:dyDescent="0.3">
      <c r="A223" s="2">
        <v>2022</v>
      </c>
      <c r="B223" t="str">
        <f>'[1]Oil Production - tonnes'!A16</f>
        <v>Trinidad &amp; Tobago</v>
      </c>
      <c r="C223" s="4">
        <f>'[1]Oil Production - tonnes'!BG16</f>
        <v>3.3863435449500274</v>
      </c>
      <c r="D223" s="4">
        <f>'[1]Oil Consumption - Tonnes'!BG16</f>
        <v>1.5204386281395879</v>
      </c>
      <c r="E223" s="4">
        <f>Table1[[#This Row],[Natural Gas Production(Bcm)]]*0.72</f>
        <v>18.705516873674512</v>
      </c>
      <c r="F223" s="4">
        <f>'[1]Gas Production - Bcm'!BB15</f>
        <v>25.979884546770158</v>
      </c>
      <c r="G223" s="4">
        <f>Table1[[#This Row],[Natural Gas Consumption(Bcm)]]*0.72</f>
        <v>11.138434318902505</v>
      </c>
      <c r="H223" s="4">
        <f>'[1]Gas Consumption - Bcm'!BG16</f>
        <v>15.470047665142367</v>
      </c>
      <c r="I223" s="4">
        <v>0</v>
      </c>
      <c r="J223" s="4">
        <f>Table1[[#This Row],[Coal Consumption(Exajoules)]]*34.12</f>
        <v>0</v>
      </c>
      <c r="K223" s="4">
        <f>'[1]Coal Consumption - EJ'!BG16</f>
        <v>0</v>
      </c>
      <c r="L223" s="4">
        <f>Table1[[#This Row],[Solar Energy Generation (Twh)]]*0.086</f>
        <v>5.3560799999999992E-4</v>
      </c>
      <c r="M223" s="4">
        <f>'[1]Solar Generation - TWh'!BG16</f>
        <v>6.228E-3</v>
      </c>
      <c r="N223" s="4">
        <f>Table1[[#This Row],[Solar Energy Consumption ( Exajoules)]]*34.12</f>
        <v>0</v>
      </c>
      <c r="O223" s="4">
        <v>0</v>
      </c>
      <c r="P223" s="4">
        <f>Table1[[#This Row],[Wind Energy Generation (Twh)2]]*0.086</f>
        <v>2.3219999999999995E-6</v>
      </c>
      <c r="Q223" s="4">
        <f>'[1]Wind Generation - TWh'!BG16</f>
        <v>2.6999999999999999E-5</v>
      </c>
      <c r="R223" s="4">
        <f>Table1[[#This Row],[Wind Energy Consumption(Exajoules)]]*23.88</f>
        <v>0</v>
      </c>
      <c r="S223" s="4">
        <v>0</v>
      </c>
      <c r="T223" s="4">
        <f>Table1[[#This Row],[Hydroelectricity Generation(Twh)]]*0.086</f>
        <v>0</v>
      </c>
      <c r="U223" s="4">
        <f>'[1]Hydro Generation - TWh'!BG16</f>
        <v>0</v>
      </c>
      <c r="V223" s="4">
        <f>Table1[[#This Row],[Hydroelectricity  Consumption (Exajoules)]]*0.086</f>
        <v>0</v>
      </c>
      <c r="W223" s="4">
        <f>'[1]Hydro Consumption - EJ'!BG16</f>
        <v>0</v>
      </c>
    </row>
    <row r="224" spans="1:23" x14ac:dyDescent="0.3">
      <c r="A224" s="2">
        <v>2023</v>
      </c>
      <c r="B224" t="str">
        <f>'[1]Oil Production - tonnes'!A16</f>
        <v>Trinidad &amp; Tobago</v>
      </c>
      <c r="C224" s="4">
        <f>'[1]Oil Production - tonnes'!BH16</f>
        <v>3.3244324232265492</v>
      </c>
      <c r="D224" s="4">
        <f>'[1]Oil Consumption - Tonnes'!BH16</f>
        <v>1.5569231437594417</v>
      </c>
      <c r="E224" s="4">
        <f>Table1[[#This Row],[Natural Gas Production(Bcm)]]*0.72</f>
        <v>17.995396350955552</v>
      </c>
      <c r="F224" s="4">
        <f>'[1]Gas Production - Bcm'!BC15</f>
        <v>24.993606042993825</v>
      </c>
      <c r="G224" s="4">
        <f>Table1[[#This Row],[Natural Gas Consumption(Bcm)]]*0.72</f>
        <v>10.442847438630753</v>
      </c>
      <c r="H224" s="4">
        <f>'[1]Gas Consumption - Bcm'!BH16</f>
        <v>14.503954775876048</v>
      </c>
      <c r="I224" s="4">
        <v>0</v>
      </c>
      <c r="J224" s="4">
        <f>Table1[[#This Row],[Coal Consumption(Exajoules)]]*34.12</f>
        <v>0</v>
      </c>
      <c r="K224" s="4">
        <f>'[1]Coal Consumption - EJ'!BH16</f>
        <v>0</v>
      </c>
      <c r="L224" s="4">
        <f>Table1[[#This Row],[Solar Energy Generation (Twh)]]*0.086</f>
        <v>5.3560799999999992E-4</v>
      </c>
      <c r="M224" s="4">
        <f>'[1]Solar Generation - TWh'!BH16</f>
        <v>6.228E-3</v>
      </c>
      <c r="N224" s="4">
        <f>Table1[[#This Row],[Solar Energy Consumption ( Exajoules)]]*34.12</f>
        <v>0</v>
      </c>
      <c r="O224" s="4">
        <v>0</v>
      </c>
      <c r="P224" s="4">
        <f>Table1[[#This Row],[Wind Energy Generation (Twh)2]]*0.086</f>
        <v>0</v>
      </c>
      <c r="Q224" s="4">
        <v>0</v>
      </c>
      <c r="R224" s="4">
        <f>Table1[[#This Row],[Wind Energy Consumption(Exajoules)]]*23.88</f>
        <v>0</v>
      </c>
      <c r="S224" s="4">
        <v>0</v>
      </c>
      <c r="T224" s="4">
        <f>Table1[[#This Row],[Hydroelectricity Generation(Twh)]]*0.086</f>
        <v>0</v>
      </c>
      <c r="U224" s="4">
        <f>'[1]Hydro Generation - TWh'!BH16</f>
        <v>0</v>
      </c>
      <c r="V224" s="4">
        <f>Table1[[#This Row],[Hydroelectricity  Consumption (Exajoules)]]*0.086</f>
        <v>0</v>
      </c>
      <c r="W224" s="4">
        <f>'[1]Hydro Consumption - EJ'!BH16</f>
        <v>0</v>
      </c>
    </row>
    <row r="225" spans="1:23" x14ac:dyDescent="0.3">
      <c r="A225" s="2">
        <v>2020</v>
      </c>
      <c r="B225" t="s">
        <v>7</v>
      </c>
      <c r="C225" s="4">
        <v>0</v>
      </c>
      <c r="D225" s="4">
        <f>'[1]Oil Consumption - Tonnes'!BE53</f>
        <v>47.040095569999998</v>
      </c>
      <c r="E225" s="4">
        <f>Table1[[#This Row],[Natural Gas Production(Bcm)]]*0.72</f>
        <v>0</v>
      </c>
      <c r="F225" s="4">
        <v>0</v>
      </c>
      <c r="G225" s="4">
        <f>Table1[[#This Row],[Natural Gas Consumption(Bcm)]]*0.72</f>
        <v>33.271133400000004</v>
      </c>
      <c r="H225" s="4">
        <f>'[1]Gas Consumption - Bcm'!BE53</f>
        <v>46.209907500000007</v>
      </c>
      <c r="I225" s="4">
        <f>'[1]Coal Production - mt'!AO25</f>
        <v>74.711468440000004</v>
      </c>
      <c r="J225" s="4">
        <f>Table1[[#This Row],[Coal Consumption(Exajoules)]]*34.12</f>
        <v>58.021755919456474</v>
      </c>
      <c r="K225" s="4">
        <f>'[1]Coal Consumption - EJ'!BE53</f>
        <v>1.700520396232605</v>
      </c>
      <c r="L225" s="4">
        <f>Table1[[#This Row],[Solar Energy Generation (Twh)]]*0.086</f>
        <v>0.94171546095996017</v>
      </c>
      <c r="M225" s="4">
        <f>'[1]Solar Generation - TWh'!BE53</f>
        <v>10.950179778604189</v>
      </c>
      <c r="N225" s="4">
        <f>Table1[[#This Row],[Solar Energy Consumption ( Exajoules)]]*34.12</f>
        <v>3.5324442660808559</v>
      </c>
      <c r="O225" s="4">
        <f>'[1]Solar Consumption - EJ'!BE53</f>
        <v>0.10353001952171326</v>
      </c>
      <c r="P225" s="4">
        <f>Table1[[#This Row],[Wind Energy Generation (Twh)2]]*0.086</f>
        <v>2.1352271236372777</v>
      </c>
      <c r="Q225" s="4">
        <f>'[1]Wind Generation - TWh'!BE53</f>
        <v>24.828222367875327</v>
      </c>
      <c r="R225" s="4">
        <f>Table1[[#This Row],[Wind Energy Consumption(Exajoules)]]*23.88</f>
        <v>5.605637553334236</v>
      </c>
      <c r="S225" s="4">
        <f>'[1]Wind Consumption - EJ'!BE53</f>
        <v>0.2347419410943985</v>
      </c>
      <c r="T225" s="4">
        <f>Table1[[#This Row],[Hydroelectricity Generation(Twh)]]*0.086</f>
        <v>6.7161157209729909</v>
      </c>
      <c r="U225" s="4">
        <f>'[1]Hydro Generation - TWh'!BE53</f>
        <v>78.09436884852316</v>
      </c>
      <c r="V225" s="4">
        <f>Table1[[#This Row],[Hydroelectricity  Consumption (Exajoules)]]*0.086</f>
        <v>6.3498466849327084E-2</v>
      </c>
      <c r="W225" s="4">
        <f>'[1]Hydro Consumption - EJ'!BE53</f>
        <v>0.73835426568984985</v>
      </c>
    </row>
    <row r="226" spans="1:23" x14ac:dyDescent="0.3">
      <c r="A226" s="2">
        <v>2021</v>
      </c>
      <c r="B226" t="s">
        <v>7</v>
      </c>
      <c r="C226" s="4">
        <f>0</f>
        <v>0</v>
      </c>
      <c r="D226" s="4">
        <f>'[1]Oil Consumption - Tonnes'!BF53</f>
        <v>49.575853640000012</v>
      </c>
      <c r="E226" s="4">
        <f>Table1[[#This Row],[Natural Gas Production(Bcm)]]*0.72</f>
        <v>0</v>
      </c>
      <c r="F226" s="4">
        <f>0</f>
        <v>0</v>
      </c>
      <c r="G226" s="4">
        <f>Table1[[#This Row],[Natural Gas Consumption(Bcm)]]*0.72</f>
        <v>41.263464797999994</v>
      </c>
      <c r="H226" s="4">
        <f>'[1]Gas Consumption - Bcm'!BF53</f>
        <v>57.310367774999996</v>
      </c>
      <c r="I226" s="4">
        <f>'[1]Coal Production - mt'!AP25</f>
        <v>86.466393999999994</v>
      </c>
      <c r="J226" s="4">
        <f>Table1[[#This Row],[Coal Consumption(Exajoules)]]*34.12</f>
        <v>59.244569087028502</v>
      </c>
      <c r="K226" s="4">
        <f>'[1]Coal Consumption - EJ'!BF53</f>
        <v>1.7363590002059937</v>
      </c>
      <c r="L226" s="4">
        <f>Table1[[#This Row],[Solar Energy Generation (Twh)]]*0.086</f>
        <v>1.1990860287459857</v>
      </c>
      <c r="M226" s="4">
        <f>'[1]Solar Generation - TWh'!BF53</f>
        <v>13.942860799371928</v>
      </c>
      <c r="N226" s="4">
        <f>Table1[[#This Row],[Solar Energy Consumption ( Exajoules)]]*34.12</f>
        <v>4.4813979804515833</v>
      </c>
      <c r="O226" s="4">
        <f>'[1]Solar Consumption - EJ'!BF53</f>
        <v>0.13134226202964783</v>
      </c>
      <c r="P226" s="4">
        <f>Table1[[#This Row],[Wind Energy Generation (Twh)2]]*0.086</f>
        <v>2.7035604841799556</v>
      </c>
      <c r="Q226" s="4">
        <f>'[1]Wind Generation - TWh'!BF53</f>
        <v>31.436749816045999</v>
      </c>
      <c r="R226" s="4">
        <f>Table1[[#This Row],[Wind Energy Consumption(Exajoules)]]*23.88</f>
        <v>7.0717118275165554</v>
      </c>
      <c r="S226" s="4">
        <f>'[1]Wind Consumption - EJ'!BF53</f>
        <v>0.29613533616065979</v>
      </c>
      <c r="T226" s="4">
        <f>Table1[[#This Row],[Hydroelectricity Generation(Twh)]]*0.086</f>
        <v>4.8097056063088539</v>
      </c>
      <c r="U226" s="4">
        <f>'[1]Hydro Generation - TWh'!BF53</f>
        <v>55.926809375684357</v>
      </c>
      <c r="V226" s="4">
        <f>Table1[[#This Row],[Hydroelectricity  Consumption (Exajoules)]]*0.086</f>
        <v>4.5307607054710382E-2</v>
      </c>
      <c r="W226" s="4">
        <f>'[1]Hydro Consumption - EJ'!BF53</f>
        <v>0.52683264017105103</v>
      </c>
    </row>
    <row r="227" spans="1:23" x14ac:dyDescent="0.3">
      <c r="A227" s="2">
        <v>2022</v>
      </c>
      <c r="B227" t="s">
        <v>7</v>
      </c>
      <c r="C227" s="4">
        <v>0</v>
      </c>
      <c r="D227" s="4">
        <f>'[1]Oil Consumption - Tonnes'!BG53</f>
        <v>51.657384510000007</v>
      </c>
      <c r="E227" s="4">
        <f>Table1[[#This Row],[Natural Gas Production(Bcm)]]*0.72</f>
        <v>0</v>
      </c>
      <c r="F227" s="4">
        <v>0</v>
      </c>
      <c r="G227" s="4">
        <f>Table1[[#This Row],[Natural Gas Consumption(Bcm)]]*0.72</f>
        <v>36.897377400000003</v>
      </c>
      <c r="H227" s="4">
        <f>'[1]Gas Consumption - Bcm'!BG53</f>
        <v>51.246357500000009</v>
      </c>
      <c r="I227" s="4">
        <f>'[1]Coal Production - mt'!AQ25</f>
        <v>95.312485999999993</v>
      </c>
      <c r="J227" s="4">
        <f>Table1[[#This Row],[Coal Consumption(Exajoules)]]*34.12</f>
        <v>60.028190274238582</v>
      </c>
      <c r="K227" s="4">
        <f>'[1]Coal Consumption - EJ'!BG53</f>
        <v>1.7593256235122681</v>
      </c>
      <c r="L227" s="4">
        <f>Table1[[#This Row],[Solar Energy Generation (Twh)]]*0.086</f>
        <v>0.94171546095996017</v>
      </c>
      <c r="M227" s="4">
        <f>'[1]Solar Generation - TWh'!BE53</f>
        <v>10.950179778604189</v>
      </c>
      <c r="N227" s="4">
        <f>Table1[[#This Row],[Solar Energy Consumption ( Exajoules)]]*34.12</f>
        <v>5.4080683290958405</v>
      </c>
      <c r="O227" s="4">
        <f>'[1]Solar Consumption - EJ'!BG53</f>
        <v>0.15850141644477844</v>
      </c>
      <c r="P227" s="4">
        <f>Table1[[#This Row],[Wind Energy Generation (Twh)2]]*0.086</f>
        <v>3.0053086220333451</v>
      </c>
      <c r="Q227" s="4">
        <f>'[1]Wind Generation - TWh'!BG53</f>
        <v>34.945449093410993</v>
      </c>
      <c r="R227" s="4">
        <f>Table1[[#This Row],[Wind Energy Consumption(Exajoules)]]*23.88</f>
        <v>7.8323292124271386</v>
      </c>
      <c r="S227" s="4">
        <f>'[1]Wind Consumption - EJ'!BG53</f>
        <v>0.32798698544502258</v>
      </c>
      <c r="T227" s="4">
        <f>Table1[[#This Row],[Hydroelectricity Generation(Twh)]]*0.086</f>
        <v>5.7450147302698475</v>
      </c>
      <c r="U227" s="4">
        <f>'[1]Hydro Generation - TWh'!BG53</f>
        <v>66.802496863602883</v>
      </c>
      <c r="V227" s="4">
        <f>Table1[[#This Row],[Hydroelectricity  Consumption (Exajoules)]]*0.086</f>
        <v>5.392090082168579E-2</v>
      </c>
      <c r="W227" s="4">
        <f>'[1]Hydro Consumption - EJ'!BG53</f>
        <v>0.62698721885681152</v>
      </c>
    </row>
    <row r="228" spans="1:23" x14ac:dyDescent="0.3">
      <c r="A228" s="2">
        <v>2023</v>
      </c>
      <c r="B228" t="str">
        <f>'[1]Oil Consumption - Tonnes'!A53</f>
        <v>Turkey</v>
      </c>
      <c r="C228" s="4">
        <v>0</v>
      </c>
      <c r="D228" s="4">
        <f>'[1]Oil Consumption - Tonnes'!BH53</f>
        <v>54.20639150199171</v>
      </c>
      <c r="E228" s="4">
        <f>Table1[[#This Row],[Natural Gas Production(Bcm)]]*0.72</f>
        <v>0</v>
      </c>
      <c r="F228" s="4">
        <v>0</v>
      </c>
      <c r="G228" s="4">
        <f>Table1[[#This Row],[Natural Gas Consumption(Bcm)]]*0.72</f>
        <v>34.869130977556161</v>
      </c>
      <c r="H228" s="4">
        <f>'[1]Gas Consumption - Bcm'!BH53</f>
        <v>48.429348579939109</v>
      </c>
      <c r="I228" s="4">
        <f>'[1]Coal Production - mt'!AR25</f>
        <v>66.372309819409509</v>
      </c>
      <c r="J228" s="4">
        <f>Table1[[#This Row],[Coal Consumption(Exajoules)]]*34.12</f>
        <v>56.269116430282587</v>
      </c>
      <c r="K228" s="4">
        <f>'[1]Coal Consumption - EJ'!BH53</f>
        <v>1.649153470993042</v>
      </c>
      <c r="L228" s="4">
        <f>Table1[[#This Row],[Solar Energy Generation (Twh)]]*0.086</f>
        <v>1.7646238107402576</v>
      </c>
      <c r="M228" s="4">
        <f>'[1]Solar Generation - TWh'!BH53</f>
        <v>20.518881520235556</v>
      </c>
      <c r="N228" s="4">
        <f>Table1[[#This Row],[Solar Energy Consumption ( Exajoules)]]*34.12</f>
        <v>6.547082964777946</v>
      </c>
      <c r="O228" s="4">
        <f>'[1]Solar Consumption - EJ'!BH53</f>
        <v>0.19188402593135834</v>
      </c>
      <c r="P228" s="4">
        <f>Table1[[#This Row],[Wind Energy Generation (Twh)2]]*0.086</f>
        <v>2.9299965701599997</v>
      </c>
      <c r="Q228" s="4">
        <f>'[1]Wind Generation - TWh'!BH53</f>
        <v>34.069727559999997</v>
      </c>
      <c r="R228" s="4">
        <f>Table1[[#This Row],[Wind Energy Consumption(Exajoules)]]*23.88</f>
        <v>7.6083081758022306</v>
      </c>
      <c r="S228" s="4">
        <f>'[1]Wind Consumption - EJ'!BH53</f>
        <v>0.31860587000846863</v>
      </c>
      <c r="T228" s="4">
        <f>Table1[[#This Row],[Hydroelectricity Generation(Twh)]]*0.086</f>
        <v>5.4914630945799994</v>
      </c>
      <c r="U228" s="4">
        <f>'[1]Hydro Generation - TWh'!BH53</f>
        <v>63.854222030000003</v>
      </c>
      <c r="V228" s="4">
        <f>Table1[[#This Row],[Hydroelectricity  Consumption (Exajoules)]]*0.086</f>
        <v>5.1353872060775754E-2</v>
      </c>
      <c r="W228" s="4">
        <f>'[1]Hydro Consumption - EJ'!BH53</f>
        <v>0.59713804721832275</v>
      </c>
    </row>
    <row r="229" spans="1:23" x14ac:dyDescent="0.3">
      <c r="A229" s="2">
        <v>2020</v>
      </c>
      <c r="B229" t="str">
        <f>'[1]Oil Production - tonnes'!A32</f>
        <v>Turkmenistan</v>
      </c>
      <c r="C229" s="4">
        <f>'[1]Oil Production - tonnes'!BE32</f>
        <v>10.40090909090909</v>
      </c>
      <c r="D229" s="4">
        <f>'[1]Oil Consumption - Tonnes'!BE63</f>
        <v>8.0024470869944029</v>
      </c>
      <c r="E229" s="4">
        <f>Table1[[#This Row],[Natural Gas Production(Bcm)]]*0.72</f>
        <v>47.530548289404841</v>
      </c>
      <c r="F229" s="4">
        <f>'[1]Gas Production - Bcm'!AZ35</f>
        <v>66.014650401951172</v>
      </c>
      <c r="G229" s="4">
        <f>Table1[[#This Row],[Natural Gas Consumption(Bcm)]]*0.72</f>
        <v>24.662329574287437</v>
      </c>
      <c r="H229" s="4">
        <f>'[1]Gas Consumption - Bcm'!BE63</f>
        <v>34.253235519843663</v>
      </c>
      <c r="I229" s="4">
        <v>0</v>
      </c>
      <c r="J229" s="4">
        <f>Table1[[#This Row],[Coal Consumption(Exajoules)]]*34.12</f>
        <v>0</v>
      </c>
      <c r="K229" s="4">
        <f>'[1]Coal Consumption - EJ'!BE63</f>
        <v>0</v>
      </c>
      <c r="L229" s="4">
        <f>Table1[[#This Row],[Solar Energy Generation (Twh)]]*0.086</f>
        <v>6.0019989041095899E-4</v>
      </c>
      <c r="M229" s="4">
        <f>'[1]Solar Generation - TWh'!BE63</f>
        <v>6.9790684931506858E-3</v>
      </c>
      <c r="N229" s="4">
        <f>Table1[[#This Row],[Solar Energy Consumption ( Exajoules)]]*34.12</f>
        <v>0</v>
      </c>
      <c r="O229" s="4">
        <v>0</v>
      </c>
      <c r="P229" s="4">
        <f>Table1[[#This Row],[Wind Energy Generation (Twh)2]]*0.086</f>
        <v>0</v>
      </c>
      <c r="Q229" s="4">
        <v>0</v>
      </c>
      <c r="R229" s="4">
        <f>Table1[[#This Row],[Wind Energy Consumption(Exajoules)]]*23.88</f>
        <v>0</v>
      </c>
      <c r="S229" s="4">
        <f>'[1]Wind Consumption - EJ'!BE63</f>
        <v>0</v>
      </c>
      <c r="T229" s="4">
        <f>Table1[[#This Row],[Hydroelectricity Generation(Twh)]]*0.086</f>
        <v>0</v>
      </c>
      <c r="U229" s="4">
        <v>0</v>
      </c>
      <c r="V229" s="4">
        <f>Table1[[#This Row],[Hydroelectricity  Consumption (Exajoules)]]*0.086</f>
        <v>0</v>
      </c>
      <c r="W229" s="4">
        <v>0</v>
      </c>
    </row>
    <row r="230" spans="1:23" x14ac:dyDescent="0.3">
      <c r="A230" s="2">
        <v>2021</v>
      </c>
      <c r="B230" t="str">
        <f>'[1]Oil Production - tonnes'!A32</f>
        <v>Turkmenistan</v>
      </c>
      <c r="C230" s="4">
        <f>'[1]Oil Production - tonnes'!BF32</f>
        <v>9.7950801665768736</v>
      </c>
      <c r="D230" s="4">
        <f>'[1]Oil Consumption - Tonnes'!BF63</f>
        <v>6.2068927324876668</v>
      </c>
      <c r="E230" s="4">
        <f>Table1[[#This Row],[Natural Gas Production(Bcm)]]*0.72</f>
        <v>57.084188495575233</v>
      </c>
      <c r="F230" s="4">
        <f>'[1]Gas Production - Bcm'!BA35</f>
        <v>79.283595132743386</v>
      </c>
      <c r="G230" s="4">
        <f>Table1[[#This Row],[Natural Gas Consumption(Bcm)]]*0.72</f>
        <v>26.465928374914018</v>
      </c>
      <c r="H230" s="4">
        <f>'[1]Gas Consumption - Bcm'!BF63</f>
        <v>36.758233854047248</v>
      </c>
      <c r="I230" s="4">
        <f>'[1]Coal Production - mt'!AP33</f>
        <v>0</v>
      </c>
      <c r="J230" s="4">
        <f>Table1[[#This Row],[Coal Consumption(Exajoules)]]*34.12</f>
        <v>0</v>
      </c>
      <c r="K230" s="4">
        <f>'[1]Coal Consumption - EJ'!BF63</f>
        <v>0</v>
      </c>
      <c r="L230" s="4">
        <f>Table1[[#This Row],[Solar Energy Generation (Twh)]]*0.086</f>
        <v>0</v>
      </c>
      <c r="M230" s="4">
        <v>0</v>
      </c>
      <c r="N230" s="4">
        <f>Table1[[#This Row],[Solar Energy Consumption ( Exajoules)]]*34.12</f>
        <v>0</v>
      </c>
      <c r="O230" s="4">
        <v>0</v>
      </c>
      <c r="P230" s="4">
        <f>Table1[[#This Row],[Wind Energy Generation (Twh)2]]*0.086</f>
        <v>0</v>
      </c>
      <c r="Q230" s="4">
        <v>0</v>
      </c>
      <c r="R230" s="4">
        <f>Table1[[#This Row],[Wind Energy Consumption(Exajoules)]]*23.88</f>
        <v>0</v>
      </c>
      <c r="S230" s="4">
        <f>'[1]Wind Consumption - EJ'!BF63</f>
        <v>0</v>
      </c>
      <c r="T230" s="4">
        <f>Table1[[#This Row],[Hydroelectricity Generation(Twh)]]*0.086</f>
        <v>0</v>
      </c>
      <c r="U230" s="4">
        <v>0</v>
      </c>
      <c r="V230" s="4">
        <f>Table1[[#This Row],[Hydroelectricity  Consumption (Exajoules)]]*0.086</f>
        <v>0</v>
      </c>
      <c r="W230" s="4">
        <v>0</v>
      </c>
    </row>
    <row r="231" spans="1:23" x14ac:dyDescent="0.3">
      <c r="A231" s="2">
        <v>2022</v>
      </c>
      <c r="B231" t="str">
        <f>'[1]Oil Production - tonnes'!A32</f>
        <v>Turkmenistan</v>
      </c>
      <c r="C231" s="4">
        <f>'[1]Oil Production - tonnes'!BG32</f>
        <v>9.5723601597124901</v>
      </c>
      <c r="D231" s="4">
        <f>'[1]Oil Consumption - Tonnes'!BG63</f>
        <v>6.3599479903073295</v>
      </c>
      <c r="E231" s="4">
        <f>Table1[[#This Row],[Natural Gas Production(Bcm)]]*0.72</f>
        <v>56.353097345132738</v>
      </c>
      <c r="F231" s="4">
        <f>'[1]Gas Production - Bcm'!BB35</f>
        <v>78.268190757128806</v>
      </c>
      <c r="G231" s="4">
        <f>Table1[[#This Row],[Natural Gas Consumption(Bcm)]]*0.72</f>
        <v>27.026233116776293</v>
      </c>
      <c r="H231" s="4">
        <f>'[1]Gas Consumption - Bcm'!BG63</f>
        <v>37.53643488441152</v>
      </c>
      <c r="I231" s="4">
        <f>'[1]Coal Production - mt'!AQ33</f>
        <v>0</v>
      </c>
      <c r="J231" s="4">
        <f>Table1[[#This Row],[Coal Consumption(Exajoules)]]*34.12</f>
        <v>0</v>
      </c>
      <c r="K231" s="4">
        <f>'[1]Coal Consumption - EJ'!BG63</f>
        <v>0</v>
      </c>
      <c r="L231" s="4">
        <f>Table1[[#This Row],[Solar Energy Generation (Twh)]]*0.086</f>
        <v>6.0019989041095899E-4</v>
      </c>
      <c r="M231" s="4">
        <f>'[1]Solar Generation - TWh'!BE63</f>
        <v>6.9790684931506858E-3</v>
      </c>
      <c r="N231" s="4">
        <f>Table1[[#This Row],[Solar Energy Consumption ( Exajoules)]]*34.12</f>
        <v>0</v>
      </c>
      <c r="O231" s="4">
        <v>0</v>
      </c>
      <c r="P231" s="4">
        <f>Table1[[#This Row],[Wind Energy Generation (Twh)2]]*0.086</f>
        <v>0</v>
      </c>
      <c r="Q231" s="4">
        <v>0</v>
      </c>
      <c r="R231" s="4">
        <f>Table1[[#This Row],[Wind Energy Consumption(Exajoules)]]*23.88</f>
        <v>0</v>
      </c>
      <c r="S231" s="4">
        <f>'[1]Wind Consumption - EJ'!BG63</f>
        <v>0</v>
      </c>
      <c r="T231" s="4">
        <f>Table1[[#This Row],[Hydroelectricity Generation(Twh)]]*0.086</f>
        <v>0</v>
      </c>
      <c r="U231" s="4">
        <v>0</v>
      </c>
      <c r="V231" s="4">
        <f>Table1[[#This Row],[Hydroelectricity  Consumption (Exajoules)]]*0.086</f>
        <v>0</v>
      </c>
      <c r="W231" s="4">
        <v>0</v>
      </c>
    </row>
    <row r="232" spans="1:23" x14ac:dyDescent="0.3">
      <c r="A232" s="2">
        <v>2023</v>
      </c>
      <c r="B232" t="str">
        <f>'[1]Oil Production - tonnes'!A32</f>
        <v>Turkmenistan</v>
      </c>
      <c r="C232" s="4">
        <f>'[1]Oil Production - tonnes'!BH32</f>
        <v>9.1857000000000006</v>
      </c>
      <c r="D232" s="4">
        <f>'[1]Oil Consumption - Tonnes'!BH63</f>
        <v>6.3636067012939002</v>
      </c>
      <c r="E232" s="4">
        <f>Table1[[#This Row],[Natural Gas Production(Bcm)]]*0.72</f>
        <v>54.934866371681423</v>
      </c>
      <c r="F232" s="4">
        <f>'[1]Gas Production - Bcm'!BC35</f>
        <v>76.298425516224199</v>
      </c>
      <c r="G232" s="4">
        <f>Table1[[#This Row],[Natural Gas Consumption(Bcm)]]*0.72</f>
        <v>26.460837798306567</v>
      </c>
      <c r="H232" s="4">
        <f>'[1]Gas Consumption - Bcm'!BH63</f>
        <v>36.751163608759121</v>
      </c>
      <c r="I232" s="4">
        <f>'[1]Coal Production - mt'!AR33</f>
        <v>0</v>
      </c>
      <c r="J232" s="4">
        <f>Table1[[#This Row],[Coal Consumption(Exajoules)]]*34.12</f>
        <v>0</v>
      </c>
      <c r="K232" s="4">
        <f>'[1]Coal Consumption - EJ'!BH63</f>
        <v>0</v>
      </c>
      <c r="L232" s="4">
        <f>Table1[[#This Row],[Solar Energy Generation (Twh)]]*0.086</f>
        <v>5.9855999999999993E-4</v>
      </c>
      <c r="M232" s="4">
        <f>'[1]Solar Generation - TWh'!BH63</f>
        <v>6.96E-3</v>
      </c>
      <c r="N232" s="4">
        <f>Table1[[#This Row],[Solar Energy Consumption ( Exajoules)]]*34.12</f>
        <v>0</v>
      </c>
      <c r="O232" s="4">
        <v>0</v>
      </c>
      <c r="P232" s="4">
        <f>Table1[[#This Row],[Wind Energy Generation (Twh)2]]*0.086</f>
        <v>0</v>
      </c>
      <c r="Q232" s="4">
        <v>0</v>
      </c>
      <c r="R232" s="4">
        <f>Table1[[#This Row],[Wind Energy Consumption(Exajoules)]]*23.88</f>
        <v>0</v>
      </c>
      <c r="S232" s="4">
        <f>'[1]Wind Consumption - EJ'!BH63</f>
        <v>0</v>
      </c>
      <c r="T232" s="4">
        <f>Table1[[#This Row],[Hydroelectricity Generation(Twh)]]*0.086</f>
        <v>0</v>
      </c>
      <c r="U232" s="4">
        <v>0</v>
      </c>
      <c r="V232" s="4">
        <f>Table1[[#This Row],[Hydroelectricity  Consumption (Exajoules)]]*0.086</f>
        <v>0</v>
      </c>
      <c r="W232" s="4">
        <v>0</v>
      </c>
    </row>
    <row r="233" spans="1:23" x14ac:dyDescent="0.3">
      <c r="A233" s="2">
        <v>2020</v>
      </c>
      <c r="B233" t="s">
        <v>4</v>
      </c>
      <c r="C233" s="4">
        <v>0</v>
      </c>
      <c r="D233" s="4">
        <f>'[1]Oil Consumption - Tonnes'!BE54</f>
        <v>10.025293249999999</v>
      </c>
      <c r="E233" s="4">
        <f>Table1[[#This Row],[Natural Gas Production(Bcm)]]*0.72</f>
        <v>13.764601769911504</v>
      </c>
      <c r="F233" s="4">
        <f>'[1]Gas Production - Bcm'!AZ27</f>
        <v>19.117502458210424</v>
      </c>
      <c r="G233" s="4">
        <f>Table1[[#This Row],[Natural Gas Consumption(Bcm)]]*0.72</f>
        <v>21.123893805309734</v>
      </c>
      <c r="H233" s="4">
        <f>'[1]Gas Consumption - Bcm'!BE54</f>
        <v>29.338741396263522</v>
      </c>
      <c r="I233" s="4">
        <f>'[1]Coal Production - mt'!AO26</f>
        <v>24.44</v>
      </c>
      <c r="J233" s="4">
        <f>Table1[[#This Row],[Coal Consumption(Exajoules)]]*34.12</f>
        <v>32.637764689922328</v>
      </c>
      <c r="K233" s="4">
        <f>'[1]Coal Consumption - EJ'!BE54</f>
        <v>0.95655816793441772</v>
      </c>
      <c r="L233" s="4">
        <f>Table1[[#This Row],[Solar Energy Generation (Twh)]]*0.086</f>
        <v>0.46175119999999997</v>
      </c>
      <c r="M233" s="4">
        <f>'[1]Solar Generation - TWh'!BE54</f>
        <v>5.3692000000000002</v>
      </c>
      <c r="N233" s="4">
        <f>Table1[[#This Row],[Solar Energy Consumption ( Exajoules)]]*34.12</f>
        <v>1.7320629149675368</v>
      </c>
      <c r="O233" s="4">
        <f>'[1]Solar Consumption - EJ'!BE54</f>
        <v>5.076386034488678E-2</v>
      </c>
      <c r="P233" s="4">
        <f>Table1[[#This Row],[Wind Energy Generation (Twh)2]]*0.086</f>
        <v>0.28072980000000003</v>
      </c>
      <c r="Q233" s="4">
        <f>'[1]Wind Generation - TWh'!BE54</f>
        <v>3.2643000000000004</v>
      </c>
      <c r="R233" s="4">
        <f>Table1[[#This Row],[Wind Energy Consumption(Exajoules)]]*23.88</f>
        <v>0.73700332671403879</v>
      </c>
      <c r="S233" s="4">
        <f>'[1]Wind Consumption - EJ'!BE54</f>
        <v>3.0862785875797272E-2</v>
      </c>
      <c r="T233" s="4">
        <f>Table1[[#This Row],[Hydroelectricity Generation(Twh)]]*0.086</f>
        <v>0.65048706660000011</v>
      </c>
      <c r="U233" s="4">
        <f>'[1]Hydro Generation - TWh'!BE54</f>
        <v>7.5638031000000012</v>
      </c>
      <c r="V233" s="4">
        <f>Table1[[#This Row],[Hydroelectricity  Consumption (Exajoules)]]*0.086</f>
        <v>6.1501215994358054E-3</v>
      </c>
      <c r="W233" s="4">
        <f>'[1]Hydro Consumption - EJ'!BE54</f>
        <v>7.1513041853904724E-2</v>
      </c>
    </row>
    <row r="234" spans="1:23" x14ac:dyDescent="0.3">
      <c r="A234" s="2">
        <v>2021</v>
      </c>
      <c r="B234" t="s">
        <v>4</v>
      </c>
      <c r="C234" s="4">
        <v>0</v>
      </c>
      <c r="D234" s="4">
        <f>'[1]Oil Consumption - Tonnes'!BF54</f>
        <v>10.138679566170534</v>
      </c>
      <c r="E234" s="4">
        <f>Table1[[#This Row],[Natural Gas Production(Bcm)]]*0.72</f>
        <v>13.492035398230092</v>
      </c>
      <c r="F234" s="4">
        <f>'[1]Gas Production - Bcm'!BA27</f>
        <v>18.73893805309735</v>
      </c>
      <c r="G234" s="4">
        <f>Table1[[#This Row],[Natural Gas Consumption(Bcm)]]*0.72</f>
        <v>19.624778761061947</v>
      </c>
      <c r="H234" s="4">
        <f>'[1]Gas Consumption - Bcm'!BF54</f>
        <v>27.256637168141594</v>
      </c>
      <c r="I234" s="4">
        <f>'[1]Coal Production - mt'!AP26</f>
        <v>26.150800000000004</v>
      </c>
      <c r="J234" s="4">
        <f>Table1[[#This Row],[Coal Consumption(Exajoules)]]*34.12</f>
        <v>32.535934772491451</v>
      </c>
      <c r="K234" s="4">
        <f>'[1]Coal Consumption - EJ'!BF54</f>
        <v>0.95357370376586914</v>
      </c>
      <c r="L234" s="4">
        <f>Table1[[#This Row],[Solar Energy Generation (Twh)]]*0.086</f>
        <v>0.55936722000000005</v>
      </c>
      <c r="M234" s="4">
        <f>'[1]Solar Generation - TWh'!BF54</f>
        <v>6.5042700000000009</v>
      </c>
      <c r="N234" s="4">
        <f>Table1[[#This Row],[Solar Energy Consumption ( Exajoules)]]*34.12</f>
        <v>1.665204174518585</v>
      </c>
      <c r="O234" s="4">
        <f>'[1]Solar Consumption - EJ'!BG54</f>
        <v>4.8804342746734619E-2</v>
      </c>
      <c r="P234" s="4">
        <f>Table1[[#This Row],[Wind Energy Generation (Twh)2]]*0.086</f>
        <v>0.32384417999999998</v>
      </c>
      <c r="Q234" s="4">
        <f>'[1]Wind Generation - TWh'!BF54</f>
        <v>3.7656300000000003</v>
      </c>
      <c r="R234" s="4">
        <f>Table1[[#This Row],[Wind Energy Consumption(Exajoules)]]*23.88</f>
        <v>0.84708030089735986</v>
      </c>
      <c r="S234" s="4">
        <f>'[1]Wind Consumption - EJ'!BF54</f>
        <v>3.547237440943718E-2</v>
      </c>
      <c r="T234" s="4">
        <f>Table1[[#This Row],[Hydroelectricity Generation(Twh)]]*0.086</f>
        <v>0.89595825370723226</v>
      </c>
      <c r="U234" s="4">
        <f>'[1]Hydro Generation - TWh'!BF54</f>
        <v>10.418119229153865</v>
      </c>
      <c r="V234" s="4">
        <f>Table1[[#This Row],[Hydroelectricity  Consumption (Exajoules)]]*0.086</f>
        <v>8.4399600178003305E-3</v>
      </c>
      <c r="W234" s="4">
        <f>'[1]Hydro Consumption - EJ'!BF54</f>
        <v>9.8139069974422455E-2</v>
      </c>
    </row>
    <row r="235" spans="1:23" x14ac:dyDescent="0.3">
      <c r="A235" s="2">
        <v>2022</v>
      </c>
      <c r="B235" t="s">
        <v>4</v>
      </c>
      <c r="C235" s="4">
        <v>0</v>
      </c>
      <c r="D235" s="4">
        <f>'[1]Oil Consumption - Tonnes'!BG54</f>
        <v>8.8348359044340619</v>
      </c>
      <c r="E235" s="4">
        <f>Table1[[#This Row],[Natural Gas Production(Bcm)]]*0.72</f>
        <v>12.633451327433628</v>
      </c>
      <c r="F235" s="4">
        <f>'[1]Gas Production - Bcm'!BB27</f>
        <v>17.54646017699115</v>
      </c>
      <c r="G235" s="4">
        <f>Table1[[#This Row],[Natural Gas Consumption(Bcm)]]*0.72</f>
        <v>13.151327433628321</v>
      </c>
      <c r="H235" s="4">
        <f>'[1]Gas Consumption - Bcm'!BG54</f>
        <v>18.265732546706001</v>
      </c>
      <c r="I235" s="4">
        <f>'[1]Coal Production - mt'!AQ26</f>
        <v>24.137188399999999</v>
      </c>
      <c r="J235" s="4">
        <f>Table1[[#This Row],[Coal Consumption(Exajoules)]]*34.12</f>
        <v>18.580753786563871</v>
      </c>
      <c r="K235" s="4">
        <f>'[1]Coal Consumption - EJ'!BG54</f>
        <v>0.54457074403762817</v>
      </c>
      <c r="L235" s="4">
        <f>Table1[[#This Row],[Solar Energy Generation (Twh)]]*0.086</f>
        <v>0.46175119999999997</v>
      </c>
      <c r="M235" s="4">
        <f>'[1]Solar Generation - TWh'!BE54</f>
        <v>5.3692000000000002</v>
      </c>
      <c r="N235" s="4">
        <f>Table1[[#This Row],[Solar Energy Consumption ( Exajoules)]]*34.12</f>
        <v>1.665204174518585</v>
      </c>
      <c r="O235" s="4">
        <f>'[1]Solar Consumption - EJ'!BG54</f>
        <v>4.8804342746734619E-2</v>
      </c>
      <c r="P235" s="4">
        <f>Table1[[#This Row],[Wind Energy Generation (Twh)2]]*0.086</f>
        <v>0.1334892</v>
      </c>
      <c r="Q235" s="4">
        <f>'[1]Wind Generation - TWh'!BG54</f>
        <v>1.5522</v>
      </c>
      <c r="R235" s="4">
        <f>Table1[[#This Row],[Wind Energy Consumption(Exajoules)]]*23.88</f>
        <v>0.3478948289528489</v>
      </c>
      <c r="S235" s="4">
        <f>'[1]Wind Consumption - EJ'!BG54</f>
        <v>1.4568460173904896E-2</v>
      </c>
      <c r="T235" s="4">
        <f>Table1[[#This Row],[Hydroelectricity Generation(Twh)]]*0.086</f>
        <v>0.95419554019820241</v>
      </c>
      <c r="U235" s="4">
        <f>'[1]Hydro Generation - TWh'!BG54</f>
        <v>11.095296979048866</v>
      </c>
      <c r="V235" s="4">
        <f>Table1[[#This Row],[Hydroelectricity  Consumption (Exajoules)]]*0.086</f>
        <v>8.9557790905237192E-3</v>
      </c>
      <c r="W235" s="4">
        <f>'[1]Hydro Consumption - EJ'!BG54</f>
        <v>0.10413696616888046</v>
      </c>
    </row>
    <row r="236" spans="1:23" x14ac:dyDescent="0.3">
      <c r="A236" s="2">
        <v>2023</v>
      </c>
      <c r="B236" t="str">
        <f>'[1]Oil Consumption - Tonnes'!A54</f>
        <v>Ukraine</v>
      </c>
      <c r="C236" s="4">
        <v>0</v>
      </c>
      <c r="D236" s="4">
        <f>'[1]Oil Consumption - Tonnes'!BH54</f>
        <v>8.9801765551734949</v>
      </c>
      <c r="E236" s="4">
        <f>Table1[[#This Row],[Natural Gas Production(Bcm)]]*0.72</f>
        <v>12.742477876106193</v>
      </c>
      <c r="F236" s="4">
        <f>'[1]Gas Production - Bcm'!BC27</f>
        <v>17.697885939036379</v>
      </c>
      <c r="G236" s="4">
        <f>Table1[[#This Row],[Natural Gas Consumption(Bcm)]]*0.72</f>
        <v>13.492035398230092</v>
      </c>
      <c r="H236" s="4">
        <f>'[1]Gas Consumption - Bcm'!BH54</f>
        <v>18.73893805309735</v>
      </c>
      <c r="I236" s="4">
        <f>'[1]Coal Production - mt'!AR26</f>
        <v>23.340661182800002</v>
      </c>
      <c r="J236" s="4">
        <f>Table1[[#This Row],[Coal Consumption(Exajoules)]]*34.12</f>
        <v>16.62614040851593</v>
      </c>
      <c r="K236" s="4">
        <f>'[1]Coal Consumption - EJ'!BH54</f>
        <v>0.48728430271148682</v>
      </c>
      <c r="L236" s="4">
        <f>Table1[[#This Row],[Solar Energy Generation (Twh)]]*0.086</f>
        <v>0.490906232</v>
      </c>
      <c r="M236" s="4">
        <f>'[1]Solar Generation - TWh'!BH54</f>
        <v>5.7082120000000005</v>
      </c>
      <c r="N236" s="4">
        <f>Table1[[#This Row],[Solar Energy Consumption ( Exajoules)]]*34.12</f>
        <v>1.8213534820079802</v>
      </c>
      <c r="O236" s="4">
        <f>'[1]Solar Consumption - EJ'!BH54</f>
        <v>5.3380817174911499E-2</v>
      </c>
      <c r="P236" s="4">
        <f>Table1[[#This Row],[Wind Energy Generation (Twh)2]]*0.086</f>
        <v>8.1135925999999997E-2</v>
      </c>
      <c r="Q236" s="4">
        <f>'[1]Wind Generation - TWh'!BH54</f>
        <v>0.94344100000000009</v>
      </c>
      <c r="R236" s="4">
        <f>Table1[[#This Row],[Wind Energy Consumption(Exajoules)]]*23.88</f>
        <v>0.21068527556955813</v>
      </c>
      <c r="S236" s="4">
        <f>'[1]Wind Consumption - EJ'!BH54</f>
        <v>8.8226664811372757E-3</v>
      </c>
      <c r="T236" s="4">
        <f>Table1[[#This Row],[Hydroelectricity Generation(Twh)]]*0.086</f>
        <v>1.0931560557610474</v>
      </c>
      <c r="U236" s="4">
        <f>'[1]Hydro Generation - TWh'!BH54</f>
        <v>12.711116927454041</v>
      </c>
      <c r="V236" s="4">
        <f>Table1[[#This Row],[Hydroelectricity  Consumption (Exajoules)]]*0.086</f>
        <v>1.0222739696502685E-2</v>
      </c>
      <c r="W236" s="4">
        <f>'[1]Hydro Consumption - EJ'!BH54</f>
        <v>0.11886906623840332</v>
      </c>
    </row>
    <row r="237" spans="1:23" x14ac:dyDescent="0.3">
      <c r="A237" s="2">
        <v>2020</v>
      </c>
      <c r="B237" t="str">
        <f>'[1]Oil Production - tonnes'!A45</f>
        <v>United Arab Emirates</v>
      </c>
      <c r="C237" s="4">
        <f>'[1]Oil Production - tonnes'!BE45</f>
        <v>165.94547808756215</v>
      </c>
      <c r="D237" s="4">
        <f>'[1]Oil Consumption - Tonnes'!BE76</f>
        <v>40.034365218752569</v>
      </c>
      <c r="E237" s="4">
        <f>Table1[[#This Row],[Natural Gas Production(Bcm)]]*0.72</f>
        <v>38.655269171999997</v>
      </c>
      <c r="F237" s="4">
        <f>'[1]Gas Production - Bcm'!AZ50</f>
        <v>53.687873850000003</v>
      </c>
      <c r="G237" s="4">
        <f>Table1[[#This Row],[Natural Gas Consumption(Bcm)]]*0.72</f>
        <v>48.863388028098854</v>
      </c>
      <c r="H237" s="4">
        <f>'[1]Gas Consumption - Bcm'!BE76</f>
        <v>67.865816705692851</v>
      </c>
      <c r="I237" s="4">
        <v>0</v>
      </c>
      <c r="J237" s="4">
        <f>Table1[[#This Row],[Coal Consumption(Exajoules)]]*34.12</f>
        <v>3.0384198921918868</v>
      </c>
      <c r="K237" s="4">
        <f>'[1]Coal Consumption - EJ'!BE76</f>
        <v>8.9050993323326111E-2</v>
      </c>
      <c r="L237" s="4">
        <f>Table1[[#This Row],[Solar Energy Generation (Twh)]]*0.086</f>
        <v>0.44586406972199993</v>
      </c>
      <c r="M237" s="4">
        <f>'[1]Solar Generation - TWh'!BE76</f>
        <v>5.1844659269999998</v>
      </c>
      <c r="N237" s="4">
        <f>Table1[[#This Row],[Solar Energy Consumption ( Exajoules)]]*34.12</f>
        <v>1.6724690967798232</v>
      </c>
      <c r="O237" s="4">
        <f>'[1]Solar Consumption - EJ'!$BE$76</f>
        <v>4.9017265439033508E-2</v>
      </c>
      <c r="P237" s="4">
        <f>Table1[[#This Row],[Wind Energy Generation (Twh)2]]*0.086</f>
        <v>0</v>
      </c>
      <c r="Q237" s="4">
        <v>0</v>
      </c>
      <c r="R237" s="4">
        <f>Table1[[#This Row],[Wind Energy Consumption(Exajoules)]]*23.88</f>
        <v>0</v>
      </c>
      <c r="S237" s="4">
        <v>0</v>
      </c>
      <c r="T237" s="4">
        <f>Table1[[#This Row],[Hydroelectricity Generation(Twh)]]*0.086</f>
        <v>0</v>
      </c>
      <c r="U237" s="4">
        <v>0</v>
      </c>
      <c r="V237" s="4">
        <f>Table1[[#This Row],[Hydroelectricity  Consumption (Exajoules)]]*0.086</f>
        <v>0</v>
      </c>
      <c r="W237" s="4">
        <v>0</v>
      </c>
    </row>
    <row r="238" spans="1:23" x14ac:dyDescent="0.3">
      <c r="A238" s="2">
        <v>2021</v>
      </c>
      <c r="B238" t="str">
        <f>'[1]Oil Production - tonnes'!A45</f>
        <v>United Arab Emirates</v>
      </c>
      <c r="C238" s="4">
        <f>'[1]Oil Production - tonnes'!BF45</f>
        <v>163.43680098434064</v>
      </c>
      <c r="D238" s="4">
        <f>'[1]Oil Consumption - Tonnes'!BF76</f>
        <v>42.913969434617471</v>
      </c>
      <c r="E238" s="4">
        <f>Table1[[#This Row],[Natural Gas Production(Bcm)]]*0.72</f>
        <v>38.248274065891302</v>
      </c>
      <c r="F238" s="4">
        <f>'[1]Gas Production - Bcm'!BA50</f>
        <v>53.122602869293473</v>
      </c>
      <c r="G238" s="4">
        <f>Table1[[#This Row],[Natural Gas Consumption(Bcm)]]*0.72</f>
        <v>47.188738919543368</v>
      </c>
      <c r="H238" s="4">
        <f>'[1]Gas Consumption - Bcm'!BF76</f>
        <v>65.539915166032458</v>
      </c>
      <c r="I238" s="4">
        <v>0</v>
      </c>
      <c r="J238" s="4">
        <f>Table1[[#This Row],[Coal Consumption(Exajoules)]]*34.12</f>
        <v>3.70387334883213</v>
      </c>
      <c r="K238" s="4">
        <f>'[1]Coal Consumption - EJ'!BF76</f>
        <v>0.10855431854724884</v>
      </c>
      <c r="L238" s="4">
        <f>Table1[[#This Row],[Solar Energy Generation (Twh)]]*0.086</f>
        <v>0.53770109827199997</v>
      </c>
      <c r="M238" s="4">
        <f>'[1]Solar Generation - TWh'!BF76</f>
        <v>6.2523383519999998</v>
      </c>
      <c r="N238" s="4">
        <f>Table1[[#This Row],[Solar Energy Consumption ( Exajoules)]]*34.12</f>
        <v>2.0095744037628172</v>
      </c>
      <c r="O238" s="4">
        <f>'[1]Solar Consumption - EJ'!BF76</f>
        <v>5.8897256851196289E-2</v>
      </c>
      <c r="P238" s="4">
        <f>Table1[[#This Row],[Wind Energy Generation (Twh)2]]*0.086</f>
        <v>0</v>
      </c>
      <c r="Q238" s="4">
        <v>0</v>
      </c>
      <c r="R238" s="4">
        <f>Table1[[#This Row],[Wind Energy Consumption(Exajoules)]]*23.88</f>
        <v>0</v>
      </c>
      <c r="S238" s="4">
        <v>0</v>
      </c>
      <c r="T238" s="4">
        <f>Table1[[#This Row],[Hydroelectricity Generation(Twh)]]*0.086</f>
        <v>0</v>
      </c>
      <c r="U238" s="4">
        <v>0</v>
      </c>
      <c r="V238" s="4">
        <f>Table1[[#This Row],[Hydroelectricity  Consumption (Exajoules)]]*0.086</f>
        <v>0</v>
      </c>
      <c r="W238" s="4">
        <v>0</v>
      </c>
    </row>
    <row r="239" spans="1:23" x14ac:dyDescent="0.3">
      <c r="A239" s="2">
        <v>2022</v>
      </c>
      <c r="B239" t="str">
        <f>'[1]Oil Production - tonnes'!A45</f>
        <v>United Arab Emirates</v>
      </c>
      <c r="C239" s="4">
        <f>'[1]Oil Production - tonnes'!BG45</f>
        <v>181.12533386635849</v>
      </c>
      <c r="D239" s="4">
        <f>'[1]Oil Consumption - Tonnes'!BG76</f>
        <v>49.280150558862125</v>
      </c>
      <c r="E239" s="4">
        <f>Table1[[#This Row],[Natural Gas Production(Bcm)]]*0.72</f>
        <v>39.013239547209118</v>
      </c>
      <c r="F239" s="4">
        <f>'[1]Gas Production - Bcm'!BB50</f>
        <v>54.185054926679335</v>
      </c>
      <c r="G239" s="4">
        <f>Table1[[#This Row],[Natural Gas Consumption(Bcm)]]*0.72</f>
        <v>47.626290877677093</v>
      </c>
      <c r="H239" s="4">
        <f>'[1]Gas Consumption - Bcm'!BG76</f>
        <v>66.147626218995967</v>
      </c>
      <c r="I239" s="4">
        <v>0</v>
      </c>
      <c r="J239" s="4">
        <f>Table1[[#This Row],[Coal Consumption(Exajoules)]]*34.12</f>
        <v>3.4261704370379444</v>
      </c>
      <c r="K239" s="4">
        <f>'[1]Coal Consumption - EJ'!BG76</f>
        <v>0.10041531175374985</v>
      </c>
      <c r="L239" s="4">
        <f>Table1[[#This Row],[Solar Energy Generation (Twh)]]*0.086</f>
        <v>0.44586406972199993</v>
      </c>
      <c r="M239" s="4">
        <f>'[1]Solar Generation - TWh'!BE76</f>
        <v>5.1844659269999998</v>
      </c>
      <c r="N239" s="4">
        <f>Table1[[#This Row],[Solar Energy Consumption ( Exajoules)]]*34.12</f>
        <v>2.4797291177511211</v>
      </c>
      <c r="O239" s="4">
        <f>'[1]Solar Consumption - EJ'!BG76</f>
        <v>7.2676703333854675E-2</v>
      </c>
      <c r="P239" s="4">
        <f>Table1[[#This Row],[Wind Energy Generation (Twh)2]]*0.086</f>
        <v>3.8699999999999994E-6</v>
      </c>
      <c r="Q239" s="4">
        <f>'[1]Wind Generation - TWh'!BG76</f>
        <v>4.4999999999999996E-5</v>
      </c>
      <c r="R239" s="4">
        <f>Table1[[#This Row],[Wind Energy Consumption(Exajoules)]]*23.88</f>
        <v>0</v>
      </c>
      <c r="S239" s="4">
        <v>0</v>
      </c>
      <c r="T239" s="4">
        <f>Table1[[#This Row],[Hydroelectricity Generation(Twh)]]*0.086</f>
        <v>0</v>
      </c>
      <c r="U239" s="4">
        <v>0</v>
      </c>
      <c r="V239" s="4">
        <f>Table1[[#This Row],[Hydroelectricity  Consumption (Exajoules)]]*0.086</f>
        <v>0</v>
      </c>
      <c r="W239" s="4">
        <v>0</v>
      </c>
    </row>
    <row r="240" spans="1:23" x14ac:dyDescent="0.3">
      <c r="A240" s="2">
        <v>2023</v>
      </c>
      <c r="B240" t="str">
        <f>'[1]Oil Production - tonnes'!A45</f>
        <v>United Arab Emirates</v>
      </c>
      <c r="C240" s="4">
        <f>'[1]Oil Production - tonnes'!BH45</f>
        <v>176.06746970832737</v>
      </c>
      <c r="D240" s="4">
        <f>'[1]Oil Consumption - Tonnes'!BH76</f>
        <v>50.630074514409486</v>
      </c>
      <c r="E240" s="4">
        <f>Table1[[#This Row],[Natural Gas Production(Bcm)]]*0.72</f>
        <v>40.004258112397146</v>
      </c>
      <c r="F240" s="4">
        <f>'[1]Gas Production - Bcm'!BC50</f>
        <v>55.561469600551597</v>
      </c>
      <c r="G240" s="4">
        <f>Table1[[#This Row],[Natural Gas Consumption(Bcm)]]*0.72</f>
        <v>48.15918403446635</v>
      </c>
      <c r="H240" s="4">
        <f>'[1]Gas Consumption - Bcm'!BH76</f>
        <v>66.887755603425489</v>
      </c>
      <c r="I240" s="4">
        <v>0</v>
      </c>
      <c r="J240" s="4">
        <f>Table1[[#This Row],[Coal Consumption(Exajoules)]]*34.12</f>
        <v>3.4891885152459143</v>
      </c>
      <c r="K240" s="4">
        <f>'[1]Coal Consumption - EJ'!BH76</f>
        <v>0.10226226598024368</v>
      </c>
      <c r="L240" s="4">
        <f>Table1[[#This Row],[Solar Energy Generation (Twh)]]*0.086</f>
        <v>1.1823604885965118</v>
      </c>
      <c r="M240" s="4">
        <f>'[1]Solar Generation - TWh'!BH76</f>
        <v>13.748377774378046</v>
      </c>
      <c r="N240" s="4">
        <f>Table1[[#This Row],[Solar Energy Consumption ( Exajoules)]]*34.12</f>
        <v>4.3867775666713715</v>
      </c>
      <c r="O240" s="4">
        <f>'[1]Solar Consumption - EJ'!BH76</f>
        <v>0.128569096326828</v>
      </c>
      <c r="P240" s="4">
        <f>Table1[[#This Row],[Wind Energy Generation (Twh)2]]*0.086</f>
        <v>4.6397820163487733E-3</v>
      </c>
      <c r="Q240" s="4">
        <f>'[1]Wind Generation - TWh'!BH76</f>
        <v>5.3950953678474113E-2</v>
      </c>
      <c r="R240" s="4">
        <f>Table1[[#This Row],[Wind Energy Consumption(Exajoules)]]*23.88</f>
        <v>1.2048100784886629E-2</v>
      </c>
      <c r="S240" s="4">
        <f>'[1]Wind Consumption - EJ'!BH76</f>
        <v>5.0452683353796601E-4</v>
      </c>
      <c r="T240" s="4">
        <f>Table1[[#This Row],[Hydroelectricity Generation(Twh)]]*0.086</f>
        <v>0</v>
      </c>
      <c r="U240" s="4">
        <v>0</v>
      </c>
      <c r="V240" s="4">
        <f>Table1[[#This Row],[Hydroelectricity  Consumption (Exajoules)]]*0.086</f>
        <v>0</v>
      </c>
      <c r="W240" s="4">
        <v>0</v>
      </c>
    </row>
    <row r="241" spans="1:23" x14ac:dyDescent="0.3">
      <c r="A241" s="2">
        <v>2020</v>
      </c>
      <c r="B241" t="str">
        <f>'[1]Oil Production - tonnes'!A25</f>
        <v>United Kingdom</v>
      </c>
      <c r="C241" s="4">
        <f>'[1]Oil Production - tonnes'!BE25</f>
        <v>48.985259999999997</v>
      </c>
      <c r="D241" s="4">
        <f>'[1]Oil Consumption - Tonnes'!BE55</f>
        <v>54.18239679514231</v>
      </c>
      <c r="E241" s="4">
        <f>Table1[[#This Row],[Natural Gas Production(Bcm)]]*0.72</f>
        <v>28.491423408000003</v>
      </c>
      <c r="F241" s="4">
        <f>'[1]Gas Production - Bcm'!AZ28</f>
        <v>39.571421400000006</v>
      </c>
      <c r="G241" s="4">
        <f>Table1[[#This Row],[Natural Gas Consumption(Bcm)]]*0.72</f>
        <v>52.664680439999991</v>
      </c>
      <c r="H241" s="4">
        <f>'[1]Gas Consumption - Bcm'!BE55</f>
        <v>73.145389499999993</v>
      </c>
      <c r="I241" s="4">
        <f>'[1]Coal Production - mt'!AO27</f>
        <v>1.6732900000000002</v>
      </c>
      <c r="J241" s="4">
        <f>Table1[[#This Row],[Coal Consumption(Exajoules)]]*34.12</f>
        <v>7.7121382462978358</v>
      </c>
      <c r="K241" s="4">
        <f>'[1]Coal Consumption - EJ'!BE55</f>
        <v>0.22602984309196472</v>
      </c>
      <c r="L241" s="4">
        <f>Table1[[#This Row],[Solar Energy Generation (Twh)]]*0.086</f>
        <v>1.0753439999999999</v>
      </c>
      <c r="M241" s="4">
        <f>'[1]Solar Generation - TWh'!BE55</f>
        <v>12.504</v>
      </c>
      <c r="N241" s="4">
        <f>Table1[[#This Row],[Solar Energy Consumption ( Exajoules)]]*34.12</f>
        <v>4.0336949217319482</v>
      </c>
      <c r="O241" s="4">
        <f>'[1]Solar Consumption - EJ'!BE55</f>
        <v>0.11822083592414856</v>
      </c>
      <c r="P241" s="4">
        <f>Table1[[#This Row],[Wind Energy Generation (Twh)2]]*0.086</f>
        <v>6.4826627999999999</v>
      </c>
      <c r="Q241" s="4">
        <f>'[1]Wind Generation - TWh'!BE55</f>
        <v>75.379800000000003</v>
      </c>
      <c r="R241" s="4">
        <f>Table1[[#This Row],[Wind Energy Consumption(Exajoules)]]*23.88</f>
        <v>17.01901290178299</v>
      </c>
      <c r="S241" s="4">
        <f>'[1]Wind Consumption - EJ'!BE55</f>
        <v>0.71268898248672485</v>
      </c>
      <c r="T241" s="4">
        <f>Table1[[#This Row],[Hydroelectricity Generation(Twh)]]*0.086</f>
        <v>0.59070820000000002</v>
      </c>
      <c r="U241" s="4">
        <f>'[1]Hydro Generation - TWh'!BE55</f>
        <v>6.8687000000000005</v>
      </c>
      <c r="V241" s="4">
        <f>Table1[[#This Row],[Hydroelectricity  Consumption (Exajoules)]]*0.086</f>
        <v>5.5849340260028836E-3</v>
      </c>
      <c r="W241" s="4">
        <f>'[1]Hydro Consumption - EJ'!BE55</f>
        <v>6.4941093325614929E-2</v>
      </c>
    </row>
    <row r="242" spans="1:23" x14ac:dyDescent="0.3">
      <c r="A242" s="2">
        <v>2021</v>
      </c>
      <c r="B242" t="str">
        <f>'[1]Oil Production - tonnes'!A25</f>
        <v>United Kingdom</v>
      </c>
      <c r="C242" s="4">
        <f>'[1]Oil Production - tonnes'!BF25</f>
        <v>40.863710000000005</v>
      </c>
      <c r="D242" s="4">
        <f>'[1]Oil Consumption - Tonnes'!BF55</f>
        <v>56.305235325944103</v>
      </c>
      <c r="E242" s="4">
        <f>Table1[[#This Row],[Natural Gas Production(Bcm)]]*0.72</f>
        <v>23.606217503999996</v>
      </c>
      <c r="F242" s="4">
        <f>'[1]Gas Production - Bcm'!BA28</f>
        <v>32.786413199999998</v>
      </c>
      <c r="G242" s="4">
        <f>Table1[[#This Row],[Natural Gas Consumption(Bcm)]]*0.72</f>
        <v>55.387218095999998</v>
      </c>
      <c r="H242" s="4">
        <f>'[1]Gas Consumption - Bcm'!BF55</f>
        <v>76.9266918</v>
      </c>
      <c r="I242" s="4">
        <f>'[1]Coal Production - mt'!AP27</f>
        <v>1.0538200000000002</v>
      </c>
      <c r="J242" s="4">
        <f>Table1[[#This Row],[Coal Consumption(Exajoules)]]*34.12</f>
        <v>7.8910335886478418</v>
      </c>
      <c r="K242" s="4">
        <f>'[1]Coal Consumption - EJ'!BF55</f>
        <v>0.23127296566963196</v>
      </c>
      <c r="L242" s="4">
        <f>Table1[[#This Row],[Solar Energy Generation (Twh)]]*0.086</f>
        <v>1.0384930000000001</v>
      </c>
      <c r="M242" s="4">
        <f>'[1]Solar Generation - TWh'!BF55</f>
        <v>12.075500000000002</v>
      </c>
      <c r="N242" s="4">
        <f>Table1[[#This Row],[Solar Energy Consumption ( Exajoules)]]*34.12</f>
        <v>3.8812065473198887</v>
      </c>
      <c r="O242" s="4">
        <f>'[1]Solar Consumption - EJ'!BF55</f>
        <v>0.11375165730714798</v>
      </c>
      <c r="P242" s="4">
        <f>Table1[[#This Row],[Wind Energy Generation (Twh)2]]*0.086</f>
        <v>5.5610352000000001</v>
      </c>
      <c r="Q242" s="4">
        <f>'[1]Wind Generation - TWh'!BF55</f>
        <v>64.663200000000003</v>
      </c>
      <c r="R242" s="4">
        <f>Table1[[#This Row],[Wind Energy Consumption(Exajoules)]]*23.88</f>
        <v>14.546017878055572</v>
      </c>
      <c r="S242" s="4">
        <f>'[1]Wind Consumption - EJ'!BF55</f>
        <v>0.60912972688674927</v>
      </c>
      <c r="T242" s="4">
        <f>Table1[[#This Row],[Hydroelectricity Generation(Twh)]]*0.086</f>
        <v>0.46425380000000005</v>
      </c>
      <c r="U242" s="4">
        <f>'[1]Hydro Generation - TWh'!BF55</f>
        <v>5.3983000000000008</v>
      </c>
      <c r="V242" s="4">
        <f>Table1[[#This Row],[Hydroelectricity  Consumption (Exajoules)]]*0.086</f>
        <v>4.3732880800962442E-3</v>
      </c>
      <c r="W242" s="4">
        <f>'[1]Hydro Consumption - EJ'!BF55</f>
        <v>5.0852186977863312E-2</v>
      </c>
    </row>
    <row r="243" spans="1:23" x14ac:dyDescent="0.3">
      <c r="A243" s="2">
        <v>2022</v>
      </c>
      <c r="B243" t="str">
        <f>'[1]Oil Production - tonnes'!A25</f>
        <v>United Kingdom</v>
      </c>
      <c r="C243" s="4">
        <f>'[1]Oil Production - tonnes'!BG25</f>
        <v>37.752200000000002</v>
      </c>
      <c r="D243" s="4">
        <f>'[1]Oil Consumption - Tonnes'!BG55</f>
        <v>60.810723217185888</v>
      </c>
      <c r="E243" s="4">
        <f>Table1[[#This Row],[Natural Gas Production(Bcm)]]*0.72</f>
        <v>27.445101048000001</v>
      </c>
      <c r="F243" s="4">
        <f>'[1]Gas Production - Bcm'!BB28</f>
        <v>38.118195900000003</v>
      </c>
      <c r="G243" s="4">
        <f>Table1[[#This Row],[Natural Gas Consumption(Bcm)]]*0.72</f>
        <v>51.045842304000011</v>
      </c>
      <c r="H243" s="4">
        <f>'[1]Gas Consumption - Bcm'!BG55</f>
        <v>70.897003200000015</v>
      </c>
      <c r="I243" s="4">
        <f>'[1]Coal Production - mt'!AQ27</f>
        <v>0.65094000000000007</v>
      </c>
      <c r="J243" s="4">
        <f>Table1[[#This Row],[Coal Consumption(Exajoules)]]*34.12</f>
        <v>7.1718088269233702</v>
      </c>
      <c r="K243" s="4">
        <f>'[1]Coal Consumption - EJ'!BG55</f>
        <v>0.2101936936378479</v>
      </c>
      <c r="L243" s="4">
        <f>Table1[[#This Row],[Solar Energy Generation (Twh)]]*0.086</f>
        <v>1.0753439999999999</v>
      </c>
      <c r="M243" s="4">
        <f>'[1]Solar Generation - TWh'!BE55</f>
        <v>12.504</v>
      </c>
      <c r="N243" s="4">
        <f>Table1[[#This Row],[Solar Energy Consumption ( Exajoules)]]*34.12</f>
        <v>4.253710364699363</v>
      </c>
      <c r="O243" s="4">
        <f>'[1]Solar Consumption - EJ'!BG55</f>
        <v>0.12466911971569061</v>
      </c>
      <c r="P243" s="4">
        <f>Table1[[#This Row],[Wind Energy Generation (Twh)2]]*0.086</f>
        <v>6.9021191999999996</v>
      </c>
      <c r="Q243" s="4">
        <f>'[1]Wind Generation - TWh'!BG55</f>
        <v>80.257199999999997</v>
      </c>
      <c r="R243" s="4">
        <f>Table1[[#This Row],[Wind Energy Consumption(Exajoules)]]*23.88</f>
        <v>17.988059849739074</v>
      </c>
      <c r="S243" s="4">
        <f>'[1]Wind Consumption - EJ'!BG55</f>
        <v>0.75326883792877197</v>
      </c>
      <c r="T243" s="4">
        <f>Table1[[#This Row],[Hydroelectricity Generation(Twh)]]*0.086</f>
        <v>0.4850486</v>
      </c>
      <c r="U243" s="4">
        <f>'[1]Hydro Generation - TWh'!BG55</f>
        <v>5.6401000000000003</v>
      </c>
      <c r="V243" s="4">
        <f>Table1[[#This Row],[Hydroelectricity  Consumption (Exajoules)]]*0.086</f>
        <v>4.552513524889946E-3</v>
      </c>
      <c r="W243" s="4">
        <f>'[1]Hydro Consumption - EJ'!BG55</f>
        <v>5.293620377779007E-2</v>
      </c>
    </row>
    <row r="244" spans="1:23" x14ac:dyDescent="0.3">
      <c r="A244" s="2">
        <v>2023</v>
      </c>
      <c r="B244" t="str">
        <f>'[1]Oil Production - tonnes'!A25</f>
        <v>United Kingdom</v>
      </c>
      <c r="C244" s="4">
        <f>'[1]Oil Production - tonnes'!BH25</f>
        <v>33.445840818655874</v>
      </c>
      <c r="D244" s="4">
        <f>'[1]Oil Consumption - Tonnes'!BH55</f>
        <v>61.706372119212688</v>
      </c>
      <c r="E244" s="4">
        <f>Table1[[#This Row],[Natural Gas Production(Bcm)]]*0.72</f>
        <v>24.820708176</v>
      </c>
      <c r="F244" s="4">
        <f>'[1]Gas Production - Bcm'!BC28</f>
        <v>34.473205800000002</v>
      </c>
      <c r="G244" s="4">
        <f>Table1[[#This Row],[Natural Gas Consumption(Bcm)]]*0.72</f>
        <v>45.722537855999995</v>
      </c>
      <c r="H244" s="4">
        <f>'[1]Gas Consumption - Bcm'!BH55</f>
        <v>63.503524799999994</v>
      </c>
      <c r="I244" s="4">
        <f>'[1]Coal Production - mt'!AR27</f>
        <v>0.50591999999999993</v>
      </c>
      <c r="J244" s="4">
        <f>Table1[[#This Row],[Coal Consumption(Exajoules)]]*34.12</f>
        <v>6.2686217331886285</v>
      </c>
      <c r="K244" s="4">
        <f>'[1]Coal Consumption - EJ'!BH55</f>
        <v>0.18372279405593872</v>
      </c>
      <c r="L244" s="4">
        <f>Table1[[#This Row],[Solar Energy Generation (Twh)]]*0.086</f>
        <v>1.189079</v>
      </c>
      <c r="M244" s="4">
        <f>'[1]Solar Generation - TWh'!BH55</f>
        <v>13.826500000000001</v>
      </c>
      <c r="N244" s="4">
        <f>Table1[[#This Row],[Solar Energy Consumption ( Exajoules)]]*34.12</f>
        <v>4.411704247593879</v>
      </c>
      <c r="O244" s="4">
        <f>'[1]Solar Consumption - EJ'!BH55</f>
        <v>0.12929965555667877</v>
      </c>
      <c r="P244" s="4">
        <f>Table1[[#This Row],[Wind Energy Generation (Twh)2]]*0.086</f>
        <v>7.0510969999999986</v>
      </c>
      <c r="Q244" s="4">
        <f>'[1]Wind Generation - TWh'!BH55</f>
        <v>81.989499999999992</v>
      </c>
      <c r="R244" s="4">
        <f>Table1[[#This Row],[Wind Energy Consumption(Exajoules)]]*23.88</f>
        <v>18.309551081657411</v>
      </c>
      <c r="S244" s="4">
        <f>'[1]Wind Consumption - EJ'!BH55</f>
        <v>0.7667316198348999</v>
      </c>
      <c r="T244" s="4">
        <f>Table1[[#This Row],[Hydroelectricity Generation(Twh)]]*0.086</f>
        <v>0.44672699999999999</v>
      </c>
      <c r="U244" s="4">
        <f>'[1]Hydro Generation - TWh'!BH55</f>
        <v>5.1945000000000006</v>
      </c>
      <c r="V244" s="4">
        <f>Table1[[#This Row],[Hydroelectricity  Consumption (Exajoules)]]*0.086</f>
        <v>4.1776046529412268E-3</v>
      </c>
      <c r="W244" s="4">
        <f>'[1]Hydro Consumption - EJ'!BH55</f>
        <v>4.8576798290014267E-2</v>
      </c>
    </row>
    <row r="245" spans="1:23" x14ac:dyDescent="0.3">
      <c r="A245" s="2">
        <v>2020</v>
      </c>
      <c r="B245" t="str">
        <f>'[1]Crude+cond production - barrels'!A7</f>
        <v>US</v>
      </c>
      <c r="C245" s="4">
        <f>'[1]Oil Production - tonnes'!BE7</f>
        <v>713.313292649245</v>
      </c>
      <c r="D245" s="4">
        <f>'[1]Oil Consumption - Tonnes'!BE7</f>
        <v>739.56726630727348</v>
      </c>
      <c r="E245" s="4">
        <f>Table1[[#This Row],[Natural Gas Production(Bcm)]]*0.72</f>
        <v>665.86530721387783</v>
      </c>
      <c r="F245" s="4">
        <f>'[1]Gas Production - Bcm'!AZ7</f>
        <v>924.81292668594142</v>
      </c>
      <c r="G245" s="4">
        <f>Table1[[#This Row],[Natural Gas Consumption(Bcm)]]*0.72</f>
        <v>600.87573203123327</v>
      </c>
      <c r="H245" s="4">
        <f>'[1]Gas Consumption - Bcm'!BE7</f>
        <v>834.5496278211574</v>
      </c>
      <c r="I245" s="4">
        <f>'[1]Coal Production - mt'!AO7</f>
        <v>485.7378538031839</v>
      </c>
      <c r="J245" s="4">
        <f>Table1[[#This Row],[Coal Consumption(Exajoules)]]*34.12</f>
        <v>313.98088401794433</v>
      </c>
      <c r="K245" s="4">
        <f>'[1]Coal Consumption - EJ'!BE7</f>
        <v>9.2022533416748047</v>
      </c>
      <c r="L245" s="4">
        <f>Table1[[#This Row],[Solar Energy Generation (Twh)]]*0.086</f>
        <v>11.355561616161616</v>
      </c>
      <c r="M245" s="4">
        <f>'[1]Solar Generation - TWh'!BE7</f>
        <v>132.04141414141415</v>
      </c>
      <c r="N245" s="4">
        <f>Table1[[#This Row],[Solar Energy Consumption ( Exajoules)]]*34.12</f>
        <v>42.595549435615538</v>
      </c>
      <c r="O245" s="4">
        <f>'[1]Solar Consumption - EJ'!BE7</f>
        <v>1.2484041452407837</v>
      </c>
      <c r="P245" s="4">
        <f>Table1[[#This Row],[Wind Energy Generation (Twh)2]]*0.086</f>
        <v>29.356234559595954</v>
      </c>
      <c r="Q245" s="4">
        <f>'[1]Wind Generation - TWh'!BE7</f>
        <v>341.35156464646462</v>
      </c>
      <c r="R245" s="4">
        <f>Table1[[#This Row],[Wind Energy Consumption(Exajoules)]]*23.88</f>
        <v>77.069277334213254</v>
      </c>
      <c r="S245" s="4">
        <f>'[1]Wind Consumption - EJ'!BE7</f>
        <v>3.2273566722869873</v>
      </c>
      <c r="T245" s="4">
        <f>Table1[[#This Row],[Hydroelectricity Generation(Twh)]]*0.086</f>
        <v>24.319122565656567</v>
      </c>
      <c r="U245" s="4">
        <f>'[1]Hydro Generation - TWh'!BE7</f>
        <v>282.78049494949499</v>
      </c>
      <c r="V245" s="4">
        <f>Table1[[#This Row],[Hydroelectricity  Consumption (Exajoules)]]*0.086</f>
        <v>0.22992857122421262</v>
      </c>
      <c r="W245" s="4">
        <f>'[1]Hydro Consumption - EJ'!BE7</f>
        <v>2.6735880374908447</v>
      </c>
    </row>
    <row r="246" spans="1:23" x14ac:dyDescent="0.3">
      <c r="A246" s="2">
        <v>2021</v>
      </c>
      <c r="B246" t="str">
        <f>'[1]Oil Production - tonnes'!A7</f>
        <v>US</v>
      </c>
      <c r="C246" s="4">
        <f>'[1]Oil Production - tonnes'!BF7</f>
        <v>715.91321944216702</v>
      </c>
      <c r="D246" s="4">
        <f>'[1]Oil Consumption - Tonnes'!BF7</f>
        <v>808.16445450108756</v>
      </c>
      <c r="E246" s="4">
        <f>Table1[[#This Row],[Natural Gas Production(Bcm)]]*0.72</f>
        <v>680.00825073400426</v>
      </c>
      <c r="F246" s="4">
        <f>'[1]Gas Production - Bcm'!BA7</f>
        <v>944.45590379722819</v>
      </c>
      <c r="G246" s="4">
        <f>Table1[[#This Row],[Natural Gas Consumption(Bcm)]]*0.72</f>
        <v>602.22591654739495</v>
      </c>
      <c r="H246" s="4">
        <f>'[1]Gas Consumption - Bcm'!BF7</f>
        <v>836.42488409360408</v>
      </c>
      <c r="I246" s="4">
        <f>'[1]Coal Production - mt'!AP7</f>
        <v>523.83682070304656</v>
      </c>
      <c r="J246" s="4">
        <f>Table1[[#This Row],[Coal Consumption(Exajoules)]]*34.12</f>
        <v>360.74460849761959</v>
      </c>
      <c r="K246" s="4">
        <f>'[1]Coal Consumption - EJ'!BF7</f>
        <v>10.572819709777832</v>
      </c>
      <c r="L246" s="4">
        <f>Table1[[#This Row],[Solar Energy Generation (Twh)]]*0.086</f>
        <v>14.283123232323232</v>
      </c>
      <c r="M246" s="4">
        <f>'[1]Solar Generation - TWh'!BF7</f>
        <v>166.0828282828283</v>
      </c>
      <c r="N246" s="4">
        <f>Table1[[#This Row],[Solar Energy Consumption ( Exajoules)]]*34.12</f>
        <v>53.380958762168881</v>
      </c>
      <c r="O246" s="4">
        <f>'[1]Solar Consumption - EJ'!BF7</f>
        <v>1.5645064115524292</v>
      </c>
      <c r="P246" s="4">
        <f>Table1[[#This Row],[Wind Energy Generation (Twh)2]]*0.086</f>
        <v>32.853457222222225</v>
      </c>
      <c r="Q246" s="4">
        <f>'[1]Wind Generation - TWh'!BF7</f>
        <v>382.0169444444445</v>
      </c>
      <c r="R246" s="4">
        <f>Table1[[#This Row],[Wind Energy Consumption(Exajoules)]]*23.88</f>
        <v>85.934896087646479</v>
      </c>
      <c r="S246" s="4">
        <f>'[1]Wind Consumption - EJ'!BF7</f>
        <v>3.5986137390136719</v>
      </c>
      <c r="T246" s="4">
        <f>Table1[[#This Row],[Hydroelectricity Generation(Twh)]]*0.086</f>
        <v>21.410799583838383</v>
      </c>
      <c r="U246" s="4">
        <f>'[1]Hydro Generation - TWh'!BF7</f>
        <v>248.96278585858587</v>
      </c>
      <c r="V246" s="4">
        <f>Table1[[#This Row],[Hydroelectricity  Consumption (Exajoules)]]*0.086</f>
        <v>0.20169052696228026</v>
      </c>
      <c r="W246" s="4">
        <f>'[1]Hydro Consumption - EJ'!BF7</f>
        <v>2.3452386856079102</v>
      </c>
    </row>
    <row r="247" spans="1:23" x14ac:dyDescent="0.3">
      <c r="A247" s="2">
        <v>2022</v>
      </c>
      <c r="B247" t="str">
        <f>'[1]Oil Production - tonnes'!A7</f>
        <v>US</v>
      </c>
      <c r="C247" s="4">
        <f>'[1]Oil Production - tonnes'!BG7</f>
        <v>762.08779940016029</v>
      </c>
      <c r="D247" s="4">
        <f>'[1]Oil Consumption - Tonnes'!BG7</f>
        <v>813.38731309361162</v>
      </c>
      <c r="E247" s="4">
        <f>Table1[[#This Row],[Natural Gas Production(Bcm)]]*0.72</f>
        <v>715.23415379530684</v>
      </c>
      <c r="F247" s="4">
        <f>'[1]Gas Production - Bcm'!BB7</f>
        <v>993.38076916014847</v>
      </c>
      <c r="G247" s="4">
        <f>Table1[[#This Row],[Natural Gas Consumption(Bcm)]]*0.72</f>
        <v>633.30239888637539</v>
      </c>
      <c r="H247" s="4">
        <f>'[1]Gas Consumption - Bcm'!BG7</f>
        <v>879.5866651199658</v>
      </c>
      <c r="I247" s="4">
        <f>'[1]Coal Production - mt'!AQ7</f>
        <v>539.00858125458547</v>
      </c>
      <c r="J247" s="4">
        <f>Table1[[#This Row],[Coal Consumption(Exajoules)]]*34.12</f>
        <v>338.15346916198729</v>
      </c>
      <c r="K247" s="4">
        <f>'[1]Coal Consumption - EJ'!BG7</f>
        <v>9.9107112884521484</v>
      </c>
      <c r="L247" s="4">
        <f>Table1[[#This Row],[Solar Energy Generation (Twh)]]*0.086</f>
        <v>17.814943434343434</v>
      </c>
      <c r="M247" s="4">
        <f>'[1]Solar Generation - TWh'!BG7</f>
        <v>207.15050505050507</v>
      </c>
      <c r="N247" s="4">
        <f>Table1[[#This Row],[Solar Energy Consumption ( Exajoules)]]*34.12</f>
        <v>66.337789239883421</v>
      </c>
      <c r="O247" s="4">
        <f>'[1]Solar Consumption - EJ'!BG7</f>
        <v>1.9442493915557861</v>
      </c>
      <c r="P247" s="4">
        <f>Table1[[#This Row],[Wind Energy Generation (Twh)2]]*0.086</f>
        <v>37.726841200000003</v>
      </c>
      <c r="Q247" s="4">
        <f>'[1]Wind Generation - TWh'!BG7</f>
        <v>438.68420000000003</v>
      </c>
      <c r="R247" s="4">
        <f>Table1[[#This Row],[Wind Energy Consumption(Exajoules)]]*23.88</f>
        <v>98.322365970611571</v>
      </c>
      <c r="S247" s="4">
        <f>'[1]Wind Consumption - EJ'!BG7</f>
        <v>4.1173520088195801</v>
      </c>
      <c r="T247" s="4">
        <f>Table1[[#This Row],[Hydroelectricity Generation(Twh)]]*0.086</f>
        <v>21.60952482222222</v>
      </c>
      <c r="U247" s="4">
        <f>'[1]Hydro Generation - TWh'!BG7</f>
        <v>251.27354444444444</v>
      </c>
      <c r="V247" s="4">
        <f>Table1[[#This Row],[Hydroelectricity  Consumption (Exajoules)]]*0.086</f>
        <v>0.2028201947212219</v>
      </c>
      <c r="W247" s="4">
        <f>'[1]Hydro Consumption - EJ'!BG7</f>
        <v>2.3583743572235107</v>
      </c>
    </row>
    <row r="248" spans="1:23" x14ac:dyDescent="0.3">
      <c r="A248" s="2">
        <v>2023</v>
      </c>
      <c r="B248" t="str">
        <f>'[1]Oil Production - tonnes'!A7</f>
        <v>US</v>
      </c>
      <c r="C248" s="4">
        <f>'[1]Oil Production - tonnes'!BH7</f>
        <v>827.14102074626737</v>
      </c>
      <c r="D248" s="4">
        <f>'[1]Oil Consumption - Tonnes'!BH7</f>
        <v>815.60979768544757</v>
      </c>
      <c r="E248" s="4">
        <f>Table1[[#This Row],[Natural Gas Production(Bcm)]]*0.72</f>
        <v>745.41361498771948</v>
      </c>
      <c r="F248" s="4">
        <f>'[1]Gas Production - Bcm'!BC7</f>
        <v>1035.2966874829438</v>
      </c>
      <c r="G248" s="4">
        <f>Table1[[#This Row],[Natural Gas Consumption(Bcm)]]*0.72</f>
        <v>638.25639254123541</v>
      </c>
      <c r="H248" s="4">
        <f>'[1]Gas Consumption - Bcm'!BH7</f>
        <v>886.46721186282707</v>
      </c>
      <c r="I248" s="4">
        <f>'[1]Coal Production - mt'!AR7</f>
        <v>526.51735463246666</v>
      </c>
      <c r="J248" s="4">
        <f>Table1[[#This Row],[Coal Consumption(Exajoules)]]*34.12</f>
        <v>279.67225330352784</v>
      </c>
      <c r="K248" s="4">
        <f>'[1]Coal Consumption - EJ'!BH7</f>
        <v>8.1967248916625977</v>
      </c>
      <c r="L248" s="4">
        <f>Table1[[#This Row],[Solar Energy Generation (Twh)]]*0.086</f>
        <v>20.685171717171716</v>
      </c>
      <c r="M248" s="4">
        <f>'[1]Solar Generation - TWh'!BH7</f>
        <v>240.52525252525254</v>
      </c>
      <c r="N248" s="4">
        <f>Table1[[#This Row],[Solar Energy Consumption ( Exajoules)]]*34.12</f>
        <v>76.74583951950072</v>
      </c>
      <c r="O248" s="4">
        <f>'[1]Solar Consumption - EJ'!BH7</f>
        <v>2.2492918968200684</v>
      </c>
      <c r="P248" s="4">
        <f>Table1[[#This Row],[Wind Energy Generation (Twh)2]]*0.086</f>
        <v>36.939640981818179</v>
      </c>
      <c r="Q248" s="4">
        <f>'[1]Wind Generation - TWh'!BH7</f>
        <v>429.53070909090911</v>
      </c>
      <c r="R248" s="4">
        <f>Table1[[#This Row],[Wind Energy Consumption(Exajoules)]]*23.88</f>
        <v>95.920988674163809</v>
      </c>
      <c r="S248" s="4">
        <f>'[1]Wind Consumption - EJ'!BH7</f>
        <v>4.016791820526123</v>
      </c>
      <c r="T248" s="4">
        <f>Table1[[#This Row],[Hydroelectricity Generation(Twh)]]*0.086</f>
        <v>20.323631452525255</v>
      </c>
      <c r="U248" s="4">
        <f>'[1]Hydro Generation - TWh'!BH7</f>
        <v>236.321295959596</v>
      </c>
      <c r="V248" s="4">
        <f>Table1[[#This Row],[Hydroelectricity  Consumption (Exajoules)]]*0.086</f>
        <v>0.19005811691284177</v>
      </c>
      <c r="W248" s="4">
        <f>'[1]Hydro Consumption - EJ'!BH7</f>
        <v>2.2099781036376953</v>
      </c>
    </row>
    <row r="249" spans="1:23" x14ac:dyDescent="0.3">
      <c r="A249" s="2">
        <v>2020</v>
      </c>
      <c r="B249" t="str">
        <f>'[1]Coal Consumption - EJ'!A65</f>
        <v>Uzbekistan</v>
      </c>
      <c r="C249" s="4">
        <f>'[1]Oil Production - tonnes'!$BE$34</f>
        <v>2.0303999999999998</v>
      </c>
      <c r="D249" s="4">
        <f>'[1]Oil Consumption - Tonnes'!$BE$65</f>
        <v>5.0606706470705864</v>
      </c>
      <c r="E249" s="4">
        <f>Table1[[#This Row],[Natural Gas Production(Bcm)]]*0.72</f>
        <v>33.912844247787604</v>
      </c>
      <c r="F249" s="4">
        <f>'[1]Gas Production - Bcm'!$AZ$37</f>
        <v>47.101172566371673</v>
      </c>
      <c r="G249" s="4">
        <f>Table1[[#This Row],[Natural Gas Consumption(Bcm)]]*0.72</f>
        <v>31.380347670100946</v>
      </c>
      <c r="H249" s="4">
        <f>'[1]Gas Consumption - Bcm'!$BE$65</f>
        <v>43.583816208473536</v>
      </c>
      <c r="I249" s="4">
        <f>'[1]Coal Production - mt'!$AO$34</f>
        <v>4.1330510999999994</v>
      </c>
      <c r="J249" s="4">
        <f>Table1[[#This Row],[Coal Consumption(Exajoules)]]*34.12</f>
        <v>3.5202493754029271</v>
      </c>
      <c r="K249" s="4">
        <f>'[1]Coal Consumption - EJ'!BE65</f>
        <v>0.10317260771989822</v>
      </c>
      <c r="L249" s="4">
        <f>Table1[[#This Row],[Solar Energy Generation (Twh)]]*0.086</f>
        <v>0</v>
      </c>
      <c r="M249" s="4">
        <f>'[1]Solar Generation - TWh'!BE64</f>
        <v>0</v>
      </c>
      <c r="N249" s="4">
        <f>Table1[[#This Row],[Solar Energy Consumption ( Exajoules)]]*34.12</f>
        <v>0</v>
      </c>
      <c r="O249" s="4">
        <v>0</v>
      </c>
      <c r="P249" s="4">
        <f>Table1[[#This Row],[Wind Energy Generation (Twh)2]]*0.086</f>
        <v>0</v>
      </c>
      <c r="Q249" s="4">
        <v>0</v>
      </c>
      <c r="R249" s="4">
        <f>Table1[[#This Row],[Wind Energy Consumption(Exajoules)]]*23.88</f>
        <v>0</v>
      </c>
      <c r="S249" s="4">
        <f>'[1]Wind Consumption - EJ'!BE64</f>
        <v>0</v>
      </c>
      <c r="T249" s="4">
        <f>Table1[[#This Row],[Hydroelectricity Generation(Twh)]]*0.086</f>
        <v>0</v>
      </c>
      <c r="U249" s="4">
        <v>0</v>
      </c>
      <c r="V249" s="4">
        <f>Table1[[#This Row],[Hydroelectricity  Consumption (Exajoules)]]*0.086</f>
        <v>4.0648592561483383E-3</v>
      </c>
      <c r="W249" s="4">
        <f>'[1]Hydro Consumption - EJ'!BE65</f>
        <v>4.7265805304050446E-2</v>
      </c>
    </row>
    <row r="250" spans="1:23" x14ac:dyDescent="0.3">
      <c r="A250" s="2">
        <v>2021</v>
      </c>
      <c r="B250" t="str">
        <f>'[1]Oil Production - tonnes'!A34</f>
        <v>Uzbekistan</v>
      </c>
      <c r="C250" s="4">
        <f>'[1]Oil Production - tonnes'!BF34</f>
        <v>2.0979999999999999</v>
      </c>
      <c r="D250" s="4">
        <f>5</f>
        <v>5</v>
      </c>
      <c r="E250" s="4">
        <f>Table1[[#This Row],[Natural Gas Production(Bcm)]]*0.72</f>
        <v>36.661573212389378</v>
      </c>
      <c r="F250" s="4">
        <f>'[1]Gas Production - Bcm'!BA37</f>
        <v>50.918851683874138</v>
      </c>
      <c r="G250" s="4">
        <f>Table1[[#This Row],[Natural Gas Consumption(Bcm)]]*0.72</f>
        <v>33.498635209698463</v>
      </c>
      <c r="H250" s="4">
        <f>'[1]Gas Consumption - Bcm'!BF65</f>
        <v>46.525882235692308</v>
      </c>
      <c r="I250" s="4">
        <f>'[1]Coal Production - mt'!AP34</f>
        <v>5.0562579999999997</v>
      </c>
      <c r="J250" s="4">
        <f>Table1[[#This Row],[Coal Consumption(Exajoules)]]*34.12</f>
        <v>3.1704229551553724</v>
      </c>
      <c r="K250" s="4">
        <f>'[1]Coal Consumption - EJ'!BF65</f>
        <v>9.2919781804084778E-2</v>
      </c>
      <c r="L250" s="4">
        <f>Table1[[#This Row],[Solar Energy Generation (Twh)]]*0.086</f>
        <v>0</v>
      </c>
      <c r="M250" s="4">
        <v>0</v>
      </c>
      <c r="N250" s="4">
        <f>Table1[[#This Row],[Solar Energy Consumption ( Exajoules)]]*34.12</f>
        <v>0</v>
      </c>
      <c r="O250" s="4">
        <v>0</v>
      </c>
      <c r="P250" s="4">
        <f>Table1[[#This Row],[Wind Energy Generation (Twh)2]]*0.086</f>
        <v>0</v>
      </c>
      <c r="Q250" s="4">
        <v>0</v>
      </c>
      <c r="R250" s="4">
        <f>Table1[[#This Row],[Wind Energy Consumption(Exajoules)]]*23.88</f>
        <v>0</v>
      </c>
      <c r="S250" s="4">
        <f>'[1]Wind Consumption - EJ'!BF64</f>
        <v>0</v>
      </c>
      <c r="T250" s="4">
        <f>Table1[[#This Row],[Hydroelectricity Generation(Twh)]]*0.086</f>
        <v>0</v>
      </c>
      <c r="U250" s="4">
        <v>0</v>
      </c>
      <c r="V250" s="4">
        <f>Table1[[#This Row],[Hydroelectricity  Consumption (Exajoules)]]*0.086</f>
        <v>4.0588467791676519E-3</v>
      </c>
      <c r="W250" s="4">
        <f>'[1]Hydro Consumption - EJ'!$BF$65</f>
        <v>4.7195892781019211E-2</v>
      </c>
    </row>
    <row r="251" spans="1:23" x14ac:dyDescent="0.3">
      <c r="A251" s="2">
        <v>2022</v>
      </c>
      <c r="B251" t="str">
        <f>'[1]Oil Production - tonnes'!A34</f>
        <v>Uzbekistan</v>
      </c>
      <c r="C251" s="4">
        <f>'[1]Oil Production - tonnes'!BG34</f>
        <v>2.0750000000000002</v>
      </c>
      <c r="D251" s="4">
        <f>'[1]Oil Consumption - Tonnes'!BG65</f>
        <v>5.0154769936005374</v>
      </c>
      <c r="E251" s="4">
        <f>Table1[[#This Row],[Natural Gas Production(Bcm)]]*0.72</f>
        <v>35.214484955752205</v>
      </c>
      <c r="F251" s="4">
        <f>'[1]Gas Production - Bcm'!BB37</f>
        <v>48.909006882989175</v>
      </c>
      <c r="G251" s="4">
        <f>Table1[[#This Row],[Natural Gas Consumption(Bcm)]]*0.72</f>
        <v>34.79820795068477</v>
      </c>
      <c r="H251" s="4">
        <f>'[1]Gas Consumption - Bcm'!BG65</f>
        <v>48.330844375951067</v>
      </c>
      <c r="I251" s="4">
        <f>'[1]Coal Production - mt'!AQ34</f>
        <v>5.3562000000000003</v>
      </c>
      <c r="J251" s="4">
        <f>Table1[[#This Row],[Coal Consumption(Exajoules)]]*34.12</f>
        <v>3.6453385853767393</v>
      </c>
      <c r="K251" s="4">
        <f>'[1]Coal Consumption - EJ'!BG65</f>
        <v>0.10683876276016235</v>
      </c>
      <c r="L251" s="4">
        <f>Table1[[#This Row],[Solar Energy Generation (Twh)]]*0.086</f>
        <v>0</v>
      </c>
      <c r="M251" s="4">
        <f>'[1]Solar Generation - TWh'!BE64</f>
        <v>0</v>
      </c>
      <c r="N251" s="4">
        <f>Table1[[#This Row],[Solar Energy Consumption ( Exajoules)]]*34.12</f>
        <v>0</v>
      </c>
      <c r="O251" s="4">
        <v>0</v>
      </c>
      <c r="P251" s="4">
        <f>Table1[[#This Row],[Wind Energy Generation (Twh)2]]*0.086</f>
        <v>0</v>
      </c>
      <c r="Q251" s="4">
        <v>0</v>
      </c>
      <c r="R251" s="4">
        <f>Table1[[#This Row],[Wind Energy Consumption(Exajoules)]]*23.88</f>
        <v>0</v>
      </c>
      <c r="S251" s="4">
        <f>'[1]Wind Consumption - EJ'!BG64</f>
        <v>0</v>
      </c>
      <c r="T251" s="4">
        <f>Table1[[#This Row],[Hydroelectricity Generation(Twh)]]*0.086</f>
        <v>0.45691799999999994</v>
      </c>
      <c r="U251" s="4">
        <f>'[1]Hydro Generation - TWh'!$BG$65</f>
        <v>5.3129999999999997</v>
      </c>
      <c r="V251" s="4">
        <f>Table1[[#This Row],[Hydroelectricity  Consumption (Exajoules)]]*0.086</f>
        <v>4.28848835080862E-3</v>
      </c>
      <c r="W251" s="4">
        <f>'[1]Hydro Consumption - EJ'!$BG$65</f>
        <v>4.9866143614053726E-2</v>
      </c>
    </row>
    <row r="252" spans="1:23" x14ac:dyDescent="0.3">
      <c r="A252" s="2">
        <v>2023</v>
      </c>
      <c r="B252" t="str">
        <f>'[1]Oil Production - tonnes'!A34</f>
        <v>Uzbekistan</v>
      </c>
      <c r="C252" s="4">
        <f>'[1]Oil Production - tonnes'!BH34</f>
        <v>1.9680000000000002</v>
      </c>
      <c r="D252" s="4">
        <f>'[1]Oil Consumption - Tonnes'!BH65</f>
        <v>5.0289745959674583</v>
      </c>
      <c r="E252" s="4">
        <f>Table1[[#This Row],[Natural Gas Production(Bcm)]]*0.72</f>
        <v>31.829142477876101</v>
      </c>
      <c r="F252" s="4">
        <f>'[1]Gas Production - Bcm'!BC37</f>
        <v>44.207142330383476</v>
      </c>
      <c r="G252" s="4">
        <f>Table1[[#This Row],[Natural Gas Consumption(Bcm)]]*0.72</f>
        <v>33.543598519426737</v>
      </c>
      <c r="H252" s="4">
        <f>'[1]Gas Consumption - Bcm'!BH65</f>
        <v>46.588331276981584</v>
      </c>
      <c r="I252" s="4">
        <f>'[1]Coal Production - mt'!AR34</f>
        <v>6.1880999999999995</v>
      </c>
      <c r="J252" s="4">
        <f>Table1[[#This Row],[Coal Consumption(Exajoules)]]*34.12</f>
        <v>4.6653476017713542</v>
      </c>
      <c r="K252" s="4">
        <f>'[1]Coal Consumption - EJ'!BH65</f>
        <v>0.1367335170507431</v>
      </c>
      <c r="L252" s="4">
        <f>Table1[[#This Row],[Solar Energy Generation (Twh)]]*0.086</f>
        <v>0</v>
      </c>
      <c r="M252" s="4">
        <f>'[1]Solar Generation - TWh'!BH64</f>
        <v>0</v>
      </c>
      <c r="N252" s="4">
        <f>Table1[[#This Row],[Solar Energy Consumption ( Exajoules)]]*34.12</f>
        <v>0</v>
      </c>
      <c r="O252" s="4">
        <v>0</v>
      </c>
      <c r="P252" s="4">
        <f>Table1[[#This Row],[Wind Energy Generation (Twh)2]]*0.086</f>
        <v>0</v>
      </c>
      <c r="Q252" s="4">
        <v>0</v>
      </c>
      <c r="R252" s="4">
        <f>Table1[[#This Row],[Wind Energy Consumption(Exajoules)]]*23.88</f>
        <v>0</v>
      </c>
      <c r="S252" s="4">
        <f>'[1]Wind Consumption - EJ'!BH64</f>
        <v>0</v>
      </c>
      <c r="T252" s="4">
        <f>Table1[[#This Row],[Hydroelectricity Generation(Twh)]]*0.086</f>
        <v>0.60175919999999994</v>
      </c>
      <c r="U252" s="4">
        <f>'[1]Hydro Generation - TWh'!$BH$65</f>
        <v>6.9972000000000003</v>
      </c>
      <c r="V252" s="4">
        <f>Table1[[#This Row],[Hydroelectricity  Consumption (Exajoules)]]*0.086</f>
        <v>5.6274010092020026E-3</v>
      </c>
      <c r="W252" s="4">
        <f>'[1]Hydro Consumption - EJ'!BH65</f>
        <v>6.543489545583725E-2</v>
      </c>
    </row>
    <row r="253" spans="1:23" x14ac:dyDescent="0.3">
      <c r="A253" s="2">
        <v>2020</v>
      </c>
      <c r="B253" t="str">
        <f>'[1]Oil Production - tonnes'!A17</f>
        <v>Venezuela</v>
      </c>
      <c r="C253" s="4">
        <f>'[1]Oil Production - tonnes'!BE17</f>
        <v>34.63175395721256</v>
      </c>
      <c r="D253" s="4">
        <f>'[1]Oil Consumption - Tonnes'!BE17</f>
        <v>11.368482903846916</v>
      </c>
      <c r="E253" s="4">
        <f>Table1[[#This Row],[Natural Gas Production(Bcm)]]*0.72</f>
        <v>15.523983184501882</v>
      </c>
      <c r="F253" s="4">
        <f>'[1]Gas Production - Bcm'!AZ16</f>
        <v>21.561087756252615</v>
      </c>
      <c r="G253" s="4">
        <f>Table1[[#This Row],[Natural Gas Consumption(Bcm)]]*0.72</f>
        <v>15.523983184501882</v>
      </c>
      <c r="H253" s="4">
        <f>'[1]Gas Consumption - Bcm'!BE17</f>
        <v>21.561087756252615</v>
      </c>
      <c r="I253" s="4">
        <f>'[1]Coal Production - mt'!AO12</f>
        <v>0.28473964432336235</v>
      </c>
      <c r="J253" s="4">
        <f>Table1[[#This Row],[Coal Consumption(Exajoules)]]*34.12</f>
        <v>7.5179571546614171E-2</v>
      </c>
      <c r="K253" s="4">
        <f>'[1]Coal Consumption - EJ'!BE17</f>
        <v>2.2033872082829475E-3</v>
      </c>
      <c r="L253" s="4">
        <f>Table1[[#This Row],[Solar Energy Generation (Twh)]]*0.086</f>
        <v>1.1274599999999998E-4</v>
      </c>
      <c r="M253" s="4">
        <f>'[1]Solar Generation - TWh'!BE17</f>
        <v>1.3109999999999999E-3</v>
      </c>
      <c r="N253" s="4">
        <f>Table1[[#This Row],[Solar Energy Consumption ( Exajoules)]]*34.12</f>
        <v>0</v>
      </c>
      <c r="O253" s="4">
        <f>0</f>
        <v>0</v>
      </c>
      <c r="P253" s="4">
        <f>Table1[[#This Row],[Wind Energy Generation (Twh)2]]*0.086</f>
        <v>0</v>
      </c>
      <c r="Q253" s="4">
        <v>0</v>
      </c>
      <c r="R253" s="4">
        <f>Table1[[#This Row],[Wind Energy Consumption(Exajoules)]]*23.88</f>
        <v>4.488491455558687E-3</v>
      </c>
      <c r="S253" s="4">
        <f>'[1]Wind Consumption - EJ'!BE17</f>
        <v>1.8796027870848775E-4</v>
      </c>
      <c r="T253" s="4">
        <f>Table1[[#This Row],[Hydroelectricity Generation(Twh)]]*0.086</f>
        <v>5.7783418021068824</v>
      </c>
      <c r="U253" s="4">
        <f>'[1]Hydro Generation - TWh'!BE17</f>
        <v>67.190020954731196</v>
      </c>
      <c r="V253" s="4">
        <f>Table1[[#This Row],[Hydroelectricity  Consumption (Exajoules)]]*0.086</f>
        <v>5.4632148623466485E-2</v>
      </c>
      <c r="W253" s="4">
        <f>'[1]Hydro Consumption - EJ'!BE17</f>
        <v>0.6352575421333313</v>
      </c>
    </row>
    <row r="254" spans="1:23" x14ac:dyDescent="0.3">
      <c r="A254" s="2">
        <v>2021</v>
      </c>
      <c r="B254" t="str">
        <f>'[1]Oil Production - tonnes'!A17</f>
        <v>Venezuela</v>
      </c>
      <c r="C254" s="4">
        <f>'[1]Oil Production - tonnes'!BF17</f>
        <v>34.450738330231104</v>
      </c>
      <c r="D254" s="4">
        <f>'[1]Oil Consumption - Tonnes'!BF17</f>
        <v>12.234706826692925</v>
      </c>
      <c r="E254" s="4">
        <f>Table1[[#This Row],[Natural Gas Production(Bcm)]]*0.72</f>
        <v>1.8713850763565496</v>
      </c>
      <c r="F254" s="4">
        <f>'[1]Gas Production - Bcm'!BA17</f>
        <v>2.5991459393840968</v>
      </c>
      <c r="G254" s="4">
        <f>Table1[[#This Row],[Natural Gas Consumption(Bcm)]]*0.72</f>
        <v>20.202557221667057</v>
      </c>
      <c r="H254" s="4">
        <f>'[1]Gas Consumption - Bcm'!BF17</f>
        <v>28.059107252315357</v>
      </c>
      <c r="I254" s="4">
        <f>'[1]Coal Production - mt'!AP12</f>
        <v>0.22365732249661768</v>
      </c>
      <c r="J254" s="4">
        <f>Table1[[#This Row],[Coal Consumption(Exajoules)]]*34.12</f>
        <v>6.7661619158461681E-2</v>
      </c>
      <c r="K254" s="4">
        <f>'[1]Coal Consumption - EJ'!BF17</f>
        <v>1.983048627153039E-3</v>
      </c>
      <c r="L254" s="4">
        <f>Table1[[#This Row],[Solar Energy Generation (Twh)]]*0.086</f>
        <v>9.7911000000000005E-5</v>
      </c>
      <c r="M254" s="4">
        <f>'[1]Solar Generation - TWh'!BF17</f>
        <v>1.1385000000000002E-3</v>
      </c>
      <c r="N254" s="4">
        <f>Table1[[#This Row],[Solar Energy Consumption ( Exajoules)]]*34.12</f>
        <v>0</v>
      </c>
      <c r="O254" s="4">
        <v>0</v>
      </c>
      <c r="P254" s="4">
        <f>Table1[[#This Row],[Wind Energy Generation (Twh)2]]*0.086</f>
        <v>0</v>
      </c>
      <c r="Q254" s="4">
        <v>0</v>
      </c>
      <c r="R254" s="4">
        <f>Table1[[#This Row],[Wind Energy Consumption(Exajoules)]]*23.88</f>
        <v>4.3066622188780452E-3</v>
      </c>
      <c r="S254" s="4">
        <f>'[1]Wind Consumption - EJ'!BF17</f>
        <v>1.8034598906524479E-4</v>
      </c>
      <c r="T254" s="4">
        <f>Table1[[#This Row],[Hydroelectricity Generation(Twh)]]*0.086</f>
        <v>5.8347009411091957</v>
      </c>
      <c r="U254" s="4">
        <f>'[1]Hydro Generation - TWh'!BF17</f>
        <v>67.845359780339493</v>
      </c>
      <c r="V254" s="4">
        <f>Table1[[#This Row],[Hydroelectricity  Consumption (Exajoules)]]*0.086</f>
        <v>5.4963098526000974E-2</v>
      </c>
      <c r="W254" s="4">
        <f>'[1]Hydro Consumption - EJ'!BF17</f>
        <v>0.63910579681396484</v>
      </c>
    </row>
    <row r="255" spans="1:23" x14ac:dyDescent="0.3">
      <c r="A255" s="2">
        <v>2022</v>
      </c>
      <c r="B255" t="str">
        <f>'[1]Oil Production - tonnes'!A17</f>
        <v>Venezuela</v>
      </c>
      <c r="C255" s="4">
        <f>'[1]Oil Production - tonnes'!BG17</f>
        <v>37.51143080082192</v>
      </c>
      <c r="D255" s="4">
        <f>'[1]Oil Consumption - Tonnes'!BG17</f>
        <v>15.022609244591656</v>
      </c>
      <c r="E255" s="4">
        <f>Table1[[#This Row],[Natural Gas Production(Bcm)]]*0.72</f>
        <v>20.919992879386179</v>
      </c>
      <c r="F255" s="4">
        <f>'[1]Gas Production - Bcm'!BB16</f>
        <v>29.05554566581414</v>
      </c>
      <c r="G255" s="4">
        <f>Table1[[#This Row],[Natural Gas Consumption(Bcm)]]*0.72</f>
        <v>20.919992879386179</v>
      </c>
      <c r="H255" s="4">
        <f>'[1]Gas Consumption - Bcm'!BG17</f>
        <v>29.05554566581414</v>
      </c>
      <c r="I255" s="4">
        <f>'[1]Coal Production - mt'!AQ12</f>
        <v>0.80778036427997235</v>
      </c>
      <c r="J255" s="4">
        <f>Table1[[#This Row],[Coal Consumption(Exajoules)]]*34.12</f>
        <v>0.23006575416773556</v>
      </c>
      <c r="K255" s="4">
        <f>'[1]Coal Consumption - EJ'!BG17</f>
        <v>6.7428415641188622E-3</v>
      </c>
      <c r="L255" s="4">
        <f>Table1[[#This Row],[Solar Energy Generation (Twh)]]*0.086</f>
        <v>9.7911000000000005E-5</v>
      </c>
      <c r="M255" s="4">
        <f>'[1]Solar Generation - TWh'!BG17</f>
        <v>1.1385000000000002E-3</v>
      </c>
      <c r="N255" s="4">
        <f>Table1[[#This Row],[Solar Energy Consumption ( Exajoules)]]*34.12</f>
        <v>0</v>
      </c>
      <c r="O255" s="4">
        <v>0</v>
      </c>
      <c r="P255" s="4">
        <f>Table1[[#This Row],[Wind Energy Generation (Twh)2]]*0.086</f>
        <v>1.3950489999999998E-3</v>
      </c>
      <c r="Q255" s="4">
        <f>'[1]Wind Generation - TWh'!BG17</f>
        <v>1.62215E-2</v>
      </c>
      <c r="R255" s="4">
        <f>Table1[[#This Row],[Wind Energy Consumption(Exajoules)]]*23.88</f>
        <v>3.6357274517649783E-3</v>
      </c>
      <c r="S255" s="4">
        <f>'[1]Wind Consumption - EJ'!BG17</f>
        <v>1.5224989328999072E-4</v>
      </c>
      <c r="T255" s="4">
        <f>Table1[[#This Row],[Hydroelectricity Generation(Twh)]]*0.086</f>
        <v>5.8920122199999998</v>
      </c>
      <c r="U255" s="4">
        <f>'[1]Hydro Generation - TWh'!BG17</f>
        <v>68.511769999999999</v>
      </c>
      <c r="V255" s="4">
        <f>Table1[[#This Row],[Hydroelectricity  Consumption (Exajoules)]]*0.086</f>
        <v>5.5300573825836176E-2</v>
      </c>
      <c r="W255" s="4">
        <f>'[1]Hydro Consumption - EJ'!BG17</f>
        <v>0.64302992820739746</v>
      </c>
    </row>
    <row r="256" spans="1:23" x14ac:dyDescent="0.3">
      <c r="A256" s="2">
        <v>2023</v>
      </c>
      <c r="B256" t="str">
        <f>'[1]Oil Production - tonnes'!A17</f>
        <v>Venezuela</v>
      </c>
      <c r="C256" s="4">
        <f>'[1]Oil Production - tonnes'!BH17</f>
        <v>43.727333071397169</v>
      </c>
      <c r="D256" s="4">
        <f>'[1]Oil Consumption - Tonnes'!BH17</f>
        <v>19.778049071827368</v>
      </c>
      <c r="E256" s="4">
        <f>Table1[[#This Row],[Natural Gas Production(Bcm)]]*0.72</f>
        <v>21.372028474107474</v>
      </c>
      <c r="F256" s="4">
        <f>'[1]Gas Production - Bcm'!BC16</f>
        <v>29.683372880704827</v>
      </c>
      <c r="G256" s="4">
        <f>Table1[[#This Row],[Natural Gas Consumption(Bcm)]]*0.72</f>
        <v>21.372028474107474</v>
      </c>
      <c r="H256" s="4">
        <f>'[1]Gas Consumption - Bcm'!BH17</f>
        <v>29.683372880704827</v>
      </c>
      <c r="I256" s="4">
        <f>'[1]Coal Production - mt'!AR12</f>
        <v>0.80778036427997235</v>
      </c>
      <c r="J256" s="4">
        <f>Table1[[#This Row],[Coal Consumption(Exajoules)]]*34.12</f>
        <v>0.23006575416773556</v>
      </c>
      <c r="K256" s="4">
        <f>'[1]Coal Consumption - EJ'!BH17</f>
        <v>6.7428415641188622E-3</v>
      </c>
      <c r="L256" s="4">
        <f>Table1[[#This Row],[Solar Energy Generation (Twh)]]*0.086</f>
        <v>0</v>
      </c>
      <c r="M256" s="4">
        <v>0</v>
      </c>
      <c r="N256" s="4">
        <f>Table1[[#This Row],[Solar Energy Consumption ( Exajoules)]]*34.12</f>
        <v>0</v>
      </c>
      <c r="O256" s="4">
        <v>0</v>
      </c>
      <c r="P256" s="4">
        <f>Table1[[#This Row],[Wind Energy Generation (Twh)2]]*0.086</f>
        <v>0</v>
      </c>
      <c r="Q256" s="4">
        <v>0</v>
      </c>
      <c r="R256" s="4">
        <f>Table1[[#This Row],[Wind Energy Consumption(Exajoules)]]*23.88</f>
        <v>0</v>
      </c>
      <c r="S256" s="4">
        <v>0</v>
      </c>
      <c r="T256" s="4">
        <f>Table1[[#This Row],[Hydroelectricity Generation(Twh)]]*0.086</f>
        <v>5.6408922200000005</v>
      </c>
      <c r="U256" s="4">
        <f>'[1]Hydro Generation - TWh'!BH17</f>
        <v>65.591770000000011</v>
      </c>
      <c r="V256" s="4">
        <f>Table1[[#This Row],[Hydroelectricity  Consumption (Exajoules)]]*0.086</f>
        <v>5.2751270771026607E-2</v>
      </c>
      <c r="W256" s="4">
        <f>'[1]Hydro Consumption - EJ'!BH17</f>
        <v>0.61338686943054199</v>
      </c>
    </row>
    <row r="257" spans="1:23" x14ac:dyDescent="0.3">
      <c r="A257" s="2">
        <v>2020</v>
      </c>
      <c r="B257" t="str">
        <f>'[1]Oil Production - tonnes'!A72</f>
        <v>Vietnam</v>
      </c>
      <c r="C257" s="4">
        <f>'[1]Oil Production - tonnes'!BE72</f>
        <v>10.023900000000003</v>
      </c>
      <c r="D257" s="4">
        <f>'[1]Oil Consumption - Tonnes'!BE107</f>
        <v>23.514236675108847</v>
      </c>
      <c r="E257" s="4">
        <f>Table1[[#This Row],[Natural Gas Production(Bcm)]]*0.72</f>
        <v>6.3643680000000007</v>
      </c>
      <c r="F257" s="4">
        <f>'[1]Gas Production - Bcm'!AZ71</f>
        <v>8.8394000000000013</v>
      </c>
      <c r="G257" s="4">
        <f>Table1[[#This Row],[Natural Gas Consumption(Bcm)]]*0.72</f>
        <v>6.3643680000000007</v>
      </c>
      <c r="H257" s="4">
        <f>'[1]Gas Consumption - Bcm'!BE107</f>
        <v>8.8394000000000013</v>
      </c>
      <c r="I257" s="4">
        <f>'[1]Coal Production - mt'!AO55</f>
        <v>44.598360000000007</v>
      </c>
      <c r="J257" s="4">
        <f>Table1[[#This Row],[Coal Consumption(Exajoules)]]*34.12</f>
        <v>74.895724287033076</v>
      </c>
      <c r="K257" s="4">
        <f>'[1]Coal Consumption - EJ'!BE107</f>
        <v>2.1950681209564209</v>
      </c>
      <c r="L257" s="4">
        <f>Table1[[#This Row],[Solar Energy Generation (Twh)]]*0.086</f>
        <v>0.92544599999999988</v>
      </c>
      <c r="M257" s="4">
        <f>'[1]Solar Generation - TWh'!BE107</f>
        <v>10.760999999999999</v>
      </c>
      <c r="N257" s="4">
        <f>Table1[[#This Row],[Solar Energy Consumption ( Exajoules)]]*34.12</f>
        <v>3.4714164277911181</v>
      </c>
      <c r="O257" s="4">
        <f>'[1]Solar Consumption - EJ'!BE107</f>
        <v>0.10174139589071274</v>
      </c>
      <c r="P257" s="4">
        <f>Table1[[#This Row],[Wind Energy Generation (Twh)2]]*0.086</f>
        <v>8.4451999999999985E-2</v>
      </c>
      <c r="Q257" s="4">
        <f>'[1]Wind Generation - TWh'!BE107</f>
        <v>0.98199999999999998</v>
      </c>
      <c r="R257" s="4">
        <f>Table1[[#This Row],[Wind Energy Consumption(Exajoules)]]*23.88</f>
        <v>0.22171285998076198</v>
      </c>
      <c r="S257" s="4">
        <f>'[1]Wind Consumption - EJ'!BE107</f>
        <v>9.2844581231474876E-3</v>
      </c>
      <c r="T257" s="4">
        <f>Table1[[#This Row],[Hydroelectricity Generation(Twh)]]*0.086</f>
        <v>6.2665619999999995</v>
      </c>
      <c r="U257" s="4">
        <f>'[1]Hydro Generation - TWh'!BE107</f>
        <v>72.867000000000004</v>
      </c>
      <c r="V257" s="4">
        <f>Table1[[#This Row],[Hydroelectricity  Consumption (Exajoules)]]*0.086</f>
        <v>5.9248095750808714E-2</v>
      </c>
      <c r="W257" s="4">
        <f>'[1]Hydro Consumption - EJ'!$BE107</f>
        <v>0.68893134593963623</v>
      </c>
    </row>
    <row r="258" spans="1:23" x14ac:dyDescent="0.3">
      <c r="A258" s="2">
        <v>2021</v>
      </c>
      <c r="B258" t="str">
        <f>'[1]Oil Production - tonnes'!A72</f>
        <v>Vietnam</v>
      </c>
      <c r="C258" s="4">
        <f>'[1]Oil Production - tonnes'!BF72</f>
        <v>9.4602000000000039</v>
      </c>
      <c r="D258" s="4">
        <f>'[1]Oil Consumption - Tonnes'!BF107</f>
        <v>22.721916791546168</v>
      </c>
      <c r="E258" s="4">
        <f>Table1[[#This Row],[Natural Gas Production(Bcm)]]*0.72</f>
        <v>5.1832079999999996</v>
      </c>
      <c r="F258" s="4">
        <f>'[1]Gas Production - Bcm'!BA71</f>
        <v>7.1989000000000001</v>
      </c>
      <c r="G258" s="4">
        <f>Table1[[#This Row],[Natural Gas Consumption(Bcm)]]*0.72</f>
        <v>5.1832079999999996</v>
      </c>
      <c r="H258" s="4">
        <f>'[1]Gas Consumption - Bcm'!BF107</f>
        <v>7.1989000000000001</v>
      </c>
      <c r="I258" s="4">
        <f>'[1]Coal Production - mt'!AP55</f>
        <v>48.315599999999996</v>
      </c>
      <c r="J258" s="4">
        <f>Table1[[#This Row],[Coal Consumption(Exajoules)]]*34.12</f>
        <v>71.148328008651731</v>
      </c>
      <c r="K258" s="4">
        <f>'[1]Coal Consumption - EJ'!BF107</f>
        <v>2.0852382183074951</v>
      </c>
      <c r="L258" s="4">
        <f>Table1[[#This Row],[Solar Energy Generation (Twh)]]*0.086</f>
        <v>2.2489859999999999</v>
      </c>
      <c r="M258" s="4">
        <f>'[1]Solar Generation - TWh'!BF107</f>
        <v>26.151</v>
      </c>
      <c r="N258" s="4">
        <f>Table1[[#This Row],[Solar Energy Consumption ( Exajoules)]]*34.12</f>
        <v>8.4052364379167557</v>
      </c>
      <c r="O258" s="4">
        <f>'[1]Solar Consumption - EJ'!BF107</f>
        <v>0.24634338915348053</v>
      </c>
      <c r="P258" s="4">
        <f>Table1[[#This Row],[Wind Energy Generation (Twh)2]]*0.086</f>
        <v>0.28732599999999997</v>
      </c>
      <c r="Q258" s="4">
        <f>'[1]Wind Generation - TWh'!BF107</f>
        <v>3.3410000000000002</v>
      </c>
      <c r="R258" s="4">
        <f>Table1[[#This Row],[Wind Energy Consumption(Exajoules)]]*23.88</f>
        <v>0.22171285998076198</v>
      </c>
      <c r="S258" s="4">
        <f>'[1]Wind Consumption - EJ'!BE107</f>
        <v>9.2844581231474876E-3</v>
      </c>
      <c r="T258" s="4">
        <f>Table1[[#This Row],[Hydroelectricity Generation(Twh)]]*0.086</f>
        <v>6.7658779999999998</v>
      </c>
      <c r="U258" s="4">
        <f>'[1]Hydro Generation - TWh'!BF107</f>
        <v>78.673000000000002</v>
      </c>
      <c r="V258" s="4">
        <f>Table1[[#This Row],[Hydroelectricity  Consumption (Exajoules)]]*0.086</f>
        <v>6.3734821557998658E-2</v>
      </c>
      <c r="W258" s="4">
        <f>'[1]Hydro Consumption - EJ'!BF107</f>
        <v>0.74110257625579834</v>
      </c>
    </row>
    <row r="259" spans="1:23" x14ac:dyDescent="0.3">
      <c r="A259" s="2">
        <v>2022</v>
      </c>
      <c r="B259" t="str">
        <f>'[1]Oil Production - tonnes'!A72</f>
        <v>Vietnam</v>
      </c>
      <c r="C259" s="4">
        <f>'[1]Oil Production - tonnes'!BG72</f>
        <v>9.34</v>
      </c>
      <c r="D259" s="4">
        <f>'[1]Oil Consumption - Tonnes'!BG107</f>
        <v>24.57885514396845</v>
      </c>
      <c r="E259" s="4">
        <f>Table1[[#This Row],[Natural Gas Production(Bcm)]]*0.72</f>
        <v>5.6139840000000012</v>
      </c>
      <c r="F259" s="4">
        <f>'[1]Gas Production - Bcm'!BB71</f>
        <v>7.7972000000000019</v>
      </c>
      <c r="G259" s="4">
        <f>Table1[[#This Row],[Natural Gas Consumption(Bcm)]]*0.72</f>
        <v>5.6139840000000012</v>
      </c>
      <c r="H259" s="4">
        <f>'[1]Gas Consumption - Bcm'!BG107</f>
        <v>7.7972000000000019</v>
      </c>
      <c r="I259" s="4">
        <f>'[1]Coal Production - mt'!AQ55</f>
        <v>49.854700000000001</v>
      </c>
      <c r="J259" s="4">
        <f>Table1[[#This Row],[Coal Consumption(Exajoules)]]*34.12</f>
        <v>64.869421801567071</v>
      </c>
      <c r="K259" s="4">
        <f>'[1]Coal Consumption - EJ'!BG107</f>
        <v>1.9012140035629272</v>
      </c>
      <c r="L259" s="4">
        <f>Table1[[#This Row],[Solar Energy Generation (Twh)]]*0.086</f>
        <v>2.2145000000000001</v>
      </c>
      <c r="M259" s="4">
        <f>'[1]Solar Generation - TWh'!BG107</f>
        <v>25.750000000000004</v>
      </c>
      <c r="N259" s="4">
        <f>Table1[[#This Row],[Solar Energy Consumption ( Exajoules)]]*34.12</f>
        <v>8.2461692643165581</v>
      </c>
      <c r="O259" s="4">
        <f>'[1]Solar Consumption - EJ'!BG107</f>
        <v>0.24168139696121216</v>
      </c>
      <c r="P259" s="4">
        <f>Table1[[#This Row],[Wind Energy Generation (Twh)2]]*0.086</f>
        <v>0.78182599999999991</v>
      </c>
      <c r="Q259" s="4">
        <f>'[1]Wind Generation - TWh'!BG107</f>
        <v>9.0909999999999993</v>
      </c>
      <c r="R259" s="4">
        <f>Table1[[#This Row],[Wind Energy Consumption(Exajoules)]]*23.88</f>
        <v>2.0375672909617424</v>
      </c>
      <c r="S259" s="4">
        <f>'[1]Wind Consumption - EJ'!BG107</f>
        <v>8.5325263440608978E-2</v>
      </c>
      <c r="T259" s="4">
        <f>Table1[[#This Row],[Hydroelectricity Generation(Twh)]]*0.086</f>
        <v>8.2482599999999984</v>
      </c>
      <c r="U259" s="4">
        <f>'[1]Hydro Generation - TWh'!BG107</f>
        <v>95.91</v>
      </c>
      <c r="V259" s="4">
        <f>Table1[[#This Row],[Hydroelectricity  Consumption (Exajoules)]]*0.086</f>
        <v>7.7415570735931388E-2</v>
      </c>
      <c r="W259" s="4">
        <f>'[1]Hydro Consumption - EJ'!BG107</f>
        <v>0.90018105506896973</v>
      </c>
    </row>
    <row r="260" spans="1:23" x14ac:dyDescent="0.3">
      <c r="A260" s="2">
        <v>2023</v>
      </c>
      <c r="B260" t="str">
        <f>'[1]Oil Production - tonnes'!A72</f>
        <v>Vietnam</v>
      </c>
      <c r="C260" s="4">
        <f>'[1]Oil Production - tonnes'!BH72</f>
        <v>9.042729999999997</v>
      </c>
      <c r="D260" s="4">
        <f>'[1]Oil Consumption - Tonnes'!BH107</f>
        <v>27.514826871953296</v>
      </c>
      <c r="E260" s="4">
        <f>Table1[[#This Row],[Natural Gas Production(Bcm)]]*0.72</f>
        <v>5.1971040000000022</v>
      </c>
      <c r="F260" s="4">
        <f>'[1]Gas Production - Bcm'!BC71</f>
        <v>7.2182000000000031</v>
      </c>
      <c r="G260" s="4">
        <f>Table1[[#This Row],[Natural Gas Consumption(Bcm)]]*0.72</f>
        <v>5.1971040000000022</v>
      </c>
      <c r="H260" s="4">
        <f>'[1]Gas Consumption - Bcm'!BH107</f>
        <v>7.2182000000000031</v>
      </c>
      <c r="I260" s="4">
        <f>'[1]Coal Production - mt'!AR55</f>
        <v>48.178698659808106</v>
      </c>
      <c r="J260" s="4">
        <f>Table1[[#This Row],[Coal Consumption(Exajoules)]]*34.12</f>
        <v>79.271211709976185</v>
      </c>
      <c r="K260" s="4">
        <f>'[1]Coal Consumption - EJ'!BH107</f>
        <v>2.3233063220977783</v>
      </c>
      <c r="L260" s="4">
        <f>Table1[[#This Row],[Solar Energy Generation (Twh)]]*0.086</f>
        <v>2.210372</v>
      </c>
      <c r="M260" s="4">
        <f>'[1]Solar Generation - TWh'!BH107</f>
        <v>25.702000000000002</v>
      </c>
      <c r="N260" s="4">
        <f>Table1[[#This Row],[Solar Energy Consumption ( Exajoules)]]*34.12</f>
        <v>8.200891751050948</v>
      </c>
      <c r="O260" s="4">
        <f>'[1]Solar Consumption - EJ'!BH107</f>
        <v>0.24035438895225525</v>
      </c>
      <c r="P260" s="4">
        <f>Table1[[#This Row],[Wind Energy Generation (Twh)2]]*0.086</f>
        <v>0.97756200000000004</v>
      </c>
      <c r="Q260" s="4">
        <f>'[1]Wind Generation - TWh'!BH107</f>
        <v>11.367000000000001</v>
      </c>
      <c r="R260" s="4">
        <f>Table1[[#This Row],[Wind Energy Consumption(Exajoules)]]*23.88</f>
        <v>2.0375672909617424</v>
      </c>
      <c r="S260" s="4">
        <f>'[1]Wind Consumption - EJ'!BG107</f>
        <v>8.5325263440608978E-2</v>
      </c>
      <c r="T260" s="4">
        <f>Table1[[#This Row],[Hydroelectricity Generation(Twh)]]*0.086</f>
        <v>6.9577439999999999</v>
      </c>
      <c r="U260" s="4">
        <f>'[1]Hydro Generation - TWh'!BH107</f>
        <v>80.904000000000011</v>
      </c>
      <c r="V260" s="4">
        <f>Table1[[#This Row],[Hydroelectricity  Consumption (Exajoules)]]*0.086</f>
        <v>6.5065920591354368E-2</v>
      </c>
      <c r="W260" s="4">
        <f>'[1]Hydro Consumption - EJ'!BH107</f>
        <v>0.75658047199249268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580E-D6A0-48A5-83FF-F16CDC71EE54}">
  <dimension ref="A1:T260"/>
  <sheetViews>
    <sheetView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D76" sqref="D76"/>
    </sheetView>
  </sheetViews>
  <sheetFormatPr defaultRowHeight="14.4" x14ac:dyDescent="0.3"/>
  <cols>
    <col min="1" max="1" width="8.88671875" style="2"/>
    <col min="2" max="2" width="18.44140625" bestFit="1" customWidth="1"/>
    <col min="3" max="3" width="15.33203125" bestFit="1" customWidth="1"/>
    <col min="4" max="4" width="19.5546875" bestFit="1" customWidth="1"/>
    <col min="5" max="5" width="25.109375" style="5" bestFit="1" customWidth="1"/>
    <col min="6" max="6" width="27.21875" style="6" bestFit="1" customWidth="1"/>
    <col min="7" max="7" width="24.77734375" customWidth="1"/>
    <col min="8" max="8" width="26.33203125" customWidth="1"/>
    <col min="9" max="9" width="32.44140625" bestFit="1" customWidth="1"/>
    <col min="10" max="10" width="34" style="4" bestFit="1" customWidth="1"/>
    <col min="11" max="11" width="32.109375" bestFit="1" customWidth="1"/>
    <col min="12" max="12" width="34.6640625" bestFit="1" customWidth="1"/>
    <col min="13" max="13" width="35.44140625" customWidth="1"/>
    <col min="14" max="14" width="30.88671875" bestFit="1" customWidth="1"/>
    <col min="15" max="15" width="12.5546875" bestFit="1" customWidth="1"/>
    <col min="16" max="17" width="13.21875" bestFit="1" customWidth="1"/>
    <col min="18" max="18" width="14.77734375" bestFit="1" customWidth="1"/>
    <col min="19" max="19" width="17.6640625" bestFit="1" customWidth="1"/>
    <col min="20" max="20" width="13.21875" bestFit="1" customWidth="1"/>
  </cols>
  <sheetData>
    <row r="1" spans="1:20" s="6" customFormat="1" ht="57.6" x14ac:dyDescent="0.3">
      <c r="A1" s="9" t="s">
        <v>0</v>
      </c>
      <c r="B1" s="7" t="s">
        <v>1</v>
      </c>
      <c r="C1" s="7" t="s">
        <v>53</v>
      </c>
      <c r="D1" s="7" t="s">
        <v>40</v>
      </c>
      <c r="E1" s="7" t="s">
        <v>41</v>
      </c>
      <c r="F1" s="7" t="s">
        <v>42</v>
      </c>
      <c r="G1" s="7" t="s">
        <v>48</v>
      </c>
      <c r="H1" s="7" t="s">
        <v>49</v>
      </c>
      <c r="I1" s="7" t="s">
        <v>50</v>
      </c>
      <c r="J1" s="7" t="s">
        <v>43</v>
      </c>
      <c r="K1" s="7" t="s">
        <v>44</v>
      </c>
      <c r="L1" s="7" t="s">
        <v>45</v>
      </c>
      <c r="M1" s="7" t="s">
        <v>46</v>
      </c>
      <c r="N1" s="7" t="s">
        <v>47</v>
      </c>
      <c r="O1" s="7" t="s">
        <v>51</v>
      </c>
      <c r="P1" s="7" t="s">
        <v>52</v>
      </c>
      <c r="Q1" s="7" t="s">
        <v>54</v>
      </c>
      <c r="R1" s="7" t="s">
        <v>55</v>
      </c>
      <c r="S1" s="7" t="s">
        <v>56</v>
      </c>
      <c r="T1" s="7" t="s">
        <v>57</v>
      </c>
    </row>
    <row r="2" spans="1:20" x14ac:dyDescent="0.3">
      <c r="A2" s="5">
        <v>2020</v>
      </c>
      <c r="B2" s="5" t="str">
        <f>'[1]Oil Production - tonnes'!A50</f>
        <v>Algeria</v>
      </c>
      <c r="C2" s="8">
        <f>'[1]Oil Production - tonnes'!BE50</f>
        <v>57.625</v>
      </c>
      <c r="D2" s="8">
        <f>'[1]Oil Consumption - Tonnes'!BE80</f>
        <v>17.4696</v>
      </c>
      <c r="E2" s="8">
        <v>58.625720999999992</v>
      </c>
      <c r="F2" s="10">
        <f>Table1[[#This Row],[Natural Gas Consumption (Mil.ton.)]]</f>
        <v>31.212026999999999</v>
      </c>
      <c r="G2" s="10">
        <f>Table1[[#This Row],[Natural Gas Consumption(Bcm)]]</f>
        <v>43.350037499999999</v>
      </c>
      <c r="H2" s="10">
        <f>Table1[[#This Row],[Coal Production (Mil.ton.)]]</f>
        <v>0</v>
      </c>
      <c r="I2" s="8">
        <f>Table1[[#This Row],[Solar Energy Generation (Twh)]]*0.086</f>
        <v>5.8909999999999997E-2</v>
      </c>
      <c r="J2" s="8">
        <f>Table1[[#This Row],[Solar Energy Consumption ( Exajoules)]]*34.12</f>
        <v>0.22097576741129157</v>
      </c>
      <c r="K2" s="8">
        <f>Table1[[#This Row],[Wind Energy Generation (Mil.ton)]]</f>
        <v>0</v>
      </c>
      <c r="L2" s="8">
        <f>Table1[[#This Row],[Wind Energy Consumption(Exajoules)]]*23.88</f>
        <v>0</v>
      </c>
      <c r="M2" s="8">
        <f>Table1[[#This Row],[Hydroelectricity Generation(Twh)]]*0.086</f>
        <v>0</v>
      </c>
      <c r="N2" s="8">
        <f>Table1[[#This Row],[Hydroelectricity  Consumption (Exajoules)]]*0.086</f>
        <v>0</v>
      </c>
      <c r="O2" s="8">
        <f t="shared" ref="O2:O33" si="0">SUM(C2,E2,G2,I2,K2,M2)</f>
        <v>159.65966849999998</v>
      </c>
      <c r="P2" s="8">
        <f t="shared" ref="P2:P33" si="1">SUM(D2,F2,H2,J2,L2,N2)</f>
        <v>48.902602767411288</v>
      </c>
      <c r="Q2" s="8">
        <f t="shared" ref="Q2:Q65" si="2">SUM(C2,E2,G2)</f>
        <v>159.60075849999998</v>
      </c>
      <c r="R2" s="8">
        <f t="shared" ref="R2:R33" si="3">SUM(I2,K2,M2)</f>
        <v>5.8909999999999997E-2</v>
      </c>
      <c r="S2" s="8">
        <f>Table3[[#This Row],[Non-Renewable Energy Production]]/Table3[[#This Row],[Total Production]]*100</f>
        <v>99.963102766933275</v>
      </c>
      <c r="T2" s="8">
        <f>Table3[[#This Row],[Renewable Energy Production]]/Table3[[#This Row],[Total Production]]*100</f>
        <v>3.6897233066721546E-2</v>
      </c>
    </row>
    <row r="3" spans="1:20" x14ac:dyDescent="0.3">
      <c r="A3" s="5">
        <v>2021</v>
      </c>
      <c r="B3" s="5" t="str">
        <f>'[1]Oil Production - tonnes'!A50</f>
        <v>Algeria</v>
      </c>
      <c r="C3" s="8">
        <f>'[1]Oil Production - tonnes'!BF50</f>
        <v>58.2</v>
      </c>
      <c r="D3" s="8">
        <f>'[1]Oil Consumption - Tonnes'!BF80</f>
        <v>18.217790000000001</v>
      </c>
      <c r="E3" s="8">
        <v>72.790640999999994</v>
      </c>
      <c r="F3" s="10">
        <f>Table1[[#This Row],[Natural Gas Consumption (Mil.ton.)]]</f>
        <v>34.670097000000005</v>
      </c>
      <c r="G3" s="8">
        <v>0</v>
      </c>
      <c r="H3" s="8">
        <f>Table1[[#This Row],[Coal Consumption(Exajoules)]]*34.12</f>
        <v>0.38141915924847125</v>
      </c>
      <c r="I3" s="8">
        <f>Table1[[#This Row],[Solar Energy Generation (Twh)]]*0.086</f>
        <v>5.7103999999999995E-2</v>
      </c>
      <c r="J3" s="8">
        <f>Table1[[#This Row],[Solar Energy Consumption ( Exajoules)]]*34.12</f>
        <v>0.21341733941808341</v>
      </c>
      <c r="K3" s="8">
        <f>Table1[[#This Row],[Wind Energy Generation (Mil.ton)]]</f>
        <v>0</v>
      </c>
      <c r="L3" s="8">
        <f>Table1[[#This Row],[Wind Energy Consumption(Exajoules)]]*23.88</f>
        <v>0</v>
      </c>
      <c r="M3" s="8">
        <f>Table1[[#This Row],[Hydroelectricity Generation(Twh)]]*0.086</f>
        <v>0</v>
      </c>
      <c r="N3" s="8">
        <f>Table1[[#This Row],[Hydroelectricity  Consumption (Exajoules)]]*0.086</f>
        <v>0</v>
      </c>
      <c r="O3" s="8">
        <f t="shared" si="0"/>
        <v>131.04774499999999</v>
      </c>
      <c r="P3" s="8">
        <f t="shared" si="1"/>
        <v>53.482723498666566</v>
      </c>
      <c r="Q3" s="8">
        <f t="shared" si="2"/>
        <v>130.99064099999998</v>
      </c>
      <c r="R3" s="8">
        <f t="shared" si="3"/>
        <v>5.7103999999999995E-2</v>
      </c>
      <c r="S3" s="8">
        <f>Table3[[#This Row],[Non-Renewable Energy Production]]/Table3[[#This Row],[Total Production]]*100</f>
        <v>99.956425041880721</v>
      </c>
      <c r="T3" s="8">
        <f>Table3[[#This Row],[Renewable Energy Production]]/Table3[[#This Row],[Total Production]]*100</f>
        <v>4.3574958119271721E-2</v>
      </c>
    </row>
    <row r="4" spans="1:20" x14ac:dyDescent="0.3">
      <c r="A4" s="5">
        <v>2022</v>
      </c>
      <c r="B4" s="5" t="str">
        <f>'[1]Oil Production - tonnes'!A50</f>
        <v>Algeria</v>
      </c>
      <c r="C4" s="8">
        <f>'[1]Oil Production - tonnes'!BG50</f>
        <v>62.066000000000003</v>
      </c>
      <c r="D4" s="8">
        <f>'[1]Oil Consumption - Tonnes'!BG80</f>
        <v>18.657101358839569</v>
      </c>
      <c r="E4" s="8">
        <v>70.295147999999998</v>
      </c>
      <c r="F4" s="10">
        <f>Table1[[#This Row],[Natural Gas Consumption (Mil.ton.)]]</f>
        <v>36.243900000000004</v>
      </c>
      <c r="G4" s="8">
        <v>0</v>
      </c>
      <c r="H4" s="8">
        <f>Table1[[#This Row],[Coal Consumption(Exajoules)]]*34.12</f>
        <v>0.26713626056909562</v>
      </c>
      <c r="I4" s="8">
        <f>Table1[[#This Row],[Solar Energy Generation (Twh)]]*0.086</f>
        <v>5.8909999999999997E-2</v>
      </c>
      <c r="J4" s="8">
        <f>Table1[[#This Row],[Solar Energy Consumption ( Exajoules)]]*34.12</f>
        <v>0.20783548735082147</v>
      </c>
      <c r="K4" s="8">
        <f>Table1[[#This Row],[Wind Energy Generation (Mil.ton)]]</f>
        <v>0</v>
      </c>
      <c r="L4" s="8">
        <f>Table1[[#This Row],[Wind Energy Consumption(Exajoules)]]*23.88</f>
        <v>3.5860825970303266E-3</v>
      </c>
      <c r="M4" s="8">
        <f>Table1[[#This Row],[Hydroelectricity Generation(Twh)]]*0.086</f>
        <v>0</v>
      </c>
      <c r="N4" s="8">
        <f>Table1[[#This Row],[Hydroelectricity  Consumption (Exajoules)]]*0.086</f>
        <v>1.2914702820125966E-5</v>
      </c>
      <c r="O4" s="8">
        <f t="shared" si="0"/>
        <v>132.42005800000001</v>
      </c>
      <c r="P4" s="8">
        <f t="shared" si="1"/>
        <v>55.379572104059342</v>
      </c>
      <c r="Q4" s="8">
        <f t="shared" si="2"/>
        <v>132.36114800000001</v>
      </c>
      <c r="R4" s="8">
        <f t="shared" si="3"/>
        <v>5.8909999999999997E-2</v>
      </c>
      <c r="S4" s="8">
        <f>Table3[[#This Row],[Non-Renewable Energy Production]]/Table3[[#This Row],[Total Production]]*100</f>
        <v>99.955512781908013</v>
      </c>
      <c r="T4" s="8">
        <f>Table3[[#This Row],[Renewable Energy Production]]/Table3[[#This Row],[Total Production]]*100</f>
        <v>4.4487218091990258E-2</v>
      </c>
    </row>
    <row r="5" spans="1:20" x14ac:dyDescent="0.3">
      <c r="A5" s="5">
        <v>2023</v>
      </c>
      <c r="B5" s="5" t="str">
        <f>'[1]Oil Production - tonnes'!A50</f>
        <v>Algeria</v>
      </c>
      <c r="C5" s="8">
        <f>'[1]Oil Production - tonnes'!BH50</f>
        <v>60.381081111704617</v>
      </c>
      <c r="D5" s="8">
        <f>'[1]Oil Consumption - Tonnes'!BH80</f>
        <v>19.588873752403348</v>
      </c>
      <c r="E5" s="8">
        <v>73.111499999999992</v>
      </c>
      <c r="F5" s="10">
        <f>Table1[[#This Row],[Natural Gas Consumption (Mil.ton.)]]</f>
        <v>33.333299999999994</v>
      </c>
      <c r="G5" s="8">
        <v>0</v>
      </c>
      <c r="H5" s="8">
        <f>Table1[[#This Row],[Coal Consumption(Exajoules)]]*34.12</f>
        <v>0.23743226662278175</v>
      </c>
      <c r="I5" s="8">
        <f>Table1[[#This Row],[Solar Energy Generation (Twh)]]*0.086</f>
        <v>5.5813999999999996E-2</v>
      </c>
      <c r="J5" s="8">
        <f>Table1[[#This Row],[Solar Energy Consumption ( Exajoules)]]*34.12</f>
        <v>0.20708032933995127</v>
      </c>
      <c r="K5" s="8">
        <f>Table1[[#This Row],[Wind Energy Generation (Mil.ton)]]</f>
        <v>0</v>
      </c>
      <c r="L5" s="8">
        <f>Table1[[#This Row],[Wind Energy Consumption(Exajoules)]]*23.88</f>
        <v>3.5730527469422665E-3</v>
      </c>
      <c r="M5" s="8">
        <f>Table1[[#This Row],[Hydroelectricity Generation(Twh)]]*0.086</f>
        <v>0</v>
      </c>
      <c r="N5" s="8">
        <f>Table1[[#This Row],[Hydroelectricity  Consumption (Exajoules)]]*0.086</f>
        <v>5.5315360892564051E-5</v>
      </c>
      <c r="O5" s="8">
        <f t="shared" si="0"/>
        <v>133.54839511170462</v>
      </c>
      <c r="P5" s="8">
        <f t="shared" si="1"/>
        <v>53.370314716473906</v>
      </c>
      <c r="Q5" s="8">
        <f t="shared" si="2"/>
        <v>133.49258111170462</v>
      </c>
      <c r="R5" s="8">
        <f t="shared" si="3"/>
        <v>5.5813999999999996E-2</v>
      </c>
      <c r="S5" s="8">
        <f>Table3[[#This Row],[Non-Renewable Energy Production]]/Table3[[#This Row],[Total Production]]*100</f>
        <v>99.958206910720776</v>
      </c>
      <c r="T5" s="8">
        <f>Table3[[#This Row],[Renewable Energy Production]]/Table3[[#This Row],[Total Production]]*100</f>
        <v>4.1793089279219854E-2</v>
      </c>
    </row>
    <row r="6" spans="1:20" x14ac:dyDescent="0.3">
      <c r="A6" s="5">
        <v>2020</v>
      </c>
      <c r="B6" s="5" t="str">
        <f>'[1]Oil Production - tonnes'!A51</f>
        <v>Angola</v>
      </c>
      <c r="C6" s="8">
        <f>'[1]Oil Production - tonnes'!BE51</f>
        <v>64.571571590706228</v>
      </c>
      <c r="D6" s="8">
        <f>0</f>
        <v>0</v>
      </c>
      <c r="E6" s="8">
        <v>0</v>
      </c>
      <c r="F6" s="10">
        <f>Table1[[#This Row],[Natural Gas Consumption (Mil.ton.)]]</f>
        <v>0</v>
      </c>
      <c r="G6" s="8">
        <v>0</v>
      </c>
      <c r="H6" s="8">
        <f>Table1[[#This Row],[Coal Consumption(Exajoules)]]*34.12</f>
        <v>0</v>
      </c>
      <c r="I6" s="8">
        <f>Table1[[#This Row],[Solar Energy Generation (Twh)]]*0.086</f>
        <v>0</v>
      </c>
      <c r="J6" s="8">
        <f>Table1[[#This Row],[Solar Energy Consumption ( Exajoules)]]*34.12</f>
        <v>0</v>
      </c>
      <c r="K6" s="8">
        <f>Table1[[#This Row],[Wind Energy Generation (Mil.ton)]]</f>
        <v>0</v>
      </c>
      <c r="L6" s="8">
        <f>Table1[[#This Row],[Wind Energy Consumption(Exajoules)]]*23.88</f>
        <v>0</v>
      </c>
      <c r="M6" s="8">
        <f>Table1[[#This Row],[Hydroelectricity Generation(Twh)]]*0.086</f>
        <v>0</v>
      </c>
      <c r="N6" s="8">
        <f>Table1[[#This Row],[Hydroelectricity  Consumption (Exajoules)]]*0.086</f>
        <v>0</v>
      </c>
      <c r="O6" s="8">
        <f t="shared" si="0"/>
        <v>64.571571590706228</v>
      </c>
      <c r="P6" s="8">
        <f t="shared" si="1"/>
        <v>0</v>
      </c>
      <c r="Q6" s="8">
        <f t="shared" si="2"/>
        <v>64.571571590706228</v>
      </c>
      <c r="R6" s="8">
        <f t="shared" si="3"/>
        <v>0</v>
      </c>
      <c r="S6" s="8">
        <f>Table3[[#This Row],[Non-Renewable Energy Production]]/Table3[[#This Row],[Total Production]]*100</f>
        <v>100</v>
      </c>
      <c r="T6" s="8">
        <f>Table3[[#This Row],[Renewable Energy Production]]/Table3[[#This Row],[Total Production]]*100</f>
        <v>0</v>
      </c>
    </row>
    <row r="7" spans="1:20" x14ac:dyDescent="0.3">
      <c r="A7" s="5">
        <v>2021</v>
      </c>
      <c r="B7" s="5" t="str">
        <f>'[1]Oil Production - tonnes'!A51</f>
        <v>Angola</v>
      </c>
      <c r="C7" s="8">
        <f>'[1]Oil Production - tonnes'!BF51</f>
        <v>57.120805520187247</v>
      </c>
      <c r="D7" s="8">
        <v>0</v>
      </c>
      <c r="E7" s="8">
        <v>0</v>
      </c>
      <c r="F7" s="10">
        <f>Table1[[#This Row],[Natural Gas Consumption (Mil.ton.)]]</f>
        <v>0</v>
      </c>
      <c r="G7" s="8">
        <v>0</v>
      </c>
      <c r="H7" s="8">
        <f>Table1[[#This Row],[Coal Consumption(Exajoules)]]*34.12</f>
        <v>0</v>
      </c>
      <c r="I7" s="8">
        <f>Table1[[#This Row],[Solar Energy Generation (Twh)]]*0.086</f>
        <v>0</v>
      </c>
      <c r="J7" s="8">
        <f>Table1[[#This Row],[Solar Energy Consumption ( Exajoules)]]*34.12</f>
        <v>0</v>
      </c>
      <c r="K7" s="8">
        <f>Table1[[#This Row],[Wind Energy Generation (Mil.ton)]]</f>
        <v>0</v>
      </c>
      <c r="L7" s="8">
        <f>Table1[[#This Row],[Wind Energy Consumption(Exajoules)]]*23.88</f>
        <v>0</v>
      </c>
      <c r="M7" s="8">
        <f>Table1[[#This Row],[Hydroelectricity Generation(Twh)]]*0.086</f>
        <v>0</v>
      </c>
      <c r="N7" s="8">
        <f>Table1[[#This Row],[Hydroelectricity  Consumption (Exajoules)]]*0.086</f>
        <v>0</v>
      </c>
      <c r="O7" s="8">
        <f t="shared" si="0"/>
        <v>57.120805520187247</v>
      </c>
      <c r="P7" s="8">
        <f t="shared" si="1"/>
        <v>0</v>
      </c>
      <c r="Q7" s="8">
        <f t="shared" si="2"/>
        <v>57.120805520187247</v>
      </c>
      <c r="R7" s="8">
        <f t="shared" si="3"/>
        <v>0</v>
      </c>
      <c r="S7" s="8">
        <f>Table3[[#This Row],[Non-Renewable Energy Production]]/Table3[[#This Row],[Total Production]]*100</f>
        <v>100</v>
      </c>
      <c r="T7" s="8">
        <f>Table3[[#This Row],[Renewable Energy Production]]/Table3[[#This Row],[Total Production]]*100</f>
        <v>0</v>
      </c>
    </row>
    <row r="8" spans="1:20" x14ac:dyDescent="0.3">
      <c r="A8" s="5">
        <v>2022</v>
      </c>
      <c r="B8" s="5" t="str">
        <f>'[1]Oil Production - tonnes'!A51</f>
        <v>Angola</v>
      </c>
      <c r="C8" s="8">
        <f>'[1]Oil Production - tonnes'!BG51</f>
        <v>57.782553534059055</v>
      </c>
      <c r="D8" s="8">
        <v>0</v>
      </c>
      <c r="E8" s="8">
        <v>0</v>
      </c>
      <c r="F8" s="10">
        <f>Table1[[#This Row],[Natural Gas Consumption (Mil.ton.)]]</f>
        <v>0</v>
      </c>
      <c r="G8" s="8">
        <v>0</v>
      </c>
      <c r="H8" s="8">
        <f>Table1[[#This Row],[Coal Consumption(Exajoules)]]*34.12</f>
        <v>0</v>
      </c>
      <c r="I8" s="8">
        <f>Table1[[#This Row],[Solar Energy Generation (Twh)]]*0.086</f>
        <v>0</v>
      </c>
      <c r="J8" s="8">
        <f>Table1[[#This Row],[Solar Energy Consumption ( Exajoules)]]*34.12</f>
        <v>0</v>
      </c>
      <c r="K8" s="8">
        <f>Table1[[#This Row],[Wind Energy Generation (Mil.ton)]]</f>
        <v>0</v>
      </c>
      <c r="L8" s="8">
        <f>Table1[[#This Row],[Wind Energy Consumption(Exajoules)]]*23.88</f>
        <v>0</v>
      </c>
      <c r="M8" s="8">
        <f>Table1[[#This Row],[Hydroelectricity Generation(Twh)]]*0.086</f>
        <v>0</v>
      </c>
      <c r="N8" s="8">
        <f>Table1[[#This Row],[Hydroelectricity  Consumption (Exajoules)]]*0.086</f>
        <v>0</v>
      </c>
      <c r="O8" s="8">
        <f t="shared" si="0"/>
        <v>57.782553534059055</v>
      </c>
      <c r="P8" s="8">
        <f t="shared" si="1"/>
        <v>0</v>
      </c>
      <c r="Q8" s="8">
        <f t="shared" si="2"/>
        <v>57.782553534059055</v>
      </c>
      <c r="R8" s="8">
        <f t="shared" si="3"/>
        <v>0</v>
      </c>
      <c r="S8" s="8">
        <f>Table3[[#This Row],[Non-Renewable Energy Production]]/Table3[[#This Row],[Total Production]]*100</f>
        <v>100</v>
      </c>
      <c r="T8" s="8">
        <f>Table3[[#This Row],[Renewable Energy Production]]/Table3[[#This Row],[Total Production]]*100</f>
        <v>0</v>
      </c>
    </row>
    <row r="9" spans="1:20" x14ac:dyDescent="0.3">
      <c r="A9" s="5">
        <v>2023</v>
      </c>
      <c r="B9" s="5" t="str">
        <f>'[1]Oil Production - tonnes'!A51</f>
        <v>Angola</v>
      </c>
      <c r="C9" s="8">
        <f>'[1]Oil Production - tonnes'!BH51</f>
        <v>55.787834429024386</v>
      </c>
      <c r="D9" s="8">
        <v>0</v>
      </c>
      <c r="E9" s="8">
        <v>0</v>
      </c>
      <c r="F9" s="10">
        <f>Table1[[#This Row],[Natural Gas Consumption (Mil.ton.)]]</f>
        <v>0</v>
      </c>
      <c r="G9" s="8">
        <v>0</v>
      </c>
      <c r="H9" s="8">
        <f>Table1[[#This Row],[Coal Consumption(Exajoules)]]*34.12</f>
        <v>0</v>
      </c>
      <c r="I9" s="8">
        <f>Table1[[#This Row],[Solar Energy Generation (Twh)]]*0.086</f>
        <v>0</v>
      </c>
      <c r="J9" s="8">
        <f>Table1[[#This Row],[Solar Energy Consumption ( Exajoules)]]*34.12</f>
        <v>0</v>
      </c>
      <c r="K9" s="8">
        <f>Table1[[#This Row],[Wind Energy Generation (Mil.ton)]]</f>
        <v>0</v>
      </c>
      <c r="L9" s="8">
        <f>Table1[[#This Row],[Wind Energy Consumption(Exajoules)]]*23.88</f>
        <v>0</v>
      </c>
      <c r="M9" s="8">
        <f>Table1[[#This Row],[Hydroelectricity Generation(Twh)]]*0.086</f>
        <v>0</v>
      </c>
      <c r="N9" s="8">
        <f>Table1[[#This Row],[Hydroelectricity  Consumption (Exajoules)]]*0.086</f>
        <v>1.3554595448076723E-3</v>
      </c>
      <c r="O9" s="8">
        <f t="shared" si="0"/>
        <v>55.787834429024386</v>
      </c>
      <c r="P9" s="8">
        <f t="shared" si="1"/>
        <v>1.3554595448076723E-3</v>
      </c>
      <c r="Q9" s="8">
        <f t="shared" si="2"/>
        <v>55.787834429024386</v>
      </c>
      <c r="R9" s="8">
        <f t="shared" si="3"/>
        <v>0</v>
      </c>
      <c r="S9" s="8">
        <f>Table3[[#This Row],[Non-Renewable Energy Production]]/Table3[[#This Row],[Total Production]]*100</f>
        <v>100</v>
      </c>
      <c r="T9" s="8">
        <f>Table3[[#This Row],[Renewable Energy Production]]/Table3[[#This Row],[Total Production]]*100</f>
        <v>0</v>
      </c>
    </row>
    <row r="10" spans="1:20" x14ac:dyDescent="0.3">
      <c r="A10" s="5">
        <v>2020</v>
      </c>
      <c r="B10" s="5" t="str">
        <f>'[1]Oil Production - tonnes'!A10</f>
        <v>Argentina</v>
      </c>
      <c r="C10" s="8">
        <f>'[1]Oil Production - tonnes'!BE10</f>
        <v>33.731233885193525</v>
      </c>
      <c r="D10" s="8">
        <f>'[1]Oil Consumption - Tonnes'!BE10</f>
        <v>24.37051243646799</v>
      </c>
      <c r="E10" s="8">
        <v>27.570620511125998</v>
      </c>
      <c r="F10" s="10">
        <f>Table1[[#This Row],[Natural Gas Consumption (Mil.ton.)]]</f>
        <v>31.630496073722977</v>
      </c>
      <c r="G10" s="8">
        <v>0</v>
      </c>
      <c r="H10" s="8">
        <f>Table1[[#This Row],[Coal Consumption(Exajoules)]]*34.12</f>
        <v>1.2302024003863334</v>
      </c>
      <c r="I10" s="8">
        <f>Table1[[#This Row],[Solar Energy Generation (Twh)]]*0.086</f>
        <v>0.11561478799999997</v>
      </c>
      <c r="J10" s="8">
        <f>Table1[[#This Row],[Solar Energy Consumption ( Exajoules)]]*34.12</f>
        <v>0.4336796081066131</v>
      </c>
      <c r="K10" s="8">
        <f>Table1[[#This Row],[Wind Energy Generation (Mil.ton)]]</f>
        <v>0.80931495399999986</v>
      </c>
      <c r="L10" s="8">
        <f>Table1[[#This Row],[Wind Energy Consumption(Exajoules)]]*23.88</f>
        <v>2.1247042563557623</v>
      </c>
      <c r="M10" s="8">
        <f>Table1[[#This Row],[Hydroelectricity Generation(Twh)]]*0.086</f>
        <v>2.0355943177064804</v>
      </c>
      <c r="N10" s="8">
        <f>Table1[[#This Row],[Hydroelectricity  Consumption (Exajoules)]]*0.086</f>
        <v>1.9245813548564909E-2</v>
      </c>
      <c r="O10" s="8">
        <f t="shared" si="0"/>
        <v>64.262378456026013</v>
      </c>
      <c r="P10" s="8">
        <f t="shared" si="1"/>
        <v>59.808840588588247</v>
      </c>
      <c r="Q10" s="8">
        <f t="shared" si="2"/>
        <v>61.301854396319527</v>
      </c>
      <c r="R10" s="8">
        <f t="shared" si="3"/>
        <v>2.9605240597064801</v>
      </c>
      <c r="S10" s="8">
        <f>Table3[[#This Row],[Non-Renewable Energy Production]]/Table3[[#This Row],[Total Production]]*100</f>
        <v>95.393068026991344</v>
      </c>
      <c r="T10" s="8">
        <f>Table3[[#This Row],[Renewable Energy Production]]/Table3[[#This Row],[Total Production]]*100</f>
        <v>4.6069319730086429</v>
      </c>
    </row>
    <row r="11" spans="1:20" x14ac:dyDescent="0.3">
      <c r="A11" s="5">
        <v>2021</v>
      </c>
      <c r="B11" s="5" t="str">
        <f>'[1]Oil Production - tonnes'!A10</f>
        <v>Argentina</v>
      </c>
      <c r="C11" s="8">
        <f>'[1]Oil Production - tonnes'!BF10</f>
        <v>37.579203193635095</v>
      </c>
      <c r="D11" s="8">
        <f>'[1]Oil Consumption - Tonnes'!BF10</f>
        <v>29.528752670845265</v>
      </c>
      <c r="E11" s="8">
        <v>27.798116100299964</v>
      </c>
      <c r="F11" s="10">
        <f>Table1[[#This Row],[Natural Gas Consumption (Mil.ton.)]]</f>
        <v>33.072530236711088</v>
      </c>
      <c r="G11" s="8">
        <f>0</f>
        <v>0</v>
      </c>
      <c r="H11" s="8">
        <f>Table1[[#This Row],[Coal Consumption(Exajoules)]]*34.12</f>
        <v>1.726084568798542</v>
      </c>
      <c r="I11" s="8">
        <f>Table1[[#This Row],[Solar Energy Generation (Twh)]]*0.086</f>
        <v>0.18942523400000003</v>
      </c>
      <c r="J11" s="8">
        <f>Table1[[#This Row],[Solar Energy Consumption ( Exajoules)]]*34.12</f>
        <v>0.70794745579361906</v>
      </c>
      <c r="K11" s="8">
        <f>Table1[[#This Row],[Wind Energy Generation (Mil.ton)]]</f>
        <v>1.1126292999999998</v>
      </c>
      <c r="L11" s="8">
        <f>Table1[[#This Row],[Wind Energy Consumption(Exajoules)]]*23.88</f>
        <v>2.9103081732988358</v>
      </c>
      <c r="M11" s="8">
        <f>Table1[[#This Row],[Hydroelectricity Generation(Twh)]]*0.086</f>
        <v>1.6897284169279998</v>
      </c>
      <c r="N11" s="8">
        <f>Table1[[#This Row],[Hydroelectricity  Consumption (Exajoules)]]*0.086</f>
        <v>1.5917304754257202E-2</v>
      </c>
      <c r="O11" s="8">
        <f t="shared" si="0"/>
        <v>68.369102244863058</v>
      </c>
      <c r="P11" s="8">
        <f t="shared" si="1"/>
        <v>67.961540410201593</v>
      </c>
      <c r="Q11" s="8">
        <f t="shared" si="2"/>
        <v>65.377319293935059</v>
      </c>
      <c r="R11" s="8">
        <f t="shared" si="3"/>
        <v>2.9917829509279996</v>
      </c>
      <c r="S11" s="8">
        <f>Table3[[#This Row],[Non-Renewable Energy Production]]/Table3[[#This Row],[Total Production]]*100</f>
        <v>95.624071616133023</v>
      </c>
      <c r="T11" s="8">
        <f>Table3[[#This Row],[Renewable Energy Production]]/Table3[[#This Row],[Total Production]]*100</f>
        <v>4.3759283838669809</v>
      </c>
    </row>
    <row r="12" spans="1:20" x14ac:dyDescent="0.3">
      <c r="A12" s="5">
        <v>2022</v>
      </c>
      <c r="B12" s="5" t="str">
        <f>'[1]Oil Production - tonnes'!A10</f>
        <v>Argentina</v>
      </c>
      <c r="C12" s="8">
        <f>'[1]Oil Production - tonnes'!BG10</f>
        <v>45.359345593561457</v>
      </c>
      <c r="D12" s="8">
        <f>'[1]Oil Consumption - Tonnes'!BG10</f>
        <v>34.541161379327562</v>
      </c>
      <c r="E12" s="8">
        <v>29.989081657656012</v>
      </c>
      <c r="F12" s="10">
        <f>Table1[[#This Row],[Natural Gas Consumption (Mil.ton.)]]</f>
        <v>33.014041761407078</v>
      </c>
      <c r="G12" s="8">
        <v>0</v>
      </c>
      <c r="H12" s="8">
        <f>Table1[[#This Row],[Coal Consumption(Exajoules)]]*34.12</f>
        <v>1.8291626760363577</v>
      </c>
      <c r="I12" s="8">
        <f>Table1[[#This Row],[Solar Energy Generation (Twh)]]*0.086</f>
        <v>0.25284679399999999</v>
      </c>
      <c r="J12" s="8">
        <f>Table1[[#This Row],[Solar Energy Consumption ( Exajoules)]]*34.12</f>
        <v>0.94152965426445001</v>
      </c>
      <c r="K12" s="8">
        <f>Table1[[#This Row],[Wind Energy Generation (Mil.ton)]]</f>
        <v>1.218189398</v>
      </c>
      <c r="L12" s="8">
        <f>Table1[[#This Row],[Wind Energy Consumption(Exajoules)]]*23.88</f>
        <v>3.1748020648956299</v>
      </c>
      <c r="M12" s="8">
        <f>Table1[[#This Row],[Hydroelectricity Generation(Twh)]]*0.086</f>
        <v>1.9581847283900002</v>
      </c>
      <c r="N12" s="8">
        <f>Table1[[#This Row],[Hydroelectricity  Consumption (Exajoules)]]*0.086</f>
        <v>1.8378905802965164E-2</v>
      </c>
      <c r="O12" s="8">
        <f t="shared" si="0"/>
        <v>78.777648171607481</v>
      </c>
      <c r="P12" s="8">
        <f t="shared" si="1"/>
        <v>73.519076441734057</v>
      </c>
      <c r="Q12" s="8">
        <f t="shared" si="2"/>
        <v>75.348427251217473</v>
      </c>
      <c r="R12" s="8">
        <f t="shared" si="3"/>
        <v>3.4292209203900006</v>
      </c>
      <c r="S12" s="8">
        <f>Table3[[#This Row],[Non-Renewable Energy Production]]/Table3[[#This Row],[Total Production]]*100</f>
        <v>95.646962050809307</v>
      </c>
      <c r="T12" s="8">
        <f>Table3[[#This Row],[Renewable Energy Production]]/Table3[[#This Row],[Total Production]]*100</f>
        <v>4.353037949190691</v>
      </c>
    </row>
    <row r="13" spans="1:20" x14ac:dyDescent="0.3">
      <c r="A13" s="5">
        <v>2023</v>
      </c>
      <c r="B13" s="5" t="str">
        <f>'[1]Oil Production - tonnes'!A10</f>
        <v>Argentina</v>
      </c>
      <c r="C13" s="8">
        <f>'[1]Oil Production - tonnes'!BH10</f>
        <v>51.245193207550464</v>
      </c>
      <c r="D13" s="8">
        <f>'[1]Oil Consumption - Tonnes'!BH10</f>
        <v>32.797418822215526</v>
      </c>
      <c r="E13" s="8">
        <v>29.939450809463985</v>
      </c>
      <c r="F13" s="10">
        <f>Table1[[#This Row],[Natural Gas Consumption (Mil.ton.)]]</f>
        <v>32.354209667105387</v>
      </c>
      <c r="G13" s="8">
        <v>0</v>
      </c>
      <c r="H13" s="8">
        <f>Table1[[#This Row],[Coal Consumption(Exajoules)]]*34.12</f>
        <v>1.5714815168082712</v>
      </c>
      <c r="I13" s="8">
        <f>Table1[[#This Row],[Solar Energy Generation (Twh)]]*0.086</f>
        <v>0.28144206922336928</v>
      </c>
      <c r="J13" s="8">
        <f>Table1[[#This Row],[Solar Energy Consumption ( Exajoules)]]*34.12</f>
        <v>1.044202481135726</v>
      </c>
      <c r="K13" s="8">
        <f>Table1[[#This Row],[Wind Energy Generation (Mil.ton)]]</f>
        <v>1.2448865866360004</v>
      </c>
      <c r="L13" s="8">
        <f>Table1[[#This Row],[Wind Energy Consumption(Exajoules)]]*23.88</f>
        <v>3.2325911486148833</v>
      </c>
      <c r="M13" s="8">
        <f>Table1[[#This Row],[Hydroelectricity Generation(Twh)]]*0.086</f>
        <v>2.5712445859140871</v>
      </c>
      <c r="N13" s="8">
        <f>Table1[[#This Row],[Hydroelectricity  Consumption (Exajoules)]]*0.086</f>
        <v>2.4045207381248473E-2</v>
      </c>
      <c r="O13" s="8">
        <f t="shared" si="0"/>
        <v>85.282217258787909</v>
      </c>
      <c r="P13" s="8">
        <f t="shared" si="1"/>
        <v>71.023948843261053</v>
      </c>
      <c r="Q13" s="8">
        <f t="shared" si="2"/>
        <v>81.184644017014449</v>
      </c>
      <c r="R13" s="8">
        <f t="shared" si="3"/>
        <v>4.0975732417734569</v>
      </c>
      <c r="S13" s="8">
        <f>Table3[[#This Row],[Non-Renewable Energy Production]]/Table3[[#This Row],[Total Production]]*100</f>
        <v>95.195278249697211</v>
      </c>
      <c r="T13" s="8">
        <f>Table3[[#This Row],[Renewable Energy Production]]/Table3[[#This Row],[Total Production]]*100</f>
        <v>4.8047217503027841</v>
      </c>
    </row>
    <row r="14" spans="1:20" x14ac:dyDescent="0.3">
      <c r="A14" s="5">
        <v>2020</v>
      </c>
      <c r="B14" s="5" t="str">
        <f>'[1]Oil Production - tonnes'!A65</f>
        <v>Australia</v>
      </c>
      <c r="C14" s="8">
        <f>'[1]Oil Production - tonnes'!BE65</f>
        <v>19.111839464263333</v>
      </c>
      <c r="D14" s="8">
        <f>'[1]Oil Consumption - Tonnes'!BE93</f>
        <v>43.014277406345741</v>
      </c>
      <c r="E14" s="8">
        <v>104.91579374454227</v>
      </c>
      <c r="F14" s="10">
        <f>Table1[[#This Row],[Natural Gas Consumption (Mil.ton.)]]</f>
        <v>30.468484676727027</v>
      </c>
      <c r="G14" s="8">
        <f>'[1]Coal Production - mt'!AO45</f>
        <v>469.998205140599</v>
      </c>
      <c r="H14" s="8">
        <f>Table1[[#This Row],[Coal Consumption(Exajoules)]]*34.12</f>
        <v>57.492840700149529</v>
      </c>
      <c r="I14" s="8">
        <f>Table1[[#This Row],[Solar Energy Generation (Twh)]]*0.086</f>
        <v>2.050630526</v>
      </c>
      <c r="J14" s="8">
        <f>Table1[[#This Row],[Solar Energy Consumption ( Exajoules)]]*34.12</f>
        <v>7.6920665407180779</v>
      </c>
      <c r="K14" s="8">
        <f>Table1[[#This Row],[Wind Energy Generation (Mil.ton)]]</f>
        <v>1.9441926944847727</v>
      </c>
      <c r="L14" s="8">
        <f>Table1[[#This Row],[Wind Energy Consumption(Exajoules)]]*23.88</f>
        <v>0.1072440006583929</v>
      </c>
      <c r="M14" s="8">
        <f>Table1[[#This Row],[Hydroelectricity Generation(Twh)]]*0.086</f>
        <v>1.2402022160000001</v>
      </c>
      <c r="N14" s="8">
        <f>Table1[[#This Row],[Hydroelectricity  Consumption (Exajoules)]]*0.086</f>
        <v>1.1725667357444762E-2</v>
      </c>
      <c r="O14" s="8">
        <f t="shared" si="0"/>
        <v>599.26086378588934</v>
      </c>
      <c r="P14" s="8">
        <f t="shared" si="1"/>
        <v>138.78663899195624</v>
      </c>
      <c r="Q14" s="8">
        <f t="shared" si="2"/>
        <v>594.02583834940458</v>
      </c>
      <c r="R14" s="8">
        <f t="shared" si="3"/>
        <v>5.235025436484773</v>
      </c>
      <c r="S14" s="8">
        <f>Table3[[#This Row],[Non-Renewable Energy Production]]/Table3[[#This Row],[Total Production]]*100</f>
        <v>99.126419602406216</v>
      </c>
      <c r="T14" s="8">
        <f>Table3[[#This Row],[Renewable Energy Production]]/Table3[[#This Row],[Total Production]]*100</f>
        <v>0.87358039759379347</v>
      </c>
    </row>
    <row r="15" spans="1:20" x14ac:dyDescent="0.3">
      <c r="A15" s="5">
        <v>2021</v>
      </c>
      <c r="B15" s="5" t="str">
        <f>'[1]Oil Production - tonnes'!A65</f>
        <v>Australia</v>
      </c>
      <c r="C15" s="8">
        <f>'[1]Oil Production - tonnes'!BF65</f>
        <v>18.420024024852957</v>
      </c>
      <c r="D15" s="8">
        <f>'[1]Oil Consumption - Tonnes'!BF93</f>
        <v>44.128457727269215</v>
      </c>
      <c r="E15" s="8">
        <v>106.50673678467713</v>
      </c>
      <c r="F15" s="10">
        <f>Table1[[#This Row],[Natural Gas Consumption (Mil.ton.)]]</f>
        <v>28.494512150817783</v>
      </c>
      <c r="G15" s="8">
        <f>'[1]Coal Production - mt'!AP45</f>
        <v>460.31128706141209</v>
      </c>
      <c r="H15" s="8">
        <f>Table1[[#This Row],[Coal Consumption(Exajoules)]]*34.12</f>
        <v>55.574986639022825</v>
      </c>
      <c r="I15" s="8">
        <f>Table1[[#This Row],[Solar Energy Generation (Twh)]]*0.086</f>
        <v>2.6826674019999999</v>
      </c>
      <c r="J15" s="8">
        <f>Table1[[#This Row],[Solar Energy Consumption ( Exajoules)]]*34.12</f>
        <v>10.026053355932236</v>
      </c>
      <c r="K15" s="8">
        <f>Table1[[#This Row],[Wind Energy Generation (Mil.ton)]]</f>
        <v>2.3044453314993714</v>
      </c>
      <c r="L15" s="8">
        <f>Table1[[#This Row],[Wind Energy Consumption(Exajoules)]]*23.88</f>
        <v>5.1041124129295348</v>
      </c>
      <c r="M15" s="8">
        <f>Table1[[#This Row],[Hydroelectricity Generation(Twh)]]*0.086</f>
        <v>1.3710709091181641</v>
      </c>
      <c r="N15" s="8">
        <f>Table1[[#This Row],[Hydroelectricity  Consumption (Exajoules)]]*0.086</f>
        <v>1.2915538698434828E-2</v>
      </c>
      <c r="O15" s="8">
        <f t="shared" si="0"/>
        <v>591.5962315135597</v>
      </c>
      <c r="P15" s="8">
        <f t="shared" si="1"/>
        <v>143.34103782467002</v>
      </c>
      <c r="Q15" s="8">
        <f t="shared" si="2"/>
        <v>585.23804787094218</v>
      </c>
      <c r="R15" s="8">
        <f t="shared" si="3"/>
        <v>6.3581836426175355</v>
      </c>
      <c r="S15" s="8">
        <f>Table3[[#This Row],[Non-Renewable Energy Production]]/Table3[[#This Row],[Total Production]]*100</f>
        <v>98.925249468484523</v>
      </c>
      <c r="T15" s="8">
        <f>Table3[[#This Row],[Renewable Energy Production]]/Table3[[#This Row],[Total Production]]*100</f>
        <v>1.0747505315154806</v>
      </c>
    </row>
    <row r="16" spans="1:20" x14ac:dyDescent="0.3">
      <c r="A16" s="5">
        <v>2022</v>
      </c>
      <c r="B16" s="5" t="str">
        <f>'[1]Oil Production - tonnes'!A65</f>
        <v>Australia</v>
      </c>
      <c r="C16" s="8">
        <f>'[1]Oil Production - tonnes'!BG65</f>
        <v>17.085698786344324</v>
      </c>
      <c r="D16" s="8">
        <f>'[1]Oil Consumption - Tonnes'!BG93</f>
        <v>46.831682547517374</v>
      </c>
      <c r="E16" s="8">
        <v>111.05217659559356</v>
      </c>
      <c r="F16" s="10">
        <f>Table1[[#This Row],[Natural Gas Consumption (Mil.ton.)]]</f>
        <v>31.123338341270816</v>
      </c>
      <c r="G16" s="8">
        <f>'[1]Coal Production - mt'!AQ45</f>
        <v>440.12922206878613</v>
      </c>
      <c r="H16" s="8">
        <f>Table1[[#This Row],[Coal Consumption(Exajoules)]]*34.12</f>
        <v>52.695639004707331</v>
      </c>
      <c r="I16" s="8">
        <f>Table1[[#This Row],[Solar Energy Generation (Twh)]]*0.086</f>
        <v>3.2287923419999993</v>
      </c>
      <c r="J16" s="8">
        <f>Table1[[#This Row],[Solar Energy Consumption ( Exajoules)]]*34.12</f>
        <v>12.023106204271315</v>
      </c>
      <c r="K16" s="8">
        <f>Table1[[#This Row],[Wind Energy Generation (Mil.ton)]]</f>
        <v>2.5843257999999998</v>
      </c>
      <c r="L16" s="8">
        <f>Table1[[#This Row],[Wind Energy Consumption(Exajoules)]]*23.88</f>
        <v>7.9790337262675162E-2</v>
      </c>
      <c r="M16" s="8">
        <f>Table1[[#This Row],[Hydroelectricity Generation(Twh)]]*0.086</f>
        <v>1.4328252730341797</v>
      </c>
      <c r="N16" s="8">
        <f>Table1[[#This Row],[Hydroelectricity  Consumption (Exajoules)]]*0.086</f>
        <v>1.344804674386978E-2</v>
      </c>
      <c r="O16" s="8">
        <f t="shared" si="0"/>
        <v>575.51304086575817</v>
      </c>
      <c r="P16" s="8">
        <f t="shared" si="1"/>
        <v>142.76700448177334</v>
      </c>
      <c r="Q16" s="8">
        <f t="shared" si="2"/>
        <v>568.26709745072401</v>
      </c>
      <c r="R16" s="8">
        <f t="shared" si="3"/>
        <v>7.2459434150341782</v>
      </c>
      <c r="S16" s="8">
        <f>Table3[[#This Row],[Non-Renewable Energy Production]]/Table3[[#This Row],[Total Production]]*100</f>
        <v>98.740959300568775</v>
      </c>
      <c r="T16" s="8">
        <f>Table3[[#This Row],[Renewable Energy Production]]/Table3[[#This Row],[Total Production]]*100</f>
        <v>1.2590406994312293</v>
      </c>
    </row>
    <row r="17" spans="1:20" x14ac:dyDescent="0.3">
      <c r="A17" s="5">
        <v>2023</v>
      </c>
      <c r="B17" s="5" t="str">
        <f>'[1]Oil Production - tonnes'!A65</f>
        <v>Australia</v>
      </c>
      <c r="C17" s="8">
        <f>'[1]Oil Production - tonnes'!BH65</f>
        <v>15.663899154454704</v>
      </c>
      <c r="D17" s="8">
        <f>'[1]Oil Consumption - Tonnes'!BH93</f>
        <v>49.552260102623791</v>
      </c>
      <c r="E17" s="8">
        <v>109.252953892772</v>
      </c>
      <c r="F17" s="10">
        <f>Table1[[#This Row],[Natural Gas Consumption (Mil.ton.)]]</f>
        <v>28.887482190308994</v>
      </c>
      <c r="G17" s="8">
        <f>'[1]Coal Production - mt'!AR45</f>
        <v>455.76836565801722</v>
      </c>
      <c r="H17" s="8">
        <f>Table1[[#This Row],[Coal Consumption(Exajoules)]]*34.12</f>
        <v>51.467985606193537</v>
      </c>
      <c r="I17" s="8">
        <f>Table1[[#This Row],[Solar Energy Generation (Twh)]]*0.086</f>
        <v>3.8695137559999999</v>
      </c>
      <c r="J17" s="8">
        <f>Table1[[#This Row],[Solar Energy Consumption ( Exajoules)]]*34.12</f>
        <v>14.356616114377974</v>
      </c>
      <c r="K17" s="8">
        <f>Table1[[#This Row],[Wind Energy Generation (Mil.ton)]]</f>
        <v>2.7406404319999997</v>
      </c>
      <c r="L17" s="8">
        <f>Table1[[#This Row],[Wind Energy Consumption(Exajoules)]]*23.88</f>
        <v>6.7351785385608673</v>
      </c>
      <c r="M17" s="8">
        <f>Table1[[#This Row],[Hydroelectricity Generation(Twh)]]*0.086</f>
        <v>1.3124602750341796</v>
      </c>
      <c r="N17" s="8">
        <f>Table1[[#This Row],[Hydroelectricity  Consumption (Exajoules)]]*0.086</f>
        <v>1.2273581594228743E-2</v>
      </c>
      <c r="O17" s="8">
        <f t="shared" si="0"/>
        <v>588.60783316827792</v>
      </c>
      <c r="P17" s="8">
        <f t="shared" si="1"/>
        <v>151.01179613365937</v>
      </c>
      <c r="Q17" s="8">
        <f t="shared" si="2"/>
        <v>580.68521870524387</v>
      </c>
      <c r="R17" s="8">
        <f t="shared" si="3"/>
        <v>7.9226144630341793</v>
      </c>
      <c r="S17" s="8">
        <f>Table3[[#This Row],[Non-Renewable Energy Production]]/Table3[[#This Row],[Total Production]]*100</f>
        <v>98.65400798008595</v>
      </c>
      <c r="T17" s="8">
        <f>Table3[[#This Row],[Renewable Energy Production]]/Table3[[#This Row],[Total Production]]*100</f>
        <v>1.3459920199140762</v>
      </c>
    </row>
    <row r="18" spans="1:20" x14ac:dyDescent="0.3">
      <c r="A18" s="5">
        <v>2020</v>
      </c>
      <c r="B18" s="5" t="s">
        <v>23</v>
      </c>
      <c r="C18" s="8">
        <v>0</v>
      </c>
      <c r="D18" s="8">
        <f>'[1]Oil Consumption - Tonnes'!$BE23</f>
        <v>11.032713999999999</v>
      </c>
      <c r="E18" s="8">
        <v>0</v>
      </c>
      <c r="F18" s="10">
        <f>Table1[[#This Row],[Natural Gas Consumption (Mil.ton.)]]</f>
        <v>6.1396187127336015</v>
      </c>
      <c r="G18" s="8">
        <v>0</v>
      </c>
      <c r="H18" s="8">
        <f>Table1[[#This Row],[Coal Consumption(Exajoules)]]*34.12</f>
        <v>3.5660406547784804</v>
      </c>
      <c r="I18" s="8">
        <f>Table1[[#This Row],[Solar Energy Generation (Twh)]]*0.086</f>
        <v>0.17569231453999998</v>
      </c>
      <c r="J18" s="8">
        <f>Table1[[#This Row],[Solar Energy Consumption ( Exajoules)]]*34.12</f>
        <v>0.65903487570583819</v>
      </c>
      <c r="K18" s="8">
        <f>Table1[[#This Row],[Wind Energy Generation (Mil.ton)]]</f>
        <v>0.584071620076</v>
      </c>
      <c r="L18" s="8">
        <f>Table1[[#This Row],[Wind Energy Consumption(Exajoules)]]*23.88</f>
        <v>1.5333701500296593</v>
      </c>
      <c r="M18" s="8">
        <f>Table1[[#This Row],[Hydroelectricity Generation(Twh)]]*0.086</f>
        <v>3.6118305881012001</v>
      </c>
      <c r="N18" s="8">
        <f>Table1[[#This Row],[Hydroelectricity  Consumption (Exajoules)]]*0.086</f>
        <v>3.4148562550544735E-2</v>
      </c>
      <c r="O18" s="8">
        <f t="shared" si="0"/>
        <v>4.3715945227172002</v>
      </c>
      <c r="P18" s="8">
        <f t="shared" si="1"/>
        <v>22.96492695579812</v>
      </c>
      <c r="Q18" s="8">
        <f t="shared" si="2"/>
        <v>0</v>
      </c>
      <c r="R18" s="8">
        <f t="shared" si="3"/>
        <v>4.3715945227172002</v>
      </c>
      <c r="S18" s="8">
        <f>Table3[[#This Row],[Non-Renewable Energy Production]]/Table3[[#This Row],[Total Production]]*100</f>
        <v>0</v>
      </c>
      <c r="T18" s="8">
        <f>Table3[[#This Row],[Renewable Energy Production]]/Table3[[#This Row],[Total Production]]*100</f>
        <v>100</v>
      </c>
    </row>
    <row r="19" spans="1:20" x14ac:dyDescent="0.3">
      <c r="A19" s="5">
        <v>2021</v>
      </c>
      <c r="B19" s="5" t="s">
        <v>23</v>
      </c>
      <c r="C19" s="8">
        <v>0</v>
      </c>
      <c r="D19" s="8">
        <v>11.6</v>
      </c>
      <c r="E19" s="8">
        <v>0</v>
      </c>
      <c r="F19" s="10">
        <f>Table1[[#This Row],[Natural Gas Consumption (Mil.ton.)]]</f>
        <v>6.4911168622368001</v>
      </c>
      <c r="G19" s="8">
        <v>0</v>
      </c>
      <c r="H19" s="8">
        <f>Table1[[#This Row],[Coal Consumption(Exajoules)]]*34.12</f>
        <v>3.7048375818133352</v>
      </c>
      <c r="I19" s="8">
        <f>Table1[[#This Row],[Solar Energy Generation (Twh)]]*0.086</f>
        <v>0.23930376253999991</v>
      </c>
      <c r="J19" s="8">
        <f>Table1[[#This Row],[Solar Energy Consumption ( Exajoules)]]*34.12</f>
        <v>0.89436072669923294</v>
      </c>
      <c r="K19" s="8">
        <f>Table1[[#This Row],[Wind Energy Generation (Mil.ton)]]</f>
        <v>0.57964359011035116</v>
      </c>
      <c r="L19" s="8">
        <f>Table1[[#This Row],[Wind Energy Consumption(Exajoules)]]*23.88</f>
        <v>1.516175618469715</v>
      </c>
      <c r="M19" s="8">
        <f>Table1[[#This Row],[Hydroelectricity Generation(Twh)]]*0.086</f>
        <v>3.3326143356885773</v>
      </c>
      <c r="N19" s="8">
        <f>Table1[[#This Row],[Hydroelectricity  Consumption (Exajoules)]]*0.086</f>
        <v>3.1393350660800928E-2</v>
      </c>
      <c r="O19" s="8">
        <f t="shared" si="0"/>
        <v>4.1515616883389281</v>
      </c>
      <c r="P19" s="8">
        <f t="shared" si="1"/>
        <v>24.237884139879881</v>
      </c>
      <c r="Q19" s="8">
        <f t="shared" si="2"/>
        <v>0</v>
      </c>
      <c r="R19" s="8">
        <f t="shared" si="3"/>
        <v>4.1515616883389281</v>
      </c>
      <c r="S19" s="8">
        <f>Table3[[#This Row],[Non-Renewable Energy Production]]/Table3[[#This Row],[Total Production]]*100</f>
        <v>0</v>
      </c>
      <c r="T19" s="8">
        <f>Table3[[#This Row],[Renewable Energy Production]]/Table3[[#This Row],[Total Production]]*100</f>
        <v>100</v>
      </c>
    </row>
    <row r="20" spans="1:20" x14ac:dyDescent="0.3">
      <c r="A20" s="5">
        <v>2022</v>
      </c>
      <c r="B20" s="5" t="s">
        <v>23</v>
      </c>
      <c r="C20" s="8">
        <v>0</v>
      </c>
      <c r="D20" s="8">
        <v>11.2</v>
      </c>
      <c r="E20" s="8">
        <v>0</v>
      </c>
      <c r="F20" s="10">
        <f>Table1[[#This Row],[Natural Gas Consumption (Mil.ton.)]]</f>
        <v>5.6972340650088009</v>
      </c>
      <c r="G20" s="8">
        <v>0</v>
      </c>
      <c r="H20" s="8">
        <f>Table1[[#This Row],[Coal Consumption(Exajoules)]]*34.12</f>
        <v>3.4119999999999999</v>
      </c>
      <c r="I20" s="8">
        <f>Table1[[#This Row],[Solar Energy Generation (Twh)]]*0.086</f>
        <v>0.32608657409999992</v>
      </c>
      <c r="J20" s="8">
        <f>Table1[[#This Row],[Solar Energy Consumption ( Exajoules)]]*34.12</f>
        <v>1.2142537885904312</v>
      </c>
      <c r="K20" s="8">
        <f>Table1[[#This Row],[Wind Energy Generation (Mil.ton)]]</f>
        <v>0.62308153117513321</v>
      </c>
      <c r="L20" s="8">
        <f>Table1[[#This Row],[Wind Energy Consumption(Exajoules)]]*23.88</f>
        <v>1.6238530763983725</v>
      </c>
      <c r="M20" s="8">
        <f>Table1[[#This Row],[Hydroelectricity Generation(Twh)]]*0.086</f>
        <v>2.9221133748415977</v>
      </c>
      <c r="N20" s="8">
        <f>Table1[[#This Row],[Hydroelectricity  Consumption (Exajoules)]]*0.086</f>
        <v>2.7426037251949309E-2</v>
      </c>
      <c r="O20" s="8">
        <f t="shared" si="0"/>
        <v>3.871281480116731</v>
      </c>
      <c r="P20" s="8">
        <f t="shared" si="1"/>
        <v>23.17476696724955</v>
      </c>
      <c r="Q20" s="8">
        <f t="shared" si="2"/>
        <v>0</v>
      </c>
      <c r="R20" s="8">
        <f t="shared" si="3"/>
        <v>3.871281480116731</v>
      </c>
      <c r="S20" s="8">
        <f>Table3[[#This Row],[Non-Renewable Energy Production]]/Table3[[#This Row],[Total Production]]*100</f>
        <v>0</v>
      </c>
      <c r="T20" s="8">
        <f>Table3[[#This Row],[Renewable Energy Production]]/Table3[[#This Row],[Total Production]]*100</f>
        <v>100</v>
      </c>
    </row>
    <row r="21" spans="1:20" x14ac:dyDescent="0.3">
      <c r="A21" s="5">
        <v>2023</v>
      </c>
      <c r="B21" s="5" t="s">
        <v>23</v>
      </c>
      <c r="C21" s="8">
        <v>0</v>
      </c>
      <c r="D21" s="8">
        <v>11.2</v>
      </c>
      <c r="E21" s="8">
        <v>0</v>
      </c>
      <c r="F21" s="10">
        <f>Table1[[#This Row],[Natural Gas Consumption (Mil.ton.)]]</f>
        <v>4.954520578384801</v>
      </c>
      <c r="G21" s="8">
        <v>0</v>
      </c>
      <c r="H21" s="8">
        <f>Table1[[#This Row],[Coal Consumption(Exajoules)]]*34.12</f>
        <v>3.4119999999999999</v>
      </c>
      <c r="I21" s="8">
        <f>Table1[[#This Row],[Solar Energy Generation (Twh)]]*0.086</f>
        <v>0.44410712609999997</v>
      </c>
      <c r="J21" s="8">
        <f>Table1[[#This Row],[Solar Energy Consumption ( Exajoules)]]*34.12</f>
        <v>1.6477201113104818</v>
      </c>
      <c r="K21" s="8">
        <f>Table1[[#This Row],[Wind Energy Generation (Mil.ton)]]</f>
        <v>0.69123013740499184</v>
      </c>
      <c r="L21" s="8">
        <f>Table1[[#This Row],[Wind Energy Consumption(Exajoules)]]*23.88</f>
        <v>1.794914130270481</v>
      </c>
      <c r="M21" s="8">
        <f>Table1[[#This Row],[Hydroelectricity Generation(Twh)]]*0.086</f>
        <v>3.3415864215744069</v>
      </c>
      <c r="N21" s="8">
        <f>Table1[[#This Row],[Hydroelectricity  Consumption (Exajoules)]]*0.086</f>
        <v>3.1249122977256773E-2</v>
      </c>
      <c r="O21" s="8">
        <f t="shared" si="0"/>
        <v>4.4769236850793988</v>
      </c>
      <c r="P21" s="8">
        <f t="shared" si="1"/>
        <v>23.040403942943019</v>
      </c>
      <c r="Q21" s="8">
        <f t="shared" si="2"/>
        <v>0</v>
      </c>
      <c r="R21" s="8">
        <f t="shared" si="3"/>
        <v>4.4769236850793988</v>
      </c>
      <c r="S21" s="8">
        <f>Table3[[#This Row],[Non-Renewable Energy Production]]/Table3[[#This Row],[Total Production]]*100</f>
        <v>0</v>
      </c>
      <c r="T21" s="8">
        <f>Table3[[#This Row],[Renewable Energy Production]]/Table3[[#This Row],[Total Production]]*100</f>
        <v>100</v>
      </c>
    </row>
    <row r="22" spans="1:20" x14ac:dyDescent="0.3">
      <c r="A22" s="5">
        <v>2020</v>
      </c>
      <c r="B22" s="5" t="str">
        <f>'[1]Oil Production - tonnes'!A29</f>
        <v>Azerbaijan</v>
      </c>
      <c r="C22" s="8">
        <f>'[1]Oil Production - tonnes'!BE29</f>
        <v>34.630400000000002</v>
      </c>
      <c r="D22" s="8">
        <f>'[1]Oil Consumption - Tonnes'!BE59</f>
        <v>4.7762000000000002</v>
      </c>
      <c r="E22" s="8">
        <v>18.62269092</v>
      </c>
      <c r="F22" s="10">
        <f>Table1[[#This Row],[Natural Gas Consumption (Mil.ton.)]]</f>
        <v>8.9040870000000005</v>
      </c>
      <c r="G22" s="8">
        <f>0</f>
        <v>0</v>
      </c>
      <c r="H22" s="8">
        <f>Table1[[#This Row],[Coal Consumption(Exajoules)]]*34.12</f>
        <v>0</v>
      </c>
      <c r="I22" s="8">
        <f>Table1[[#This Row],[Solar Energy Generation (Twh)]]*0.086</f>
        <v>0</v>
      </c>
      <c r="J22" s="8">
        <f>Table1[[#This Row],[Solar Energy Consumption ( Exajoules)]]*34.12</f>
        <v>0</v>
      </c>
      <c r="K22" s="8">
        <f>Table1[[#This Row],[Wind Energy Generation (Mil.ton)]]</f>
        <v>8.2645999999999987E-3</v>
      </c>
      <c r="L22" s="8">
        <f>Table1[[#This Row],[Wind Energy Consumption(Exajoules)]]*23.88</f>
        <v>2.169715374475345E-2</v>
      </c>
      <c r="M22" s="8">
        <f>Table1[[#This Row],[Hydroelectricity Generation(Twh)]]*0.086</f>
        <v>9.1977000000000003E-2</v>
      </c>
      <c r="N22" s="8">
        <f>Table1[[#This Row],[Hydroelectricity  Consumption (Exajoules)]]*0.086</f>
        <v>8.6960954777896393E-4</v>
      </c>
      <c r="O22" s="8">
        <f t="shared" si="0"/>
        <v>53.353332520000002</v>
      </c>
      <c r="P22" s="8">
        <f t="shared" si="1"/>
        <v>13.702853763292532</v>
      </c>
      <c r="Q22" s="8">
        <f t="shared" si="2"/>
        <v>53.253090920000005</v>
      </c>
      <c r="R22" s="8">
        <f t="shared" si="3"/>
        <v>0.1002416</v>
      </c>
      <c r="S22" s="8">
        <f>Table3[[#This Row],[Non-Renewable Energy Production]]/Table3[[#This Row],[Total Production]]*100</f>
        <v>99.812117453089883</v>
      </c>
      <c r="T22" s="8">
        <f>Table3[[#This Row],[Renewable Energy Production]]/Table3[[#This Row],[Total Production]]*100</f>
        <v>0.18788254691011755</v>
      </c>
    </row>
    <row r="23" spans="1:20" x14ac:dyDescent="0.3">
      <c r="A23" s="5">
        <v>2021</v>
      </c>
      <c r="B23" s="5" t="str">
        <f>'[1]Oil Production - tonnes'!A29</f>
        <v>Azerbaijan</v>
      </c>
      <c r="C23" s="8">
        <f>'[1]Oil Production - tonnes'!BF29</f>
        <v>34.625700000000002</v>
      </c>
      <c r="D23" s="8">
        <f>'[1]Oil Consumption - Tonnes'!BF59</f>
        <v>5.3869000000000007</v>
      </c>
      <c r="E23" s="8">
        <v>22.901987339999998</v>
      </c>
      <c r="F23" s="10">
        <f>Table1[[#This Row],[Natural Gas Consumption (Mil.ton.)]]</f>
        <v>9.2285567999999998</v>
      </c>
      <c r="G23" s="8">
        <v>0</v>
      </c>
      <c r="H23" s="8">
        <f>Table1[[#This Row],[Coal Consumption(Exajoules)]]*34.12</f>
        <v>0</v>
      </c>
      <c r="I23" s="8">
        <f>Table1[[#This Row],[Solar Energy Generation (Twh)]]*0.086</f>
        <v>4.7472E-3</v>
      </c>
      <c r="J23" s="8">
        <f>Table1[[#This Row],[Solar Energy Consumption ( Exajoules)]]*34.12</f>
        <v>0</v>
      </c>
      <c r="K23" s="8">
        <f>Table1[[#This Row],[Wind Energy Generation (Mil.ton)]]</f>
        <v>7.8604E-3</v>
      </c>
      <c r="L23" s="8">
        <f>Table1[[#This Row],[Wind Energy Consumption(Exajoules)]]*23.88</f>
        <v>0</v>
      </c>
      <c r="M23" s="8">
        <f>Table1[[#This Row],[Hydroelectricity Generation(Twh)]]*0.086</f>
        <v>0.10984779999999998</v>
      </c>
      <c r="N23" s="8">
        <f>Table1[[#This Row],[Hydroelectricity  Consumption (Exajoules)]]*0.086</f>
        <v>1.0347703713923693E-3</v>
      </c>
      <c r="O23" s="8">
        <f t="shared" si="0"/>
        <v>57.650142739999993</v>
      </c>
      <c r="P23" s="8">
        <f t="shared" si="1"/>
        <v>14.616491570371393</v>
      </c>
      <c r="Q23" s="8">
        <f t="shared" si="2"/>
        <v>57.52768734</v>
      </c>
      <c r="R23" s="8">
        <f t="shared" si="3"/>
        <v>0.12245539999999998</v>
      </c>
      <c r="S23" s="8">
        <f>Table3[[#This Row],[Non-Renewable Energy Production]]/Table3[[#This Row],[Total Production]]*100</f>
        <v>99.78758873060859</v>
      </c>
      <c r="T23" s="8">
        <f>Table3[[#This Row],[Renewable Energy Production]]/Table3[[#This Row],[Total Production]]*100</f>
        <v>0.21241126939142074</v>
      </c>
    </row>
    <row r="24" spans="1:20" x14ac:dyDescent="0.3">
      <c r="A24" s="5">
        <v>2022</v>
      </c>
      <c r="B24" s="5" t="str">
        <f>'[1]Oil Production - tonnes'!A29</f>
        <v>Azerbaijan</v>
      </c>
      <c r="C24" s="8">
        <f>'[1]Oil Production - tonnes'!BG29</f>
        <v>32.691400000000002</v>
      </c>
      <c r="D24" s="8">
        <f>'[1]Oil Consumption - Tonnes'!BG59</f>
        <v>5.7290000000000001</v>
      </c>
      <c r="E24" s="8">
        <v>24.576512400000006</v>
      </c>
      <c r="F24" s="10">
        <f>Table1[[#This Row],[Natural Gas Consumption (Mil.ton.)]]</f>
        <v>9.8036765999999993</v>
      </c>
      <c r="G24" s="8">
        <v>0</v>
      </c>
      <c r="H24" s="8">
        <f>Table1[[#This Row],[Coal Consumption(Exajoules)]]*34.12</f>
        <v>0</v>
      </c>
      <c r="I24" s="8">
        <f>Table1[[#This Row],[Solar Energy Generation (Twh)]]*0.086</f>
        <v>0</v>
      </c>
      <c r="J24" s="8">
        <f>Table1[[#This Row],[Solar Energy Consumption ( Exajoules)]]*34.12</f>
        <v>0</v>
      </c>
      <c r="K24" s="8">
        <f>Table1[[#This Row],[Wind Energy Generation (Mil.ton)]]</f>
        <v>7.1637999999999997E-3</v>
      </c>
      <c r="L24" s="8">
        <f>Table1[[#This Row],[Wind Energy Consumption(Exajoules)]]*23.88</f>
        <v>1.8670041847508399E-2</v>
      </c>
      <c r="M24" s="8">
        <f>Table1[[#This Row],[Hydroelectricity Generation(Twh)]]*0.086</f>
        <v>0.1372302</v>
      </c>
      <c r="N24" s="8">
        <f>Table1[[#This Row],[Hydroelectricity  Consumption (Exajoules)]]*0.086</f>
        <v>0</v>
      </c>
      <c r="O24" s="8">
        <f t="shared" si="0"/>
        <v>57.412306400000006</v>
      </c>
      <c r="P24" s="8">
        <f t="shared" si="1"/>
        <v>15.551346641847507</v>
      </c>
      <c r="Q24" s="8">
        <f t="shared" si="2"/>
        <v>57.267912400000007</v>
      </c>
      <c r="R24" s="8">
        <f t="shared" si="3"/>
        <v>0.14439399999999999</v>
      </c>
      <c r="S24" s="8">
        <f>Table3[[#This Row],[Non-Renewable Energy Production]]/Table3[[#This Row],[Total Production]]*100</f>
        <v>99.748496430375084</v>
      </c>
      <c r="T24" s="8">
        <f>Table3[[#This Row],[Renewable Energy Production]]/Table3[[#This Row],[Total Production]]*100</f>
        <v>0.25150356962492626</v>
      </c>
    </row>
    <row r="25" spans="1:20" x14ac:dyDescent="0.3">
      <c r="A25" s="5">
        <v>2023</v>
      </c>
      <c r="B25" s="5" t="str">
        <f>'[1]Oil Production - tonnes'!A29</f>
        <v>Azerbaijan</v>
      </c>
      <c r="C25" s="8">
        <f>'[1]Oil Production - tonnes'!BH29</f>
        <v>30.249600000000004</v>
      </c>
      <c r="D25" s="8">
        <f>'[1]Oil Consumption - Tonnes'!BH59</f>
        <v>5.8987999999999996</v>
      </c>
      <c r="E25" s="8">
        <v>25.601814504</v>
      </c>
      <c r="F25" s="10">
        <f>Table1[[#This Row],[Natural Gas Consumption (Mil.ton.)]]</f>
        <v>10.887544800000001</v>
      </c>
      <c r="G25" s="8">
        <v>0</v>
      </c>
      <c r="H25" s="8">
        <f>Table1[[#This Row],[Coal Consumption(Exajoules)]]*34.12</f>
        <v>0</v>
      </c>
      <c r="I25" s="8">
        <f>Table1[[#This Row],[Solar Energy Generation (Twh)]]*0.086</f>
        <v>6.8284000000000001E-3</v>
      </c>
      <c r="J25" s="8">
        <f>Table1[[#This Row],[Solar Energy Consumption ( Exajoules)]]*34.12</f>
        <v>0</v>
      </c>
      <c r="K25" s="8">
        <f>Table1[[#This Row],[Wind Energy Generation (Mil.ton)]]</f>
        <v>4.8675999999999997E-3</v>
      </c>
      <c r="L25" s="8">
        <f>Table1[[#This Row],[Wind Energy Consumption(Exajoules)]]*23.88</f>
        <v>1.2639674604870378E-2</v>
      </c>
      <c r="M25" s="8">
        <f>Table1[[#This Row],[Hydroelectricity Generation(Twh)]]*0.086</f>
        <v>0.15165239999999999</v>
      </c>
      <c r="N25" s="8">
        <f>Table1[[#This Row],[Hydroelectricity  Consumption (Exajoules)]]*0.086</f>
        <v>1.4181899242103099E-3</v>
      </c>
      <c r="O25" s="8">
        <f t="shared" si="0"/>
        <v>56.014762904000008</v>
      </c>
      <c r="P25" s="8">
        <f t="shared" si="1"/>
        <v>16.800402664529081</v>
      </c>
      <c r="Q25" s="8">
        <f t="shared" si="2"/>
        <v>55.851414504000005</v>
      </c>
      <c r="R25" s="8">
        <f t="shared" si="3"/>
        <v>0.1633484</v>
      </c>
      <c r="S25" s="8">
        <f>Table3[[#This Row],[Non-Renewable Energy Production]]/Table3[[#This Row],[Total Production]]*100</f>
        <v>99.708383305522588</v>
      </c>
      <c r="T25" s="8">
        <f>Table3[[#This Row],[Renewable Energy Production]]/Table3[[#This Row],[Total Production]]*100</f>
        <v>0.29161669447740413</v>
      </c>
    </row>
    <row r="26" spans="1:20" x14ac:dyDescent="0.3">
      <c r="A26" s="5">
        <v>2020</v>
      </c>
      <c r="B26" s="5" t="s">
        <v>13</v>
      </c>
      <c r="C26" s="8">
        <v>0</v>
      </c>
      <c r="D26" s="8">
        <v>0</v>
      </c>
      <c r="E26" s="8">
        <v>0</v>
      </c>
      <c r="F26" s="10">
        <f>Table1[[#This Row],[Natural Gas Consumption (Mil.ton.)]]</f>
        <v>12.780726371681412</v>
      </c>
      <c r="G26" s="8">
        <v>0</v>
      </c>
      <c r="H26" s="8">
        <f>Table1[[#This Row],[Coal Consumption(Exajoules)]]*34.12</f>
        <v>1.1956847408413886</v>
      </c>
      <c r="I26" s="8">
        <f>Table1[[#This Row],[Solar Energy Generation (Twh)]]*0.086</f>
        <v>1.4619999999999999E-2</v>
      </c>
      <c r="J26" s="8">
        <f>Table1[[#This Row],[Solar Energy Consumption ( Exajoules)]]*34.12</f>
        <v>0</v>
      </c>
      <c r="K26" s="8">
        <f>Table1[[#This Row],[Wind Energy Generation (Mil.ton)]]</f>
        <v>1.5909999999999997E-2</v>
      </c>
      <c r="L26" s="8">
        <f>Table1[[#This Row],[Wind Energy Consumption(Exajoules)]]*23.88</f>
        <v>4.1768714846111832E-2</v>
      </c>
      <c r="M26" s="8">
        <f>Table1[[#This Row],[Hydroelectricity Generation(Twh)]]*0.086</f>
        <v>3.44E-2</v>
      </c>
      <c r="N26" s="8">
        <f>Table1[[#This Row],[Hydroelectricity  Consumption (Exajoules)]]*0.086</f>
        <v>0</v>
      </c>
      <c r="O26" s="8">
        <f t="shared" si="0"/>
        <v>6.4929999999999988E-2</v>
      </c>
      <c r="P26" s="8">
        <f t="shared" si="1"/>
        <v>14.018179827368913</v>
      </c>
      <c r="Q26" s="8">
        <f t="shared" si="2"/>
        <v>0</v>
      </c>
      <c r="R26" s="8">
        <f t="shared" si="3"/>
        <v>6.4929999999999988E-2</v>
      </c>
      <c r="S26" s="8">
        <f>Table3[[#This Row],[Non-Renewable Energy Production]]/Table3[[#This Row],[Total Production]]*100</f>
        <v>0</v>
      </c>
      <c r="T26" s="8">
        <f>Table3[[#This Row],[Renewable Energy Production]]/Table3[[#This Row],[Total Production]]*100</f>
        <v>100</v>
      </c>
    </row>
    <row r="27" spans="1:20" x14ac:dyDescent="0.3">
      <c r="A27" s="5">
        <v>2021</v>
      </c>
      <c r="B27" s="5" t="s">
        <v>13</v>
      </c>
      <c r="C27" s="8">
        <v>0</v>
      </c>
      <c r="D27" s="8">
        <v>0</v>
      </c>
      <c r="E27" s="8">
        <v>0</v>
      </c>
      <c r="F27" s="10">
        <f>Table1[[#This Row],[Natural Gas Consumption (Mil.ton.)]]</f>
        <v>13.508416136442404</v>
      </c>
      <c r="G27" s="8">
        <v>0</v>
      </c>
      <c r="H27" s="8">
        <f>Table1[[#This Row],[Coal Consumption(Exajoules)]]*34.12</f>
        <v>1.2157174246013163</v>
      </c>
      <c r="I27" s="8">
        <f>Table1[[#This Row],[Solar Energy Generation (Twh)]]*0.086</f>
        <v>1.49468E-2</v>
      </c>
      <c r="J27" s="8">
        <f>Table1[[#This Row],[Solar Energy Consumption ( Exajoules)]]*34.12</f>
        <v>0</v>
      </c>
      <c r="K27" s="8">
        <f>Table1[[#This Row],[Wind Energy Generation (Mil.ton)]]</f>
        <v>1.4447999999999999E-2</v>
      </c>
      <c r="L27" s="8">
        <f>Table1[[#This Row],[Wind Energy Consumption(Exajoules)]]*23.88</f>
        <v>0</v>
      </c>
      <c r="M27" s="8">
        <f>Table1[[#This Row],[Hydroelectricity Generation(Twh)]]*0.086</f>
        <v>3.1905999999999997E-2</v>
      </c>
      <c r="N27" s="8">
        <f>Table1[[#This Row],[Hydroelectricity  Consumption (Exajoules)]]*0.086</f>
        <v>0</v>
      </c>
      <c r="O27" s="8">
        <f t="shared" si="0"/>
        <v>6.1300799999999996E-2</v>
      </c>
      <c r="P27" s="8">
        <f t="shared" si="1"/>
        <v>14.72413356104372</v>
      </c>
      <c r="Q27" s="8">
        <f t="shared" si="2"/>
        <v>0</v>
      </c>
      <c r="R27" s="8">
        <f t="shared" si="3"/>
        <v>6.1300799999999996E-2</v>
      </c>
      <c r="S27" s="8">
        <f>Table3[[#This Row],[Non-Renewable Energy Production]]/Table3[[#This Row],[Total Production]]*100</f>
        <v>0</v>
      </c>
      <c r="T27" s="8">
        <f>Table3[[#This Row],[Renewable Energy Production]]/Table3[[#This Row],[Total Production]]*100</f>
        <v>100</v>
      </c>
    </row>
    <row r="28" spans="1:20" x14ac:dyDescent="0.3">
      <c r="A28" s="5">
        <v>2022</v>
      </c>
      <c r="B28" s="5" t="s">
        <v>13</v>
      </c>
      <c r="C28" s="8">
        <v>0</v>
      </c>
      <c r="D28" s="8">
        <v>0</v>
      </c>
      <c r="E28" s="8">
        <v>0</v>
      </c>
      <c r="F28" s="10">
        <f>Table1[[#This Row],[Natural Gas Consumption (Mil.ton.)]]</f>
        <v>13.292956504542571</v>
      </c>
      <c r="G28" s="8">
        <v>0</v>
      </c>
      <c r="H28" s="8">
        <f>Table1[[#This Row],[Coal Consumption(Exajoules)]]*34.12</f>
        <v>1.3362962460517882</v>
      </c>
      <c r="I28" s="8">
        <f>Table1[[#This Row],[Solar Energy Generation (Twh)]]*0.086</f>
        <v>1.4619999999999999E-2</v>
      </c>
      <c r="J28" s="8">
        <f>Table1[[#This Row],[Solar Energy Consumption ( Exajoules)]]*34.12</f>
        <v>0</v>
      </c>
      <c r="K28" s="8">
        <f>Table1[[#This Row],[Wind Energy Generation (Mil.ton)]]</f>
        <v>1.5025163064833008E-2</v>
      </c>
      <c r="L28" s="8">
        <f>Table1[[#This Row],[Wind Energy Consumption(Exajoules)]]*23.88</f>
        <v>3.9158049412071703E-2</v>
      </c>
      <c r="M28" s="8">
        <f>Table1[[#This Row],[Hydroelectricity Generation(Twh)]]*0.086</f>
        <v>3.1819999999999994E-2</v>
      </c>
      <c r="N28" s="8">
        <f>Table1[[#This Row],[Hydroelectricity  Consumption (Exajoules)]]*0.086</f>
        <v>0</v>
      </c>
      <c r="O28" s="8">
        <f t="shared" si="0"/>
        <v>6.1465163064833003E-2</v>
      </c>
      <c r="P28" s="8">
        <f t="shared" si="1"/>
        <v>14.668410800006431</v>
      </c>
      <c r="Q28" s="8">
        <f t="shared" si="2"/>
        <v>0</v>
      </c>
      <c r="R28" s="8">
        <f t="shared" si="3"/>
        <v>6.1465163064833003E-2</v>
      </c>
      <c r="S28" s="8">
        <f>Table3[[#This Row],[Non-Renewable Energy Production]]/Table3[[#This Row],[Total Production]]*100</f>
        <v>0</v>
      </c>
      <c r="T28" s="8">
        <f>Table3[[#This Row],[Renewable Energy Production]]/Table3[[#This Row],[Total Production]]*100</f>
        <v>100</v>
      </c>
    </row>
    <row r="29" spans="1:20" x14ac:dyDescent="0.3">
      <c r="A29" s="5">
        <v>2023</v>
      </c>
      <c r="B29" s="5" t="s">
        <v>13</v>
      </c>
      <c r="C29" s="8">
        <v>0</v>
      </c>
      <c r="D29" s="8">
        <v>0</v>
      </c>
      <c r="E29" s="8">
        <v>0</v>
      </c>
      <c r="F29" s="10">
        <f>Table1[[#This Row],[Natural Gas Consumption (Mil.ton.)]]</f>
        <v>12.08450591322052</v>
      </c>
      <c r="G29" s="8">
        <v>0</v>
      </c>
      <c r="H29" s="8">
        <f>Table1[[#This Row],[Coal Consumption(Exajoules)]]*34.12</f>
        <v>1.3828790201246737</v>
      </c>
      <c r="I29" s="8">
        <f>Table1[[#This Row],[Solar Energy Generation (Twh)]]*0.086</f>
        <v>1.3183800000000001E-2</v>
      </c>
      <c r="J29" s="8">
        <f>Table1[[#This Row],[Solar Energy Consumption ( Exajoules)]]*34.12</f>
        <v>0</v>
      </c>
      <c r="K29" s="8">
        <f>Table1[[#This Row],[Wind Energy Generation (Mil.ton)]]</f>
        <v>1.4769697445972497E-2</v>
      </c>
      <c r="L29" s="8">
        <f>Table1[[#This Row],[Wind Energy Consumption(Exajoules)]]*23.88</f>
        <v>3.835240602493286E-2</v>
      </c>
      <c r="M29" s="8">
        <f>Table1[[#This Row],[Hydroelectricity Generation(Twh)]]*0.086</f>
        <v>2.5799999999999997E-2</v>
      </c>
      <c r="N29" s="8">
        <f>Table1[[#This Row],[Hydroelectricity  Consumption (Exajoules)]]*0.086</f>
        <v>2.4127084249630568E-4</v>
      </c>
      <c r="O29" s="8">
        <f t="shared" si="0"/>
        <v>5.3753497445972492E-2</v>
      </c>
      <c r="P29" s="8">
        <f t="shared" si="1"/>
        <v>13.505978610212622</v>
      </c>
      <c r="Q29" s="8">
        <f t="shared" si="2"/>
        <v>0</v>
      </c>
      <c r="R29" s="8">
        <f t="shared" si="3"/>
        <v>5.3753497445972492E-2</v>
      </c>
      <c r="S29" s="8">
        <f>Table3[[#This Row],[Non-Renewable Energy Production]]/Table3[[#This Row],[Total Production]]*100</f>
        <v>0</v>
      </c>
      <c r="T29" s="8">
        <f>Table3[[#This Row],[Renewable Energy Production]]/Table3[[#This Row],[Total Production]]*100</f>
        <v>100</v>
      </c>
    </row>
    <row r="30" spans="1:20" x14ac:dyDescent="0.3">
      <c r="A30" s="5">
        <v>2020</v>
      </c>
      <c r="B30" s="5" t="str">
        <f>'[1]Oil Production - tonnes'!A11</f>
        <v>Brazil</v>
      </c>
      <c r="C30" s="8">
        <f>'[1]Oil Production - tonnes'!BE11</f>
        <v>159.34492715727174</v>
      </c>
      <c r="D30" s="8">
        <f>'[1]Oil Consumption - Tonnes'!BE11</f>
        <v>102.61021095479262</v>
      </c>
      <c r="E30" s="8">
        <v>17.450163971949021</v>
      </c>
      <c r="F30" s="10">
        <f>Table1[[#This Row],[Natural Gas Consumption (Mil.ton.)]]</f>
        <v>22.625062184027435</v>
      </c>
      <c r="G30" s="8">
        <f>'[1]Coal Production - mt'!AO10</f>
        <v>7.060094336269092</v>
      </c>
      <c r="H30" s="8">
        <f>Table1[[#This Row],[Coal Consumption(Exajoules)]]*34.12</f>
        <v>20.037929716110227</v>
      </c>
      <c r="I30" s="8">
        <f>Table1[[#This Row],[Solar Energy Generation (Twh)]]*0.086</f>
        <v>0.9243573657765235</v>
      </c>
      <c r="J30" s="8">
        <f>Table1[[#This Row],[Solar Energy Consumption ( Exajoules)]]*34.12</f>
        <v>3.467332737147808</v>
      </c>
      <c r="K30" s="8">
        <f>Table1[[#This Row],[Wind Energy Generation (Mil.ton)]]</f>
        <v>4.9063607432174736</v>
      </c>
      <c r="L30" s="8">
        <f>Table1[[#This Row],[Wind Energy Consumption(Exajoules)]]*23.88</f>
        <v>12.88072779893875</v>
      </c>
      <c r="M30" s="8">
        <f>Table1[[#This Row],[Hydroelectricity Generation(Twh)]]*0.086</f>
        <v>34.08878280349645</v>
      </c>
      <c r="N30" s="8">
        <f>Table1[[#This Row],[Hydroelectricity  Consumption (Exajoules)]]*0.086</f>
        <v>0.32229721546173096</v>
      </c>
      <c r="O30" s="8">
        <f t="shared" si="0"/>
        <v>223.77468637798032</v>
      </c>
      <c r="P30" s="8">
        <f t="shared" si="1"/>
        <v>161.94356060647857</v>
      </c>
      <c r="Q30" s="8">
        <f t="shared" si="2"/>
        <v>183.85518546548985</v>
      </c>
      <c r="R30" s="8">
        <f t="shared" si="3"/>
        <v>39.919500912490449</v>
      </c>
      <c r="S30" s="8">
        <f>Table3[[#This Row],[Non-Renewable Energy Production]]/Table3[[#This Row],[Total Production]]*100</f>
        <v>82.160850470342311</v>
      </c>
      <c r="T30" s="8">
        <f>Table3[[#This Row],[Renewable Energy Production]]/Table3[[#This Row],[Total Production]]*100</f>
        <v>17.839149529657693</v>
      </c>
    </row>
    <row r="31" spans="1:20" x14ac:dyDescent="0.3">
      <c r="A31" s="5">
        <v>2021</v>
      </c>
      <c r="B31" s="5" t="str">
        <f>'[1]Oil Production - tonnes'!A11</f>
        <v>Brazil</v>
      </c>
      <c r="C31" s="8">
        <f>'[1]Oil Production - tonnes'!BF11</f>
        <v>156.9118650864622</v>
      </c>
      <c r="D31" s="8">
        <f>'[1]Oil Consumption - Tonnes'!BF11</f>
        <v>110.71942149690221</v>
      </c>
      <c r="E31" s="8">
        <v>17.519528212500145</v>
      </c>
      <c r="F31" s="10">
        <f>Table1[[#This Row],[Natural Gas Consumption (Mil.ton.)]]</f>
        <v>29.121444643435957</v>
      </c>
      <c r="G31" s="8">
        <f>'[1]Coal Production - mt'!AP10</f>
        <v>7.9937421319023452</v>
      </c>
      <c r="H31" s="8">
        <f>Table1[[#This Row],[Coal Consumption(Exajoules)]]*34.12</f>
        <v>24.309496567249298</v>
      </c>
      <c r="I31" s="8">
        <f>Table1[[#This Row],[Solar Energy Generation (Twh)]]*0.086</f>
        <v>1.440696154938693</v>
      </c>
      <c r="J31" s="8">
        <f>Table1[[#This Row],[Solar Energy Consumption ( Exajoules)]]*34.12</f>
        <v>5.3843786525726314</v>
      </c>
      <c r="K31" s="8">
        <f>Table1[[#This Row],[Wind Energy Generation (Mil.ton)]]</f>
        <v>6.2165938389163244</v>
      </c>
      <c r="L31" s="8">
        <f>Table1[[#This Row],[Wind Energy Consumption(Exajoules)]]*23.88</f>
        <v>16.260765409469602</v>
      </c>
      <c r="M31" s="8">
        <f>Table1[[#This Row],[Hydroelectricity Generation(Twh)]]*0.086</f>
        <v>31.202386794153846</v>
      </c>
      <c r="N31" s="8">
        <f>Table1[[#This Row],[Hydroelectricity  Consumption (Exajoules)]]*0.086</f>
        <v>0.29392763805389405</v>
      </c>
      <c r="O31" s="8">
        <f t="shared" si="0"/>
        <v>221.28481221887355</v>
      </c>
      <c r="P31" s="8">
        <f t="shared" si="1"/>
        <v>186.0894344076836</v>
      </c>
      <c r="Q31" s="8">
        <f t="shared" si="2"/>
        <v>182.42513543086469</v>
      </c>
      <c r="R31" s="8">
        <f t="shared" si="3"/>
        <v>38.859676788008862</v>
      </c>
      <c r="S31" s="8">
        <f>Table3[[#This Row],[Non-Renewable Energy Production]]/Table3[[#This Row],[Total Production]]*100</f>
        <v>82.439067372788045</v>
      </c>
      <c r="T31" s="8">
        <f>Table3[[#This Row],[Renewable Energy Production]]/Table3[[#This Row],[Total Production]]*100</f>
        <v>17.560932627211951</v>
      </c>
    </row>
    <row r="32" spans="1:20" x14ac:dyDescent="0.3">
      <c r="A32" s="5">
        <v>2022</v>
      </c>
      <c r="B32" s="5" t="str">
        <f>'[1]Oil Production - tonnes'!A11</f>
        <v>Brazil</v>
      </c>
      <c r="C32" s="8">
        <f>'[1]Oil Production - tonnes'!BG11</f>
        <v>163.21586056226701</v>
      </c>
      <c r="D32" s="8">
        <f>'[1]Oil Consumption - Tonnes'!BG11</f>
        <v>115.97239252701152</v>
      </c>
      <c r="E32" s="8">
        <v>16.561921483052259</v>
      </c>
      <c r="F32" s="10">
        <f>Table1[[#This Row],[Natural Gas Consumption (Mil.ton.)]]</f>
        <v>23.031086076488883</v>
      </c>
      <c r="G32" s="8">
        <f>'[1]Coal Production - mt'!AQ10</f>
        <v>7.5897192201528991</v>
      </c>
      <c r="H32" s="8">
        <f>Table1[[#This Row],[Coal Consumption(Exajoules)]]*34.12</f>
        <v>19.980070652961729</v>
      </c>
      <c r="I32" s="8">
        <f>Table1[[#This Row],[Solar Energy Generation (Twh)]]*0.086</f>
        <v>2.5908756946964098</v>
      </c>
      <c r="J32" s="8">
        <f>Table1[[#This Row],[Solar Energy Consumption ( Exajoules)]]*34.12</f>
        <v>9.6476855885982502</v>
      </c>
      <c r="K32" s="8">
        <f>Table1[[#This Row],[Wind Energy Generation (Mil.ton)]]</f>
        <v>7.0203149050513645</v>
      </c>
      <c r="L32" s="8">
        <f>Table1[[#This Row],[Wind Energy Consumption(Exajoules)]]*23.88</f>
        <v>18.296096069812773</v>
      </c>
      <c r="M32" s="8">
        <f>Table1[[#This Row],[Hydroelectricity Generation(Twh)]]*0.086</f>
        <v>36.731765238840232</v>
      </c>
      <c r="N32" s="8">
        <f>Table1[[#This Row],[Hydroelectricity  Consumption (Exajoules)]]*0.086</f>
        <v>0.34475278377532959</v>
      </c>
      <c r="O32" s="8">
        <f t="shared" si="0"/>
        <v>233.7104571040602</v>
      </c>
      <c r="P32" s="8">
        <f t="shared" si="1"/>
        <v>187.27208369864849</v>
      </c>
      <c r="Q32" s="8">
        <f t="shared" si="2"/>
        <v>187.36750126547216</v>
      </c>
      <c r="R32" s="8">
        <f t="shared" si="3"/>
        <v>46.342955838588004</v>
      </c>
      <c r="S32" s="8">
        <f>Table3[[#This Row],[Non-Renewable Energy Production]]/Table3[[#This Row],[Total Production]]*100</f>
        <v>80.170782081028705</v>
      </c>
      <c r="T32" s="8">
        <f>Table3[[#This Row],[Renewable Energy Production]]/Table3[[#This Row],[Total Production]]*100</f>
        <v>19.829217918971285</v>
      </c>
    </row>
    <row r="33" spans="1:20" x14ac:dyDescent="0.3">
      <c r="A33" s="5">
        <v>2023</v>
      </c>
      <c r="B33" s="5" t="str">
        <f>'[1]Oil Production - tonnes'!A11</f>
        <v>Brazil</v>
      </c>
      <c r="C33" s="8">
        <f>'[1]Oil Production - tonnes'!BH11</f>
        <v>183.69331963470728</v>
      </c>
      <c r="D33" s="8">
        <f>'[1]Oil Consumption - Tonnes'!BH11</f>
        <v>118.36812344479326</v>
      </c>
      <c r="E33" s="8">
        <v>16.864388023107423</v>
      </c>
      <c r="F33" s="10">
        <f>Table1[[#This Row],[Natural Gas Consumption (Mil.ton.)]]</f>
        <v>21.591348889815006</v>
      </c>
      <c r="G33" s="8">
        <f>'[1]Coal Production - mt'!AR10</f>
        <v>6.8237308397139547</v>
      </c>
      <c r="H33" s="8">
        <f>Table1[[#This Row],[Coal Consumption(Exajoules)]]*34.12</f>
        <v>19.54180401086807</v>
      </c>
      <c r="I33" s="8">
        <f>Table1[[#This Row],[Solar Energy Generation (Twh)]]*0.086</f>
        <v>4.4274605999999999</v>
      </c>
      <c r="J33" s="8">
        <f>Table1[[#This Row],[Solar Energy Consumption ( Exajoules)]]*34.12</f>
        <v>16.426703573465346</v>
      </c>
      <c r="K33" s="8">
        <f>Table1[[#This Row],[Wind Energy Generation (Mil.ton)]]</f>
        <v>8.2137684389100976</v>
      </c>
      <c r="L33" s="8">
        <f>Table1[[#This Row],[Wind Energy Consumption(Exajoules)]]*23.88</f>
        <v>21.32865476131439</v>
      </c>
      <c r="M33" s="8">
        <f>Table1[[#This Row],[Hydroelectricity Generation(Twh)]]*0.086</f>
        <v>36.864175199999998</v>
      </c>
      <c r="N33" s="8">
        <f>Table1[[#This Row],[Hydroelectricity  Consumption (Exajoules)]]*0.086</f>
        <v>0.34473838996887202</v>
      </c>
      <c r="O33" s="8">
        <f t="shared" si="0"/>
        <v>256.88684273643878</v>
      </c>
      <c r="P33" s="8">
        <f t="shared" si="1"/>
        <v>197.60137307022495</v>
      </c>
      <c r="Q33" s="8">
        <f t="shared" si="2"/>
        <v>207.38143849752868</v>
      </c>
      <c r="R33" s="8">
        <f t="shared" si="3"/>
        <v>49.505404238910096</v>
      </c>
      <c r="S33" s="8">
        <f>Table3[[#This Row],[Non-Renewable Energy Production]]/Table3[[#This Row],[Total Production]]*100</f>
        <v>80.728711633665966</v>
      </c>
      <c r="T33" s="8">
        <f>Table3[[#This Row],[Renewable Energy Production]]/Table3[[#This Row],[Total Production]]*100</f>
        <v>19.271288366334019</v>
      </c>
    </row>
    <row r="34" spans="1:20" x14ac:dyDescent="0.3">
      <c r="A34" s="5">
        <v>2020</v>
      </c>
      <c r="B34" s="5" t="str">
        <f>'[1]Crude+cond production - barrels'!A5</f>
        <v>Canada</v>
      </c>
      <c r="C34" s="8">
        <f>'[1]Oil Production - tonnes'!BE5</f>
        <v>252.02268501178634</v>
      </c>
      <c r="D34" s="8">
        <f>'[1]Oil Consumption - Tonnes'!BE5</f>
        <v>91.517881522662634</v>
      </c>
      <c r="E34" s="8">
        <v>119.24136</v>
      </c>
      <c r="F34" s="10">
        <f>Table1[[#This Row],[Natural Gas Consumption (Mil.ton.)]]</f>
        <v>83.009178000000006</v>
      </c>
      <c r="G34" s="8">
        <f>'[1]Coal Production - mt'!AO5</f>
        <v>46.145900000000005</v>
      </c>
      <c r="H34" s="8">
        <f>Table1[[#This Row],[Coal Consumption(Exajoules)]]*34.12</f>
        <v>17.955343072414397</v>
      </c>
      <c r="I34" s="8">
        <f>Table1[[#This Row],[Solar Energy Generation (Twh)]]*0.086</f>
        <v>0.36811483434343434</v>
      </c>
      <c r="J34" s="8">
        <f>Table1[[#This Row],[Solar Energy Consumption ( Exajoules)]]*34.12</f>
        <v>1.3808259893953798</v>
      </c>
      <c r="K34" s="8">
        <f>Table1[[#This Row],[Wind Energy Generation (Mil.ton)]]</f>
        <v>3.0757452626262629</v>
      </c>
      <c r="L34" s="8">
        <f>Table1[[#This Row],[Wind Energy Consumption(Exajoules)]]*23.88</f>
        <v>8.0747912871837606</v>
      </c>
      <c r="M34" s="8">
        <f>Table1[[#This Row],[Hydroelectricity Generation(Twh)]]*0.086</f>
        <v>33.242847327272727</v>
      </c>
      <c r="N34" s="8">
        <f>Table1[[#This Row],[Hydroelectricity  Consumption (Exajoules)]]*0.086</f>
        <v>0.31429920053482052</v>
      </c>
      <c r="O34" s="8">
        <f t="shared" ref="O34:O65" si="4">SUM(C34,E34,G34,I34,K34,M34)</f>
        <v>454.09665243602871</v>
      </c>
      <c r="P34" s="8">
        <f t="shared" ref="P34:P65" si="5">SUM(D34,F34,H34,J34,L34,N34)</f>
        <v>202.252319072191</v>
      </c>
      <c r="Q34" s="8">
        <f t="shared" si="2"/>
        <v>417.40994501178631</v>
      </c>
      <c r="R34" s="8">
        <f t="shared" ref="R34:R65" si="6">SUM(I34,K34,M34)</f>
        <v>36.686707424242428</v>
      </c>
      <c r="S34" s="8">
        <f>Table3[[#This Row],[Non-Renewable Energy Production]]/Table3[[#This Row],[Total Production]]*100</f>
        <v>91.920947395794627</v>
      </c>
      <c r="T34" s="8">
        <f>Table3[[#This Row],[Renewable Energy Production]]/Table3[[#This Row],[Total Production]]*100</f>
        <v>8.0790526042053799</v>
      </c>
    </row>
    <row r="35" spans="1:20" x14ac:dyDescent="0.3">
      <c r="A35" s="5">
        <v>2021</v>
      </c>
      <c r="B35" s="5" t="str">
        <f>'[1]Oil Production - tonnes'!A5</f>
        <v>Canada</v>
      </c>
      <c r="C35" s="8">
        <f>'[1]Oil Production - tonnes'!BF5</f>
        <v>266.61885326550174</v>
      </c>
      <c r="D35" s="8">
        <f>'[1]Oil Consumption - Tonnes'!BF5</f>
        <v>95.231219128559943</v>
      </c>
      <c r="E35" s="8">
        <v>124.09145999999998</v>
      </c>
      <c r="F35" s="10">
        <f>Table1[[#This Row],[Natural Gas Consumption (Mil.ton.)]]</f>
        <v>85.412376000000009</v>
      </c>
      <c r="G35" s="8">
        <f>'[1]Coal Production - mt'!AP5</f>
        <v>47.61</v>
      </c>
      <c r="H35" s="8">
        <f>Table1[[#This Row],[Coal Consumption(Exajoules)]]*34.12</f>
        <v>16.120130870342255</v>
      </c>
      <c r="I35" s="8">
        <f>Table1[[#This Row],[Solar Energy Generation (Twh)]]*0.086</f>
        <v>0.51982213535353528</v>
      </c>
      <c r="J35" s="8">
        <f>Table1[[#This Row],[Solar Energy Consumption ( Exajoules)]]*34.12</f>
        <v>1.9427545580267904</v>
      </c>
      <c r="K35" s="8">
        <f>Table1[[#This Row],[Wind Energy Generation (Mil.ton)]]</f>
        <v>3.2075219333333336</v>
      </c>
      <c r="L35" s="8">
        <f>Table1[[#This Row],[Wind Energy Consumption(Exajoules)]]*23.88</f>
        <v>8.3899257981777193</v>
      </c>
      <c r="M35" s="8">
        <f>Table1[[#This Row],[Hydroelectricity Generation(Twh)]]*0.086</f>
        <v>32.88892892121212</v>
      </c>
      <c r="N35" s="8">
        <f>Table1[[#This Row],[Hydroelectricity  Consumption (Exajoules)]]*0.086</f>
        <v>0.30981493520736691</v>
      </c>
      <c r="O35" s="8">
        <f t="shared" si="4"/>
        <v>474.93658625540075</v>
      </c>
      <c r="P35" s="8">
        <f t="shared" si="5"/>
        <v>207.40622129031408</v>
      </c>
      <c r="Q35" s="8">
        <f t="shared" si="2"/>
        <v>438.32031326550174</v>
      </c>
      <c r="R35" s="8">
        <f t="shared" si="6"/>
        <v>36.616272989898988</v>
      </c>
      <c r="S35" s="8">
        <f>Table3[[#This Row],[Non-Renewable Energy Production]]/Table3[[#This Row],[Total Production]]*100</f>
        <v>92.290281681898406</v>
      </c>
      <c r="T35" s="8">
        <f>Table3[[#This Row],[Renewable Energy Production]]/Table3[[#This Row],[Total Production]]*100</f>
        <v>7.70971831810159</v>
      </c>
    </row>
    <row r="36" spans="1:20" x14ac:dyDescent="0.3">
      <c r="A36" s="5">
        <v>2022</v>
      </c>
      <c r="B36" s="5" t="str">
        <f>'[1]Oil Production - tonnes'!A5</f>
        <v>Canada</v>
      </c>
      <c r="C36" s="8">
        <f>'[1]Oil Production - tonnes'!BG5</f>
        <v>273.92822796327238</v>
      </c>
      <c r="D36" s="8">
        <f>'[1]Oil Consumption - Tonnes'!BG5</f>
        <v>99.231192230833784</v>
      </c>
      <c r="E36" s="8">
        <v>133.070616</v>
      </c>
      <c r="F36" s="10">
        <f>Table1[[#This Row],[Natural Gas Consumption (Mil.ton.)]]</f>
        <v>89.145719999999997</v>
      </c>
      <c r="G36" s="8">
        <f>'[1]Coal Production - mt'!AQ5</f>
        <v>46.705100000000002</v>
      </c>
      <c r="H36" s="8">
        <f>Table1[[#This Row],[Coal Consumption(Exajoules)]]*34.12</f>
        <v>13.14015829205513</v>
      </c>
      <c r="I36" s="8">
        <f>Table1[[#This Row],[Solar Energy Generation (Twh)]]*0.086</f>
        <v>0.60632446530821593</v>
      </c>
      <c r="J36" s="8">
        <f>Table1[[#This Row],[Solar Energy Consumption ( Exajoules)]]*34.12</f>
        <v>2.2577801245450972</v>
      </c>
      <c r="K36" s="8">
        <f>Table1[[#This Row],[Wind Energy Generation (Mil.ton)]]</f>
        <v>3.3003692707070709</v>
      </c>
      <c r="L36" s="8">
        <f>Table1[[#This Row],[Wind Energy Consumption(Exajoules)]]*23.88</f>
        <v>8.6013059842586514</v>
      </c>
      <c r="M36" s="8">
        <f>Table1[[#This Row],[Hydroelectricity Generation(Twh)]]*0.086</f>
        <v>34.204370761616161</v>
      </c>
      <c r="N36" s="8">
        <f>Table1[[#This Row],[Hydroelectricity  Consumption (Exajoules)]]*0.086</f>
        <v>0.32103146266937255</v>
      </c>
      <c r="O36" s="8">
        <f t="shared" si="4"/>
        <v>491.81500846090387</v>
      </c>
      <c r="P36" s="8">
        <f t="shared" si="5"/>
        <v>212.69718809436205</v>
      </c>
      <c r="Q36" s="8">
        <f t="shared" si="2"/>
        <v>453.70394396327242</v>
      </c>
      <c r="R36" s="8">
        <f t="shared" si="6"/>
        <v>38.111064497631446</v>
      </c>
      <c r="S36" s="8">
        <f>Table3[[#This Row],[Non-Renewable Energy Production]]/Table3[[#This Row],[Total Production]]*100</f>
        <v>92.250935038176848</v>
      </c>
      <c r="T36" s="8">
        <f>Table3[[#This Row],[Renewable Energy Production]]/Table3[[#This Row],[Total Production]]*100</f>
        <v>7.7490649618231462</v>
      </c>
    </row>
    <row r="37" spans="1:20" x14ac:dyDescent="0.3">
      <c r="A37" s="5">
        <v>2023</v>
      </c>
      <c r="B37" s="5" t="str">
        <f>'[1]Oil Production - tonnes'!A5</f>
        <v>Canada</v>
      </c>
      <c r="C37" s="8">
        <f>'[1]Oil Production - tonnes'!BH5</f>
        <v>277.85132324233871</v>
      </c>
      <c r="D37" s="8">
        <f>'[1]Oil Consumption - Tonnes'!BH5</f>
        <v>99.837575639272373</v>
      </c>
      <c r="E37" s="8">
        <v>136.9801297762225</v>
      </c>
      <c r="F37" s="10">
        <f>Table1[[#This Row],[Natural Gas Consumption (Mil.ton.)]]</f>
        <v>86.923609203643238</v>
      </c>
      <c r="G37" s="8">
        <f>'[1]Coal Production - mt'!AR5</f>
        <v>48.575688975679405</v>
      </c>
      <c r="H37" s="8">
        <f>Table1[[#This Row],[Coal Consumption(Exajoules)]]*34.12</f>
        <v>12.648556575775146</v>
      </c>
      <c r="I37" s="8">
        <f>Table1[[#This Row],[Solar Energy Generation (Twh)]]*0.086</f>
        <v>0.65717777218598361</v>
      </c>
      <c r="J37" s="8">
        <f>Table1[[#This Row],[Solar Energy Consumption ( Exajoules)]]*34.12</f>
        <v>2.4382518467307088</v>
      </c>
      <c r="K37" s="8">
        <f>Table1[[#This Row],[Wind Energy Generation (Mil.ton)]]</f>
        <v>3.3485212352218103</v>
      </c>
      <c r="L37" s="8">
        <f>Table1[[#This Row],[Wind Energy Consumption(Exajoules)]]*23.88</f>
        <v>8.6950896799564354</v>
      </c>
      <c r="M37" s="8">
        <f>Table1[[#This Row],[Hydroelectricity Generation(Twh)]]*0.086</f>
        <v>31.320898780922498</v>
      </c>
      <c r="N37" s="8">
        <f>Table1[[#This Row],[Hydroelectricity  Consumption (Exajoules)]]*0.086</f>
        <v>0.29289997768402098</v>
      </c>
      <c r="O37" s="8">
        <f t="shared" si="4"/>
        <v>498.73373978257092</v>
      </c>
      <c r="P37" s="8">
        <f t="shared" si="5"/>
        <v>210.83598292306192</v>
      </c>
      <c r="Q37" s="8">
        <f t="shared" si="2"/>
        <v>463.40714199424059</v>
      </c>
      <c r="R37" s="8">
        <f t="shared" si="6"/>
        <v>35.32659778833029</v>
      </c>
      <c r="S37" s="8">
        <f>Table3[[#This Row],[Non-Renewable Energy Production]]/Table3[[#This Row],[Total Production]]*100</f>
        <v>92.916741946568251</v>
      </c>
      <c r="T37" s="8">
        <f>Table3[[#This Row],[Renewable Energy Production]]/Table3[[#This Row],[Total Production]]*100</f>
        <v>7.0832580534317469</v>
      </c>
    </row>
    <row r="38" spans="1:20" x14ac:dyDescent="0.3">
      <c r="A38" s="5">
        <v>2020</v>
      </c>
      <c r="B38" s="5" t="str">
        <f>'[1]Oil Production - tonnes'!A52</f>
        <v>Chad</v>
      </c>
      <c r="C38" s="8">
        <f>'[1]Oil Production - tonnes'!BE52</f>
        <v>6.6488392805755394</v>
      </c>
      <c r="D38" s="8">
        <f>0</f>
        <v>0</v>
      </c>
      <c r="E38" s="8">
        <v>0</v>
      </c>
      <c r="F38" s="10">
        <f>Table1[[#This Row],[Natural Gas Consumption (Mil.ton.)]]</f>
        <v>0</v>
      </c>
      <c r="G38" s="8">
        <v>0</v>
      </c>
      <c r="H38" s="8">
        <f>Table1[[#This Row],[Coal Consumption(Exajoules)]]*34.12</f>
        <v>0</v>
      </c>
      <c r="I38" s="8">
        <f>Table1[[#This Row],[Solar Energy Generation (Twh)]]*0.086</f>
        <v>0</v>
      </c>
      <c r="J38" s="8">
        <f>Table1[[#This Row],[Solar Energy Consumption ( Exajoules)]]*34.12</f>
        <v>0</v>
      </c>
      <c r="K38" s="8">
        <f>Table1[[#This Row],[Wind Energy Generation (Mil.ton)]]</f>
        <v>0</v>
      </c>
      <c r="L38" s="8">
        <f>Table1[[#This Row],[Wind Energy Consumption(Exajoules)]]*23.88</f>
        <v>0</v>
      </c>
      <c r="M38" s="8">
        <f>Table1[[#This Row],[Hydroelectricity Generation(Twh)]]*0.086</f>
        <v>0</v>
      </c>
      <c r="N38" s="8">
        <f>Table1[[#This Row],[Hydroelectricity  Consumption (Exajoules)]]*0.086</f>
        <v>0</v>
      </c>
      <c r="O38" s="8">
        <f t="shared" si="4"/>
        <v>6.6488392805755394</v>
      </c>
      <c r="P38" s="8">
        <f t="shared" si="5"/>
        <v>0</v>
      </c>
      <c r="Q38" s="8">
        <f t="shared" si="2"/>
        <v>6.6488392805755394</v>
      </c>
      <c r="R38" s="8">
        <f t="shared" si="6"/>
        <v>0</v>
      </c>
      <c r="S38" s="8">
        <f>Table3[[#This Row],[Non-Renewable Energy Production]]/Table3[[#This Row],[Total Production]]*100</f>
        <v>100</v>
      </c>
      <c r="T38" s="8">
        <f>Table3[[#This Row],[Renewable Energy Production]]/Table3[[#This Row],[Total Production]]*100</f>
        <v>0</v>
      </c>
    </row>
    <row r="39" spans="1:20" x14ac:dyDescent="0.3">
      <c r="A39" s="5">
        <v>2021</v>
      </c>
      <c r="B39" s="5" t="str">
        <f>'[1]Oil Production - tonnes'!A52</f>
        <v>Chad</v>
      </c>
      <c r="C39" s="8">
        <f>'[1]Oil Production - tonnes'!BF52</f>
        <v>6.1175191366906478</v>
      </c>
      <c r="D39" s="8">
        <v>0</v>
      </c>
      <c r="E39" s="8">
        <v>0</v>
      </c>
      <c r="F39" s="10">
        <f>Table1[[#This Row],[Natural Gas Consumption (Mil.ton.)]]</f>
        <v>0</v>
      </c>
      <c r="G39" s="8">
        <v>0</v>
      </c>
      <c r="H39" s="8">
        <f>Table1[[#This Row],[Coal Consumption(Exajoules)]]*34.12</f>
        <v>0</v>
      </c>
      <c r="I39" s="8">
        <f>Table1[[#This Row],[Solar Energy Generation (Twh)]]*0.086</f>
        <v>0</v>
      </c>
      <c r="J39" s="8">
        <f>Table1[[#This Row],[Solar Energy Consumption ( Exajoules)]]*34.12</f>
        <v>0</v>
      </c>
      <c r="K39" s="8">
        <f>Table1[[#This Row],[Wind Energy Generation (Mil.ton)]]</f>
        <v>0</v>
      </c>
      <c r="L39" s="8">
        <f>Table1[[#This Row],[Wind Energy Consumption(Exajoules)]]*23.88</f>
        <v>0</v>
      </c>
      <c r="M39" s="8">
        <f>Table1[[#This Row],[Hydroelectricity Generation(Twh)]]*0.086</f>
        <v>0</v>
      </c>
      <c r="N39" s="8">
        <f>Table1[[#This Row],[Hydroelectricity  Consumption (Exajoules)]]*0.086</f>
        <v>0</v>
      </c>
      <c r="O39" s="8">
        <f t="shared" si="4"/>
        <v>6.1175191366906478</v>
      </c>
      <c r="P39" s="8">
        <f t="shared" si="5"/>
        <v>0</v>
      </c>
      <c r="Q39" s="8">
        <f t="shared" si="2"/>
        <v>6.1175191366906478</v>
      </c>
      <c r="R39" s="8">
        <f t="shared" si="6"/>
        <v>0</v>
      </c>
      <c r="S39" s="8">
        <f>Table3[[#This Row],[Non-Renewable Energy Production]]/Table3[[#This Row],[Total Production]]*100</f>
        <v>100</v>
      </c>
      <c r="T39" s="8">
        <f>Table3[[#This Row],[Renewable Energy Production]]/Table3[[#This Row],[Total Production]]*100</f>
        <v>0</v>
      </c>
    </row>
    <row r="40" spans="1:20" x14ac:dyDescent="0.3">
      <c r="A40" s="5">
        <v>2022</v>
      </c>
      <c r="B40" s="5" t="str">
        <f>'[1]Oil Production - tonnes'!A52</f>
        <v>Chad</v>
      </c>
      <c r="C40" s="8">
        <f>'[1]Oil Production - tonnes'!BG52</f>
        <v>6.4986438848920862</v>
      </c>
      <c r="D40" s="8">
        <v>0</v>
      </c>
      <c r="E40" s="8">
        <v>0</v>
      </c>
      <c r="F40" s="10">
        <f>Table1[[#This Row],[Natural Gas Consumption (Mil.ton.)]]</f>
        <v>0</v>
      </c>
      <c r="G40" s="8">
        <v>0</v>
      </c>
      <c r="H40" s="8">
        <f>Table1[[#This Row],[Coal Consumption(Exajoules)]]*34.12</f>
        <v>0</v>
      </c>
      <c r="I40" s="8">
        <f>Table1[[#This Row],[Solar Energy Generation (Twh)]]*0.086</f>
        <v>0</v>
      </c>
      <c r="J40" s="8">
        <f>Table1[[#This Row],[Solar Energy Consumption ( Exajoules)]]*34.12</f>
        <v>0</v>
      </c>
      <c r="K40" s="8">
        <f>Table1[[#This Row],[Wind Energy Generation (Mil.ton)]]</f>
        <v>0</v>
      </c>
      <c r="L40" s="8">
        <f>Table1[[#This Row],[Wind Energy Consumption(Exajoules)]]*23.88</f>
        <v>0</v>
      </c>
      <c r="M40" s="8">
        <f>Table1[[#This Row],[Hydroelectricity Generation(Twh)]]*0.086</f>
        <v>0</v>
      </c>
      <c r="N40" s="8">
        <f>Table1[[#This Row],[Hydroelectricity  Consumption (Exajoules)]]*0.086</f>
        <v>0</v>
      </c>
      <c r="O40" s="8">
        <f t="shared" si="4"/>
        <v>6.4986438848920862</v>
      </c>
      <c r="P40" s="8">
        <f t="shared" si="5"/>
        <v>0</v>
      </c>
      <c r="Q40" s="8">
        <f t="shared" si="2"/>
        <v>6.4986438848920862</v>
      </c>
      <c r="R40" s="8">
        <f t="shared" si="6"/>
        <v>0</v>
      </c>
      <c r="S40" s="8">
        <f>Table3[[#This Row],[Non-Renewable Energy Production]]/Table3[[#This Row],[Total Production]]*100</f>
        <v>100</v>
      </c>
      <c r="T40" s="8">
        <f>Table3[[#This Row],[Renewable Energy Production]]/Table3[[#This Row],[Total Production]]*100</f>
        <v>0</v>
      </c>
    </row>
    <row r="41" spans="1:20" x14ac:dyDescent="0.3">
      <c r="A41" s="5">
        <v>2023</v>
      </c>
      <c r="B41" s="5" t="str">
        <f>'[1]Oil Production - tonnes'!A52</f>
        <v>Chad</v>
      </c>
      <c r="C41" s="8">
        <f>'[1]Oil Production - tonnes'!BH52</f>
        <v>7.030306330935252</v>
      </c>
      <c r="D41" s="8">
        <v>0</v>
      </c>
      <c r="E41" s="8">
        <v>0</v>
      </c>
      <c r="F41" s="10">
        <f>Table1[[#This Row],[Natural Gas Consumption (Mil.ton.)]]</f>
        <v>0</v>
      </c>
      <c r="G41" s="8">
        <v>0</v>
      </c>
      <c r="H41" s="8">
        <f>Table1[[#This Row],[Coal Consumption(Exajoules)]]*34.12</f>
        <v>0</v>
      </c>
      <c r="I41" s="8">
        <f>Table1[[#This Row],[Solar Energy Generation (Twh)]]*0.086</f>
        <v>0</v>
      </c>
      <c r="J41" s="8">
        <f>Table1[[#This Row],[Solar Energy Consumption ( Exajoules)]]*34.12</f>
        <v>0</v>
      </c>
      <c r="K41" s="8">
        <f>Table1[[#This Row],[Wind Energy Generation (Mil.ton)]]</f>
        <v>0</v>
      </c>
      <c r="L41" s="8">
        <f>Table1[[#This Row],[Wind Energy Consumption(Exajoules)]]*23.88</f>
        <v>0</v>
      </c>
      <c r="M41" s="8">
        <f>Table1[[#This Row],[Hydroelectricity Generation(Twh)]]*0.086</f>
        <v>0</v>
      </c>
      <c r="N41" s="8">
        <f>Table1[[#This Row],[Hydroelectricity  Consumption (Exajoules)]]*0.086</f>
        <v>0</v>
      </c>
      <c r="O41" s="8">
        <f t="shared" si="4"/>
        <v>7.030306330935252</v>
      </c>
      <c r="P41" s="8">
        <f t="shared" si="5"/>
        <v>0</v>
      </c>
      <c r="Q41" s="8">
        <f t="shared" si="2"/>
        <v>7.030306330935252</v>
      </c>
      <c r="R41" s="8">
        <f t="shared" si="6"/>
        <v>0</v>
      </c>
      <c r="S41" s="8">
        <f>Table3[[#This Row],[Non-Renewable Energy Production]]/Table3[[#This Row],[Total Production]]*100</f>
        <v>100</v>
      </c>
      <c r="T41" s="8">
        <f>Table3[[#This Row],[Renewable Energy Production]]/Table3[[#This Row],[Total Production]]*100</f>
        <v>0</v>
      </c>
    </row>
    <row r="42" spans="1:20" x14ac:dyDescent="0.3">
      <c r="A42" s="5">
        <v>2020</v>
      </c>
      <c r="B42" s="5" t="s">
        <v>9</v>
      </c>
      <c r="C42" s="8">
        <v>0</v>
      </c>
      <c r="D42" s="8">
        <f>'[1]Oil Consumption - Tonnes'!BF12</f>
        <v>17.543423034612047</v>
      </c>
      <c r="E42" s="8">
        <v>0</v>
      </c>
      <c r="F42" s="10">
        <f>Table1[[#This Row],[Natural Gas Consumption (Mil.ton.)]]</f>
        <v>4.4895135270938402</v>
      </c>
      <c r="G42" s="8">
        <v>0</v>
      </c>
      <c r="H42" s="8">
        <f>Table1[[#This Row],[Coal Consumption(Exajoules)]]*34.12</f>
        <v>8.9846420788764956</v>
      </c>
      <c r="I42" s="8">
        <f>Table1[[#This Row],[Solar Energy Generation (Twh)]]*0.086</f>
        <v>0.65487654228048142</v>
      </c>
      <c r="J42" s="8">
        <f>Table1[[#This Row],[Solar Energy Consumption ( Exajoules)]]*34.12</f>
        <v>2.4564904165267945</v>
      </c>
      <c r="K42" s="8">
        <f>Table1[[#This Row],[Wind Energy Generation (Mil.ton)]]</f>
        <v>0.48179803576704888</v>
      </c>
      <c r="L42" s="8">
        <f>Table1[[#This Row],[Wind Energy Consumption(Exajoules)]]*23.88</f>
        <v>1.2648701258003712</v>
      </c>
      <c r="M42" s="8">
        <f>Table1[[#This Row],[Hydroelectricity Generation(Twh)]]*0.086</f>
        <v>1.8680001386739826</v>
      </c>
      <c r="N42" s="8">
        <f>Table1[[#This Row],[Hydroelectricity  Consumption (Exajoules)]]*0.086</f>
        <v>1.7661271005868909E-2</v>
      </c>
      <c r="O42" s="8">
        <f t="shared" si="4"/>
        <v>3.0046747167215129</v>
      </c>
      <c r="P42" s="8">
        <f t="shared" si="5"/>
        <v>34.756600453915425</v>
      </c>
      <c r="Q42" s="8">
        <f t="shared" si="2"/>
        <v>0</v>
      </c>
      <c r="R42" s="8">
        <f t="shared" si="6"/>
        <v>3.0046747167215129</v>
      </c>
      <c r="S42" s="8">
        <f>Table3[[#This Row],[Non-Renewable Energy Production]]/Table3[[#This Row],[Total Production]]*100</f>
        <v>0</v>
      </c>
      <c r="T42" s="8">
        <f>Table3[[#This Row],[Renewable Energy Production]]/Table3[[#This Row],[Total Production]]*100</f>
        <v>100</v>
      </c>
    </row>
    <row r="43" spans="1:20" x14ac:dyDescent="0.3">
      <c r="A43" s="5">
        <v>2021</v>
      </c>
      <c r="B43" s="5" t="str">
        <f>'[1]Oil Consumption - Tonnes'!A12</f>
        <v>Chile</v>
      </c>
      <c r="C43" s="8">
        <v>0</v>
      </c>
      <c r="D43" s="8">
        <f>'[1]Oil Consumption - Tonnes'!BF12</f>
        <v>17.543423034612047</v>
      </c>
      <c r="E43" s="8">
        <v>0</v>
      </c>
      <c r="F43" s="10">
        <f>Table1[[#This Row],[Natural Gas Consumption (Mil.ton.)]]</f>
        <v>4.9125097670399995</v>
      </c>
      <c r="G43" s="8">
        <v>0</v>
      </c>
      <c r="H43" s="8">
        <f>Table1[[#This Row],[Coal Consumption(Exajoules)]]*34.12</f>
        <v>9.9630398535728446</v>
      </c>
      <c r="I43" s="8">
        <f>Table1[[#This Row],[Solar Energy Generation (Twh)]]*0.086</f>
        <v>0.92451713182938733</v>
      </c>
      <c r="J43" s="8">
        <f>Table1[[#This Row],[Solar Energy Consumption ( Exajoules)]]*34.12</f>
        <v>3.4552392777800556</v>
      </c>
      <c r="K43" s="8">
        <f>Table1[[#This Row],[Wind Energy Generation (Mil.ton)]]</f>
        <v>0.6560164286494653</v>
      </c>
      <c r="L43" s="8">
        <f>Table1[[#This Row],[Wind Energy Consumption(Exajoules)]]*23.88</f>
        <v>1.7159443983435629</v>
      </c>
      <c r="M43" s="8">
        <f>Table1[[#This Row],[Hydroelectricity Generation(Twh)]]*0.086</f>
        <v>1.5542154862689004</v>
      </c>
      <c r="N43" s="8">
        <f>Table1[[#This Row],[Hydroelectricity  Consumption (Exajoules)]]*0.086</f>
        <v>1.4640766859054565E-2</v>
      </c>
      <c r="O43" s="8">
        <f t="shared" si="4"/>
        <v>3.134749046747753</v>
      </c>
      <c r="P43" s="8">
        <f t="shared" si="5"/>
        <v>37.604797098207563</v>
      </c>
      <c r="Q43" s="8">
        <f t="shared" si="2"/>
        <v>0</v>
      </c>
      <c r="R43" s="8">
        <f t="shared" si="6"/>
        <v>3.134749046747753</v>
      </c>
      <c r="S43" s="8">
        <f>Table3[[#This Row],[Non-Renewable Energy Production]]/Table3[[#This Row],[Total Production]]*100</f>
        <v>0</v>
      </c>
      <c r="T43" s="8">
        <f>Table3[[#This Row],[Renewable Energy Production]]/Table3[[#This Row],[Total Production]]*100</f>
        <v>100</v>
      </c>
    </row>
    <row r="44" spans="1:20" x14ac:dyDescent="0.3">
      <c r="A44" s="5">
        <v>2022</v>
      </c>
      <c r="B44" s="5" t="s">
        <v>9</v>
      </c>
      <c r="C44" s="8">
        <v>0</v>
      </c>
      <c r="D44" s="8">
        <f>'[1]Oil Consumption - Tonnes'!BG12</f>
        <v>18.938971385854927</v>
      </c>
      <c r="E44" s="8">
        <v>0</v>
      </c>
      <c r="F44" s="10">
        <f>Table1[[#This Row],[Natural Gas Consumption (Mil.ton.)]]</f>
        <v>5.2312758998607132</v>
      </c>
      <c r="G44" s="8">
        <v>0</v>
      </c>
      <c r="H44" s="8">
        <f>Table1[[#This Row],[Coal Consumption(Exajoules)]]*34.12</f>
        <v>8.1367505562305436</v>
      </c>
      <c r="I44" s="8">
        <f>Table1[[#This Row],[Solar Energy Generation (Twh)]]*0.086</f>
        <v>1.3513769793343169</v>
      </c>
      <c r="J44" s="8">
        <f>Table1[[#This Row],[Solar Energy Consumption ( Exajoules)]]*34.12</f>
        <v>5.0321440649032585</v>
      </c>
      <c r="K44" s="8">
        <f>Table1[[#This Row],[Wind Energy Generation (Mil.ton)]]</f>
        <v>0.76482461569824878</v>
      </c>
      <c r="L44" s="8">
        <f>Table1[[#This Row],[Wind Energy Consumption(Exajoules)]]*23.88</f>
        <v>1.9932588395476341</v>
      </c>
      <c r="M44" s="8">
        <f>Table1[[#This Row],[Hydroelectricity Generation(Twh)]]*0.086</f>
        <v>1.753346995697979</v>
      </c>
      <c r="N44" s="8">
        <f>Table1[[#This Row],[Hydroelectricity  Consumption (Exajoules)]]*0.086</f>
        <v>1.6456362545490263E-2</v>
      </c>
      <c r="O44" s="8">
        <f t="shared" si="4"/>
        <v>3.8695485907305445</v>
      </c>
      <c r="P44" s="8">
        <f t="shared" si="5"/>
        <v>39.348857108942568</v>
      </c>
      <c r="Q44" s="8">
        <f t="shared" si="2"/>
        <v>0</v>
      </c>
      <c r="R44" s="8">
        <f t="shared" si="6"/>
        <v>3.8695485907305445</v>
      </c>
      <c r="S44" s="8">
        <f>Table3[[#This Row],[Non-Renewable Energy Production]]/Table3[[#This Row],[Total Production]]*100</f>
        <v>0</v>
      </c>
      <c r="T44" s="8">
        <f>Table3[[#This Row],[Renewable Energy Production]]/Table3[[#This Row],[Total Production]]*100</f>
        <v>100</v>
      </c>
    </row>
    <row r="45" spans="1:20" x14ac:dyDescent="0.3">
      <c r="A45" s="5">
        <v>2023</v>
      </c>
      <c r="B45" s="5" t="s">
        <v>9</v>
      </c>
      <c r="C45" s="8">
        <v>0</v>
      </c>
      <c r="D45" s="8">
        <f>'[1]Oil Consumption - Tonnes'!BH12</f>
        <v>19.31529176428117</v>
      </c>
      <c r="E45" s="8">
        <v>0</v>
      </c>
      <c r="F45" s="10">
        <f>Table1[[#This Row],[Natural Gas Consumption (Mil.ton.)]]</f>
        <v>5.0504134070427718</v>
      </c>
      <c r="G45" s="8">
        <v>0</v>
      </c>
      <c r="H45" s="8">
        <f>Table1[[#This Row],[Coal Consumption(Exajoules)]]*34.12</f>
        <v>5.9918611919879909</v>
      </c>
      <c r="I45" s="8">
        <f>Table1[[#This Row],[Solar Energy Generation (Twh)]]*0.086</f>
        <v>1.5632821991201182</v>
      </c>
      <c r="J45" s="8">
        <f>Table1[[#This Row],[Solar Energy Consumption ( Exajoules)]]*34.12</f>
        <v>5.8000680577754968</v>
      </c>
      <c r="K45" s="8">
        <f>Table1[[#This Row],[Wind Energy Generation (Mil.ton)]]</f>
        <v>0.8385617673644058</v>
      </c>
      <c r="L45" s="8">
        <f>Table1[[#This Row],[Wind Energy Consumption(Exajoules)]]*23.88</f>
        <v>2.1774895218014718</v>
      </c>
      <c r="M45" s="8">
        <f>Table1[[#This Row],[Hydroelectricity Generation(Twh)]]*0.086</f>
        <v>2.0665581686004564</v>
      </c>
      <c r="N45" s="8">
        <f>Table1[[#This Row],[Hydroelectricity  Consumption (Exajoules)]]*0.086</f>
        <v>1.9325590759515759E-2</v>
      </c>
      <c r="O45" s="8">
        <f t="shared" si="4"/>
        <v>4.4684021350849807</v>
      </c>
      <c r="P45" s="8">
        <f t="shared" si="5"/>
        <v>38.354449533648413</v>
      </c>
      <c r="Q45" s="8">
        <f t="shared" si="2"/>
        <v>0</v>
      </c>
      <c r="R45" s="8">
        <f t="shared" si="6"/>
        <v>4.4684021350849807</v>
      </c>
      <c r="S45" s="8">
        <f>Table3[[#This Row],[Non-Renewable Energy Production]]/Table3[[#This Row],[Total Production]]*100</f>
        <v>0</v>
      </c>
      <c r="T45" s="8">
        <f>Table3[[#This Row],[Renewable Energy Production]]/Table3[[#This Row],[Total Production]]*100</f>
        <v>100</v>
      </c>
    </row>
    <row r="46" spans="1:20" x14ac:dyDescent="0.3">
      <c r="A46" s="5">
        <v>2020</v>
      </c>
      <c r="B46" s="5" t="str">
        <f>'[1]Oil Production - tonnes'!A67</f>
        <v>China</v>
      </c>
      <c r="C46" s="8">
        <f>'[1]Oil Production - tonnes'!BE67</f>
        <v>194.76900000000001</v>
      </c>
      <c r="D46" s="8">
        <f>'[1]Oil Consumption - Tonnes'!BE95</f>
        <v>675.74210000000005</v>
      </c>
      <c r="E46" s="8">
        <v>139.68663716814154</v>
      </c>
      <c r="F46" s="10">
        <f>Table1[[#This Row],[Natural Gas Consumption (Mil.ton.)]]</f>
        <v>242.36442477876099</v>
      </c>
      <c r="G46" s="8">
        <f>'[1]Coal Production - mt'!AO46</f>
        <v>3901.5770999999995</v>
      </c>
      <c r="H46" s="8">
        <f>Table1[[#This Row],[Coal Consumption(Exajoules)]]*34.12</f>
        <v>2874.5824066162108</v>
      </c>
      <c r="I46" s="8">
        <f>Table1[[#This Row],[Solar Energy Generation (Twh)]]*0.086</f>
        <v>22.454599999999999</v>
      </c>
      <c r="J46" s="8">
        <f>Table1[[#This Row],[Solar Energy Consumption ( Exajoules)]]*34.12</f>
        <v>84.228860960006713</v>
      </c>
      <c r="K46" s="8">
        <f>Table1[[#This Row],[Wind Energy Generation (Mil.ton)]]</f>
        <v>40.119</v>
      </c>
      <c r="L46" s="8">
        <f>Table1[[#This Row],[Wind Energy Consumption(Exajoules)]]*23.88</f>
        <v>1.897689895927906</v>
      </c>
      <c r="M46" s="8">
        <f>Table1[[#This Row],[Hydroelectricity Generation(Twh)]]*0.086</f>
        <v>113.666974</v>
      </c>
      <c r="N46" s="8">
        <f>Table1[[#This Row],[Hydroelectricity  Consumption (Exajoules)]]*0.086</f>
        <v>1.074680465698242</v>
      </c>
      <c r="O46" s="8">
        <f t="shared" si="4"/>
        <v>4412.2733111681409</v>
      </c>
      <c r="P46" s="8">
        <f t="shared" si="5"/>
        <v>3879.8901627166051</v>
      </c>
      <c r="Q46" s="8">
        <f t="shared" si="2"/>
        <v>4236.0327371681415</v>
      </c>
      <c r="R46" s="8">
        <f t="shared" si="6"/>
        <v>176.24057399999998</v>
      </c>
      <c r="S46" s="8">
        <f>Table3[[#This Row],[Non-Renewable Energy Production]]/Table3[[#This Row],[Total Production]]*100</f>
        <v>96.005674137322643</v>
      </c>
      <c r="T46" s="8">
        <f>Table3[[#This Row],[Renewable Energy Production]]/Table3[[#This Row],[Total Production]]*100</f>
        <v>3.994325862677365</v>
      </c>
    </row>
    <row r="47" spans="1:20" x14ac:dyDescent="0.3">
      <c r="A47" s="5">
        <v>2021</v>
      </c>
      <c r="B47" s="5" t="str">
        <f>'[1]Oil Production - tonnes'!A67</f>
        <v>China</v>
      </c>
      <c r="C47" s="8">
        <f>'[1]Oil Production - tonnes'!BF67</f>
        <v>198.881</v>
      </c>
      <c r="D47" s="8">
        <f>'[1]Oil Consumption - Tonnes'!BF95</f>
        <v>691.60220000000015</v>
      </c>
      <c r="E47" s="8">
        <v>150.63617699115039</v>
      </c>
      <c r="F47" s="10">
        <f>Table1[[#This Row],[Natural Gas Consumption (Mil.ton.)]]</f>
        <v>273.79292035398225</v>
      </c>
      <c r="G47" s="8">
        <f>'[1]Coal Production - mt'!AP46</f>
        <v>4125.8338999999987</v>
      </c>
      <c r="H47" s="8">
        <f>Table1[[#This Row],[Coal Consumption(Exajoules)]]*34.12</f>
        <v>2986.7185342407224</v>
      </c>
      <c r="I47" s="8">
        <f>Table1[[#This Row],[Solar Energy Generation (Twh)]]*0.086</f>
        <v>28.121999999999996</v>
      </c>
      <c r="J47" s="8">
        <f>Table1[[#This Row],[Solar Energy Consumption ( Exajoules)]]*34.12</f>
        <v>105.10161255836486</v>
      </c>
      <c r="K47" s="8">
        <f>Table1[[#This Row],[Wind Energy Generation (Mil.ton)]]</f>
        <v>56.398800000000001</v>
      </c>
      <c r="L47" s="8">
        <f>Table1[[#This Row],[Wind Energy Consumption(Exajoules)]]*23.88</f>
        <v>105.32489330291747</v>
      </c>
      <c r="M47" s="8">
        <f>Table1[[#This Row],[Hydroelectricity Generation(Twh)]]*0.086</f>
        <v>111.8</v>
      </c>
      <c r="N47" s="8">
        <f>Table1[[#This Row],[Hydroelectricity  Consumption (Exajoules)]]*0.086</f>
        <v>1.0531601257324217</v>
      </c>
      <c r="O47" s="8">
        <f t="shared" si="4"/>
        <v>4671.6718769911495</v>
      </c>
      <c r="P47" s="8">
        <f t="shared" si="5"/>
        <v>4163.5933205817191</v>
      </c>
      <c r="Q47" s="8">
        <f t="shared" si="2"/>
        <v>4475.3510769911491</v>
      </c>
      <c r="R47" s="8">
        <f t="shared" si="6"/>
        <v>196.32079999999999</v>
      </c>
      <c r="S47" s="8">
        <f>Table3[[#This Row],[Non-Renewable Energy Production]]/Table3[[#This Row],[Total Production]]*100</f>
        <v>95.797632942353744</v>
      </c>
      <c r="T47" s="8">
        <f>Table3[[#This Row],[Renewable Energy Production]]/Table3[[#This Row],[Total Production]]*100</f>
        <v>4.2023670576462431</v>
      </c>
    </row>
    <row r="48" spans="1:20" x14ac:dyDescent="0.3">
      <c r="A48" s="5">
        <v>2022</v>
      </c>
      <c r="B48" s="5" t="str">
        <f>'[1]Oil Production - tonnes'!A67</f>
        <v>China</v>
      </c>
      <c r="C48" s="8">
        <f>'[1]Oil Production - tonnes'!BG67</f>
        <v>204.72200000000001</v>
      </c>
      <c r="D48" s="8">
        <f>'[1]Oil Consumption - Tonnes'!BG95</f>
        <v>695.09519999999998</v>
      </c>
      <c r="E48" s="8">
        <v>159.72584070796461</v>
      </c>
      <c r="F48" s="10">
        <f>Table1[[#This Row],[Natural Gas Consumption (Mil.ton.)]]</f>
        <v>271.90619469026547</v>
      </c>
      <c r="G48" s="8">
        <f>'[1]Coal Production - mt'!AQ46</f>
        <v>4558.5528999999988</v>
      </c>
      <c r="H48" s="8">
        <f>Table1[[#This Row],[Coal Consumption(Exajoules)]]*34.12</f>
        <v>2996.8281253051755</v>
      </c>
      <c r="I48" s="8">
        <f>Table1[[#This Row],[Solar Energy Generation (Twh)]]*0.086</f>
        <v>36.745219999999996</v>
      </c>
      <c r="J48" s="8">
        <f>Table1[[#This Row],[Solar Energy Consumption ( Exajoules)]]*34.12</f>
        <v>136.82875694274901</v>
      </c>
      <c r="K48" s="8">
        <f>Table1[[#This Row],[Wind Energy Generation (Mil.ton)]]</f>
        <v>65.589619999999996</v>
      </c>
      <c r="L48" s="8">
        <f>Table1[[#This Row],[Wind Energy Consumption(Exajoules)]]*23.88</f>
        <v>2.1102970173954962</v>
      </c>
      <c r="M48" s="8">
        <f>Table1[[#This Row],[Hydroelectricity Generation(Twh)]]*0.086</f>
        <v>111.63849286</v>
      </c>
      <c r="N48" s="8">
        <f>Table1[[#This Row],[Hydroelectricity  Consumption (Exajoules)]]*0.086</f>
        <v>1.0478037433624268</v>
      </c>
      <c r="O48" s="8">
        <f t="shared" si="4"/>
        <v>5136.9740735679625</v>
      </c>
      <c r="P48" s="8">
        <f t="shared" si="5"/>
        <v>4103.8163776989477</v>
      </c>
      <c r="Q48" s="8">
        <f t="shared" si="2"/>
        <v>4923.0007407079629</v>
      </c>
      <c r="R48" s="8">
        <f t="shared" si="6"/>
        <v>213.97333285999997</v>
      </c>
      <c r="S48" s="8">
        <f>Table3[[#This Row],[Non-Renewable Energy Production]]/Table3[[#This Row],[Total Production]]*100</f>
        <v>95.834642538669044</v>
      </c>
      <c r="T48" s="8">
        <f>Table3[[#This Row],[Renewable Energy Production]]/Table3[[#This Row],[Total Production]]*100</f>
        <v>4.1653574613309576</v>
      </c>
    </row>
    <row r="49" spans="1:20" x14ac:dyDescent="0.3">
      <c r="A49" s="5">
        <v>2023</v>
      </c>
      <c r="B49" s="5" t="str">
        <f>'[1]Oil Production - tonnes'!A67</f>
        <v>China</v>
      </c>
      <c r="C49" s="8">
        <f>'[1]Oil Production - tonnes'!BH67</f>
        <v>209.02600000000001</v>
      </c>
      <c r="D49" s="8">
        <f>'[1]Oil Consumption - Tonnes'!BH95</f>
        <v>768.55191218905748</v>
      </c>
      <c r="E49" s="8">
        <v>168.66601769911503</v>
      </c>
      <c r="F49" s="10">
        <f>Table1[[#This Row],[Natural Gas Consumption (Mil.ton.)]]</f>
        <v>291.48344070796458</v>
      </c>
      <c r="G49" s="8">
        <f>'[1]Coal Production - mt'!AR46</f>
        <v>4710</v>
      </c>
      <c r="H49" s="8">
        <f>Table1[[#This Row],[Coal Consumption(Exajoules)]]*34.12</f>
        <v>3136.9475885009765</v>
      </c>
      <c r="I49" s="8">
        <f>Table1[[#This Row],[Solar Energy Generation (Twh)]]*0.086</f>
        <v>50.236899999999991</v>
      </c>
      <c r="J49" s="8">
        <f>Table1[[#This Row],[Solar Energy Consumption ( Exajoules)]]*34.12</f>
        <v>186.38824762344359</v>
      </c>
      <c r="K49" s="8">
        <f>Table1[[#This Row],[Wind Energy Generation (Mil.ton)]]</f>
        <v>76.184819999999988</v>
      </c>
      <c r="L49" s="8">
        <f>Table1[[#This Row],[Wind Energy Consumption(Exajoules)]]*23.88</f>
        <v>170.93735544204711</v>
      </c>
      <c r="M49" s="8">
        <f>Table1[[#This Row],[Hydroelectricity Generation(Twh)]]*0.086</f>
        <v>105.435613</v>
      </c>
      <c r="N49" s="8">
        <f>Table1[[#This Row],[Hydroelectricity  Consumption (Exajoules)]]*0.086</f>
        <v>0.98598984909057608</v>
      </c>
      <c r="O49" s="8">
        <f t="shared" si="4"/>
        <v>5319.5493506991152</v>
      </c>
      <c r="P49" s="8">
        <f t="shared" si="5"/>
        <v>4555.2945343125803</v>
      </c>
      <c r="Q49" s="8">
        <f t="shared" si="2"/>
        <v>5087.6920176991152</v>
      </c>
      <c r="R49" s="8">
        <f>SUM(I49,K49,M49)</f>
        <v>231.85733299999998</v>
      </c>
      <c r="S49" s="8">
        <f>Table3[[#This Row],[Non-Renewable Energy Production]]/Table3[[#This Row],[Total Production]]*100</f>
        <v>95.641410245220698</v>
      </c>
      <c r="T49" s="8">
        <f>Table3[[#This Row],[Renewable Energy Production]]/Table3[[#This Row],[Total Production]]*100</f>
        <v>4.3585897547792918</v>
      </c>
    </row>
    <row r="50" spans="1:20" x14ac:dyDescent="0.3">
      <c r="A50" s="5">
        <v>2020</v>
      </c>
      <c r="B50" s="5" t="str">
        <f>'[1]Oil Production - tonnes'!A12</f>
        <v>Colombia</v>
      </c>
      <c r="C50" s="8">
        <f>'[1]Oil Production - tonnes'!BE12</f>
        <v>41.251981477633485</v>
      </c>
      <c r="D50" s="8">
        <f>'[1]Oil Consumption - Tonnes'!BE12</f>
        <v>16.001488057197346</v>
      </c>
      <c r="E50" s="8">
        <v>8.9676222724061816</v>
      </c>
      <c r="F50" s="10">
        <f>Table1[[#This Row],[Natural Gas Consumption (Mil.ton.)]]</f>
        <v>9.4483273495537059</v>
      </c>
      <c r="G50" s="8">
        <f>'[1]Coal Production - mt'!AO11</f>
        <v>54.421521999999996</v>
      </c>
      <c r="H50" s="8">
        <f>Table1[[#This Row],[Coal Consumption(Exajoules)]]*34.12</f>
        <v>5.8320461213588715</v>
      </c>
      <c r="I50" s="8">
        <f>Table1[[#This Row],[Solar Energy Generation (Twh)]]*0.086</f>
        <v>1.6408800000000001E-2</v>
      </c>
      <c r="J50" s="8">
        <f>Table1[[#This Row],[Solar Energy Consumption ( Exajoules)]]*34.12</f>
        <v>6.1550621045753352E-2</v>
      </c>
      <c r="K50" s="8">
        <f>Table1[[#This Row],[Wind Energy Generation (Mil.ton)]]</f>
        <v>0</v>
      </c>
      <c r="L50" s="8">
        <f>Table1[[#This Row],[Wind Energy Consumption(Exajoules)]]*23.88</f>
        <v>2.284861496882513E-3</v>
      </c>
      <c r="M50" s="8">
        <f>Table1[[#This Row],[Hydroelectricity Generation(Twh)]]*0.086</f>
        <v>4.2860120999999998</v>
      </c>
      <c r="N50" s="8">
        <f>Table1[[#This Row],[Hydroelectricity  Consumption (Exajoules)]]*0.086</f>
        <v>4.0522706985473632E-2</v>
      </c>
      <c r="O50" s="8">
        <f t="shared" si="4"/>
        <v>108.94354665003965</v>
      </c>
      <c r="P50" s="8">
        <f t="shared" si="5"/>
        <v>31.386219717638031</v>
      </c>
      <c r="Q50" s="8">
        <f t="shared" si="2"/>
        <v>104.64112575003966</v>
      </c>
      <c r="R50" s="8">
        <f t="shared" si="6"/>
        <v>4.3024208999999995</v>
      </c>
      <c r="S50" s="8">
        <f>Table3[[#This Row],[Non-Renewable Energy Production]]/Table3[[#This Row],[Total Production]]*100</f>
        <v>96.050779479558628</v>
      </c>
      <c r="T50" s="8">
        <f>Table3[[#This Row],[Renewable Energy Production]]/Table3[[#This Row],[Total Production]]*100</f>
        <v>3.9492205204413855</v>
      </c>
    </row>
    <row r="51" spans="1:20" x14ac:dyDescent="0.3">
      <c r="A51" s="5">
        <v>2021</v>
      </c>
      <c r="B51" s="5" t="str">
        <f>'[1]Oil Production - tonnes'!A12</f>
        <v>Colombia</v>
      </c>
      <c r="C51" s="8">
        <f>'[1]Oil Production - tonnes'!BF12</f>
        <v>38.783549783549788</v>
      </c>
      <c r="D51" s="8">
        <f>'[1]Oil Consumption - Tonnes'!BF13</f>
        <v>19.594701047767444</v>
      </c>
      <c r="E51" s="8">
        <v>9.0478387457280878</v>
      </c>
      <c r="F51" s="10">
        <f>Table1[[#This Row],[Natural Gas Consumption (Mil.ton.)]]</f>
        <v>9.091173079540793</v>
      </c>
      <c r="G51" s="8">
        <f>'[1]Coal Production - mt'!AP11</f>
        <v>59.143665999999996</v>
      </c>
      <c r="H51" s="8">
        <f>Table1[[#This Row],[Coal Consumption(Exajoules)]]*34.12</f>
        <v>3.864158715009689</v>
      </c>
      <c r="I51" s="8">
        <f>Table1[[#This Row],[Solar Energy Generation (Twh)]]*0.086</f>
        <v>2.7778859999999999E-2</v>
      </c>
      <c r="J51" s="8">
        <f>Table1[[#This Row],[Solar Energy Consumption ( Exajoules)]]*34.12</f>
        <v>0</v>
      </c>
      <c r="K51" s="8">
        <f>Table1[[#This Row],[Wind Energy Generation (Mil.ton)]]</f>
        <v>5.2004199999999999E-3</v>
      </c>
      <c r="L51" s="8">
        <f>Table1[[#This Row],[Wind Energy Consumption(Exajoules)]]*23.88</f>
        <v>1.3602756222244352E-2</v>
      </c>
      <c r="M51" s="8">
        <f>Table1[[#This Row],[Hydroelectricity Generation(Twh)]]*0.086</f>
        <v>5.2026964199999988</v>
      </c>
      <c r="N51" s="8">
        <f>Table1[[#This Row],[Hydroelectricity  Consumption (Exajoules)]]*0.086</f>
        <v>4.9009593605995175E-2</v>
      </c>
      <c r="O51" s="8">
        <f t="shared" si="4"/>
        <v>112.21073022927786</v>
      </c>
      <c r="P51" s="8">
        <f t="shared" si="5"/>
        <v>32.612645192146161</v>
      </c>
      <c r="Q51" s="8">
        <f t="shared" si="2"/>
        <v>106.97505452927787</v>
      </c>
      <c r="R51" s="8">
        <f t="shared" si="6"/>
        <v>5.2356756999999989</v>
      </c>
      <c r="S51" s="8">
        <f>Table3[[#This Row],[Non-Renewable Energy Production]]/Table3[[#This Row],[Total Production]]*100</f>
        <v>95.334068596379296</v>
      </c>
      <c r="T51" s="8">
        <f>Table3[[#This Row],[Renewable Energy Production]]/Table3[[#This Row],[Total Production]]*100</f>
        <v>4.665931403620716</v>
      </c>
    </row>
    <row r="52" spans="1:20" x14ac:dyDescent="0.3">
      <c r="A52" s="5">
        <v>2022</v>
      </c>
      <c r="B52" s="5" t="str">
        <f>'[1]Oil Production - tonnes'!A12</f>
        <v>Colombia</v>
      </c>
      <c r="C52" s="8">
        <f>'[1]Oil Production - tonnes'!BG12</f>
        <v>39.727219336219335</v>
      </c>
      <c r="D52" s="8">
        <f>'[1]Oil Consumption - Tonnes'!BG13</f>
        <v>21.910229546570097</v>
      </c>
      <c r="E52" s="8">
        <v>8.9512408945144823</v>
      </c>
      <c r="F52" s="10">
        <f>Table1[[#This Row],[Natural Gas Consumption (Mil.ton.)]]</f>
        <v>9.061225632268755</v>
      </c>
      <c r="G52" s="8">
        <f>'[1]Coal Production - mt'!AQ11</f>
        <v>57.957224000000004</v>
      </c>
      <c r="H52" s="8">
        <f>Table1[[#This Row],[Coal Consumption(Exajoules)]]*34.12</f>
        <v>3.4825987848639484</v>
      </c>
      <c r="I52" s="8">
        <f>Table1[[#This Row],[Solar Energy Generation (Twh)]]*0.086</f>
        <v>4.3222739999999996E-2</v>
      </c>
      <c r="J52" s="8">
        <f>Table1[[#This Row],[Solar Energy Consumption ( Exajoules)]]*34.12</f>
        <v>0</v>
      </c>
      <c r="K52" s="8">
        <f>Table1[[#This Row],[Wind Energy Generation (Mil.ton)]]</f>
        <v>6.4396799999999997E-3</v>
      </c>
      <c r="L52" s="8">
        <f>Table1[[#This Row],[Wind Energy Consumption(Exajoules)]]*23.88</f>
        <v>1.6782866693101823E-2</v>
      </c>
      <c r="M52" s="8">
        <f>Table1[[#This Row],[Hydroelectricity Generation(Twh)]]*0.086</f>
        <v>5.5330060799999998</v>
      </c>
      <c r="N52" s="8">
        <f>Table1[[#This Row],[Hydroelectricity  Consumption (Exajoules)]]*0.086</f>
        <v>5.1931054472923274E-2</v>
      </c>
      <c r="O52" s="8">
        <f t="shared" si="4"/>
        <v>112.21835273073384</v>
      </c>
      <c r="P52" s="8">
        <f t="shared" si="5"/>
        <v>34.52276788486882</v>
      </c>
      <c r="Q52" s="8">
        <f t="shared" si="2"/>
        <v>106.63568423073383</v>
      </c>
      <c r="R52" s="8">
        <f t="shared" si="6"/>
        <v>5.5826684999999996</v>
      </c>
      <c r="S52" s="8">
        <f>Table3[[#This Row],[Non-Renewable Energy Production]]/Table3[[#This Row],[Total Production]]*100</f>
        <v>95.02517336589716</v>
      </c>
      <c r="T52" s="8">
        <f>Table3[[#This Row],[Renewable Energy Production]]/Table3[[#This Row],[Total Production]]*100</f>
        <v>4.9748266341028229</v>
      </c>
    </row>
    <row r="53" spans="1:20" x14ac:dyDescent="0.3">
      <c r="A53" s="5">
        <v>2023</v>
      </c>
      <c r="B53" s="5" t="str">
        <f>'[1]Oil Production - tonnes'!A12</f>
        <v>Colombia</v>
      </c>
      <c r="C53" s="8">
        <f>'[1]Oil Production - tonnes'!BH12</f>
        <v>40.937374259944704</v>
      </c>
      <c r="D53" s="8">
        <f>'[1]Oil Consumption - Tonnes'!BH13</f>
        <v>22.278399785351304</v>
      </c>
      <c r="E53" s="8">
        <v>8.6840642363816745</v>
      </c>
      <c r="F53" s="10">
        <f>Table1[[#This Row],[Natural Gas Consumption (Mil.ton.)]]</f>
        <v>9.3991950452724886</v>
      </c>
      <c r="G53" s="8">
        <f>'[1]Coal Production - mt'!AR11</f>
        <v>54.547975529411765</v>
      </c>
      <c r="H53" s="8">
        <f>Table1[[#This Row],[Coal Consumption(Exajoules)]]*34.12</f>
        <v>5.325260722637176</v>
      </c>
      <c r="I53" s="8">
        <f>Table1[[#This Row],[Solar Energy Generation (Twh)]]*0.086</f>
        <v>0.10318624000000001</v>
      </c>
      <c r="J53" s="8">
        <f>Table1[[#This Row],[Solar Energy Consumption ( Exajoules)]]*34.12</f>
        <v>0.38284015089273449</v>
      </c>
      <c r="K53" s="8">
        <f>Table1[[#This Row],[Wind Energy Generation (Mil.ton)]]</f>
        <v>1.75096E-2</v>
      </c>
      <c r="L53" s="8">
        <f>Table1[[#This Row],[Wind Energy Consumption(Exajoules)]]*23.88</f>
        <v>4.5467096152715381E-2</v>
      </c>
      <c r="M53" s="8">
        <f>Table1[[#This Row],[Hydroelectricity Generation(Twh)]]*0.086</f>
        <v>5.1457687199999986</v>
      </c>
      <c r="N53" s="8">
        <f>Table1[[#This Row],[Hydroelectricity  Consumption (Exajoules)]]*0.086</f>
        <v>4.8121083617210382E-2</v>
      </c>
      <c r="O53" s="8">
        <f t="shared" si="4"/>
        <v>109.43587858573814</v>
      </c>
      <c r="P53" s="8">
        <f t="shared" si="5"/>
        <v>37.479283883923628</v>
      </c>
      <c r="Q53" s="8">
        <f t="shared" si="2"/>
        <v>104.16941402573815</v>
      </c>
      <c r="R53" s="8">
        <f t="shared" si="6"/>
        <v>5.2664645599999984</v>
      </c>
      <c r="S53" s="8">
        <f>Table3[[#This Row],[Non-Renewable Energy Production]]/Table3[[#This Row],[Total Production]]*100</f>
        <v>95.18762527604332</v>
      </c>
      <c r="T53" s="8">
        <f>Table3[[#This Row],[Renewable Energy Production]]/Table3[[#This Row],[Total Production]]*100</f>
        <v>4.8123747239566939</v>
      </c>
    </row>
    <row r="54" spans="1:20" x14ac:dyDescent="0.3">
      <c r="A54" s="5">
        <v>2020</v>
      </c>
      <c r="B54" s="5" t="str">
        <f>'[1]Oil Production - tonnes'!A21</f>
        <v>Denmark</v>
      </c>
      <c r="C54" s="8">
        <f>'[1]Oil Production - tonnes'!BE21</f>
        <v>3.5202070000000001</v>
      </c>
      <c r="D54" s="8">
        <f>'[1]Oil Consumption - Tonnes'!BE29</f>
        <v>6.3995711386299741</v>
      </c>
      <c r="E54" s="8">
        <v>0.99337894333800025</v>
      </c>
      <c r="F54" s="10">
        <f>Table1[[#This Row],[Natural Gas Consumption (Mil.ton.)]]</f>
        <v>1.6722634902261506</v>
      </c>
      <c r="G54" s="8">
        <v>0</v>
      </c>
      <c r="H54" s="8">
        <f>Table1[[#This Row],[Coal Consumption(Exajoules)]]*34.12</f>
        <v>1.1435566738247871</v>
      </c>
      <c r="I54" s="8">
        <f>Table1[[#This Row],[Solar Energy Generation (Twh)]]*0.086</f>
        <v>0.10152575199999998</v>
      </c>
      <c r="J54" s="8">
        <f>Table1[[#This Row],[Solar Energy Consumption ( Exajoules)]]*34.12</f>
        <v>0.38083059072494502</v>
      </c>
      <c r="K54" s="8">
        <f>Table1[[#This Row],[Wind Energy Generation (Mil.ton)]]</f>
        <v>1.4043984039999999</v>
      </c>
      <c r="L54" s="8">
        <f>Table1[[#This Row],[Wind Energy Consumption(Exajoules)]]*23.88</f>
        <v>7.9278150452300897E-2</v>
      </c>
      <c r="M54" s="8">
        <f>Table1[[#This Row],[Hydroelectricity Generation(Twh)]]*0.086</f>
        <v>0</v>
      </c>
      <c r="N54" s="8">
        <f>Table1[[#This Row],[Hydroelectricity  Consumption (Exajoules)]]*0.086</f>
        <v>0</v>
      </c>
      <c r="O54" s="8">
        <f t="shared" si="4"/>
        <v>6.0195100993380004</v>
      </c>
      <c r="P54" s="8">
        <f t="shared" si="5"/>
        <v>9.6755000438581593</v>
      </c>
      <c r="Q54" s="8">
        <f t="shared" si="2"/>
        <v>4.5135859433380006</v>
      </c>
      <c r="R54" s="8">
        <f t="shared" si="6"/>
        <v>1.5059241559999998</v>
      </c>
      <c r="S54" s="8">
        <f>Table3[[#This Row],[Non-Renewable Energy Production]]/Table3[[#This Row],[Total Production]]*100</f>
        <v>74.982612685281239</v>
      </c>
      <c r="T54" s="8">
        <f>Table3[[#This Row],[Renewable Energy Production]]/Table3[[#This Row],[Total Production]]*100</f>
        <v>25.017387314718764</v>
      </c>
    </row>
    <row r="55" spans="1:20" x14ac:dyDescent="0.3">
      <c r="A55" s="5">
        <v>2021</v>
      </c>
      <c r="B55" s="5" t="str">
        <f>'[1]Oil Production - tonnes'!A21</f>
        <v>Denmark</v>
      </c>
      <c r="C55" s="8">
        <f>'[1]Oil Production - tonnes'!BF21</f>
        <v>3.2367520000000001</v>
      </c>
      <c r="D55" s="8">
        <f>'[1]Oil Consumption - Tonnes'!BF29</f>
        <v>6.4619183885149658</v>
      </c>
      <c r="E55" s="8">
        <v>1.0508796121653128</v>
      </c>
      <c r="F55" s="10">
        <f>Table1[[#This Row],[Natural Gas Consumption (Mil.ton.)]]</f>
        <v>1.7060192085658359</v>
      </c>
      <c r="G55" s="8">
        <v>0</v>
      </c>
      <c r="H55" s="8">
        <f>Table1[[#This Row],[Coal Consumption(Exajoules)]]*34.12</f>
        <v>1.5230587431788443</v>
      </c>
      <c r="I55" s="8">
        <f>Table1[[#This Row],[Solar Energy Generation (Twh)]]*0.086</f>
        <v>0.11256789399999999</v>
      </c>
      <c r="J55" s="8">
        <f>Table1[[#This Row],[Solar Energy Consumption ( Exajoules)]]*34.12</f>
        <v>0.4207050436735153</v>
      </c>
      <c r="K55" s="8">
        <f>Table1[[#This Row],[Wind Energy Generation (Mil.ton)]]</f>
        <v>1.3806841620000001</v>
      </c>
      <c r="L55" s="8">
        <f>Table1[[#This Row],[Wind Energy Consumption(Exajoules)]]*23.88</f>
        <v>7.0704859374091031E-2</v>
      </c>
      <c r="M55" s="8">
        <f>Table1[[#This Row],[Hydroelectricity Generation(Twh)]]*0.086</f>
        <v>0</v>
      </c>
      <c r="N55" s="8">
        <f>Table1[[#This Row],[Hydroelectricity  Consumption (Exajoules)]]*0.086</f>
        <v>0</v>
      </c>
      <c r="O55" s="8">
        <f t="shared" si="4"/>
        <v>5.7808836681653126</v>
      </c>
      <c r="P55" s="8">
        <f t="shared" si="5"/>
        <v>10.18240624330725</v>
      </c>
      <c r="Q55" s="8">
        <f t="shared" si="2"/>
        <v>4.2876316121653133</v>
      </c>
      <c r="R55" s="8">
        <f t="shared" si="6"/>
        <v>1.493252056</v>
      </c>
      <c r="S55" s="8">
        <f>Table3[[#This Row],[Non-Renewable Energy Production]]/Table3[[#This Row],[Total Production]]*100</f>
        <v>74.169138461941841</v>
      </c>
      <c r="T55" s="8">
        <f>Table3[[#This Row],[Renewable Energy Production]]/Table3[[#This Row],[Total Production]]*100</f>
        <v>25.830861538058169</v>
      </c>
    </row>
    <row r="56" spans="1:20" x14ac:dyDescent="0.3">
      <c r="A56" s="5">
        <v>2022</v>
      </c>
      <c r="B56" s="5" t="str">
        <f>'[1]Oil Production - tonnes'!A21</f>
        <v>Denmark</v>
      </c>
      <c r="C56" s="8">
        <f>'[1]Oil Production - tonnes'!BG21</f>
        <v>3.18486</v>
      </c>
      <c r="D56" s="8">
        <f>'[1]Oil Consumption - Tonnes'!BG29</f>
        <v>7.2428565538667877</v>
      </c>
      <c r="E56" s="8">
        <v>1.0427821293695081</v>
      </c>
      <c r="F56" s="10">
        <f>Table1[[#This Row],[Natural Gas Consumption (Mil.ton.)]]</f>
        <v>1.2189624643768293</v>
      </c>
      <c r="G56" s="8">
        <v>0</v>
      </c>
      <c r="H56" s="8">
        <f>Table1[[#This Row],[Coal Consumption(Exajoules)]]*34.12</f>
        <v>1.4961081390082835</v>
      </c>
      <c r="I56" s="8">
        <f>Table1[[#This Row],[Solar Energy Generation (Twh)]]*0.086</f>
        <v>0.18942076199999999</v>
      </c>
      <c r="J56" s="8">
        <f>Table1[[#This Row],[Solar Energy Consumption ( Exajoules)]]*34.12</f>
        <v>0.70534913644194597</v>
      </c>
      <c r="K56" s="8">
        <f>Table1[[#This Row],[Wind Energy Generation (Mil.ton)]]</f>
        <v>1.6363928640000001</v>
      </c>
      <c r="L56" s="8">
        <f>Table1[[#This Row],[Wind Energy Consumption(Exajoules)]]*23.88</f>
        <v>6.9978145686909549E-2</v>
      </c>
      <c r="M56" s="8">
        <f>Table1[[#This Row],[Hydroelectricity Generation(Twh)]]*0.086</f>
        <v>0</v>
      </c>
      <c r="N56" s="8">
        <f>Table1[[#This Row],[Hydroelectricity  Consumption (Exajoules)]]*0.086</f>
        <v>0</v>
      </c>
      <c r="O56" s="8">
        <f t="shared" si="4"/>
        <v>6.0534557553695088</v>
      </c>
      <c r="P56" s="8">
        <f t="shared" si="5"/>
        <v>10.733254439380756</v>
      </c>
      <c r="Q56" s="8">
        <f t="shared" si="2"/>
        <v>4.2276421293695083</v>
      </c>
      <c r="R56" s="8">
        <f t="shared" si="6"/>
        <v>1.825813626</v>
      </c>
      <c r="S56" s="8">
        <f>Table3[[#This Row],[Non-Renewable Energy Production]]/Table3[[#This Row],[Total Production]]*100</f>
        <v>69.838490611243415</v>
      </c>
      <c r="T56" s="8">
        <f>Table3[[#This Row],[Renewable Energy Production]]/Table3[[#This Row],[Total Production]]*100</f>
        <v>30.161509388756581</v>
      </c>
    </row>
    <row r="57" spans="1:20" x14ac:dyDescent="0.3">
      <c r="A57" s="5">
        <v>2023</v>
      </c>
      <c r="B57" s="5" t="str">
        <f>'[1]Oil Production - tonnes'!A21</f>
        <v>Denmark</v>
      </c>
      <c r="C57" s="8">
        <f>'[1]Oil Production - tonnes'!BH21</f>
        <v>2.9220140000000003</v>
      </c>
      <c r="D57" s="8">
        <f>'[1]Oil Consumption - Tonnes'!BH29</f>
        <v>7.2815826492787581</v>
      </c>
      <c r="E57" s="8">
        <v>1.0088323515654385</v>
      </c>
      <c r="F57" s="10">
        <f>Table1[[#This Row],[Natural Gas Consumption (Mil.ton.)]]</f>
        <v>1.1737807212385323</v>
      </c>
      <c r="G57" s="8">
        <v>0</v>
      </c>
      <c r="H57" s="8">
        <f>Table1[[#This Row],[Coal Consumption(Exajoules)]]*34.12</f>
        <v>0.993858486637473</v>
      </c>
      <c r="I57" s="8">
        <f>Table1[[#This Row],[Solar Energy Generation (Twh)]]*0.086</f>
        <v>0.29903253941070801</v>
      </c>
      <c r="J57" s="8">
        <f>Table1[[#This Row],[Solar Energy Consumption ( Exajoules)]]*34.12</f>
        <v>1.1094663476943969</v>
      </c>
      <c r="K57" s="8">
        <f>Table1[[#This Row],[Wind Energy Generation (Mil.ton)]]</f>
        <v>1.667957338044338</v>
      </c>
      <c r="L57" s="8">
        <f>Table1[[#This Row],[Wind Energy Consumption(Exajoules)]]*23.88</f>
        <v>0.10381240462884306</v>
      </c>
      <c r="M57" s="8">
        <f>Table1[[#This Row],[Hydroelectricity Generation(Twh)]]*0.086</f>
        <v>0</v>
      </c>
      <c r="N57" s="8">
        <f>Table1[[#This Row],[Hydroelectricity  Consumption (Exajoules)]]*0.086</f>
        <v>1.5831355209229514E-5</v>
      </c>
      <c r="O57" s="8">
        <f t="shared" si="4"/>
        <v>5.8978362290204842</v>
      </c>
      <c r="P57" s="8">
        <f t="shared" si="5"/>
        <v>10.662516440833214</v>
      </c>
      <c r="Q57" s="8">
        <f t="shared" si="2"/>
        <v>3.9308463515654388</v>
      </c>
      <c r="R57" s="8">
        <f t="shared" si="6"/>
        <v>1.9669898774550461</v>
      </c>
      <c r="S57" s="8">
        <f>Table3[[#This Row],[Non-Renewable Energy Production]]/Table3[[#This Row],[Total Production]]*100</f>
        <v>66.648957328173836</v>
      </c>
      <c r="T57" s="8">
        <f>Table3[[#This Row],[Renewable Energy Production]]/Table3[[#This Row],[Total Production]]*100</f>
        <v>33.351042671826185</v>
      </c>
    </row>
    <row r="58" spans="1:20" x14ac:dyDescent="0.3">
      <c r="A58" s="5">
        <v>2020</v>
      </c>
      <c r="B58" s="5" t="str">
        <f>'[1]Oil Production - tonnes'!A13</f>
        <v>Ecuador</v>
      </c>
      <c r="C58" s="8">
        <f>'[1]Oil Production - tonnes'!BE13</f>
        <v>25.763542077826727</v>
      </c>
      <c r="D58" s="8">
        <f>'[1]Oil Consumption - Tonnes'!BE13</f>
        <v>15.209276306617745</v>
      </c>
      <c r="E58" s="8">
        <v>0</v>
      </c>
      <c r="F58" s="10">
        <f>Table1[[#This Row],[Natural Gas Consumption (Mil.ton.)]]</f>
        <v>0.42507603781307995</v>
      </c>
      <c r="G58" s="8">
        <v>0</v>
      </c>
      <c r="H58" s="8">
        <f>Table1[[#This Row],[Coal Consumption(Exajoules)]]*34.12</f>
        <v>3.4483022913336749E-2</v>
      </c>
      <c r="I58" s="8">
        <f>Table1[[#This Row],[Solar Energy Generation (Twh)]]*0.086</f>
        <v>3.2473599999999999E-3</v>
      </c>
      <c r="J58" s="8">
        <f>Table1[[#This Row],[Solar Energy Consumption ( Exajoules)]]*34.12</f>
        <v>1.2181087662465869E-2</v>
      </c>
      <c r="K58" s="8">
        <f>Table1[[#This Row],[Wind Energy Generation (Mil.ton)]]</f>
        <v>6.6305999999999995E-3</v>
      </c>
      <c r="L58" s="8">
        <f>Table1[[#This Row],[Wind Energy Consumption(Exajoules)]]*23.88</f>
        <v>1.7407393218018114E-2</v>
      </c>
      <c r="M58" s="8">
        <f>Table1[[#This Row],[Hydroelectricity Generation(Twh)]]*0.086</f>
        <v>2.0926603599999996</v>
      </c>
      <c r="N58" s="8">
        <f>Table1[[#This Row],[Hydroelectricity  Consumption (Exajoules)]]*0.086</f>
        <v>1.9785353183746336E-2</v>
      </c>
      <c r="O58" s="8">
        <f t="shared" si="4"/>
        <v>27.866080397826728</v>
      </c>
      <c r="P58" s="8">
        <f t="shared" si="5"/>
        <v>15.718209201408392</v>
      </c>
      <c r="Q58" s="8">
        <f t="shared" si="2"/>
        <v>25.763542077826727</v>
      </c>
      <c r="R58" s="8">
        <f t="shared" si="6"/>
        <v>2.1025383199999994</v>
      </c>
      <c r="S58" s="8">
        <f>Table3[[#This Row],[Non-Renewable Energy Production]]/Table3[[#This Row],[Total Production]]*100</f>
        <v>92.454847291103135</v>
      </c>
      <c r="T58" s="8">
        <f>Table3[[#This Row],[Renewable Energy Production]]/Table3[[#This Row],[Total Production]]*100</f>
        <v>7.5451527088968575</v>
      </c>
    </row>
    <row r="59" spans="1:20" x14ac:dyDescent="0.3">
      <c r="A59" s="5">
        <v>2021</v>
      </c>
      <c r="B59" s="5" t="str">
        <f>'[1]Oil Production - tonnes'!A13</f>
        <v>Ecuador</v>
      </c>
      <c r="C59" s="8">
        <f>'[1]Oil Production - tonnes'!BF13</f>
        <v>25.345319622173278</v>
      </c>
      <c r="D59" s="8">
        <f>'[1]Oil Consumption - Tonnes'!BF14</f>
        <v>11.276566548040151</v>
      </c>
      <c r="E59" s="8">
        <v>0</v>
      </c>
      <c r="F59" s="10">
        <f>Table1[[#This Row],[Natural Gas Consumption (Mil.ton.)]]</f>
        <v>0.44915982456005998</v>
      </c>
      <c r="G59" s="8">
        <v>0</v>
      </c>
      <c r="H59" s="8">
        <f>Table1[[#This Row],[Coal Consumption(Exajoules)]]*34.12</f>
        <v>6.7538945106789469E-2</v>
      </c>
      <c r="I59" s="8">
        <f>Table1[[#This Row],[Solar Energy Generation (Twh)]]*0.086</f>
        <v>3.1708199999999995E-3</v>
      </c>
      <c r="J59" s="8">
        <f>Table1[[#This Row],[Solar Energy Consumption ( Exajoules)]]*34.12</f>
        <v>0</v>
      </c>
      <c r="K59" s="8">
        <f>Table1[[#This Row],[Wind Energy Generation (Mil.ton)]]</f>
        <v>5.33286E-3</v>
      </c>
      <c r="L59" s="8">
        <f>Table1[[#This Row],[Wind Energy Consumption(Exajoules)]]*23.88</f>
        <v>1.3949180098716169E-2</v>
      </c>
      <c r="M59" s="8">
        <f>Table1[[#This Row],[Hydroelectricity Generation(Twh)]]*0.086</f>
        <v>2.1994164599999997</v>
      </c>
      <c r="N59" s="8">
        <f>Table1[[#This Row],[Hydroelectricity  Consumption (Exajoules)]]*0.086</f>
        <v>2.0718584954738616E-2</v>
      </c>
      <c r="O59" s="8">
        <f t="shared" si="4"/>
        <v>27.553239762173277</v>
      </c>
      <c r="P59" s="8">
        <f t="shared" si="5"/>
        <v>11.827933082760456</v>
      </c>
      <c r="Q59" s="8">
        <f t="shared" si="2"/>
        <v>25.345319622173278</v>
      </c>
      <c r="R59" s="8">
        <f t="shared" si="6"/>
        <v>2.2079201399999997</v>
      </c>
      <c r="S59" s="8">
        <f>Table3[[#This Row],[Non-Renewable Energy Production]]/Table3[[#This Row],[Total Production]]*100</f>
        <v>91.98671314495958</v>
      </c>
      <c r="T59" s="8">
        <f>Table3[[#This Row],[Renewable Energy Production]]/Table3[[#This Row],[Total Production]]*100</f>
        <v>8.0132868550404126</v>
      </c>
    </row>
    <row r="60" spans="1:20" x14ac:dyDescent="0.3">
      <c r="A60" s="5">
        <v>2022</v>
      </c>
      <c r="B60" s="5" t="str">
        <f>'[1]Oil Production - tonnes'!A13</f>
        <v>Ecuador</v>
      </c>
      <c r="C60" s="8">
        <f>'[1]Oil Production - tonnes'!BG13</f>
        <v>25.778721585903089</v>
      </c>
      <c r="D60" s="8">
        <f>'[1]Oil Consumption - Tonnes'!BG14</f>
        <v>12.411468230077617</v>
      </c>
      <c r="E60" s="8">
        <v>0</v>
      </c>
      <c r="F60" s="10">
        <f>Table1[[#This Row],[Natural Gas Consumption (Mil.ton.)]]</f>
        <v>0.38651586182082004</v>
      </c>
      <c r="G60" s="8">
        <v>0</v>
      </c>
      <c r="H60" s="8">
        <f>Table1[[#This Row],[Coal Consumption(Exajoules)]]*34.12</f>
        <v>9.8241244629025448E-2</v>
      </c>
      <c r="I60" s="8">
        <f>Table1[[#This Row],[Solar Energy Generation (Twh)]]*0.086</f>
        <v>3.3109999999999997E-3</v>
      </c>
      <c r="J60" s="8">
        <f>Table1[[#This Row],[Solar Energy Consumption ( Exajoules)]]*34.12</f>
        <v>0</v>
      </c>
      <c r="K60" s="8">
        <f>Table1[[#This Row],[Wind Energy Generation (Mil.ton)]]</f>
        <v>5.2115999999999994E-3</v>
      </c>
      <c r="L60" s="8">
        <f>Table1[[#This Row],[Wind Energy Consumption(Exajoules)]]*23.88</f>
        <v>1.3582287097815424E-2</v>
      </c>
      <c r="M60" s="8">
        <f>Table1[[#This Row],[Hydroelectricity Generation(Twh)]]*0.086</f>
        <v>2.1186237599999997</v>
      </c>
      <c r="N60" s="8">
        <f>Table1[[#This Row],[Hydroelectricity  Consumption (Exajoules)]]*0.086</f>
        <v>1.9884736061096191E-2</v>
      </c>
      <c r="O60" s="8">
        <f t="shared" si="4"/>
        <v>27.905867945903086</v>
      </c>
      <c r="P60" s="8">
        <f t="shared" si="5"/>
        <v>12.929692359686374</v>
      </c>
      <c r="Q60" s="8">
        <f t="shared" si="2"/>
        <v>25.778721585903089</v>
      </c>
      <c r="R60" s="8">
        <f t="shared" si="6"/>
        <v>2.1271463599999998</v>
      </c>
      <c r="S60" s="8">
        <f>Table3[[#This Row],[Non-Renewable Energy Production]]/Table3[[#This Row],[Total Production]]*100</f>
        <v>92.377422683560411</v>
      </c>
      <c r="T60" s="8">
        <f>Table3[[#This Row],[Renewable Energy Production]]/Table3[[#This Row],[Total Production]]*100</f>
        <v>7.6225773164396067</v>
      </c>
    </row>
    <row r="61" spans="1:20" x14ac:dyDescent="0.3">
      <c r="A61" s="5">
        <v>2023</v>
      </c>
      <c r="B61" s="5" t="str">
        <f>'[1]Oil Production - tonnes'!A13</f>
        <v>Ecuador</v>
      </c>
      <c r="C61" s="8">
        <f>'[1]Oil Production - tonnes'!BH13</f>
        <v>25.473589251835538</v>
      </c>
      <c r="D61" s="8">
        <f>'[1]Oil Consumption - Tonnes'!BH14</f>
        <v>13.266980975975157</v>
      </c>
      <c r="E61" s="8">
        <v>0</v>
      </c>
      <c r="F61" s="10">
        <f>Table1[[#This Row],[Natural Gas Consumption (Mil.ton.)]]</f>
        <v>0.35581023219899388</v>
      </c>
      <c r="G61" s="8">
        <v>0</v>
      </c>
      <c r="H61" s="8">
        <f>Table1[[#This Row],[Coal Consumption(Exajoules)]]*34.12</f>
        <v>8.4545801328495138E-2</v>
      </c>
      <c r="I61" s="8">
        <f>Table1[[#This Row],[Solar Energy Generation (Twh)]]*0.086</f>
        <v>3.2963799999999994E-3</v>
      </c>
      <c r="J61" s="8">
        <f>Table1[[#This Row],[Solar Energy Consumption ( Exajoules)]]*34.12</f>
        <v>0</v>
      </c>
      <c r="K61" s="8">
        <f>Table1[[#This Row],[Wind Energy Generation (Mil.ton)]]</f>
        <v>1.793788E-2</v>
      </c>
      <c r="L61" s="8">
        <f>Table1[[#This Row],[Wind Energy Consumption(Exajoules)]]*23.88</f>
        <v>4.6579209286719561E-2</v>
      </c>
      <c r="M61" s="8">
        <f>Table1[[#This Row],[Hydroelectricity Generation(Twh)]]*0.086</f>
        <v>2.17998906</v>
      </c>
      <c r="N61" s="8">
        <f>Table1[[#This Row],[Hydroelectricity  Consumption (Exajoules)]]*0.086</f>
        <v>2.0386348426342009E-2</v>
      </c>
      <c r="O61" s="8">
        <f t="shared" si="4"/>
        <v>27.674812571835538</v>
      </c>
      <c r="P61" s="8">
        <f t="shared" si="5"/>
        <v>13.774302567215708</v>
      </c>
      <c r="Q61" s="8">
        <f t="shared" si="2"/>
        <v>25.473589251835538</v>
      </c>
      <c r="R61" s="8">
        <f t="shared" si="6"/>
        <v>2.20122332</v>
      </c>
      <c r="S61" s="8">
        <f>Table3[[#This Row],[Non-Renewable Energy Production]]/Table3[[#This Row],[Total Production]]*100</f>
        <v>92.046112997924439</v>
      </c>
      <c r="T61" s="8">
        <f>Table3[[#This Row],[Renewable Energy Production]]/Table3[[#This Row],[Total Production]]*100</f>
        <v>7.9538870020755601</v>
      </c>
    </row>
    <row r="62" spans="1:20" x14ac:dyDescent="0.3">
      <c r="A62" s="5">
        <v>2020</v>
      </c>
      <c r="B62" s="5" t="str">
        <f>'[1]Oil Production - tonnes'!A54</f>
        <v>Egypt</v>
      </c>
      <c r="C62" s="8">
        <f>'[1]Oil Production - tonnes'!BE54</f>
        <v>31.066370030361814</v>
      </c>
      <c r="D62" s="8">
        <f>'[1]Oil Consumption - Tonnes'!BE81</f>
        <v>27.428000000000001</v>
      </c>
      <c r="E62" s="8">
        <v>42.094925393554682</v>
      </c>
      <c r="F62" s="10">
        <f>Table1[[#This Row],[Natural Gas Consumption (Mil.ton.)]]</f>
        <v>41.981705190065277</v>
      </c>
      <c r="G62" s="8">
        <v>0</v>
      </c>
      <c r="H62" s="8">
        <f>Table1[[#This Row],[Coal Consumption(Exajoules)]]*34.12</f>
        <v>1.0727377906441689</v>
      </c>
      <c r="I62" s="8">
        <f>Table1[[#This Row],[Solar Energy Generation (Twh)]]*0.086</f>
        <v>0.38291586</v>
      </c>
      <c r="J62" s="8">
        <f>Table1[[#This Row],[Solar Energy Consumption ( Exajoules)]]*34.12</f>
        <v>1.4363456499576568</v>
      </c>
      <c r="K62" s="8">
        <f>Table1[[#This Row],[Wind Energy Generation (Mil.ton)]]</f>
        <v>0.44998110969696964</v>
      </c>
      <c r="L62" s="8">
        <f>Table1[[#This Row],[Wind Energy Consumption(Exajoules)]]*23.88</f>
        <v>1.1813408415019511</v>
      </c>
      <c r="M62" s="8">
        <f>Table1[[#This Row],[Hydroelectricity Generation(Twh)]]*0.086</f>
        <v>1.281701</v>
      </c>
      <c r="N62" s="8">
        <f>Table1[[#This Row],[Hydroelectricity  Consumption (Exajoules)]]*0.086</f>
        <v>1.2118022888898848E-2</v>
      </c>
      <c r="O62" s="8">
        <f t="shared" si="4"/>
        <v>75.275893393613458</v>
      </c>
      <c r="P62" s="8">
        <f t="shared" si="5"/>
        <v>73.112247495057957</v>
      </c>
      <c r="Q62" s="8">
        <f t="shared" si="2"/>
        <v>73.161295423916499</v>
      </c>
      <c r="R62" s="8">
        <f t="shared" si="6"/>
        <v>2.1145979696969697</v>
      </c>
      <c r="S62" s="8">
        <f>Table3[[#This Row],[Non-Renewable Energy Production]]/Table3[[#This Row],[Total Production]]*100</f>
        <v>97.190869647152709</v>
      </c>
      <c r="T62" s="8">
        <f>Table3[[#This Row],[Renewable Energy Production]]/Table3[[#This Row],[Total Production]]*100</f>
        <v>2.8091303528472982</v>
      </c>
    </row>
    <row r="63" spans="1:20" x14ac:dyDescent="0.3">
      <c r="A63" s="5">
        <v>2021</v>
      </c>
      <c r="B63" s="5" t="str">
        <f>'[1]Oil Production - tonnes'!A54</f>
        <v>Egypt</v>
      </c>
      <c r="C63" s="8">
        <f>'[1]Oil Production - tonnes'!BF54</f>
        <v>29.6013632917264</v>
      </c>
      <c r="D63" s="8">
        <f>'[1]Oil Consumption - Tonnes'!BF81</f>
        <v>29.651999999999997</v>
      </c>
      <c r="E63" s="8">
        <v>48.815591682128911</v>
      </c>
      <c r="F63" s="10">
        <f>Table1[[#This Row],[Natural Gas Consumption (Mil.ton.)]]</f>
        <v>44.729886463343334</v>
      </c>
      <c r="G63" s="8">
        <v>0</v>
      </c>
      <c r="H63" s="8">
        <f>Table1[[#This Row],[Coal Consumption(Exajoules)]]*34.12</f>
        <v>1.7336437435448169</v>
      </c>
      <c r="I63" s="8">
        <f>Table1[[#This Row],[Solar Energy Generation (Twh)]]*0.086</f>
        <v>0.42763499999999999</v>
      </c>
      <c r="J63" s="8">
        <f>Table1[[#This Row],[Solar Energy Consumption ( Exajoules)]]*34.12</f>
        <v>1.5982194711267947</v>
      </c>
      <c r="K63" s="8">
        <f>Table1[[#This Row],[Wind Energy Generation (Mil.ton)]]</f>
        <v>0.47171651515151514</v>
      </c>
      <c r="L63" s="8">
        <f>Table1[[#This Row],[Wind Energy Consumption(Exajoules)]]*23.88</f>
        <v>1.2338704361021517</v>
      </c>
      <c r="M63" s="8">
        <f>Table1[[#This Row],[Hydroelectricity Generation(Twh)]]*0.086</f>
        <v>1.1979724319999998</v>
      </c>
      <c r="N63" s="8">
        <f>Table1[[#This Row],[Hydroelectricity  Consumption (Exajoules)]]*0.086</f>
        <v>1.1284944176673889E-2</v>
      </c>
      <c r="O63" s="8">
        <f t="shared" si="4"/>
        <v>80.51427892100682</v>
      </c>
      <c r="P63" s="8">
        <f t="shared" si="5"/>
        <v>78.95890505829378</v>
      </c>
      <c r="Q63" s="8">
        <f t="shared" si="2"/>
        <v>78.416954973855312</v>
      </c>
      <c r="R63" s="8">
        <f>SUM(I63,K63,M63)</f>
        <v>2.0973239471515148</v>
      </c>
      <c r="S63" s="8">
        <f>Table3[[#This Row],[Non-Renewable Energy Production]]/Table3[[#This Row],[Total Production]]*100</f>
        <v>97.395090690423729</v>
      </c>
      <c r="T63" s="8">
        <f>Table3[[#This Row],[Renewable Energy Production]]/Table3[[#This Row],[Total Production]]*100</f>
        <v>2.6049093095762745</v>
      </c>
    </row>
    <row r="64" spans="1:20" x14ac:dyDescent="0.3">
      <c r="A64" s="5">
        <v>2022</v>
      </c>
      <c r="B64" s="5" t="str">
        <f>'[1]Oil Production - tonnes'!A54</f>
        <v>Egypt</v>
      </c>
      <c r="C64" s="8">
        <f>'[1]Oil Production - tonnes'!BG54</f>
        <v>29.925102248372085</v>
      </c>
      <c r="D64" s="8">
        <f>'[1]Oil Consumption - Tonnes'!BG81</f>
        <v>35.272099999999995</v>
      </c>
      <c r="E64" s="8">
        <v>46.431492002929687</v>
      </c>
      <c r="F64" s="10">
        <f>Table1[[#This Row],[Natural Gas Consumption (Mil.ton.)]]</f>
        <v>43.625421731632024</v>
      </c>
      <c r="G64" s="8">
        <v>0</v>
      </c>
      <c r="H64" s="8">
        <f>Table1[[#This Row],[Coal Consumption(Exajoules)]]*34.12</f>
        <v>1.5039085626602171</v>
      </c>
      <c r="I64" s="8">
        <f>Table1[[#This Row],[Solar Energy Generation (Twh)]]*0.086</f>
        <v>0.38291586</v>
      </c>
      <c r="J64" s="8">
        <f>Table1[[#This Row],[Solar Energy Consumption ( Exajoules)]]*34.12</f>
        <v>1.7250603413581846</v>
      </c>
      <c r="K64" s="8">
        <f>Table1[[#This Row],[Wind Energy Generation (Mil.ton)]]</f>
        <v>0.4741368783695814</v>
      </c>
      <c r="L64" s="8">
        <f>Table1[[#This Row],[Wind Energy Consumption(Exajoules)]]*23.88</f>
        <v>1.2356788136065007</v>
      </c>
      <c r="M64" s="8">
        <f>Table1[[#This Row],[Hydroelectricity Generation(Twh)]]*0.086</f>
        <v>1.1426980389999999</v>
      </c>
      <c r="N64" s="8">
        <f>Table1[[#This Row],[Hydroelectricity  Consumption (Exajoules)]]*0.086</f>
        <v>1.0725003704428672E-2</v>
      </c>
      <c r="O64" s="8">
        <f t="shared" si="4"/>
        <v>78.356345028671342</v>
      </c>
      <c r="P64" s="8">
        <f t="shared" si="5"/>
        <v>83.372894452961347</v>
      </c>
      <c r="Q64" s="8">
        <f t="shared" si="2"/>
        <v>76.356594251301772</v>
      </c>
      <c r="R64" s="8">
        <f t="shared" si="6"/>
        <v>1.9997507773695813</v>
      </c>
      <c r="S64" s="8">
        <f>Table3[[#This Row],[Non-Renewable Energy Production]]/Table3[[#This Row],[Total Production]]*100</f>
        <v>97.447876395156214</v>
      </c>
      <c r="T64" s="8">
        <f>Table3[[#This Row],[Renewable Energy Production]]/Table3[[#This Row],[Total Production]]*100</f>
        <v>2.552123604843811</v>
      </c>
    </row>
    <row r="65" spans="1:20" x14ac:dyDescent="0.3">
      <c r="A65" s="5">
        <v>2023</v>
      </c>
      <c r="B65" s="5" t="str">
        <f>'[1]Oil Production - tonnes'!A54</f>
        <v>Egypt</v>
      </c>
      <c r="C65" s="8">
        <f>'[1]Oil Production - tonnes'!BH54</f>
        <v>29.820894078027411</v>
      </c>
      <c r="D65" s="8">
        <f>'[1]Oil Consumption - Tonnes'!BH81</f>
        <v>34.342999999999996</v>
      </c>
      <c r="E65" s="8">
        <v>41.112297413085933</v>
      </c>
      <c r="F65" s="10">
        <f>Table1[[#This Row],[Natural Gas Consumption (Mil.ton.)]]</f>
        <v>43.231959797188537</v>
      </c>
      <c r="G65" s="8">
        <v>0</v>
      </c>
      <c r="H65" s="8">
        <f>Table1[[#This Row],[Coal Consumption(Exajoules)]]*34.12</f>
        <v>1.7102846720814704</v>
      </c>
      <c r="I65" s="8">
        <f>Table1[[#This Row],[Solar Energy Generation (Twh)]]*0.086</f>
        <v>0.45100632599574897</v>
      </c>
      <c r="J65" s="8">
        <f>Table1[[#This Row],[Solar Energy Consumption ( Exajoules)]]*34.12</f>
        <v>1.6733174082636832</v>
      </c>
      <c r="K65" s="8">
        <f>Table1[[#This Row],[Wind Energy Generation (Mil.ton)]]</f>
        <v>0.49337183777596311</v>
      </c>
      <c r="L65" s="8">
        <f>Table1[[#This Row],[Wind Energy Consumption(Exajoules)]]*23.88</f>
        <v>1.2811363604664803</v>
      </c>
      <c r="M65" s="8">
        <f>Table1[[#This Row],[Hydroelectricity Generation(Twh)]]*0.086</f>
        <v>1.1889258941999996</v>
      </c>
      <c r="N65" s="8">
        <f>Table1[[#This Row],[Hydroelectricity  Consumption (Exajoules)]]*0.086</f>
        <v>1.111833894252777E-2</v>
      </c>
      <c r="O65" s="8">
        <f t="shared" si="4"/>
        <v>73.066495549085062</v>
      </c>
      <c r="P65" s="8">
        <f t="shared" si="5"/>
        <v>82.250816576942697</v>
      </c>
      <c r="Q65" s="8">
        <f t="shared" si="2"/>
        <v>70.933191491113348</v>
      </c>
      <c r="R65" s="8">
        <f t="shared" si="6"/>
        <v>2.1333040579717117</v>
      </c>
      <c r="S65" s="8">
        <f>Table3[[#This Row],[Non-Renewable Energy Production]]/Table3[[#This Row],[Total Production]]*100</f>
        <v>97.080325199750973</v>
      </c>
      <c r="T65" s="8">
        <f>Table3[[#This Row],[Renewable Energy Production]]/Table3[[#This Row],[Total Production]]*100</f>
        <v>2.9196748002490245</v>
      </c>
    </row>
    <row r="66" spans="1:20" x14ac:dyDescent="0.3">
      <c r="A66" s="5">
        <v>2020</v>
      </c>
      <c r="B66" s="5" t="s">
        <v>24</v>
      </c>
      <c r="C66" s="8">
        <v>0</v>
      </c>
      <c r="D66" s="8">
        <f>'Energy data 2020-2023'!D66</f>
        <v>8.081999999999999</v>
      </c>
      <c r="E66" s="8">
        <v>0</v>
      </c>
      <c r="F66" s="10">
        <f>'Energy data 2020-2023'!G66</f>
        <v>1.4917</v>
      </c>
      <c r="G66" s="8">
        <v>0</v>
      </c>
      <c r="H66" s="8">
        <f>'Energy data 2020-2023'!J66</f>
        <v>3.8604733774065969</v>
      </c>
      <c r="I66" s="8">
        <f>'Energy data 2020-2023'!L66</f>
        <v>1.8788506E-2</v>
      </c>
      <c r="J66" s="8">
        <f>'Energy data 2020-2023'!N66</f>
        <v>7.0477076824754473E-2</v>
      </c>
      <c r="K66" s="8">
        <f>Table1[[#This Row],[Wind Energy Generation (Mil.ton)]]</f>
        <v>0.70998813599999988</v>
      </c>
      <c r="L66" s="8">
        <f>'Energy data 2020-2023'!R66</f>
        <v>1.8639404547214506</v>
      </c>
      <c r="M66" s="8">
        <f>'Energy data 2020-2023'!T66</f>
        <v>1.365967326</v>
      </c>
      <c r="N66" s="8">
        <f>'Energy data 2020-2023'!V66</f>
        <v>1.2914731353521346E-2</v>
      </c>
      <c r="O66" s="8">
        <f t="shared" ref="O66:O97" si="7">SUM(C66,E66,G66,I66,K66,M66)</f>
        <v>2.094743968</v>
      </c>
      <c r="P66" s="8">
        <f t="shared" ref="P66:P97" si="8">SUM(D66,F66,H66,J66,L66,N66)</f>
        <v>15.381505640306324</v>
      </c>
      <c r="Q66" s="8">
        <f t="shared" ref="Q66:Q129" si="9">SUM(C66,E66,G66)</f>
        <v>0</v>
      </c>
      <c r="R66" s="8">
        <f t="shared" ref="R66:R97" si="10">SUM(I66,K66,M66)</f>
        <v>2.094743968</v>
      </c>
      <c r="S66" s="8">
        <f>Table3[[#This Row],[Non-Renewable Energy Production]]/Table3[[#This Row],[Total Production]]*100</f>
        <v>0</v>
      </c>
      <c r="T66" s="8">
        <f>Table3[[#This Row],[Renewable Energy Production]]/Table3[[#This Row],[Total Production]]*100</f>
        <v>100</v>
      </c>
    </row>
    <row r="67" spans="1:20" x14ac:dyDescent="0.3">
      <c r="A67" s="5">
        <v>2021</v>
      </c>
      <c r="B67" s="5" t="s">
        <v>24</v>
      </c>
      <c r="C67" s="8">
        <v>0</v>
      </c>
      <c r="D67" s="8">
        <f>'Energy data 2020-2023'!D67</f>
        <v>7.5592680000000003</v>
      </c>
      <c r="E67" s="8">
        <v>0</v>
      </c>
      <c r="F67" s="10">
        <f>'Energy data 2020-2023'!G67</f>
        <v>1.49146</v>
      </c>
      <c r="G67" s="8">
        <v>0</v>
      </c>
      <c r="H67" s="8">
        <f>'Energy data 2020-2023'!J67</f>
        <v>4.1741043269634241</v>
      </c>
      <c r="I67" s="8">
        <f>'Energy data 2020-2023'!L67</f>
        <v>2.5586547999999997E-2</v>
      </c>
      <c r="J67" s="8">
        <f>'Energy data 2020-2023'!N67</f>
        <v>0.69174806207418438</v>
      </c>
      <c r="K67" s="8">
        <f>Table1[[#This Row],[Wind Energy Generation (Mil.ton)]]</f>
        <v>0.73157912399999991</v>
      </c>
      <c r="L67" s="8">
        <f>'Energy data 2020-2023'!R67</f>
        <v>1.9135939747095108</v>
      </c>
      <c r="M67" s="8">
        <f>'Energy data 2020-2023'!T67</f>
        <v>1.3580370939999999</v>
      </c>
      <c r="N67" s="8">
        <f>'Energy data 2020-2023'!V67</f>
        <v>1.2792759478092193E-2</v>
      </c>
      <c r="O67" s="8">
        <f t="shared" si="7"/>
        <v>2.1152027659999999</v>
      </c>
      <c r="P67" s="8">
        <f t="shared" si="8"/>
        <v>15.842967123225209</v>
      </c>
      <c r="Q67" s="8">
        <f t="shared" si="9"/>
        <v>0</v>
      </c>
      <c r="R67" s="8">
        <f t="shared" si="10"/>
        <v>2.1152027659999999</v>
      </c>
      <c r="S67" s="8">
        <f>Table3[[#This Row],[Non-Renewable Energy Production]]/Table3[[#This Row],[Total Production]]*100</f>
        <v>0</v>
      </c>
      <c r="T67" s="8">
        <f>Table3[[#This Row],[Renewable Energy Production]]/Table3[[#This Row],[Total Production]]*100</f>
        <v>100</v>
      </c>
    </row>
    <row r="68" spans="1:20" x14ac:dyDescent="0.3">
      <c r="A68" s="5">
        <v>2022</v>
      </c>
      <c r="B68" s="5" t="s">
        <v>24</v>
      </c>
      <c r="C68" s="8">
        <v>0</v>
      </c>
      <c r="D68" s="8">
        <f>'Energy data 2020-2023'!D68</f>
        <v>8.1190020000000001</v>
      </c>
      <c r="E68" s="8">
        <v>0</v>
      </c>
      <c r="F68" s="10">
        <f>'Energy data 2020-2023'!G68</f>
        <v>0.8094800000000002</v>
      </c>
      <c r="G68" s="8">
        <v>0</v>
      </c>
      <c r="H68" s="8">
        <f>'Energy data 2020-2023'!J68</f>
        <v>4.0858016347885124</v>
      </c>
      <c r="I68" s="8">
        <f>'Energy data 2020-2023'!L68</f>
        <v>3.3741411999999991E-2</v>
      </c>
      <c r="J68" s="8">
        <f>'Energy data 2020-2023'!N68</f>
        <v>0.12564343580044804</v>
      </c>
      <c r="K68" s="8">
        <f>Table1[[#This Row],[Wind Energy Generation (Mil.ton)]]</f>
        <v>1.0338880439999998</v>
      </c>
      <c r="L68" s="8">
        <f>'Energy data 2020-2023'!R68</f>
        <v>2.6944824814796449</v>
      </c>
      <c r="M68" s="8">
        <f>'Energy data 2020-2023'!T68</f>
        <v>1.16029136</v>
      </c>
      <c r="N68" s="8">
        <f>'Energy data 2020-2023'!V68</f>
        <v>1.0890129446983336E-2</v>
      </c>
      <c r="O68" s="8">
        <f t="shared" si="7"/>
        <v>2.2279208159999997</v>
      </c>
      <c r="P68" s="8">
        <f t="shared" si="8"/>
        <v>15.845299681515588</v>
      </c>
      <c r="Q68" s="8">
        <f t="shared" si="9"/>
        <v>0</v>
      </c>
      <c r="R68" s="8">
        <f t="shared" si="10"/>
        <v>2.2279208159999997</v>
      </c>
      <c r="S68" s="8">
        <f>Table3[[#This Row],[Non-Renewable Energy Production]]/Table3[[#This Row],[Total Production]]*100</f>
        <v>0</v>
      </c>
      <c r="T68" s="8">
        <f>Table3[[#This Row],[Renewable Energy Production]]/Table3[[#This Row],[Total Production]]*100</f>
        <v>100</v>
      </c>
    </row>
    <row r="69" spans="1:20" x14ac:dyDescent="0.3">
      <c r="A69" s="5">
        <v>2023</v>
      </c>
      <c r="B69" s="5" t="s">
        <v>24</v>
      </c>
      <c r="C69" s="8">
        <v>0</v>
      </c>
      <c r="D69" s="8">
        <f>'Energy data 2020-2023'!D69</f>
        <v>7.515050990474589</v>
      </c>
      <c r="E69" s="8">
        <v>0</v>
      </c>
      <c r="F69" s="10">
        <f>'Energy data 2020-2023'!G69</f>
        <v>0.85997999999999997</v>
      </c>
      <c r="G69" s="8">
        <v>0</v>
      </c>
      <c r="H69" s="8">
        <f>'Energy data 2020-2023'!J69</f>
        <v>3.019073967039585</v>
      </c>
      <c r="I69" s="8">
        <f>'Energy data 2020-2023'!L69</f>
        <v>5.7209848167978999E-2</v>
      </c>
      <c r="J69" s="8">
        <f>'Energy data 2020-2023'!N69</f>
        <v>0.21225918896496293</v>
      </c>
      <c r="K69" s="8">
        <f>Table1[[#This Row],[Wind Energy Generation (Mil.ton)]]</f>
        <v>1.2931201352952775</v>
      </c>
      <c r="L69" s="8">
        <f>'Energy data 2020-2023'!R69</f>
        <v>3.3578389048576351</v>
      </c>
      <c r="M69" s="8">
        <f>'Energy data 2020-2023'!T69</f>
        <v>1.3048607963938599</v>
      </c>
      <c r="N69" s="8">
        <f>'Energy data 2020-2023'!V69</f>
        <v>1.2202513456344604E-2</v>
      </c>
      <c r="O69" s="8">
        <f t="shared" si="7"/>
        <v>2.6551907798571164</v>
      </c>
      <c r="P69" s="8">
        <f t="shared" si="8"/>
        <v>14.976405564793115</v>
      </c>
      <c r="Q69" s="8">
        <f t="shared" si="9"/>
        <v>0</v>
      </c>
      <c r="R69" s="8">
        <f>SUM(I69,K69,M69)</f>
        <v>2.6551907798571164</v>
      </c>
      <c r="S69" s="8">
        <f>Table3[[#This Row],[Non-Renewable Energy Production]]/Table3[[#This Row],[Total Production]]*100</f>
        <v>0</v>
      </c>
      <c r="T69" s="8">
        <f>Table3[[#This Row],[Renewable Energy Production]]/Table3[[#This Row],[Total Production]]*100</f>
        <v>100</v>
      </c>
    </row>
    <row r="70" spans="1:20" x14ac:dyDescent="0.3">
      <c r="A70" s="5">
        <v>2020</v>
      </c>
      <c r="B70" s="5" t="s">
        <v>5</v>
      </c>
      <c r="C70" s="8">
        <v>0</v>
      </c>
      <c r="D70" s="8">
        <f>'[1]Oil Consumption - Tonnes'!BE32</f>
        <v>60.188014045999992</v>
      </c>
      <c r="E70" s="8">
        <v>0</v>
      </c>
      <c r="F70" s="10">
        <f>Table1[[#This Row],[Natural Gas Consumption (Mil.ton.)]]</f>
        <v>29.219644997999996</v>
      </c>
      <c r="G70" s="8">
        <v>0</v>
      </c>
      <c r="H70" s="8">
        <f>Table1[[#This Row],[Coal Consumption(Exajoules)]]*34.12</f>
        <v>0</v>
      </c>
      <c r="I70" s="8">
        <f>Table1[[#This Row],[Solar Energy Generation (Twh)]]*0.086</f>
        <v>1.093592168</v>
      </c>
      <c r="J70" s="8">
        <f>Table1[[#This Row],[Solar Energy Consumption ( Exajoules)]]*34.12</f>
        <v>4.102145040631294</v>
      </c>
      <c r="K70" s="8">
        <f>Table1[[#This Row],[Wind Energy Generation (Mil.ton)]]</f>
        <v>3.4340260100000002</v>
      </c>
      <c r="L70" s="8">
        <f>Table1[[#This Row],[Wind Energy Consumption(Exajoules)]]*23.88</f>
        <v>3.4493566131591797</v>
      </c>
      <c r="M70" s="8">
        <f>Table1[[#This Row],[Hydroelectricity Generation(Twh)]]*0.086</f>
        <v>5.3065263700000003</v>
      </c>
      <c r="N70" s="8">
        <f>Table1[[#This Row],[Hydroelectricity  Consumption (Exajoules)]]*0.086</f>
        <v>5.0171303987503045E-2</v>
      </c>
      <c r="O70" s="8">
        <f t="shared" si="7"/>
        <v>9.8341445480000012</v>
      </c>
      <c r="P70" s="8">
        <f t="shared" si="8"/>
        <v>97.009332001777963</v>
      </c>
      <c r="Q70" s="8">
        <f t="shared" si="9"/>
        <v>0</v>
      </c>
      <c r="R70" s="8">
        <f>SUM(I70,RK70,M70)</f>
        <v>6.4001185380000001</v>
      </c>
      <c r="S70" s="8">
        <f>Table3[[#This Row],[Non-Renewable Energy Production]]/Table3[[#This Row],[Total Production]]*100</f>
        <v>0</v>
      </c>
      <c r="T70" s="8">
        <f>Table3[[#This Row],[Renewable Energy Production]]/Table3[[#This Row],[Total Production]]*100</f>
        <v>65.080582319705798</v>
      </c>
    </row>
    <row r="71" spans="1:20" x14ac:dyDescent="0.3">
      <c r="A71" s="5">
        <v>2021</v>
      </c>
      <c r="B71" s="5" t="s">
        <v>5</v>
      </c>
      <c r="C71" s="8">
        <v>0</v>
      </c>
      <c r="D71" s="8">
        <v>0</v>
      </c>
      <c r="E71" s="8">
        <v>0</v>
      </c>
      <c r="F71" s="10">
        <f>Table1[[#This Row],[Natural Gas Consumption (Mil.ton.)]]</f>
        <v>30.989803463999994</v>
      </c>
      <c r="G71" s="8">
        <v>0</v>
      </c>
      <c r="H71" s="8">
        <f>Table1[[#This Row],[Coal Consumption(Exajoules)]]*34.12</f>
        <v>9.2176066648960102</v>
      </c>
      <c r="I71" s="8">
        <f>Table1[[#This Row],[Solar Energy Generation (Twh)]]*0.086</f>
        <v>1.2797302239999997</v>
      </c>
      <c r="J71" s="8">
        <f>Table1[[#This Row],[Solar Energy Consumption ( Exajoules)]]*34.12</f>
        <v>4.7827933651208872</v>
      </c>
      <c r="K71" s="8">
        <f>Table1[[#This Row],[Wind Energy Generation (Mil.ton)]]</f>
        <v>3.1802027719999995</v>
      </c>
      <c r="L71" s="8">
        <f>Table1[[#This Row],[Wind Energy Consumption(Exajoules)]]*23.88</f>
        <v>4.0594605535268782</v>
      </c>
      <c r="M71" s="8">
        <f>Table1[[#This Row],[Hydroelectricity Generation(Twh)]]*0.086</f>
        <v>5.0441641919999993</v>
      </c>
      <c r="N71" s="8">
        <f>Table1[[#This Row],[Hydroelectricity  Consumption (Exajoules)]]*0.086</f>
        <v>4.7516215682029718E-2</v>
      </c>
      <c r="O71" s="8">
        <f t="shared" si="7"/>
        <v>9.5040971879999994</v>
      </c>
      <c r="P71" s="8">
        <f t="shared" si="8"/>
        <v>49.097180263225795</v>
      </c>
      <c r="Q71" s="8">
        <f t="shared" si="9"/>
        <v>0</v>
      </c>
      <c r="R71" s="8">
        <f t="shared" si="10"/>
        <v>9.5040971879999994</v>
      </c>
      <c r="S71" s="8">
        <f>Table3[[#This Row],[Non-Renewable Energy Production]]/Table3[[#This Row],[Total Production]]*100</f>
        <v>0</v>
      </c>
      <c r="T71" s="8">
        <f>Table3[[#This Row],[Renewable Energy Production]]/Table3[[#This Row],[Total Production]]*100</f>
        <v>100</v>
      </c>
    </row>
    <row r="72" spans="1:20" x14ac:dyDescent="0.3">
      <c r="A72" s="5">
        <v>2022</v>
      </c>
      <c r="B72" s="5" t="s">
        <v>5</v>
      </c>
      <c r="C72" s="8">
        <v>0</v>
      </c>
      <c r="D72" s="8">
        <f>'[1]Oil Consumption - Tonnes'!BG32</f>
        <v>64.37344616047362</v>
      </c>
      <c r="E72" s="8">
        <v>0</v>
      </c>
      <c r="F72" s="10">
        <f>Table1[[#This Row],[Natural Gas Consumption (Mil.ton.)]]</f>
        <v>27.627673482000009</v>
      </c>
      <c r="G72" s="8">
        <v>0</v>
      </c>
      <c r="H72" s="8">
        <f>Table1[[#This Row],[Coal Consumption(Exajoules)]]*34.12</f>
        <v>7.9126920968294137</v>
      </c>
      <c r="I72" s="8">
        <f>Table1[[#This Row],[Solar Energy Generation (Twh)]]*0.086</f>
        <v>1.6463870099999998</v>
      </c>
      <c r="J72" s="8">
        <f>Table1[[#This Row],[Solar Energy Consumption ( Exajoules)]]*34.12</f>
        <v>6.1306776934862128</v>
      </c>
      <c r="K72" s="8">
        <f>Table1[[#This Row],[Wind Energy Generation (Mil.ton)]]</f>
        <v>3.2595970259999998</v>
      </c>
      <c r="L72" s="8">
        <f>Table1[[#This Row],[Wind Energy Consumption(Exajoules)]]*23.88</f>
        <v>4.7965644049644469</v>
      </c>
      <c r="M72" s="8">
        <f>Table1[[#This Row],[Hydroelectricity Generation(Twh)]]*0.086</f>
        <v>3.8072345339999991</v>
      </c>
      <c r="N72" s="8">
        <f>Table1[[#This Row],[Hydroelectricity  Consumption (Exajoules)]]*0.086</f>
        <v>3.5733503639698024E-2</v>
      </c>
      <c r="O72" s="8">
        <f t="shared" si="7"/>
        <v>8.7132185699999987</v>
      </c>
      <c r="P72" s="8">
        <f t="shared" si="8"/>
        <v>110.8767873413934</v>
      </c>
      <c r="Q72" s="8">
        <f t="shared" si="9"/>
        <v>0</v>
      </c>
      <c r="R72" s="8">
        <f t="shared" si="10"/>
        <v>8.7132185699999987</v>
      </c>
      <c r="S72" s="8">
        <f>Table3[[#This Row],[Non-Renewable Energy Production]]/Table3[[#This Row],[Total Production]]*100</f>
        <v>0</v>
      </c>
      <c r="T72" s="8">
        <f>Table3[[#This Row],[Renewable Energy Production]]/Table3[[#This Row],[Total Production]]*100</f>
        <v>100</v>
      </c>
    </row>
    <row r="73" spans="1:20" x14ac:dyDescent="0.3">
      <c r="A73" s="5">
        <v>2023</v>
      </c>
      <c r="B73" s="5" t="str">
        <f>'[1]Oil Consumption - Tonnes'!A32</f>
        <v>France</v>
      </c>
      <c r="C73" s="8">
        <v>0</v>
      </c>
      <c r="D73" s="8">
        <f>'[1]Oil Consumption - Tonnes'!BH32</f>
        <v>63.459707470348675</v>
      </c>
      <c r="E73" s="8">
        <v>0</v>
      </c>
      <c r="F73" s="10">
        <f>Table1[[#This Row],[Natural Gas Consumption (Mil.ton.)]]</f>
        <v>24.382196914173381</v>
      </c>
      <c r="G73" s="8">
        <v>0</v>
      </c>
      <c r="H73" s="8">
        <f>Table1[[#This Row],[Coal Consumption(Exajoules)]]*34.12</f>
        <v>6.0657565706968306</v>
      </c>
      <c r="I73" s="8">
        <f>Table1[[#This Row],[Solar Energy Generation (Twh)]]*0.086</f>
        <v>1.9132961799999999</v>
      </c>
      <c r="J73" s="8">
        <f>Table1[[#This Row],[Solar Energy Consumption ( Exajoules)]]*34.12</f>
        <v>7.09868524134159</v>
      </c>
      <c r="K73" s="8">
        <f>Table1[[#This Row],[Wind Energy Generation (Mil.ton)]]</f>
        <v>4.4987732247103995</v>
      </c>
      <c r="L73" s="8">
        <f>Table1[[#This Row],[Wind Energy Consumption(Exajoules)]]*23.88</f>
        <v>6.4504768645763395</v>
      </c>
      <c r="M73" s="8">
        <f>Table1[[#This Row],[Hydroelectricity Generation(Twh)]]*0.086</f>
        <v>4.7749284478406002</v>
      </c>
      <c r="N73" s="8">
        <f>Table1[[#This Row],[Hydroelectricity  Consumption (Exajoules)]]*0.086</f>
        <v>4.4653139948844907E-2</v>
      </c>
      <c r="O73" s="8">
        <f t="shared" si="7"/>
        <v>11.186997852550999</v>
      </c>
      <c r="P73" s="8">
        <f t="shared" si="8"/>
        <v>107.50147620108567</v>
      </c>
      <c r="Q73" s="8">
        <f t="shared" si="9"/>
        <v>0</v>
      </c>
      <c r="R73" s="8">
        <f t="shared" si="10"/>
        <v>11.186997852550999</v>
      </c>
      <c r="S73" s="8">
        <f>Table3[[#This Row],[Non-Renewable Energy Production]]/Table3[[#This Row],[Total Production]]*100</f>
        <v>0</v>
      </c>
      <c r="T73" s="8">
        <f>Table3[[#This Row],[Renewable Energy Production]]/Table3[[#This Row],[Total Production]]*100</f>
        <v>100</v>
      </c>
    </row>
    <row r="74" spans="1:20" x14ac:dyDescent="0.3">
      <c r="A74" s="5">
        <v>2020</v>
      </c>
      <c r="B74" s="5" t="s">
        <v>2</v>
      </c>
      <c r="C74" s="8">
        <v>0</v>
      </c>
      <c r="D74" s="8">
        <f>'[1]Oil Consumption - Tonnes'!BE33</f>
        <v>96.163360910000009</v>
      </c>
      <c r="E74" s="8">
        <v>3.2633426447999998</v>
      </c>
      <c r="F74" s="10">
        <f>Table1[[#This Row],[Natural Gas Consumption (Mil.ton.)]]</f>
        <v>62.717399999999998</v>
      </c>
      <c r="G74" s="8">
        <f>'[1]Coal Production - mt'!AO18</f>
        <v>107.4</v>
      </c>
      <c r="H74" s="8">
        <f>Table1[[#This Row],[Coal Consumption(Exajoules)]]*34.12</f>
        <v>63.242091417312615</v>
      </c>
      <c r="I74" s="8">
        <f>Table1[[#This Row],[Solar Energy Generation (Twh)]]*0.086</f>
        <v>4.2566559999999996</v>
      </c>
      <c r="J74" s="8">
        <f>Table1[[#This Row],[Solar Energy Consumption ( Exajoules)]]*34.12</f>
        <v>15.967031111717223</v>
      </c>
      <c r="K74" s="8">
        <f>Table1[[#This Row],[Wind Energy Generation (Mil.ton)]]</f>
        <v>11.360771999999999</v>
      </c>
      <c r="L74" s="8">
        <f>Table1[[#This Row],[Wind Energy Consumption(Exajoules)]]*23.88</f>
        <v>2.63899250049144E-2</v>
      </c>
      <c r="M74" s="8">
        <f>Table1[[#This Row],[Hydroelectricity Generation(Twh)]]*0.086</f>
        <v>1.5756920000000019</v>
      </c>
      <c r="N74" s="8">
        <f>Table1[[#This Row],[Hydroelectricity  Consumption (Exajoules)]]*0.086</f>
        <v>1.4897602498531341E-2</v>
      </c>
      <c r="O74" s="8">
        <f t="shared" si="7"/>
        <v>127.85646264480002</v>
      </c>
      <c r="P74" s="8">
        <f t="shared" si="8"/>
        <v>238.13117096653329</v>
      </c>
      <c r="Q74" s="8">
        <f t="shared" si="9"/>
        <v>110.66334264480001</v>
      </c>
      <c r="R74" s="8">
        <f t="shared" si="10"/>
        <v>17.19312</v>
      </c>
      <c r="S74" s="8">
        <f>Table3[[#This Row],[Non-Renewable Energy Production]]/Table3[[#This Row],[Total Production]]*100</f>
        <v>86.552795498680041</v>
      </c>
      <c r="T74" s="8">
        <f>Table3[[#This Row],[Renewable Energy Production]]/Table3[[#This Row],[Total Production]]*100</f>
        <v>13.447204501319943</v>
      </c>
    </row>
    <row r="75" spans="1:20" x14ac:dyDescent="0.3">
      <c r="A75" s="5">
        <v>2021</v>
      </c>
      <c r="B75" s="5" t="str">
        <f>'[1]Gas Production - Bcm'!A21</f>
        <v>Germany</v>
      </c>
      <c r="C75" s="8">
        <v>0</v>
      </c>
      <c r="D75" s="8">
        <f>Table1[[#This Row],[Oil Consumption(Mil.ton.)]]</f>
        <v>94.997179990000006</v>
      </c>
      <c r="E75" s="8">
        <v>3.2665078656000004</v>
      </c>
      <c r="F75" s="10">
        <f>Table1[[#This Row],[Natural Gas Consumption (Mil.ton.)]]</f>
        <v>66.051379999999995</v>
      </c>
      <c r="G75" s="8">
        <f>'[1]Coal Production - mt'!AP18</f>
        <v>126.25699980308957</v>
      </c>
      <c r="H75" s="8">
        <f>Table1[[#This Row],[Coal Consumption(Exajoules)]]*34.12</f>
        <v>76.393462572097775</v>
      </c>
      <c r="I75" s="8">
        <f>Table1[[#This Row],[Solar Energy Generation (Twh)]]*0.086</f>
        <v>4.2432400000000001</v>
      </c>
      <c r="J75" s="8">
        <f>Table1[[#This Row],[Solar Energy Consumption ( Exajoules)]]*34.12</f>
        <v>15.858451309204101</v>
      </c>
      <c r="K75" s="8">
        <f>Table1[[#This Row],[Wind Energy Generation (Mil.ton)]]</f>
        <v>9.8596419999999991</v>
      </c>
      <c r="L75" s="8">
        <f>Table1[[#This Row],[Wind Energy Consumption(Exajoules)]]*23.88</f>
        <v>2.3245483296923337E-2</v>
      </c>
      <c r="M75" s="8">
        <f>Table1[[#This Row],[Hydroelectricity Generation(Twh)]]*0.086</f>
        <v>1.69053780524</v>
      </c>
      <c r="N75" s="8">
        <f>Table1[[#This Row],[Hydroelectricity  Consumption (Exajoules)]]*0.086</f>
        <v>1.5924928396940229E-2</v>
      </c>
      <c r="O75" s="8">
        <f t="shared" si="7"/>
        <v>145.31692747392958</v>
      </c>
      <c r="P75" s="8">
        <f t="shared" si="8"/>
        <v>253.33964428299575</v>
      </c>
      <c r="Q75" s="8">
        <f t="shared" si="9"/>
        <v>129.52350766868958</v>
      </c>
      <c r="R75" s="8">
        <f t="shared" si="10"/>
        <v>15.793419805239999</v>
      </c>
      <c r="S75" s="8">
        <f>Table3[[#This Row],[Non-Renewable Energy Production]]/Table3[[#This Row],[Total Production]]*100</f>
        <v>89.131741167543339</v>
      </c>
      <c r="T75" s="8">
        <f>Table3[[#This Row],[Renewable Energy Production]]/Table3[[#This Row],[Total Production]]*100</f>
        <v>10.868258832456666</v>
      </c>
    </row>
    <row r="76" spans="1:20" x14ac:dyDescent="0.3">
      <c r="A76" s="5">
        <v>2022</v>
      </c>
      <c r="B76" s="5" t="s">
        <v>2</v>
      </c>
      <c r="C76" s="8">
        <v>0</v>
      </c>
      <c r="D76" s="8">
        <f>'[1]Oil Consumption - Tonnes'!BG33</f>
        <v>97.001313649999986</v>
      </c>
      <c r="E76" s="8">
        <v>3.0652380427611594</v>
      </c>
      <c r="F76" s="10">
        <f>Table1[[#This Row],[Natural Gas Consumption (Mil.ton.)]]</f>
        <v>55.832199999999993</v>
      </c>
      <c r="G76" s="8">
        <f>'[1]Coal Production - mt'!AQ18</f>
        <v>130.80111179600257</v>
      </c>
      <c r="H76" s="8">
        <f>Table1[[#This Row],[Coal Consumption(Exajoules)]]*34.12</f>
        <v>78.828700714111321</v>
      </c>
      <c r="I76" s="8">
        <f>Table1[[#This Row],[Solar Energy Generation (Twh)]]*0.086</f>
        <v>5.1861439999999996</v>
      </c>
      <c r="J76" s="8">
        <f>Table1[[#This Row],[Solar Energy Consumption ( Exajoules)]]*34.12</f>
        <v>19.311728310585021</v>
      </c>
      <c r="K76" s="8">
        <f>Table1[[#This Row],[Wind Energy Generation (Mil.ton)]]</f>
        <v>10.734176</v>
      </c>
      <c r="L76" s="8">
        <f>Table1[[#This Row],[Wind Energy Consumption(Exajoules)]]*23.88</f>
        <v>2.4128955504857004E-2</v>
      </c>
      <c r="M76" s="8">
        <f>Table1[[#This Row],[Hydroelectricity Generation(Twh)]]*0.086</f>
        <v>1.5156787386800001</v>
      </c>
      <c r="N76" s="8">
        <f>Table1[[#This Row],[Hydroelectricity  Consumption (Exajoules)]]*0.086</f>
        <v>1.4225683927536009E-2</v>
      </c>
      <c r="O76" s="8">
        <f t="shared" si="7"/>
        <v>151.30234857744375</v>
      </c>
      <c r="P76" s="8">
        <f t="shared" si="8"/>
        <v>251.01229731412874</v>
      </c>
      <c r="Q76" s="8">
        <f t="shared" si="9"/>
        <v>133.86634983876374</v>
      </c>
      <c r="R76" s="8">
        <f t="shared" si="10"/>
        <v>17.435998738679999</v>
      </c>
      <c r="S76" s="8">
        <f>Table3[[#This Row],[Non-Renewable Energy Production]]/Table3[[#This Row],[Total Production]]*100</f>
        <v>88.476055459406538</v>
      </c>
      <c r="T76" s="8">
        <f>Table3[[#This Row],[Renewable Energy Production]]/Table3[[#This Row],[Total Production]]*100</f>
        <v>11.523944540593449</v>
      </c>
    </row>
    <row r="77" spans="1:20" x14ac:dyDescent="0.3">
      <c r="A77" s="5">
        <v>2023</v>
      </c>
      <c r="B77" s="5" t="str">
        <f>'[1]Oil Consumption - Tonnes'!A33</f>
        <v>Germany</v>
      </c>
      <c r="C77" s="8">
        <v>0</v>
      </c>
      <c r="D77" s="8">
        <f>'[1]Oil Consumption - Tonnes'!BH33</f>
        <v>91.563522910000003</v>
      </c>
      <c r="E77" s="8">
        <v>2.7404054660131427</v>
      </c>
      <c r="F77" s="10">
        <f>Table1[[#This Row],[Natural Gas Consumption (Mil.ton.)]]</f>
        <v>54.477945975744213</v>
      </c>
      <c r="G77" s="8">
        <f>'[1]Coal Production - mt'!AR18</f>
        <v>102.2999998404529</v>
      </c>
      <c r="H77" s="8">
        <f>Table1[[#This Row],[Coal Consumption(Exajoules)]]*34.12</f>
        <v>62.303119153976439</v>
      </c>
      <c r="I77" s="8">
        <f>Table1[[#This Row],[Solar Energy Generation (Twh)]]*0.086</f>
        <v>5.2645759999999999</v>
      </c>
      <c r="J77" s="8">
        <f>Table1[[#This Row],[Solar Energy Consumption ( Exajoules)]]*34.12</f>
        <v>19.53255672931671</v>
      </c>
      <c r="K77" s="8">
        <f>Table1[[#This Row],[Wind Energy Generation (Mil.ton)]]</f>
        <v>12.220858</v>
      </c>
      <c r="L77" s="8">
        <f>Table1[[#This Row],[Wind Energy Consumption(Exajoules)]]*23.88</f>
        <v>3.5205064779147505E-2</v>
      </c>
      <c r="M77" s="8">
        <f>Table1[[#This Row],[Hydroelectricity Generation(Twh)]]*0.086</f>
        <v>1.6889540000000001</v>
      </c>
      <c r="N77" s="8">
        <f>Table1[[#This Row],[Hydroelectricity  Consumption (Exajoules)]]*0.086</f>
        <v>1.579439353942871E-2</v>
      </c>
      <c r="O77" s="8">
        <f t="shared" si="7"/>
        <v>124.21479330646605</v>
      </c>
      <c r="P77" s="8">
        <f t="shared" si="8"/>
        <v>227.92814422735597</v>
      </c>
      <c r="Q77" s="8">
        <f t="shared" si="9"/>
        <v>105.04040530646604</v>
      </c>
      <c r="R77" s="8">
        <f t="shared" si="10"/>
        <v>19.174387999999997</v>
      </c>
      <c r="S77" s="8">
        <f>Table3[[#This Row],[Non-Renewable Energy Production]]/Table3[[#This Row],[Total Production]]*100</f>
        <v>84.563522999476845</v>
      </c>
      <c r="T77" s="8">
        <f>Table3[[#This Row],[Renewable Energy Production]]/Table3[[#This Row],[Total Production]]*100</f>
        <v>15.436477000523146</v>
      </c>
    </row>
    <row r="78" spans="1:20" x14ac:dyDescent="0.3">
      <c r="A78" s="5">
        <v>2020</v>
      </c>
      <c r="B78" s="5" t="str">
        <f>'[1]Oil Production - tonnes'!A14</f>
        <v>Guyana</v>
      </c>
      <c r="C78" s="8">
        <f>'[1]Oil Production - tonnes'!BE14</f>
        <v>3.7100954979536156</v>
      </c>
      <c r="D78" s="8">
        <f>'Energy data 2020-2023'!D78</f>
        <v>0</v>
      </c>
      <c r="E78" s="8">
        <f>'Energy data 2020-2023'!E78</f>
        <v>0</v>
      </c>
      <c r="F78" s="10">
        <v>0</v>
      </c>
      <c r="G78" s="8">
        <f>'Energy data 2020-2023'!I78</f>
        <v>0</v>
      </c>
      <c r="H78" s="8">
        <f>'Energy data 2020-2023'!J78</f>
        <v>0</v>
      </c>
      <c r="I78" s="8">
        <f>'Energy data 2020-2023'!L78</f>
        <v>0</v>
      </c>
      <c r="J78" s="8">
        <f>'Energy data 2020-2023'!N78</f>
        <v>0</v>
      </c>
      <c r="K78" s="8">
        <f>Table1[[#This Row],[Wind Energy Generation (Mil.ton)]]</f>
        <v>0</v>
      </c>
      <c r="L78" s="8">
        <f>'Energy data 2020-2023'!R78</f>
        <v>0</v>
      </c>
      <c r="M78" s="8">
        <f>'Energy data 2020-2023'!T78</f>
        <v>0</v>
      </c>
      <c r="N78" s="8">
        <f>'Energy data 2020-2023'!V78</f>
        <v>0</v>
      </c>
      <c r="O78" s="8">
        <f t="shared" si="7"/>
        <v>3.7100954979536156</v>
      </c>
      <c r="P78" s="8">
        <f t="shared" si="8"/>
        <v>0</v>
      </c>
      <c r="Q78" s="8">
        <f t="shared" si="9"/>
        <v>3.7100954979536156</v>
      </c>
      <c r="R78" s="8">
        <f t="shared" si="10"/>
        <v>0</v>
      </c>
      <c r="S78" s="8">
        <f>Table3[[#This Row],[Non-Renewable Energy Production]]/Table3[[#This Row],[Total Production]]*100</f>
        <v>100</v>
      </c>
      <c r="T78" s="8">
        <f>Table3[[#This Row],[Renewable Energy Production]]/Table3[[#This Row],[Total Production]]*100</f>
        <v>0</v>
      </c>
    </row>
    <row r="79" spans="1:20" x14ac:dyDescent="0.3">
      <c r="A79" s="5">
        <v>2021</v>
      </c>
      <c r="B79" s="5" t="str">
        <f>'[1]Oil Production - tonnes'!$A$14</f>
        <v>Guyana</v>
      </c>
      <c r="C79" s="8">
        <f>'[1]Oil Production - tonnes'!BF14</f>
        <v>5.8219645293315141</v>
      </c>
      <c r="D79" s="8">
        <f>'Energy data 2020-2023'!D79</f>
        <v>0</v>
      </c>
      <c r="E79" s="8">
        <f>'Energy data 2020-2023'!E79</f>
        <v>0</v>
      </c>
      <c r="F79" s="10">
        <v>0</v>
      </c>
      <c r="G79" s="8">
        <f>'Energy data 2020-2023'!I79</f>
        <v>0</v>
      </c>
      <c r="H79" s="8">
        <f>'Energy data 2020-2023'!J79</f>
        <v>0</v>
      </c>
      <c r="I79" s="8">
        <f>'Energy data 2020-2023'!L79</f>
        <v>0</v>
      </c>
      <c r="J79" s="8">
        <f>'Energy data 2020-2023'!N79</f>
        <v>0</v>
      </c>
      <c r="K79" s="8">
        <f>Table1[[#This Row],[Wind Energy Generation (Mil.ton)]]</f>
        <v>0</v>
      </c>
      <c r="L79" s="8">
        <f>'Energy data 2020-2023'!R79</f>
        <v>0</v>
      </c>
      <c r="M79" s="8">
        <f>'Energy data 2020-2023'!T79</f>
        <v>0</v>
      </c>
      <c r="N79" s="8">
        <f>'Energy data 2020-2023'!V79</f>
        <v>0</v>
      </c>
      <c r="O79" s="8">
        <f t="shared" si="7"/>
        <v>5.8219645293315141</v>
      </c>
      <c r="P79" s="8">
        <f t="shared" si="8"/>
        <v>0</v>
      </c>
      <c r="Q79" s="8">
        <f t="shared" si="9"/>
        <v>5.8219645293315141</v>
      </c>
      <c r="R79" s="8">
        <f t="shared" si="10"/>
        <v>0</v>
      </c>
      <c r="S79" s="8">
        <f>Table3[[#This Row],[Non-Renewable Energy Production]]/Table3[[#This Row],[Total Production]]*100</f>
        <v>100</v>
      </c>
      <c r="T79" s="8">
        <f>Table3[[#This Row],[Renewable Energy Production]]/Table3[[#This Row],[Total Production]]*100</f>
        <v>0</v>
      </c>
    </row>
    <row r="80" spans="1:20" x14ac:dyDescent="0.3">
      <c r="A80" s="5">
        <v>2022</v>
      </c>
      <c r="B80" s="5" t="s">
        <v>61</v>
      </c>
      <c r="C80" s="8">
        <f>'[1]Oil Production - tonnes'!BG14</f>
        <v>13.834924965893588</v>
      </c>
      <c r="D80" s="8">
        <f>'Energy data 2020-2023'!D80</f>
        <v>0</v>
      </c>
      <c r="E80" s="8">
        <f>'Energy data 2020-2023'!E80</f>
        <v>0</v>
      </c>
      <c r="F80" s="10">
        <v>0</v>
      </c>
      <c r="G80" s="8">
        <f>'Energy data 2020-2023'!I80</f>
        <v>0</v>
      </c>
      <c r="H80" s="8">
        <f>'Energy data 2020-2023'!J80</f>
        <v>0</v>
      </c>
      <c r="I80" s="8">
        <f>'Energy data 2020-2023'!L80</f>
        <v>0</v>
      </c>
      <c r="J80" s="8">
        <f>'Energy data 2020-2023'!N80</f>
        <v>0</v>
      </c>
      <c r="K80" s="8">
        <f>Table1[[#This Row],[Wind Energy Generation (Mil.ton)]]</f>
        <v>0</v>
      </c>
      <c r="L80" s="8">
        <f>'Energy data 2020-2023'!R80</f>
        <v>0</v>
      </c>
      <c r="M80" s="8">
        <f>'Energy data 2020-2023'!T80</f>
        <v>0</v>
      </c>
      <c r="N80" s="8">
        <f>'Energy data 2020-2023'!V80</f>
        <v>0</v>
      </c>
      <c r="O80" s="8">
        <f t="shared" si="7"/>
        <v>13.834924965893588</v>
      </c>
      <c r="P80" s="8">
        <f t="shared" si="8"/>
        <v>0</v>
      </c>
      <c r="Q80" s="8">
        <f t="shared" si="9"/>
        <v>13.834924965893588</v>
      </c>
      <c r="R80" s="8">
        <f t="shared" si="10"/>
        <v>0</v>
      </c>
      <c r="S80" s="8">
        <f>Table3[[#This Row],[Non-Renewable Energy Production]]/Table3[[#This Row],[Total Production]]*100</f>
        <v>100</v>
      </c>
      <c r="T80" s="8">
        <f>Table3[[#This Row],[Renewable Energy Production]]/Table3[[#This Row],[Total Production]]*100</f>
        <v>0</v>
      </c>
    </row>
    <row r="81" spans="1:20" x14ac:dyDescent="0.3">
      <c r="A81" s="5">
        <v>2023</v>
      </c>
      <c r="B81" s="5" t="str">
        <f>'[1]Oil Production - tonnes'!A14</f>
        <v>Guyana</v>
      </c>
      <c r="C81" s="8">
        <f>'[1]Oil Production - tonnes'!BH14</f>
        <v>19.478990450204638</v>
      </c>
      <c r="D81" s="8">
        <f>'Energy data 2020-2023'!D81</f>
        <v>0</v>
      </c>
      <c r="E81" s="8">
        <f>'Energy data 2020-2023'!E81</f>
        <v>0</v>
      </c>
      <c r="F81" s="10">
        <v>0</v>
      </c>
      <c r="G81" s="8">
        <f>'Energy data 2020-2023'!I81</f>
        <v>0</v>
      </c>
      <c r="H81" s="8">
        <f>'Energy data 2020-2023'!J81</f>
        <v>0</v>
      </c>
      <c r="I81" s="8">
        <f>'Energy data 2020-2023'!L81</f>
        <v>0</v>
      </c>
      <c r="J81" s="8">
        <f>'Energy data 2020-2023'!N81</f>
        <v>0</v>
      </c>
      <c r="K81" s="8">
        <f>Table1[[#This Row],[Wind Energy Generation (Mil.ton)]]</f>
        <v>0</v>
      </c>
      <c r="L81" s="8">
        <f>'Energy data 2020-2023'!R81</f>
        <v>0</v>
      </c>
      <c r="M81" s="8">
        <f>'Energy data 2020-2023'!T81</f>
        <v>0</v>
      </c>
      <c r="N81" s="8">
        <f>'Energy data 2020-2023'!V81</f>
        <v>0</v>
      </c>
      <c r="O81" s="8">
        <f t="shared" si="7"/>
        <v>19.478990450204638</v>
      </c>
      <c r="P81" s="8">
        <f t="shared" si="8"/>
        <v>0</v>
      </c>
      <c r="Q81" s="8">
        <f t="shared" si="9"/>
        <v>19.478990450204638</v>
      </c>
      <c r="R81" s="8">
        <f t="shared" si="10"/>
        <v>0</v>
      </c>
      <c r="S81" s="8">
        <f>Table3[[#This Row],[Non-Renewable Energy Production]]/Table3[[#This Row],[Total Production]]*100</f>
        <v>100</v>
      </c>
      <c r="T81" s="8">
        <f>Table3[[#This Row],[Renewable Energy Production]]/Table3[[#This Row],[Total Production]]*100</f>
        <v>0</v>
      </c>
    </row>
    <row r="82" spans="1:20" x14ac:dyDescent="0.3">
      <c r="A82" s="5">
        <v>2020</v>
      </c>
      <c r="B82" s="5" t="str">
        <f>'[1]Oil Production - tonnes'!A68</f>
        <v>India</v>
      </c>
      <c r="C82" s="8">
        <f>'[1]Oil Production - tonnes'!BE68</f>
        <v>35.14855</v>
      </c>
      <c r="D82" s="8">
        <f>'[1]Oil Consumption - Tonnes'!BE97</f>
        <v>215.53813353750425</v>
      </c>
      <c r="E82" s="8">
        <v>17.107651119671647</v>
      </c>
      <c r="F82" s="10">
        <f>Table1[[#This Row],[Natural Gas Consumption (Mil.ton.)]]</f>
        <v>43.459287352832746</v>
      </c>
      <c r="G82" s="8">
        <f>'[1]Coal Production - mt'!AO47</f>
        <v>760.24300000000005</v>
      </c>
      <c r="H82" s="8">
        <f>Table1[[#This Row],[Coal Consumption(Exajoules)]]*34.12</f>
        <v>579.11256294250484</v>
      </c>
      <c r="I82" s="8">
        <f>Table1[[#This Row],[Solar Energy Generation (Twh)]]*0.086</f>
        <v>5.0467781999072532</v>
      </c>
      <c r="J82" s="8">
        <f>Table1[[#This Row],[Solar Energy Consumption ( Exajoules)]]*34.12</f>
        <v>18.930838742256164</v>
      </c>
      <c r="K82" s="8">
        <f>Table1[[#This Row],[Wind Energy Generation (Mil.ton)]]</f>
        <v>5.1967566255707744</v>
      </c>
      <c r="L82" s="8">
        <f>Table1[[#This Row],[Wind Energy Consumption(Exajoules)]]*23.88</f>
        <v>0</v>
      </c>
      <c r="M82" s="8">
        <f>Table1[[#This Row],[Hydroelectricity Generation(Twh)]]*0.086</f>
        <v>14.078523046899798</v>
      </c>
      <c r="N82" s="8">
        <f>Table1[[#This Row],[Hydroelectricity  Consumption (Exajoules)]]*0.086</f>
        <v>0.13310738134384154</v>
      </c>
      <c r="O82" s="8">
        <f t="shared" si="7"/>
        <v>836.82125899204959</v>
      </c>
      <c r="P82" s="8">
        <f t="shared" si="8"/>
        <v>857.17392995644184</v>
      </c>
      <c r="Q82" s="8">
        <f t="shared" si="9"/>
        <v>812.49920111967174</v>
      </c>
      <c r="R82" s="8">
        <f t="shared" si="10"/>
        <v>24.322057872377826</v>
      </c>
      <c r="S82" s="8">
        <f>Table3[[#This Row],[Non-Renewable Energy Production]]/Table3[[#This Row],[Total Production]]*100</f>
        <v>97.093518166391505</v>
      </c>
      <c r="T82" s="8">
        <f>Table3[[#This Row],[Renewable Energy Production]]/Table3[[#This Row],[Total Production]]*100</f>
        <v>2.9064818336084963</v>
      </c>
    </row>
    <row r="83" spans="1:20" x14ac:dyDescent="0.3">
      <c r="A83" s="5">
        <v>2021</v>
      </c>
      <c r="B83" s="5" t="str">
        <f>'[1]Oil Production - tonnes'!A68</f>
        <v>India</v>
      </c>
      <c r="C83" s="8">
        <f>'[1]Oil Production - tonnes'!BF68</f>
        <v>33.999499999999998</v>
      </c>
      <c r="D83" s="8">
        <f>'[1]Oil Consumption - Tonnes'!BF97</f>
        <v>218.28770048847912</v>
      </c>
      <c r="E83" s="8">
        <v>20.547945635908899</v>
      </c>
      <c r="F83" s="10">
        <f>Table1[[#This Row],[Natural Gas Consumption (Mil.ton.)]]</f>
        <v>44.908349365037317</v>
      </c>
      <c r="G83" s="8">
        <f>'[1]Coal Production - mt'!AP47</f>
        <v>812.10900000000015</v>
      </c>
      <c r="H83" s="8">
        <f>Table1[[#This Row],[Coal Consumption(Exajoules)]]*34.12</f>
        <v>657.49417274475093</v>
      </c>
      <c r="I83" s="8">
        <f>Table1[[#This Row],[Solar Energy Generation (Twh)]]*0.086</f>
        <v>5.8742997446855023</v>
      </c>
      <c r="J83" s="8">
        <f>Table1[[#This Row],[Solar Energy Consumption ( Exajoules)]]*34.12</f>
        <v>21.954284932613373</v>
      </c>
      <c r="K83" s="8">
        <f>Table1[[#This Row],[Wind Energy Generation (Mil.ton)]]</f>
        <v>5.8561049259627289</v>
      </c>
      <c r="L83" s="8">
        <f>Table1[[#This Row],[Wind Energy Consumption(Exajoules)]]*23.88</f>
        <v>13.643107302188874</v>
      </c>
      <c r="M83" s="8">
        <f>Table1[[#This Row],[Hydroelectricity Generation(Twh)]]*0.086</f>
        <v>13.789064912601718</v>
      </c>
      <c r="N83" s="8">
        <f>Table1[[#This Row],[Hydroelectricity  Consumption (Exajoules)]]*0.086</f>
        <v>0.12989350271224975</v>
      </c>
      <c r="O83" s="8">
        <f t="shared" si="7"/>
        <v>892.17591521915892</v>
      </c>
      <c r="P83" s="8">
        <f t="shared" si="8"/>
        <v>956.41750833578192</v>
      </c>
      <c r="Q83" s="8">
        <f t="shared" si="9"/>
        <v>866.65644563590899</v>
      </c>
      <c r="R83" s="8">
        <f t="shared" si="10"/>
        <v>25.519469583249951</v>
      </c>
      <c r="S83" s="8">
        <f>Table3[[#This Row],[Non-Renewable Energy Production]]/Table3[[#This Row],[Total Production]]*100</f>
        <v>97.139637021362418</v>
      </c>
      <c r="T83" s="8">
        <f>Table3[[#This Row],[Renewable Energy Production]]/Table3[[#This Row],[Total Production]]*100</f>
        <v>2.8603629786375944</v>
      </c>
    </row>
    <row r="84" spans="1:20" x14ac:dyDescent="0.3">
      <c r="A84" s="5">
        <v>2022</v>
      </c>
      <c r="B84" s="5" t="str">
        <f>'[1]Oil Production - tonnes'!A68</f>
        <v>India</v>
      </c>
      <c r="C84" s="8">
        <f>'[1]Oil Production - tonnes'!BG68</f>
        <v>33.022940000000006</v>
      </c>
      <c r="D84" s="8">
        <f>'[1]Oil Consumption - Tonnes'!BG97</f>
        <v>237.96069412392305</v>
      </c>
      <c r="E84" s="8">
        <v>21.457387434404062</v>
      </c>
      <c r="F84" s="10">
        <f>Table1[[#This Row],[Natural Gas Consumption (Mil.ton.)]]</f>
        <v>41.940612127956925</v>
      </c>
      <c r="G84" s="8">
        <f>'[1]Coal Production - mt'!AQ47</f>
        <v>910.82099999999991</v>
      </c>
      <c r="H84" s="8">
        <f>Table1[[#This Row],[Coal Consumption(Exajoules)]]*34.12</f>
        <v>683.2723804473876</v>
      </c>
      <c r="I84" s="8">
        <f>Table1[[#This Row],[Solar Energy Generation (Twh)]]*0.086</f>
        <v>8.1835952956386713</v>
      </c>
      <c r="J84" s="8">
        <f>Table1[[#This Row],[Solar Energy Consumption ( Exajoules)]]*34.12</f>
        <v>30.473384244441984</v>
      </c>
      <c r="K84" s="8">
        <f>Table1[[#This Row],[Wind Energy Generation (Mil.ton)]]</f>
        <v>6.0238841684191602</v>
      </c>
      <c r="L84" s="8">
        <f>Table1[[#This Row],[Wind Energy Consumption(Exajoules)]]*23.88</f>
        <v>0</v>
      </c>
      <c r="M84" s="8">
        <f>Table1[[#This Row],[Hydroelectricity Generation(Twh)]]*0.086</f>
        <v>15.044450434976612</v>
      </c>
      <c r="N84" s="8">
        <f>Table1[[#This Row],[Hydroelectricity  Consumption (Exajoules)]]*0.086</f>
        <v>0.14120247244834899</v>
      </c>
      <c r="O84" s="8">
        <f t="shared" si="7"/>
        <v>994.55325733343852</v>
      </c>
      <c r="P84" s="8">
        <f t="shared" si="8"/>
        <v>993.78827341615784</v>
      </c>
      <c r="Q84" s="8">
        <f t="shared" si="9"/>
        <v>965.30132743440402</v>
      </c>
      <c r="R84" s="8">
        <f t="shared" si="10"/>
        <v>29.251929899034444</v>
      </c>
      <c r="S84" s="8">
        <f>Table3[[#This Row],[Non-Renewable Energy Production]]/Table3[[#This Row],[Total Production]]*100</f>
        <v>97.058786979647152</v>
      </c>
      <c r="T84" s="8">
        <f>Table3[[#This Row],[Renewable Energy Production]]/Table3[[#This Row],[Total Production]]*100</f>
        <v>2.9412130203528464</v>
      </c>
    </row>
    <row r="85" spans="1:20" x14ac:dyDescent="0.3">
      <c r="A85" s="5">
        <v>2023</v>
      </c>
      <c r="B85" s="5" t="str">
        <f>'[1]Oil Production - tonnes'!A68</f>
        <v>India</v>
      </c>
      <c r="C85" s="8">
        <f>'[1]Oil Production - tonnes'!BH68</f>
        <v>32.552416228294149</v>
      </c>
      <c r="D85" s="8">
        <f>'[1]Oil Consumption - Tonnes'!BH97</f>
        <v>249.25444754662701</v>
      </c>
      <c r="E85" s="8">
        <v>22.741551745543255</v>
      </c>
      <c r="F85" s="10">
        <f>Table1[[#This Row],[Natural Gas Consumption (Mil.ton.)]]</f>
        <v>45.079421178315243</v>
      </c>
      <c r="G85" s="8">
        <f>'[1]Coal Production - mt'!AR47</f>
        <v>1010.896</v>
      </c>
      <c r="H85" s="8">
        <f>Table1[[#This Row],[Coal Consumption(Exajoules)]]*34.12</f>
        <v>750.00014587402336</v>
      </c>
      <c r="I85" s="8">
        <f>Table1[[#This Row],[Solar Energy Generation (Twh)]]*0.086</f>
        <v>9.7532028567338482</v>
      </c>
      <c r="J85" s="8">
        <f>Table1[[#This Row],[Solar Energy Consumption ( Exajoules)]]*34.12</f>
        <v>36.186196970939633</v>
      </c>
      <c r="K85" s="8">
        <f>Table1[[#This Row],[Wind Energy Generation (Mil.ton)]]</f>
        <v>7.0611496640223193</v>
      </c>
      <c r="L85" s="8">
        <f>Table1[[#This Row],[Wind Energy Consumption(Exajoules)]]*23.88</f>
        <v>15.699234659671783</v>
      </c>
      <c r="M85" s="8">
        <f>Table1[[#This Row],[Hydroelectricity Generation(Twh)]]*0.086</f>
        <v>12.828384373849248</v>
      </c>
      <c r="N85" s="8">
        <f>Table1[[#This Row],[Hydroelectricity  Consumption (Exajoules)]]*0.086</f>
        <v>0.1199657027721405</v>
      </c>
      <c r="O85" s="8">
        <f t="shared" si="7"/>
        <v>1095.832704868443</v>
      </c>
      <c r="P85" s="8">
        <f t="shared" si="8"/>
        <v>1096.3394119323489</v>
      </c>
      <c r="Q85" s="8">
        <f t="shared" si="9"/>
        <v>1066.1899679738374</v>
      </c>
      <c r="R85" s="8">
        <f t="shared" si="10"/>
        <v>29.642736894605413</v>
      </c>
      <c r="S85" s="8">
        <f>Table3[[#This Row],[Non-Renewable Energy Production]]/Table3[[#This Row],[Total Production]]*100</f>
        <v>97.294957819481738</v>
      </c>
      <c r="T85" s="8">
        <f>Table3[[#This Row],[Renewable Energy Production]]/Table3[[#This Row],[Total Production]]*100</f>
        <v>2.7050421805182467</v>
      </c>
    </row>
    <row r="86" spans="1:20" x14ac:dyDescent="0.3">
      <c r="A86" s="5">
        <v>2020</v>
      </c>
      <c r="B86" s="5" t="str">
        <f>'[1]Oil Production - tonnes'!A69</f>
        <v>Indonesia</v>
      </c>
      <c r="C86" s="8">
        <f>'[1]Oil Production - tonnes'!BE69</f>
        <v>36.334969093287199</v>
      </c>
      <c r="D86" s="8">
        <f>'[1]Oil Consumption - Tonnes'!BE98</f>
        <v>61.499016733035468</v>
      </c>
      <c r="E86" s="8">
        <v>46.582146276902051</v>
      </c>
      <c r="F86" s="10">
        <f>Table1[[#This Row],[Natural Gas Consumption (Mil.ton.)]]</f>
        <v>30.657983137660203</v>
      </c>
      <c r="G86" s="8">
        <f>'[1]Coal Production - mt'!AO48</f>
        <v>563.72825499999999</v>
      </c>
      <c r="H86" s="8">
        <f>Table1[[#This Row],[Coal Consumption(Exajoules)]]*34.12</f>
        <v>94.013139696121215</v>
      </c>
      <c r="I86" s="8">
        <f>Table1[[#This Row],[Solar Energy Generation (Twh)]]*0.086</f>
        <v>1.470342E-2</v>
      </c>
      <c r="J86" s="8">
        <f>Table1[[#This Row],[Solar Energy Consumption ( Exajoules)]]*34.12</f>
        <v>5.5153616508468985E-2</v>
      </c>
      <c r="K86" s="8">
        <f>Table1[[#This Row],[Wind Energy Generation (Mil.ton)]]</f>
        <v>4.0849999999999997E-2</v>
      </c>
      <c r="L86" s="8">
        <f>Table1[[#This Row],[Wind Energy Consumption(Exajoules)]]*23.88</f>
        <v>0.52047556310892107</v>
      </c>
      <c r="M86" s="8">
        <f>Table1[[#This Row],[Hydroelectricity Generation(Twh)]]*0.086</f>
        <v>2.0919499999999998</v>
      </c>
      <c r="N86" s="8">
        <f>Table1[[#This Row],[Hydroelectricity  Consumption (Exajoules)]]*0.086</f>
        <v>1.9778636842966078E-2</v>
      </c>
      <c r="O86" s="8">
        <f t="shared" si="7"/>
        <v>648.79287379018922</v>
      </c>
      <c r="P86" s="8">
        <f t="shared" si="8"/>
        <v>186.76554738327727</v>
      </c>
      <c r="Q86" s="8">
        <f t="shared" si="9"/>
        <v>646.6453703701892</v>
      </c>
      <c r="R86" s="8">
        <f t="shared" si="10"/>
        <v>2.1475034199999996</v>
      </c>
      <c r="S86" s="8">
        <f>Table3[[#This Row],[Non-Renewable Energy Production]]/Table3[[#This Row],[Total Production]]*100</f>
        <v>99.669000152937187</v>
      </c>
      <c r="T86" s="8">
        <f>Table3[[#This Row],[Renewable Energy Production]]/Table3[[#This Row],[Total Production]]*100</f>
        <v>0.33099984706281976</v>
      </c>
    </row>
    <row r="87" spans="1:20" x14ac:dyDescent="0.3">
      <c r="A87" s="5">
        <v>2021</v>
      </c>
      <c r="B87" s="5" t="str">
        <f>'[1]Oil Production - tonnes'!A69</f>
        <v>Indonesia</v>
      </c>
      <c r="C87" s="8">
        <f>'[1]Oil Production - tonnes'!BF69</f>
        <v>33.741780163345688</v>
      </c>
      <c r="D87" s="8">
        <f>'[1]Oil Consumption - Tonnes'!BF98</f>
        <v>63.973359897061627</v>
      </c>
      <c r="E87" s="8">
        <v>46.373008280326133</v>
      </c>
      <c r="F87" s="10">
        <f>Table1[[#This Row],[Natural Gas Consumption (Mil.ton.)]]</f>
        <v>30.912762201407926</v>
      </c>
      <c r="G87" s="8">
        <f>'[1]Coal Production - mt'!AP48</f>
        <v>613.99025599999993</v>
      </c>
      <c r="H87" s="8">
        <f>Table1[[#This Row],[Coal Consumption(Exajoules)]]*34.12</f>
        <v>93.749017648696892</v>
      </c>
      <c r="I87" s="8">
        <f>Table1[[#This Row],[Solar Energy Generation (Twh)]]*0.086</f>
        <v>1.6565320000000001E-2</v>
      </c>
      <c r="J87" s="8">
        <f>Table1[[#This Row],[Solar Energy Consumption ( Exajoules)]]*34.12</f>
        <v>6.1910313726402814E-2</v>
      </c>
      <c r="K87" s="8">
        <f>Table1[[#This Row],[Wind Energy Generation (Mil.ton)]]</f>
        <v>3.7581999999999997E-2</v>
      </c>
      <c r="L87" s="8">
        <f>Table1[[#This Row],[Wind Energy Consumption(Exajoules)]]*23.88</f>
        <v>0.1072440006583929</v>
      </c>
      <c r="M87" s="8">
        <f>Table1[[#This Row],[Hydroelectricity Generation(Twh)]]*0.086</f>
        <v>2.1239419999999996</v>
      </c>
      <c r="N87" s="8">
        <f>Table1[[#This Row],[Hydroelectricity  Consumption (Exajoules)]]*0.086</f>
        <v>2.0007612675428388E-2</v>
      </c>
      <c r="O87" s="8">
        <f t="shared" si="7"/>
        <v>696.28313376367191</v>
      </c>
      <c r="P87" s="8">
        <f t="shared" si="8"/>
        <v>188.82430167422669</v>
      </c>
      <c r="Q87" s="8">
        <f t="shared" si="9"/>
        <v>694.10504444367177</v>
      </c>
      <c r="R87" s="8">
        <f t="shared" si="10"/>
        <v>2.1780893199999998</v>
      </c>
      <c r="S87" s="8">
        <f>Table3[[#This Row],[Non-Renewable Energy Production]]/Table3[[#This Row],[Total Production]]*100</f>
        <v>99.687183386415413</v>
      </c>
      <c r="T87" s="8">
        <f>Table3[[#This Row],[Renewable Energy Production]]/Table3[[#This Row],[Total Production]]*100</f>
        <v>0.3128166135845642</v>
      </c>
    </row>
    <row r="88" spans="1:20" x14ac:dyDescent="0.3">
      <c r="A88" s="5">
        <v>2022</v>
      </c>
      <c r="B88" s="5" t="str">
        <f>'[1]Oil Production - tonnes'!A69</f>
        <v>Indonesia</v>
      </c>
      <c r="C88" s="8">
        <f>'[1]Oil Production - tonnes'!BG69</f>
        <v>31.497671602144393</v>
      </c>
      <c r="D88" s="8">
        <f>'[1]Oil Consumption - Tonnes'!BG98</f>
        <v>70.220321463666508</v>
      </c>
      <c r="E88" s="8">
        <v>45.246024016384169</v>
      </c>
      <c r="F88" s="10">
        <f>Table1[[#This Row],[Natural Gas Consumption (Mil.ton.)]]</f>
        <v>31.714537224217889</v>
      </c>
      <c r="G88" s="8">
        <f>'[1]Coal Production - mt'!AQ48</f>
        <v>687.43238399999996</v>
      </c>
      <c r="H88" s="8">
        <f>Table1[[#This Row],[Coal Consumption(Exajoules)]]*34.12</f>
        <v>149.42643821716308</v>
      </c>
      <c r="I88" s="8">
        <f>Table1[[#This Row],[Solar Energy Generation (Twh)]]*0.086</f>
        <v>3.8160779999999998E-2</v>
      </c>
      <c r="J88" s="8">
        <f>Table1[[#This Row],[Solar Energy Consumption ( Exajoules)]]*34.12</f>
        <v>0.14209991117939352</v>
      </c>
      <c r="K88" s="8">
        <f>Table1[[#This Row],[Wind Energy Generation (Mil.ton)]]</f>
        <v>3.0615999999999997E-2</v>
      </c>
      <c r="L88" s="8">
        <f>Table1[[#This Row],[Wind Energy Consumption(Exajoules)]]*23.88</f>
        <v>0.64224769927561276</v>
      </c>
      <c r="M88" s="8">
        <f>Table1[[#This Row],[Hydroelectricity Generation(Twh)]]*0.086</f>
        <v>2.3473700000000002</v>
      </c>
      <c r="N88" s="8">
        <f>Table1[[#This Row],[Hydroelectricity  Consumption (Exajoules)]]*0.086</f>
        <v>2.2031676352024077E-2</v>
      </c>
      <c r="O88" s="8">
        <f t="shared" si="7"/>
        <v>766.59222639852851</v>
      </c>
      <c r="P88" s="8">
        <f t="shared" si="8"/>
        <v>252.1676761918545</v>
      </c>
      <c r="Q88" s="8">
        <f t="shared" si="9"/>
        <v>764.17607961852855</v>
      </c>
      <c r="R88" s="8">
        <f t="shared" si="10"/>
        <v>2.41614678</v>
      </c>
      <c r="S88" s="8">
        <f>Table3[[#This Row],[Non-Renewable Energy Production]]/Table3[[#This Row],[Total Production]]*100</f>
        <v>99.684819817264383</v>
      </c>
      <c r="T88" s="8">
        <f>Table3[[#This Row],[Renewable Energy Production]]/Table3[[#This Row],[Total Production]]*100</f>
        <v>0.31518018273562787</v>
      </c>
    </row>
    <row r="89" spans="1:20" x14ac:dyDescent="0.3">
      <c r="A89" s="5">
        <v>2023</v>
      </c>
      <c r="B89" s="5" t="str">
        <f>'[1]Oil Production - tonnes'!A69</f>
        <v>Indonesia</v>
      </c>
      <c r="C89" s="8">
        <f>'[1]Oil Production - tonnes'!BH69</f>
        <v>31.086105098165362</v>
      </c>
      <c r="D89" s="8">
        <f>'[1]Oil Consumption - Tonnes'!BH98</f>
        <v>70.314464898771817</v>
      </c>
      <c r="E89" s="8">
        <v>46.270107457655378</v>
      </c>
      <c r="F89" s="10">
        <f>Table1[[#This Row],[Natural Gas Consumption (Mil.ton.)]]</f>
        <v>32.720389292032714</v>
      </c>
      <c r="G89" s="8">
        <f>'[1]Coal Production - mt'!AR48</f>
        <v>775.18185500000004</v>
      </c>
      <c r="H89" s="8">
        <f>Table1[[#This Row],[Coal Consumption(Exajoules)]]*34.12</f>
        <v>147.38688692092893</v>
      </c>
      <c r="I89" s="8">
        <f>Table1[[#This Row],[Solar Energy Generation (Twh)]]*0.086</f>
        <v>6.1306819999999998E-2</v>
      </c>
      <c r="J89" s="8">
        <f>Table1[[#This Row],[Solar Energy Consumption ( Exajoules)]]*34.12</f>
        <v>0.22745971307158469</v>
      </c>
      <c r="K89" s="8">
        <f>Table1[[#This Row],[Wind Energy Generation (Mil.ton)]]</f>
        <v>4.1365999999999993E-2</v>
      </c>
      <c r="L89" s="8">
        <f>Table1[[#This Row],[Wind Energy Consumption(Exajoules)]]*23.88</f>
        <v>7.9790337262675162E-2</v>
      </c>
      <c r="M89" s="8">
        <f>Table1[[#This Row],[Hydroelectricity Generation(Twh)]]*0.086</f>
        <v>2.13065602</v>
      </c>
      <c r="N89" s="8">
        <f>Table1[[#This Row],[Hydroelectricity  Consumption (Exajoules)]]*0.086</f>
        <v>1.992500591278076E-2</v>
      </c>
      <c r="O89" s="8">
        <f t="shared" si="7"/>
        <v>854.77139639582083</v>
      </c>
      <c r="P89" s="8">
        <f t="shared" si="8"/>
        <v>250.7489161679805</v>
      </c>
      <c r="Q89" s="8">
        <f t="shared" si="9"/>
        <v>852.53806755582082</v>
      </c>
      <c r="R89" s="8">
        <f t="shared" si="10"/>
        <v>2.23332884</v>
      </c>
      <c r="S89" s="8">
        <f>Table3[[#This Row],[Non-Renewable Energy Production]]/Table3[[#This Row],[Total Production]]*100</f>
        <v>99.738722089974345</v>
      </c>
      <c r="T89" s="8">
        <f>Table3[[#This Row],[Renewable Energy Production]]/Table3[[#This Row],[Total Production]]*100</f>
        <v>0.26127791002564243</v>
      </c>
    </row>
    <row r="90" spans="1:20" x14ac:dyDescent="0.3">
      <c r="A90" s="5">
        <v>2020</v>
      </c>
      <c r="B90" s="5" t="str">
        <f>'[1]Oil Production - tonnes'!A38</f>
        <v>Iran</v>
      </c>
      <c r="C90" s="8">
        <f>'[1]Oil Production - tonnes'!BE38</f>
        <v>147.67540798691522</v>
      </c>
      <c r="D90" s="8">
        <f>'[1]Oil Consumption - Tonnes'!BE69</f>
        <v>75.127762729174748</v>
      </c>
      <c r="E90" s="8">
        <v>169.75838519999999</v>
      </c>
      <c r="F90" s="10">
        <f>Table1[[#This Row],[Natural Gas Consumption (Mil.ton.)]]</f>
        <v>170.47249783078837</v>
      </c>
      <c r="G90" s="8">
        <v>0</v>
      </c>
      <c r="H90" s="8">
        <f>Table1[[#This Row],[Coal Consumption(Exajoules)]]*34.12</f>
        <v>2.6308381280302999</v>
      </c>
      <c r="I90" s="8">
        <f>Table1[[#This Row],[Solar Energy Generation (Twh)]]*0.086</f>
        <v>5.0212647999999992E-2</v>
      </c>
      <c r="J90" s="8">
        <f>Table1[[#This Row],[Solar Energy Consumption ( Exajoules)]]*34.12</f>
        <v>0.18835134932771325</v>
      </c>
      <c r="K90" s="8">
        <f>Table1[[#This Row],[Wind Energy Generation (Mil.ton)]]</f>
        <v>9.6836000000000005E-2</v>
      </c>
      <c r="L90" s="8">
        <f>Table1[[#This Row],[Wind Energy Consumption(Exajoules)]]*23.88</f>
        <v>0.25422471284866333</v>
      </c>
      <c r="M90" s="8">
        <f>Table1[[#This Row],[Hydroelectricity Generation(Twh)]]*0.086</f>
        <v>1.99563</v>
      </c>
      <c r="N90" s="8">
        <f>Table1[[#This Row],[Hydroelectricity  Consumption (Exajoules)]]*0.086</f>
        <v>1.8867965877056119E-2</v>
      </c>
      <c r="O90" s="8">
        <f t="shared" si="7"/>
        <v>319.5764718349152</v>
      </c>
      <c r="P90" s="8">
        <f t="shared" si="8"/>
        <v>248.69254271604686</v>
      </c>
      <c r="Q90" s="8">
        <f t="shared" si="9"/>
        <v>317.43379318691518</v>
      </c>
      <c r="R90" s="8">
        <f t="shared" si="10"/>
        <v>2.142678648</v>
      </c>
      <c r="S90" s="8">
        <f>Table3[[#This Row],[Non-Renewable Energy Production]]/Table3[[#This Row],[Total Production]]*100</f>
        <v>99.329525532434417</v>
      </c>
      <c r="T90" s="8">
        <f>Table3[[#This Row],[Renewable Energy Production]]/Table3[[#This Row],[Total Production]]*100</f>
        <v>0.67047446756557583</v>
      </c>
    </row>
    <row r="91" spans="1:20" x14ac:dyDescent="0.3">
      <c r="A91" s="5">
        <v>2021</v>
      </c>
      <c r="B91" s="5" t="str">
        <f>'[1]Oil Production - tonnes'!A38</f>
        <v>Iran</v>
      </c>
      <c r="C91" s="8">
        <f>'[1]Oil Production - tonnes'!BF38</f>
        <v>172.18741690365897</v>
      </c>
      <c r="D91" s="8">
        <f>'[1]Oil Consumption - Tonnes'!BF69</f>
        <v>78.359735382844704</v>
      </c>
      <c r="E91" s="8">
        <v>174.85113675600002</v>
      </c>
      <c r="F91" s="10">
        <f>Table1[[#This Row],[Natural Gas Consumption (Mil.ton.)]]</f>
        <v>165.26264075999995</v>
      </c>
      <c r="G91" s="8">
        <v>0</v>
      </c>
      <c r="H91" s="8">
        <f>Table1[[#This Row],[Coal Consumption(Exajoules)]]*34.12</f>
        <v>2.5590377253293988</v>
      </c>
      <c r="I91" s="8">
        <f>Table1[[#This Row],[Solar Energy Generation (Twh)]]*0.086</f>
        <v>5.0212647999999992E-2</v>
      </c>
      <c r="J91" s="8">
        <f>Table1[[#This Row],[Solar Energy Consumption ( Exajoules)]]*34.12</f>
        <v>0.18766198502853512</v>
      </c>
      <c r="K91" s="8">
        <f>Table1[[#This Row],[Wind Energy Generation (Mil.ton)]]</f>
        <v>9.7235960533989446E-2</v>
      </c>
      <c r="L91" s="8">
        <f>Table1[[#This Row],[Wind Energy Consumption(Exajoules)]]*23.88</f>
        <v>0.25434042748063801</v>
      </c>
      <c r="M91" s="8">
        <f>Table1[[#This Row],[Hydroelectricity Generation(Twh)]]*0.086</f>
        <v>1.189122</v>
      </c>
      <c r="N91" s="8">
        <f>Table1[[#This Row],[Hydroelectricity  Consumption (Exajoules)]]*0.086</f>
        <v>1.1201573640108108E-2</v>
      </c>
      <c r="O91" s="8">
        <f t="shared" si="7"/>
        <v>348.37512426819296</v>
      </c>
      <c r="P91" s="8">
        <f t="shared" si="8"/>
        <v>246.63461785432332</v>
      </c>
      <c r="Q91" s="8">
        <f t="shared" si="9"/>
        <v>347.03855365965899</v>
      </c>
      <c r="R91" s="8">
        <f t="shared" si="10"/>
        <v>1.3365706085339895</v>
      </c>
      <c r="S91" s="8">
        <f>Table3[[#This Row],[Non-Renewable Energy Production]]/Table3[[#This Row],[Total Production]]*100</f>
        <v>99.616341548110938</v>
      </c>
      <c r="T91" s="8">
        <f>Table3[[#This Row],[Renewable Energy Production]]/Table3[[#This Row],[Total Production]]*100</f>
        <v>0.38365845188907471</v>
      </c>
    </row>
    <row r="92" spans="1:20" x14ac:dyDescent="0.3">
      <c r="A92" s="5">
        <v>2022</v>
      </c>
      <c r="B92" s="5" t="str">
        <f>'[1]Oil Production - tonnes'!A38</f>
        <v>Iran</v>
      </c>
      <c r="C92" s="8">
        <f>'[1]Oil Production - tonnes'!BG38</f>
        <v>180.24404602493186</v>
      </c>
      <c r="D92" s="8">
        <f>'[1]Oil Consumption - Tonnes'!BG69</f>
        <v>81.498597172552422</v>
      </c>
      <c r="E92" s="8">
        <v>178.34815949111999</v>
      </c>
      <c r="F92" s="10">
        <f>Table1[[#This Row],[Natural Gas Consumption (Mil.ton.)]]</f>
        <v>172.36893431267995</v>
      </c>
      <c r="G92" s="8">
        <v>0</v>
      </c>
      <c r="H92" s="8">
        <f>Table1[[#This Row],[Coal Consumption(Exajoules)]]*34.12</f>
        <v>2.6413460558652875</v>
      </c>
      <c r="I92" s="8">
        <f>Table1[[#This Row],[Solar Energy Generation (Twh)]]*0.086</f>
        <v>5.0212647999999992E-2</v>
      </c>
      <c r="J92" s="8">
        <f>Table1[[#This Row],[Solar Energy Consumption ( Exajoules)]]*34.12</f>
        <v>0.2212347477301955</v>
      </c>
      <c r="K92" s="8">
        <f>Table1[[#This Row],[Wind Energy Generation (Mil.ton)]]</f>
        <v>0.10720405706842161</v>
      </c>
      <c r="L92" s="8">
        <f>Table1[[#This Row],[Wind Energy Consumption(Exajoules)]]*23.88</f>
        <v>0.279391433224082</v>
      </c>
      <c r="M92" s="8">
        <f>Table1[[#This Row],[Hydroelectricity Generation(Twh)]]*0.086</f>
        <v>1.2043439999999999</v>
      </c>
      <c r="N92" s="8">
        <f>Table1[[#This Row],[Hydroelectricity  Consumption (Exajoules)]]*0.086</f>
        <v>1.1303593844175338E-2</v>
      </c>
      <c r="O92" s="8">
        <f t="shared" si="7"/>
        <v>359.95396622112031</v>
      </c>
      <c r="P92" s="8">
        <f t="shared" si="8"/>
        <v>257.02080731589609</v>
      </c>
      <c r="Q92" s="8">
        <f t="shared" si="9"/>
        <v>358.59220551605188</v>
      </c>
      <c r="R92" s="8">
        <f t="shared" si="10"/>
        <v>1.3617607050684215</v>
      </c>
      <c r="S92" s="8">
        <f>Table3[[#This Row],[Non-Renewable Energy Production]]/Table3[[#This Row],[Total Production]]*100</f>
        <v>99.62168476170315</v>
      </c>
      <c r="T92" s="8">
        <f>Table3[[#This Row],[Renewable Energy Production]]/Table3[[#This Row],[Total Production]]*100</f>
        <v>0.37831523829685759</v>
      </c>
    </row>
    <row r="93" spans="1:20" x14ac:dyDescent="0.3">
      <c r="A93" s="5">
        <v>2023</v>
      </c>
      <c r="B93" s="5" t="str">
        <f>'[1]Oil Production - tonnes'!A38</f>
        <v>Iran</v>
      </c>
      <c r="C93" s="8">
        <f>'[1]Oil Production - tonnes'!BH38</f>
        <v>214.29821367885947</v>
      </c>
      <c r="D93" s="8">
        <f>'[1]Oil Consumption - Tonnes'!BH69</f>
        <v>79.797540945112416</v>
      </c>
      <c r="E93" s="8">
        <v>181.20812193612147</v>
      </c>
      <c r="F93" s="10">
        <f>Table1[[#This Row],[Natural Gas Consumption (Mil.ton.)]]</f>
        <v>176.79851747610383</v>
      </c>
      <c r="G93" s="8">
        <v>0</v>
      </c>
      <c r="H93" s="8">
        <f>Table1[[#This Row],[Coal Consumption(Exajoules)]]*34.12</f>
        <v>2.6888901394605633</v>
      </c>
      <c r="I93" s="8">
        <f>Table1[[#This Row],[Solar Energy Generation (Twh)]]*0.086</f>
        <v>6.554218970412716E-2</v>
      </c>
      <c r="J93" s="8">
        <f>Table1[[#This Row],[Solar Energy Consumption ( Exajoules)]]*34.12</f>
        <v>0.24317373318597674</v>
      </c>
      <c r="K93" s="8">
        <f>Table1[[#This Row],[Wind Energy Generation (Mil.ton)]]</f>
        <v>0.11437920580028177</v>
      </c>
      <c r="L93" s="8">
        <f>Table1[[#This Row],[Wind Energy Consumption(Exajoules)]]*23.88</f>
        <v>0.29700794622302051</v>
      </c>
      <c r="M93" s="8">
        <f>Table1[[#This Row],[Hydroelectricity Generation(Twh)]]*0.086</f>
        <v>1.9481580000000001</v>
      </c>
      <c r="N93" s="8">
        <f>Table1[[#This Row],[Hydroelectricity  Consumption (Exajoules)]]*0.086</f>
        <v>1.8218360781669614E-2</v>
      </c>
      <c r="O93" s="8">
        <f t="shared" si="7"/>
        <v>397.63441501048527</v>
      </c>
      <c r="P93" s="8">
        <f t="shared" si="8"/>
        <v>259.84334860086744</v>
      </c>
      <c r="Q93" s="8">
        <f t="shared" si="9"/>
        <v>395.50633561498091</v>
      </c>
      <c r="R93" s="8">
        <f t="shared" si="10"/>
        <v>2.1280793955044088</v>
      </c>
      <c r="S93" s="8">
        <f>Table3[[#This Row],[Non-Renewable Energy Production]]/Table3[[#This Row],[Total Production]]*100</f>
        <v>99.464815087635657</v>
      </c>
      <c r="T93" s="8">
        <f>Table3[[#This Row],[Renewable Energy Production]]/Table3[[#This Row],[Total Production]]*100</f>
        <v>0.53518491236436194</v>
      </c>
    </row>
    <row r="94" spans="1:20" x14ac:dyDescent="0.3">
      <c r="A94" s="5">
        <v>2020</v>
      </c>
      <c r="B94" s="5" t="str">
        <f>'[1]Oil Production - tonnes'!A39</f>
        <v>Iraq</v>
      </c>
      <c r="C94" s="8">
        <f>'[1]Oil Production - tonnes'!BE39</f>
        <v>202.03783735919393</v>
      </c>
      <c r="D94" s="8">
        <f>'[1]Oil Consumption - Tonnes'!BE70</f>
        <v>31.613321112888659</v>
      </c>
      <c r="E94" s="8">
        <v>5.0438547659472359</v>
      </c>
      <c r="F94" s="10">
        <f>Table1[[#This Row],[Natural Gas Consumption (Mil.ton.)]]</f>
        <v>13.30929101570168</v>
      </c>
      <c r="G94" s="8">
        <v>0</v>
      </c>
      <c r="H94" s="8">
        <f>Table1[[#This Row],[Coal Consumption(Exajoules)]]*34.12</f>
        <v>0</v>
      </c>
      <c r="I94" s="8">
        <f>Table1[[#This Row],[Solar Energy Generation (Twh)]]*0.086</f>
        <v>3.2471590191780822E-2</v>
      </c>
      <c r="J94" s="8">
        <f>Table1[[#This Row],[Solar Energy Consumption ( Exajoules)]]*34.12</f>
        <v>0.12180333759635686</v>
      </c>
      <c r="K94" s="8">
        <f>Table1[[#This Row],[Wind Energy Generation (Mil.ton)]]</f>
        <v>0</v>
      </c>
      <c r="L94" s="8">
        <f>Table1[[#This Row],[Wind Energy Consumption(Exajoules)]]*23.88</f>
        <v>0</v>
      </c>
      <c r="M94" s="8">
        <f>Table1[[#This Row],[Hydroelectricity Generation(Twh)]]*0.086</f>
        <v>0.35790000799999994</v>
      </c>
      <c r="N94" s="8">
        <f>Table1[[#This Row],[Hydroelectricity  Consumption (Exajoules)]]*0.086</f>
        <v>3.3838160857558247E-3</v>
      </c>
      <c r="O94" s="8">
        <f t="shared" si="7"/>
        <v>207.47206372333295</v>
      </c>
      <c r="P94" s="8">
        <f t="shared" si="8"/>
        <v>45.04779928227245</v>
      </c>
      <c r="Q94" s="8">
        <f t="shared" si="9"/>
        <v>207.08169212514116</v>
      </c>
      <c r="R94" s="8">
        <f t="shared" si="10"/>
        <v>0.39037159819178074</v>
      </c>
      <c r="S94" s="8">
        <f>Table3[[#This Row],[Non-Renewable Energy Production]]/Table3[[#This Row],[Total Production]]*100</f>
        <v>99.811843777332669</v>
      </c>
      <c r="T94" s="8">
        <f>Table3[[#This Row],[Renewable Energy Production]]/Table3[[#This Row],[Total Production]]*100</f>
        <v>0.18815622266733079</v>
      </c>
    </row>
    <row r="95" spans="1:20" x14ac:dyDescent="0.3">
      <c r="A95" s="5">
        <v>2021</v>
      </c>
      <c r="B95" s="5" t="str">
        <f>'[1]Oil Production - tonnes'!A39</f>
        <v>Iraq</v>
      </c>
      <c r="C95" s="8">
        <f>'[1]Oil Production - tonnes'!BF39</f>
        <v>200.82936966819327</v>
      </c>
      <c r="D95" s="8">
        <f>'[1]Oil Consumption - Tonnes'!BF70</f>
        <v>35.218991314202121</v>
      </c>
      <c r="E95" s="8">
        <v>6.5570111957314063</v>
      </c>
      <c r="F95" s="10">
        <f>Table1[[#This Row],[Natural Gas Consumption (Mil.ton.)]]</f>
        <v>11.821906542479724</v>
      </c>
      <c r="G95" s="8">
        <v>0</v>
      </c>
      <c r="H95" s="8">
        <f>Table1[[#This Row],[Coal Consumption(Exajoules)]]*34.12</f>
        <v>0</v>
      </c>
      <c r="I95" s="8">
        <f>Table1[[#This Row],[Solar Energy Generation (Twh)]]*0.086</f>
        <v>3.2382870000000001E-2</v>
      </c>
      <c r="J95" s="8">
        <f>Table1[[#This Row],[Solar Energy Consumption ( Exajoules)]]*34.12</f>
        <v>0</v>
      </c>
      <c r="K95" s="8">
        <f>Table1[[#This Row],[Wind Energy Generation (Mil.ton)]]</f>
        <v>0</v>
      </c>
      <c r="L95" s="8">
        <f>Table1[[#This Row],[Wind Energy Consumption(Exajoules)]]*23.88</f>
        <v>0</v>
      </c>
      <c r="M95" s="8">
        <f>Table1[[#This Row],[Hydroelectricity Generation(Twh)]]*0.086</f>
        <v>0.28773716599999999</v>
      </c>
      <c r="N95" s="8">
        <f>Table1[[#This Row],[Hydroelectricity  Consumption (Exajoules)]]*0.086</f>
        <v>2.7104945927858351E-3</v>
      </c>
      <c r="O95" s="8">
        <f t="shared" si="7"/>
        <v>207.70650089992466</v>
      </c>
      <c r="P95" s="8">
        <f t="shared" si="8"/>
        <v>47.043608351274628</v>
      </c>
      <c r="Q95" s="8">
        <f t="shared" si="9"/>
        <v>207.38638086392467</v>
      </c>
      <c r="R95" s="8">
        <f t="shared" si="10"/>
        <v>0.320120036</v>
      </c>
      <c r="S95" s="8">
        <f>Table3[[#This Row],[Non-Renewable Energy Production]]/Table3[[#This Row],[Total Production]]*100</f>
        <v>99.845878663107314</v>
      </c>
      <c r="T95" s="8">
        <f>Table3[[#This Row],[Renewable Energy Production]]/Table3[[#This Row],[Total Production]]*100</f>
        <v>0.15412133689269428</v>
      </c>
    </row>
    <row r="96" spans="1:20" x14ac:dyDescent="0.3">
      <c r="A96" s="5">
        <v>2022</v>
      </c>
      <c r="B96" s="5" t="str">
        <f>'[1]Oil Production - tonnes'!A39</f>
        <v>Iraq</v>
      </c>
      <c r="C96" s="8">
        <f>'[1]Oil Production - tonnes'!BG39</f>
        <v>221.31012576474447</v>
      </c>
      <c r="D96" s="8">
        <f>'[1]Oil Consumption - Tonnes'!BG70</f>
        <v>39.718325185672562</v>
      </c>
      <c r="E96" s="8">
        <v>6.6881514196460339</v>
      </c>
      <c r="F96" s="10">
        <f>Table1[[#This Row],[Natural Gas Consumption (Mil.ton.)]]</f>
        <v>13.220373811267679</v>
      </c>
      <c r="G96" s="8">
        <v>0</v>
      </c>
      <c r="H96" s="8">
        <f>Table1[[#This Row],[Coal Consumption(Exajoules)]]*34.12</f>
        <v>0</v>
      </c>
      <c r="I96" s="8">
        <f>Table1[[#This Row],[Solar Energy Generation (Twh)]]*0.086</f>
        <v>3.2471590191780822E-2</v>
      </c>
      <c r="J96" s="8">
        <f>Table1[[#This Row],[Solar Energy Consumption ( Exajoules)]]*34.12</f>
        <v>0</v>
      </c>
      <c r="K96" s="8">
        <f>Table1[[#This Row],[Wind Energy Generation (Mil.ton)]]</f>
        <v>0</v>
      </c>
      <c r="L96" s="8">
        <f>Table1[[#This Row],[Wind Energy Consumption(Exajoules)]]*23.88</f>
        <v>0</v>
      </c>
      <c r="M96" s="8">
        <f>Table1[[#This Row],[Hydroelectricity Generation(Twh)]]*0.086</f>
        <v>0.227956416</v>
      </c>
      <c r="N96" s="8">
        <f>Table1[[#This Row],[Hydroelectricity  Consumption (Exajoules)]]*0.086</f>
        <v>2.1395271345973012E-3</v>
      </c>
      <c r="O96" s="8">
        <f t="shared" si="7"/>
        <v>228.2587051905823</v>
      </c>
      <c r="P96" s="8">
        <f t="shared" si="8"/>
        <v>52.940838524074834</v>
      </c>
      <c r="Q96" s="8">
        <f t="shared" si="9"/>
        <v>227.9982771843905</v>
      </c>
      <c r="R96" s="8">
        <f t="shared" si="10"/>
        <v>0.2604280061917808</v>
      </c>
      <c r="S96" s="8">
        <f>Table3[[#This Row],[Non-Renewable Energy Production]]/Table3[[#This Row],[Total Production]]*100</f>
        <v>99.885906648785038</v>
      </c>
      <c r="T96" s="8">
        <f>Table3[[#This Row],[Renewable Energy Production]]/Table3[[#This Row],[Total Production]]*100</f>
        <v>0.11409335121494667</v>
      </c>
    </row>
    <row r="97" spans="1:20" x14ac:dyDescent="0.3">
      <c r="A97" s="5">
        <v>2023</v>
      </c>
      <c r="B97" s="5" t="str">
        <f>'[1]Oil Production - tonnes'!A39</f>
        <v>Iraq</v>
      </c>
      <c r="C97" s="8">
        <f>'[1]Oil Production - tonnes'!BH39</f>
        <v>213.04076317661799</v>
      </c>
      <c r="D97" s="8">
        <f>'[1]Oil Consumption - Tonnes'!BH70</f>
        <v>42.127310100861052</v>
      </c>
      <c r="E97" s="8">
        <v>7.1497044753715304</v>
      </c>
      <c r="F97" s="10">
        <f>Table1[[#This Row],[Natural Gas Consumption (Mil.ton.)]]</f>
        <v>13.465079523140377</v>
      </c>
      <c r="G97" s="8">
        <v>0</v>
      </c>
      <c r="H97" s="8">
        <f>Table1[[#This Row],[Coal Consumption(Exajoules)]]*34.12</f>
        <v>0</v>
      </c>
      <c r="I97" s="8">
        <f>Table1[[#This Row],[Solar Energy Generation (Twh)]]*0.086</f>
        <v>3.6313253941093963E-2</v>
      </c>
      <c r="J97" s="8">
        <f>Table1[[#This Row],[Solar Energy Consumption ( Exajoules)]]*34.12</f>
        <v>0</v>
      </c>
      <c r="K97" s="8">
        <f>Table1[[#This Row],[Wind Energy Generation (Mil.ton)]]</f>
        <v>0</v>
      </c>
      <c r="L97" s="8">
        <f>Table1[[#This Row],[Wind Energy Consumption(Exajoules)]]*23.88</f>
        <v>0</v>
      </c>
      <c r="M97" s="8">
        <f>Table1[[#This Row],[Hydroelectricity Generation(Twh)]]*0.086</f>
        <v>0.29135133319999995</v>
      </c>
      <c r="N97" s="8">
        <f>Table1[[#This Row],[Hydroelectricity  Consumption (Exajoules)]]*0.086</f>
        <v>2.7245962172746654E-3</v>
      </c>
      <c r="O97" s="8">
        <f t="shared" si="7"/>
        <v>220.51813223913061</v>
      </c>
      <c r="P97" s="8">
        <f t="shared" si="8"/>
        <v>55.595114220218704</v>
      </c>
      <c r="Q97" s="8">
        <f t="shared" si="9"/>
        <v>220.19046765198951</v>
      </c>
      <c r="R97" s="8">
        <f t="shared" si="10"/>
        <v>0.32766458714109392</v>
      </c>
      <c r="S97" s="8">
        <f>Table3[[#This Row],[Non-Renewable Energy Production]]/Table3[[#This Row],[Total Production]]*100</f>
        <v>99.851411498993741</v>
      </c>
      <c r="T97" s="8">
        <f>Table3[[#This Row],[Renewable Energy Production]]/Table3[[#This Row],[Total Production]]*100</f>
        <v>0.14858850100624529</v>
      </c>
    </row>
    <row r="98" spans="1:20" x14ac:dyDescent="0.3">
      <c r="A98" s="5">
        <v>2020</v>
      </c>
      <c r="B98" s="5" t="s">
        <v>8</v>
      </c>
      <c r="C98" s="8">
        <f>0</f>
        <v>0</v>
      </c>
      <c r="D98" s="8">
        <f>'[1]Oil Consumption - Tonnes'!BE71</f>
        <v>9.1345625653010494</v>
      </c>
      <c r="E98" s="8">
        <v>10.5620723136576</v>
      </c>
      <c r="F98" s="10">
        <f>Table1[[#This Row],[Natural Gas Consumption (Mil.ton.)]]</f>
        <v>8.1130944067344011</v>
      </c>
      <c r="G98" s="8">
        <v>0</v>
      </c>
      <c r="H98" s="8">
        <f>Table1[[#This Row],[Coal Consumption(Exajoules)]]*34.12</f>
        <v>6.1993799924850457</v>
      </c>
      <c r="I98" s="8">
        <f>Table1[[#This Row],[Solar Energy Generation (Twh)]]*0.086</f>
        <v>0.358018</v>
      </c>
      <c r="J98" s="8">
        <f>Table1[[#This Row],[Solar Energy Consumption ( Exajoules)]]*34.12</f>
        <v>1.3429519449174403</v>
      </c>
      <c r="K98" s="8">
        <f>Table1[[#This Row],[Wind Energy Generation (Mil.ton)]]</f>
        <v>5.3647171520000312E-3</v>
      </c>
      <c r="L98" s="8">
        <f>Table1[[#This Row],[Wind Energy Consumption(Exajoules)]]*23.88</f>
        <v>1.4084055866114794E-2</v>
      </c>
      <c r="M98" s="8">
        <f>Table1[[#This Row],[Hydroelectricity Generation(Twh)]]*0.086</f>
        <v>0</v>
      </c>
      <c r="N98" s="8">
        <f>Table1[[#This Row],[Hydroelectricity  Consumption (Exajoules)]]*0.086</f>
        <v>0</v>
      </c>
      <c r="O98" s="8">
        <f t="shared" ref="O98:O120" si="11">SUM(C98,E98,G98,I98,K98,M98)</f>
        <v>10.9254550308096</v>
      </c>
      <c r="P98" s="8">
        <f t="shared" ref="P98:P120" si="12">SUM(D98,F98,H98,J98,L98,N98)</f>
        <v>24.804072965304051</v>
      </c>
      <c r="Q98" s="8">
        <f t="shared" si="9"/>
        <v>10.5620723136576</v>
      </c>
      <c r="R98" s="8">
        <f t="shared" ref="R98:R120" si="13">SUM(I98,K98,M98)</f>
        <v>0.36338271715200005</v>
      </c>
      <c r="S98" s="8">
        <f>Table3[[#This Row],[Non-Renewable Energy Production]]/Table3[[#This Row],[Total Production]]*100</f>
        <v>96.673980936013493</v>
      </c>
      <c r="T98" s="8">
        <f>Table3[[#This Row],[Renewable Energy Production]]/Table3[[#This Row],[Total Production]]*100</f>
        <v>3.3260190639865059</v>
      </c>
    </row>
    <row r="99" spans="1:20" x14ac:dyDescent="0.3">
      <c r="A99" s="5">
        <v>2021</v>
      </c>
      <c r="B99" s="5" t="str">
        <f>'[1]Oil Consumption - Tonnes'!A71</f>
        <v>Israel</v>
      </c>
      <c r="C99" s="8">
        <f>0</f>
        <v>0</v>
      </c>
      <c r="D99" s="8">
        <f>'[1]Oil Consumption - Tonnes'!BF71</f>
        <v>9.4993727597069029</v>
      </c>
      <c r="E99" s="8">
        <v>13.1957496716616</v>
      </c>
      <c r="F99" s="10">
        <f>Table1[[#This Row],[Natural Gas Consumption (Mil.ton.)]]</f>
        <v>8.4482897068440028</v>
      </c>
      <c r="G99" s="8">
        <v>0</v>
      </c>
      <c r="H99" s="8">
        <f>Table1[[#This Row],[Coal Consumption(Exajoules)]]*34.12</f>
        <v>5.556148381829261</v>
      </c>
      <c r="I99" s="8">
        <f>Table1[[#This Row],[Solar Energy Generation (Twh)]]*0.086</f>
        <v>0.46016019999999996</v>
      </c>
      <c r="J99" s="8">
        <f>Table1[[#This Row],[Solar Energy Consumption ( Exajoules)]]*34.12</f>
        <v>1.7197773970663546</v>
      </c>
      <c r="K99" s="8">
        <f>Table1[[#This Row],[Wind Energy Generation (Mil.ton)]]</f>
        <v>3.7194757824000313E-3</v>
      </c>
      <c r="L99" s="8">
        <f>Table1[[#This Row],[Wind Energy Consumption(Exajoules)]]*23.88</f>
        <v>9.7290453140158207E-3</v>
      </c>
      <c r="M99" s="8">
        <f>Table1[[#This Row],[Hydroelectricity Generation(Twh)]]*0.086</f>
        <v>0</v>
      </c>
      <c r="N99" s="8">
        <f>Table1[[#This Row],[Hydroelectricity  Consumption (Exajoules)]]*0.086</f>
        <v>0</v>
      </c>
      <c r="O99" s="8">
        <f t="shared" si="11"/>
        <v>13.659629347444001</v>
      </c>
      <c r="P99" s="8">
        <f t="shared" si="12"/>
        <v>25.233317290760539</v>
      </c>
      <c r="Q99" s="8">
        <f t="shared" si="9"/>
        <v>13.1957496716616</v>
      </c>
      <c r="R99" s="8">
        <f t="shared" si="13"/>
        <v>0.46387967578239997</v>
      </c>
      <c r="S99" s="8">
        <f>Table3[[#This Row],[Non-Renewable Energy Production]]/Table3[[#This Row],[Total Production]]*100</f>
        <v>96.604009786918539</v>
      </c>
      <c r="T99" s="8">
        <f>Table3[[#This Row],[Renewable Energy Production]]/Table3[[#This Row],[Total Production]]*100</f>
        <v>3.3959902130814514</v>
      </c>
    </row>
    <row r="100" spans="1:20" x14ac:dyDescent="0.3">
      <c r="A100" s="5">
        <v>2022</v>
      </c>
      <c r="B100" s="5" t="s">
        <v>8</v>
      </c>
      <c r="C100" s="8">
        <v>0</v>
      </c>
      <c r="D100" s="8">
        <f>'[1]Oil Consumption - Tonnes'!BG71</f>
        <v>10.413648212301753</v>
      </c>
      <c r="E100" s="8">
        <v>15.008540580417598</v>
      </c>
      <c r="F100" s="10">
        <f>Table1[[#This Row],[Natural Gas Consumption (Mil.ton.)]]</f>
        <v>8.7424406844911964</v>
      </c>
      <c r="G100" s="8">
        <v>0</v>
      </c>
      <c r="H100" s="8">
        <f>Table1[[#This Row],[Coal Consumption(Exajoules)]]*34.12</f>
        <v>5.457150914669036</v>
      </c>
      <c r="I100" s="8">
        <f>Table1[[#This Row],[Solar Energy Generation (Twh)]]*0.086</f>
        <v>0.358018</v>
      </c>
      <c r="J100" s="8">
        <f>Table1[[#This Row],[Solar Energy Consumption ( Exajoules)]]*34.12</f>
        <v>1.9482094779610633</v>
      </c>
      <c r="K100" s="8">
        <f>Table1[[#This Row],[Wind Energy Generation (Mil.ton)]]</f>
        <v>1.6337115738879998E-2</v>
      </c>
      <c r="L100" s="8">
        <f>Table1[[#This Row],[Wind Energy Consumption(Exajoules)]]*23.88</f>
        <v>4.2577213291078803E-2</v>
      </c>
      <c r="M100" s="8">
        <f>Table1[[#This Row],[Hydroelectricity Generation(Twh)]]*0.086</f>
        <v>0</v>
      </c>
      <c r="N100" s="8">
        <f>Table1[[#This Row],[Hydroelectricity  Consumption (Exajoules)]]*0.086</f>
        <v>1.8951953796204179E-5</v>
      </c>
      <c r="O100" s="8">
        <f t="shared" si="11"/>
        <v>15.382895696156478</v>
      </c>
      <c r="P100" s="8">
        <f t="shared" si="12"/>
        <v>26.604045454667926</v>
      </c>
      <c r="Q100" s="8">
        <f t="shared" si="9"/>
        <v>15.008540580417598</v>
      </c>
      <c r="R100" s="8">
        <f t="shared" si="13"/>
        <v>0.37435511573888003</v>
      </c>
      <c r="S100" s="8">
        <f>Table3[[#This Row],[Non-Renewable Energy Production]]/Table3[[#This Row],[Total Production]]*100</f>
        <v>97.566419722702705</v>
      </c>
      <c r="T100" s="8">
        <f>Table3[[#This Row],[Renewable Energy Production]]/Table3[[#This Row],[Total Production]]*100</f>
        <v>2.4335802772973052</v>
      </c>
    </row>
    <row r="101" spans="1:20" x14ac:dyDescent="0.3">
      <c r="A101" s="5">
        <v>2023</v>
      </c>
      <c r="B101" s="5" t="str">
        <f>'[1]Oil Consumption - Tonnes'!A71</f>
        <v>Israel</v>
      </c>
      <c r="C101" s="8">
        <v>0</v>
      </c>
      <c r="D101" s="8">
        <f>'[1]Oil Consumption - Tonnes'!BH71</f>
        <v>10.257038304171806</v>
      </c>
      <c r="E101" s="8">
        <v>16.927440745950442</v>
      </c>
      <c r="F101" s="10">
        <f>Table1[[#This Row],[Natural Gas Consumption (Mil.ton.)]]</f>
        <v>9.0484261084483872</v>
      </c>
      <c r="G101" s="8">
        <v>0</v>
      </c>
      <c r="H101" s="8">
        <f>Table1[[#This Row],[Coal Consumption(Exajoules)]]*34.12</f>
        <v>4.718845881223678</v>
      </c>
      <c r="I101" s="8">
        <f>Table1[[#This Row],[Solar Energy Generation (Twh)]]*0.086</f>
        <v>0.6460896236674436</v>
      </c>
      <c r="J101" s="8">
        <f>Table1[[#This Row],[Solar Energy Consumption ( Exajoules)]]*34.12</f>
        <v>2.3971126800775524</v>
      </c>
      <c r="K101" s="8">
        <f>Table1[[#This Row],[Wind Energy Generation (Mil.ton)]]</f>
        <v>3.792009432969394E-2</v>
      </c>
      <c r="L101" s="8">
        <f>Table1[[#This Row],[Wind Energy Consumption(Exajoules)]]*23.88</f>
        <v>9.8466935735195868E-2</v>
      </c>
      <c r="M101" s="8">
        <f>Table1[[#This Row],[Hydroelectricity Generation(Twh)]]*0.086</f>
        <v>0</v>
      </c>
      <c r="N101" s="8">
        <f>Table1[[#This Row],[Hydroelectricity  Consumption (Exajoules)]]*0.086</f>
        <v>1.8693861726205795E-5</v>
      </c>
      <c r="O101" s="8">
        <f t="shared" si="11"/>
        <v>17.611450463947577</v>
      </c>
      <c r="P101" s="8">
        <f t="shared" si="12"/>
        <v>26.519908603518346</v>
      </c>
      <c r="Q101" s="8">
        <f t="shared" si="9"/>
        <v>16.927440745950442</v>
      </c>
      <c r="R101" s="8">
        <f t="shared" si="13"/>
        <v>0.6840097179971375</v>
      </c>
      <c r="S101" s="8">
        <f>Table3[[#This Row],[Non-Renewable Energy Production]]/Table3[[#This Row],[Total Production]]*100</f>
        <v>96.116107986690977</v>
      </c>
      <c r="T101" s="8">
        <f>Table3[[#This Row],[Renewable Energy Production]]/Table3[[#This Row],[Total Production]]*100</f>
        <v>3.8838920133090387</v>
      </c>
    </row>
    <row r="102" spans="1:20" x14ac:dyDescent="0.3">
      <c r="A102" s="5">
        <v>2020</v>
      </c>
      <c r="B102" s="5" t="str">
        <f>'[1]Oil Production - tonnes'!A22</f>
        <v>Italy</v>
      </c>
      <c r="C102" s="8">
        <f>'[1]Oil Production - tonnes'!BE22</f>
        <v>5.3937801960000007</v>
      </c>
      <c r="D102" s="8">
        <f>'[1]Oil Consumption - Tonnes'!BE38</f>
        <v>48.877868547486429</v>
      </c>
      <c r="E102" s="8">
        <v>2.8167053100907786</v>
      </c>
      <c r="F102" s="10">
        <f>Table1[[#This Row],[Natural Gas Consumption (Mil.ton.)]]</f>
        <v>48.690113252803044</v>
      </c>
      <c r="G102" s="8">
        <v>0</v>
      </c>
      <c r="H102" s="8">
        <f>Table1[[#This Row],[Coal Consumption(Exajoules)]]*34.12</f>
        <v>7.2781444299221034</v>
      </c>
      <c r="I102" s="8">
        <f>Table1[[#This Row],[Solar Energy Generation (Twh)]]*0.086</f>
        <v>2.1449690000000001</v>
      </c>
      <c r="J102" s="8">
        <f>Table1[[#This Row],[Solar Energy Consumption ( Exajoules)]]*34.12</f>
        <v>8.0459372484683982</v>
      </c>
      <c r="K102" s="8">
        <f>Table1[[#This Row],[Wind Energy Generation (Mil.ton)]]</f>
        <v>1.6134975999999996</v>
      </c>
      <c r="L102" s="8">
        <f>Table1[[#This Row],[Wind Energy Consumption(Exajoules)]]*23.88</f>
        <v>2.2376741185784339</v>
      </c>
      <c r="M102" s="8">
        <f>Table1[[#This Row],[Hydroelectricity Generation(Twh)]]*0.086</f>
        <v>4.0965088902777778</v>
      </c>
      <c r="N102" s="8">
        <f>Table1[[#This Row],[Hydroelectricity  Consumption (Exajoules)]]*0.086</f>
        <v>3.8731021523475642E-2</v>
      </c>
      <c r="O102" s="8">
        <f t="shared" si="11"/>
        <v>16.065460996368557</v>
      </c>
      <c r="P102" s="8">
        <f t="shared" si="12"/>
        <v>115.16846861878189</v>
      </c>
      <c r="Q102" s="8">
        <f t="shared" si="9"/>
        <v>8.2104855060907802</v>
      </c>
      <c r="R102" s="8">
        <f t="shared" si="13"/>
        <v>7.8549754902777771</v>
      </c>
      <c r="S102" s="8">
        <f>Table3[[#This Row],[Non-Renewable Energy Production]]/Table3[[#This Row],[Total Production]]*100</f>
        <v>51.106441999682929</v>
      </c>
      <c r="T102" s="8">
        <f>Table3[[#This Row],[Renewable Energy Production]]/Table3[[#This Row],[Total Production]]*100</f>
        <v>48.893558000317064</v>
      </c>
    </row>
    <row r="103" spans="1:20" x14ac:dyDescent="0.3">
      <c r="A103" s="5">
        <v>2021</v>
      </c>
      <c r="B103" s="5" t="str">
        <f>'[1]Oil Production - tonnes'!A22</f>
        <v>Italy</v>
      </c>
      <c r="C103" s="8">
        <f>'[1]Oil Production - tonnes'!BF22</f>
        <v>4.8402996550000008</v>
      </c>
      <c r="D103" s="8">
        <f>'[1]Oil Consumption - Tonnes'!BF38</f>
        <v>54.373855385106133</v>
      </c>
      <c r="E103" s="8">
        <v>2.2925812472153821</v>
      </c>
      <c r="F103" s="10">
        <f>Table1[[#This Row],[Natural Gas Consumption (Mil.ton.)]]</f>
        <v>52.109045962445201</v>
      </c>
      <c r="G103" s="8">
        <v>0</v>
      </c>
      <c r="H103" s="8">
        <f>Table1[[#This Row],[Coal Consumption(Exajoules)]]*34.12</f>
        <v>8.0064578437805167</v>
      </c>
      <c r="I103" s="8">
        <f>Table1[[#This Row],[Solar Energy Generation (Twh)]]*0.086</f>
        <v>2.1533539999999998</v>
      </c>
      <c r="J103" s="8">
        <f>Table1[[#This Row],[Solar Energy Consumption ( Exajoules)]]*34.12</f>
        <v>8.0478265655040744</v>
      </c>
      <c r="K103" s="8">
        <f>Table1[[#This Row],[Wind Energy Generation (Mil.ton)]]</f>
        <v>1.7997477999999998</v>
      </c>
      <c r="L103" s="8">
        <f>Table1[[#This Row],[Wind Energy Consumption(Exajoules)]]*23.88</f>
        <v>2.6470004734396935</v>
      </c>
      <c r="M103" s="8">
        <f>Table1[[#This Row],[Hydroelectricity Generation(Twh)]]*0.086</f>
        <v>3.9033851999999993</v>
      </c>
      <c r="N103" s="8">
        <f>Table1[[#This Row],[Hydroelectricity  Consumption (Exajoules)]]*0.086</f>
        <v>3.6770031988620756E-2</v>
      </c>
      <c r="O103" s="8">
        <f t="shared" si="11"/>
        <v>14.989367902215383</v>
      </c>
      <c r="P103" s="8">
        <f t="shared" si="12"/>
        <v>125.22095626226424</v>
      </c>
      <c r="Q103" s="8">
        <f t="shared" si="9"/>
        <v>7.1328809022153834</v>
      </c>
      <c r="R103" s="8">
        <f t="shared" si="13"/>
        <v>7.8564869999999996</v>
      </c>
      <c r="S103" s="8">
        <f>Table3[[#This Row],[Non-Renewable Energy Production]]/Table3[[#This Row],[Total Production]]*100</f>
        <v>47.586268805645673</v>
      </c>
      <c r="T103" s="8">
        <f>Table3[[#This Row],[Renewable Energy Production]]/Table3[[#This Row],[Total Production]]*100</f>
        <v>52.413731194354327</v>
      </c>
    </row>
    <row r="104" spans="1:20" x14ac:dyDescent="0.3">
      <c r="A104" s="5">
        <v>2022</v>
      </c>
      <c r="B104" s="5" t="str">
        <f>'[1]Oil Production - tonnes'!A22</f>
        <v>Italy</v>
      </c>
      <c r="C104" s="8">
        <f>'[1]Oil Production - tonnes'!BG22</f>
        <v>4.518199665</v>
      </c>
      <c r="D104" s="8">
        <f>'[1]Oil Consumption - Tonnes'!BG38</f>
        <v>58.201600711341939</v>
      </c>
      <c r="E104" s="8">
        <v>2.2738347956865694</v>
      </c>
      <c r="F104" s="10">
        <f>Table1[[#This Row],[Natural Gas Consumption (Mil.ton.)]]</f>
        <v>46.943292842010791</v>
      </c>
      <c r="G104" s="8">
        <v>0</v>
      </c>
      <c r="H104" s="8">
        <f>Table1[[#This Row],[Coal Consumption(Exajoules)]]*34.12</f>
        <v>10.610802062749862</v>
      </c>
      <c r="I104" s="8">
        <f>Table1[[#This Row],[Solar Energy Generation (Twh)]]*0.086</f>
        <v>2.4184489999999998</v>
      </c>
      <c r="J104" s="8">
        <f>Table1[[#This Row],[Solar Energy Consumption ( Exajoules)]]*34.12</f>
        <v>9.0056177687644947</v>
      </c>
      <c r="K104" s="8">
        <f>Table1[[#This Row],[Wind Energy Generation (Mil.ton)]]</f>
        <v>1.7625012000000002</v>
      </c>
      <c r="L104" s="8">
        <f>Table1[[#This Row],[Wind Energy Consumption(Exajoules)]]*23.88</f>
        <v>3.319279755949974</v>
      </c>
      <c r="M104" s="8">
        <f>Table1[[#This Row],[Hydroelectricity Generation(Twh)]]*0.086</f>
        <v>2.4421935999999995</v>
      </c>
      <c r="N104" s="8">
        <f>Table1[[#This Row],[Hydroelectricity  Consumption (Exajoules)]]*0.086</f>
        <v>2.2921660065650939E-2</v>
      </c>
      <c r="O104" s="8">
        <f t="shared" si="11"/>
        <v>13.415178260686568</v>
      </c>
      <c r="P104" s="8">
        <f t="shared" si="12"/>
        <v>128.10351480088272</v>
      </c>
      <c r="Q104" s="8">
        <f t="shared" si="9"/>
        <v>6.792034460686569</v>
      </c>
      <c r="R104" s="8">
        <f t="shared" si="13"/>
        <v>6.6231437999999994</v>
      </c>
      <c r="S104" s="8">
        <f>Table3[[#This Row],[Non-Renewable Energy Production]]/Table3[[#This Row],[Total Production]]*100</f>
        <v>50.629476021133115</v>
      </c>
      <c r="T104" s="8">
        <f>Table3[[#This Row],[Renewable Energy Production]]/Table3[[#This Row],[Total Production]]*100</f>
        <v>49.370523978866885</v>
      </c>
    </row>
    <row r="105" spans="1:20" x14ac:dyDescent="0.3">
      <c r="A105" s="5">
        <v>2023</v>
      </c>
      <c r="B105" s="5" t="str">
        <f>'[1]Oil Production - tonnes'!A22</f>
        <v>Italy</v>
      </c>
      <c r="C105" s="8">
        <f>'[1]Oil Production - tonnes'!BH22</f>
        <v>4.3129644529999993</v>
      </c>
      <c r="D105" s="8">
        <f>'[1]Oil Consumption - Tonnes'!BH38</f>
        <v>57.413064335309564</v>
      </c>
      <c r="E105" s="8">
        <v>2.0493117178866918</v>
      </c>
      <c r="F105" s="10">
        <f>Table1[[#This Row],[Natural Gas Consumption (Mil.ton.)]]</f>
        <v>42.190300949642356</v>
      </c>
      <c r="G105" s="8">
        <v>0</v>
      </c>
      <c r="H105" s="8">
        <f>Table1[[#This Row],[Coal Consumption(Exajoules)]]*34.12</f>
        <v>7.3966528069972988</v>
      </c>
      <c r="I105" s="8">
        <f>Table1[[#This Row],[Solar Energy Generation (Twh)]]*0.086</f>
        <v>2.6855562991797326</v>
      </c>
      <c r="J105" s="8">
        <f>Table1[[#This Row],[Solar Energy Consumption ( Exajoules)]]*34.12</f>
        <v>9.9639133322238909</v>
      </c>
      <c r="K105" s="8">
        <f>Table1[[#This Row],[Wind Energy Generation (Mil.ton)]]</f>
        <v>2.0236124888888884</v>
      </c>
      <c r="L105" s="8">
        <f>Table1[[#This Row],[Wind Energy Consumption(Exajoules)]]*23.88</f>
        <v>3.1185708475112914</v>
      </c>
      <c r="M105" s="8">
        <f>Table1[[#This Row],[Hydroelectricity Generation(Twh)]]*0.086</f>
        <v>3.3474145748975443</v>
      </c>
      <c r="N105" s="8">
        <f>Table1[[#This Row],[Hydroelectricity  Consumption (Exajoules)]]*0.086</f>
        <v>3.1303625166416167E-2</v>
      </c>
      <c r="O105" s="8">
        <f t="shared" si="11"/>
        <v>14.418859533852856</v>
      </c>
      <c r="P105" s="8">
        <f t="shared" si="12"/>
        <v>120.11380589685082</v>
      </c>
      <c r="Q105" s="8">
        <f t="shared" si="9"/>
        <v>6.3622761708866911</v>
      </c>
      <c r="R105" s="8">
        <f t="shared" si="13"/>
        <v>8.0565833629661654</v>
      </c>
      <c r="S105" s="8">
        <f>Table3[[#This Row],[Non-Renewable Energy Production]]/Table3[[#This Row],[Total Production]]*100</f>
        <v>44.124683758443069</v>
      </c>
      <c r="T105" s="8">
        <f>Table3[[#This Row],[Renewable Energy Production]]/Table3[[#This Row],[Total Production]]*100</f>
        <v>55.875316241556938</v>
      </c>
    </row>
    <row r="106" spans="1:20" x14ac:dyDescent="0.3">
      <c r="A106" s="5">
        <v>2020</v>
      </c>
      <c r="B106" s="5" t="s">
        <v>3</v>
      </c>
      <c r="C106" s="8">
        <v>0</v>
      </c>
      <c r="D106" s="8">
        <f>'[1]Oil Consumption - Tonnes'!BE99</f>
        <v>155.10716795603093</v>
      </c>
      <c r="E106" s="8">
        <v>0</v>
      </c>
      <c r="F106" s="10">
        <f>Table1[[#This Row],[Natural Gas Consumption (Mil.ton.)]]</f>
        <v>74.971803577176004</v>
      </c>
      <c r="G106" s="8">
        <f>'[1]Coal Production - mt'!AO49</f>
        <v>0.77201200000000014</v>
      </c>
      <c r="H106" s="8">
        <f>Table1[[#This Row],[Coal Consumption(Exajoules)]]*34.12</f>
        <v>156.08898763656615</v>
      </c>
      <c r="I106" s="8">
        <f>Table1[[#This Row],[Solar Energy Generation (Twh)]]*0.086</f>
        <v>6.5291858770174027</v>
      </c>
      <c r="J106" s="8">
        <f>Table1[[#This Row],[Solar Energy Consumption ( Exajoules)]]*34.12</f>
        <v>24.491458745002745</v>
      </c>
      <c r="K106" s="8">
        <f>Table1[[#This Row],[Wind Energy Generation (Mil.ton)]]</f>
        <v>0.7228435584181121</v>
      </c>
      <c r="L106" s="8">
        <f>Table1[[#This Row],[Wind Energy Consumption(Exajoules)]]*23.88</f>
        <v>0.61685804530978205</v>
      </c>
      <c r="M106" s="8">
        <f>Table1[[#This Row],[Hydroelectricity Generation(Twh)]]*0.086</f>
        <v>6.7365671377199963</v>
      </c>
      <c r="N106" s="8">
        <f>Table1[[#This Row],[Hydroelectricity  Consumption (Exajoules)]]*0.086</f>
        <v>6.3691824674606323E-2</v>
      </c>
      <c r="O106" s="8">
        <f t="shared" si="11"/>
        <v>14.760608573155512</v>
      </c>
      <c r="P106" s="8">
        <f t="shared" si="12"/>
        <v>411.33996778476023</v>
      </c>
      <c r="Q106" s="8">
        <f t="shared" si="9"/>
        <v>0.77201200000000014</v>
      </c>
      <c r="R106" s="8">
        <f t="shared" si="13"/>
        <v>13.988596573155512</v>
      </c>
      <c r="S106" s="8">
        <f>Table3[[#This Row],[Non-Renewable Energy Production]]/Table3[[#This Row],[Total Production]]*100</f>
        <v>5.23021795594543</v>
      </c>
      <c r="T106" s="8">
        <f>Table3[[#This Row],[Renewable Energy Production]]/Table3[[#This Row],[Total Production]]*100</f>
        <v>94.76978204405458</v>
      </c>
    </row>
    <row r="107" spans="1:20" x14ac:dyDescent="0.3">
      <c r="A107" s="5">
        <v>2021</v>
      </c>
      <c r="B107" s="5" t="s">
        <v>3</v>
      </c>
      <c r="C107" s="8">
        <v>0</v>
      </c>
      <c r="D107" s="8">
        <f>'[1]Oil Consumption - Tonnes'!BF99</f>
        <v>157.92019574332554</v>
      </c>
      <c r="E107" s="8">
        <v>0</v>
      </c>
      <c r="F107" s="10">
        <f>Table1[[#This Row],[Natural Gas Consumption (Mil.ton.)]]</f>
        <v>74.524400652147762</v>
      </c>
      <c r="G107" s="8">
        <f>'[1]Coal Production - mt'!AP49</f>
        <v>0.67471300000000001</v>
      </c>
      <c r="H107" s="8">
        <f>Table1[[#This Row],[Coal Consumption(Exajoules)]]*34.12</f>
        <v>168.2144250679016</v>
      </c>
      <c r="I107" s="8">
        <f>Table1[[#This Row],[Solar Energy Generation (Twh)]]*0.086</f>
        <v>7.2396275738836948</v>
      </c>
      <c r="J107" s="8">
        <f>Table1[[#This Row],[Solar Energy Consumption ( Exajoules)]]*34.12</f>
        <v>27.056984515190123</v>
      </c>
      <c r="K107" s="8">
        <f>Table1[[#This Row],[Wind Energy Generation (Mil.ton)]]</f>
        <v>0.82011598842021882</v>
      </c>
      <c r="L107" s="8">
        <f>Table1[[#This Row],[Wind Energy Consumption(Exajoules)]]*23.88</f>
        <v>1.897689895927906</v>
      </c>
      <c r="M107" s="8">
        <f>Table1[[#This Row],[Hydroelectricity Generation(Twh)]]*0.086</f>
        <v>6.8478564016080012</v>
      </c>
      <c r="N107" s="8">
        <f>Table1[[#This Row],[Hydroelectricity  Consumption (Exajoules)]]*0.086</f>
        <v>6.450705850124358E-2</v>
      </c>
      <c r="O107" s="8">
        <f t="shared" si="11"/>
        <v>15.582312963911914</v>
      </c>
      <c r="P107" s="8">
        <f t="shared" si="12"/>
        <v>429.67820293299417</v>
      </c>
      <c r="Q107" s="8">
        <f t="shared" si="9"/>
        <v>0.67471300000000001</v>
      </c>
      <c r="R107" s="8">
        <f t="shared" si="13"/>
        <v>14.907599963911913</v>
      </c>
      <c r="S107" s="8">
        <f>Table3[[#This Row],[Non-Renewable Energy Production]]/Table3[[#This Row],[Total Production]]*100</f>
        <v>4.3299926112548981</v>
      </c>
      <c r="T107" s="8">
        <f>Table3[[#This Row],[Renewable Energy Production]]/Table3[[#This Row],[Total Production]]*100</f>
        <v>95.670007388745091</v>
      </c>
    </row>
    <row r="108" spans="1:20" x14ac:dyDescent="0.3">
      <c r="A108" s="5">
        <v>2022</v>
      </c>
      <c r="B108" s="5" t="s">
        <v>3</v>
      </c>
      <c r="C108" s="8">
        <v>0</v>
      </c>
      <c r="D108" s="8">
        <f>'[1]Oil Consumption - Tonnes'!BG99</f>
        <v>159.42431910647116</v>
      </c>
      <c r="E108" s="8">
        <v>0</v>
      </c>
      <c r="F108" s="10">
        <f>Table1[[#This Row],[Natural Gas Consumption (Mil.ton.)]]</f>
        <v>72.160072465002031</v>
      </c>
      <c r="G108" s="8">
        <f>'[1]Coal Production - mt'!AQ49</f>
        <v>0.69668300000000016</v>
      </c>
      <c r="H108" s="8">
        <f>Table1[[#This Row],[Coal Consumption(Exajoules)]]*34.12</f>
        <v>167.73014165878294</v>
      </c>
      <c r="I108" s="8">
        <f>Table1[[#This Row],[Solar Energy Generation (Twh)]]*0.086</f>
        <v>7.8320894303664677</v>
      </c>
      <c r="J108" s="8">
        <f>Table1[[#This Row],[Solar Energy Consumption ( Exajoules)]]*34.12</f>
        <v>29.164475977420803</v>
      </c>
      <c r="K108" s="8">
        <f>Table1[[#This Row],[Wind Energy Generation (Mil.ton)]]</f>
        <v>0.80973279014259403</v>
      </c>
      <c r="L108" s="8">
        <f>Table1[[#This Row],[Wind Energy Consumption(Exajoules)]]*23.88</f>
        <v>1.0403492233157157</v>
      </c>
      <c r="M108" s="8">
        <f>Table1[[#This Row],[Hydroelectricity Generation(Twh)]]*0.086</f>
        <v>6.4386738905975598</v>
      </c>
      <c r="N108" s="8">
        <f>Table1[[#This Row],[Hydroelectricity  Consumption (Exajoules)]]*0.086</f>
        <v>6.0431366086006161E-2</v>
      </c>
      <c r="O108" s="8">
        <f t="shared" si="11"/>
        <v>15.777179111106621</v>
      </c>
      <c r="P108" s="8">
        <f t="shared" si="12"/>
        <v>429.57978979707866</v>
      </c>
      <c r="Q108" s="8">
        <f t="shared" si="9"/>
        <v>0.69668300000000016</v>
      </c>
      <c r="R108" s="8">
        <f t="shared" si="13"/>
        <v>15.080496111106621</v>
      </c>
      <c r="S108" s="8">
        <f>Table3[[#This Row],[Non-Renewable Energy Production]]/Table3[[#This Row],[Total Production]]*100</f>
        <v>4.4157640291321663</v>
      </c>
      <c r="T108" s="8">
        <f>Table3[[#This Row],[Renewable Energy Production]]/Table3[[#This Row],[Total Production]]*100</f>
        <v>95.584235970867837</v>
      </c>
    </row>
    <row r="109" spans="1:20" x14ac:dyDescent="0.3">
      <c r="A109" s="5">
        <v>2023</v>
      </c>
      <c r="B109" s="5" t="str">
        <f>'[1]Oil Consumption - Tonnes'!A99</f>
        <v>Japan</v>
      </c>
      <c r="C109" s="8">
        <v>0</v>
      </c>
      <c r="D109" s="8">
        <f>'[1]Oil Consumption - Tonnes'!BH99</f>
        <v>151.44930793722131</v>
      </c>
      <c r="E109" s="8">
        <v>0</v>
      </c>
      <c r="F109" s="10">
        <f>Table1[[#This Row],[Natural Gas Consumption (Mil.ton.)]]</f>
        <v>66.542970422657916</v>
      </c>
      <c r="G109" s="8">
        <f>'[1]Coal Production - mt'!AR49</f>
        <v>0.63551800000000014</v>
      </c>
      <c r="H109" s="8">
        <f>Table1[[#This Row],[Coal Consumption(Exajoules)]]*34.12</f>
        <v>154.78189750671385</v>
      </c>
      <c r="I109" s="8">
        <f>Table1[[#This Row],[Solar Energy Generation (Twh)]]*0.086</f>
        <v>8.3414526310124604</v>
      </c>
      <c r="J109" s="8">
        <f>Table1[[#This Row],[Solar Energy Consumption ( Exajoules)]]*34.12</f>
        <v>30.948343091011044</v>
      </c>
      <c r="K109" s="8">
        <f>Table1[[#This Row],[Wind Energy Generation (Mil.ton)]]</f>
        <v>0.86077309056390627</v>
      </c>
      <c r="L109" s="8">
        <f>Table1[[#This Row],[Wind Energy Consumption(Exajoules)]]*23.88</f>
        <v>2.1102970173954962</v>
      </c>
      <c r="M109" s="8">
        <f>Table1[[#This Row],[Hydroelectricity Generation(Twh)]]*0.086</f>
        <v>6.4069425601699992</v>
      </c>
      <c r="N109" s="8">
        <f>Table1[[#This Row],[Hydroelectricity  Consumption (Exajoules)]]*0.086</f>
        <v>5.9915054917335508E-2</v>
      </c>
      <c r="O109" s="8">
        <f t="shared" si="11"/>
        <v>16.244686281746365</v>
      </c>
      <c r="P109" s="8">
        <f t="shared" si="12"/>
        <v>405.89273102991694</v>
      </c>
      <c r="Q109" s="8">
        <f t="shared" si="9"/>
        <v>0.63551800000000014</v>
      </c>
      <c r="R109" s="8">
        <f t="shared" si="13"/>
        <v>15.609168281746367</v>
      </c>
      <c r="S109" s="8">
        <f>Table3[[#This Row],[Non-Renewable Energy Production]]/Table3[[#This Row],[Total Production]]*100</f>
        <v>3.9121592684378981</v>
      </c>
      <c r="T109" s="8">
        <f>Table3[[#This Row],[Renewable Energy Production]]/Table3[[#This Row],[Total Production]]*100</f>
        <v>96.08784073156211</v>
      </c>
    </row>
    <row r="110" spans="1:20" x14ac:dyDescent="0.3">
      <c r="A110" s="5">
        <v>2020</v>
      </c>
      <c r="B110" s="5" t="str">
        <f>'[1]Oil Production - tonnes'!A30</f>
        <v>Kazakhstan</v>
      </c>
      <c r="C110" s="8">
        <f>'[1]Oil Production - tonnes'!BE30</f>
        <v>85.656599999999997</v>
      </c>
      <c r="D110" s="8">
        <f>'[1]Oil Consumption - Tonnes'!BE61</f>
        <v>12.407075358196174</v>
      </c>
      <c r="E110" s="8">
        <v>22.042230516</v>
      </c>
      <c r="F110" s="10">
        <f>Table1[[#This Row],[Natural Gas Consumption (Mil.ton.)]]</f>
        <v>12.712438702219567</v>
      </c>
      <c r="G110" s="8">
        <f>'[1]Coal Production - mt'!AO31</f>
        <v>113.3976</v>
      </c>
      <c r="H110" s="8">
        <f>Table1[[#This Row],[Coal Consumption(Exajoules)]]*34.12</f>
        <v>46.588528456687925</v>
      </c>
      <c r="I110" s="8">
        <f>Table1[[#This Row],[Solar Energy Generation (Twh)]]*0.086</f>
        <v>0.10642240280000001</v>
      </c>
      <c r="J110" s="8">
        <f>Table1[[#This Row],[Solar Energy Consumption ( Exajoules)]]*34.12</f>
        <v>0.39919830113649363</v>
      </c>
      <c r="K110" s="8">
        <f>Table1[[#This Row],[Wind Energy Generation (Mil.ton)]]</f>
        <v>8.8464880400000001E-2</v>
      </c>
      <c r="L110" s="8">
        <f>Table1[[#This Row],[Wind Energy Consumption(Exajoules)]]*23.88</f>
        <v>0.23224791772663592</v>
      </c>
      <c r="M110" s="8">
        <f>Table1[[#This Row],[Hydroelectricity Generation(Twh)]]*0.086</f>
        <v>0.83072956459999991</v>
      </c>
      <c r="N110" s="8">
        <f>Table1[[#This Row],[Hydroelectricity  Consumption (Exajoules)]]*0.086</f>
        <v>7.8542498648166651E-3</v>
      </c>
      <c r="O110" s="8">
        <f t="shared" si="11"/>
        <v>222.12204736380002</v>
      </c>
      <c r="P110" s="8">
        <f t="shared" si="12"/>
        <v>72.347342985831617</v>
      </c>
      <c r="Q110" s="8">
        <f t="shared" si="9"/>
        <v>221.096430516</v>
      </c>
      <c r="R110" s="8">
        <f>SUM(I110,K110,M110)</f>
        <v>1.0256168477999998</v>
      </c>
      <c r="S110" s="8">
        <f>Table3[[#This Row],[Non-Renewable Energy Production]]/Table3[[#This Row],[Total Production]]*100</f>
        <v>99.538264274090622</v>
      </c>
      <c r="T110" s="8">
        <f>Table3[[#This Row],[Renewable Energy Production]]/Table3[[#This Row],[Total Production]]*100</f>
        <v>0.4617357259093714</v>
      </c>
    </row>
    <row r="111" spans="1:20" x14ac:dyDescent="0.3">
      <c r="A111" s="5">
        <v>2021</v>
      </c>
      <c r="B111" s="5" t="str">
        <f>'[1]Oil Production - tonnes'!A30</f>
        <v>Kazakhstan</v>
      </c>
      <c r="C111" s="8">
        <f>'[1]Oil Production - tonnes'!BF30</f>
        <v>85.877799999999993</v>
      </c>
      <c r="D111" s="8">
        <f>'[1]Oil Consumption - Tonnes'!BF61</f>
        <v>15.152029432999999</v>
      </c>
      <c r="E111" s="8">
        <v>19.220761440000004</v>
      </c>
      <c r="F111" s="10">
        <f>Table1[[#This Row],[Natural Gas Consumption (Mil.ton.)]]</f>
        <v>15.56401032</v>
      </c>
      <c r="G111" s="8">
        <f>'[1]Coal Production - mt'!AP31</f>
        <v>116.21849999999999</v>
      </c>
      <c r="H111" s="8">
        <f>Table1[[#This Row],[Coal Consumption(Exajoules)]]*34.12</f>
        <v>47.903102641105647</v>
      </c>
      <c r="I111" s="8">
        <f>Table1[[#This Row],[Solar Energy Generation (Twh)]]*0.086</f>
        <v>0.14009997700000001</v>
      </c>
      <c r="J111" s="8">
        <f>Table1[[#This Row],[Solar Energy Consumption ( Exajoules)]]*34.12</f>
        <v>0.52360192824155083</v>
      </c>
      <c r="K111" s="8">
        <f>Table1[[#This Row],[Wind Energy Generation (Mil.ton)]]</f>
        <v>0.1502131642</v>
      </c>
      <c r="L111" s="8">
        <f>Table1[[#This Row],[Wind Energy Consumption(Exajoules)]]*23.88</f>
        <v>0.39291306942701337</v>
      </c>
      <c r="M111" s="8">
        <f>Table1[[#This Row],[Hydroelectricity Generation(Twh)]]*0.086</f>
        <v>0.79192829099999995</v>
      </c>
      <c r="N111" s="8">
        <f>Table1[[#This Row],[Hydroelectricity  Consumption (Exajoules)]]*0.086</f>
        <v>7.4599938690662381E-3</v>
      </c>
      <c r="O111" s="8">
        <f t="shared" si="11"/>
        <v>222.3993028722</v>
      </c>
      <c r="P111" s="8">
        <f t="shared" si="12"/>
        <v>79.543117385643257</v>
      </c>
      <c r="Q111" s="8">
        <f t="shared" si="9"/>
        <v>221.31706143999997</v>
      </c>
      <c r="R111" s="8">
        <f t="shared" si="13"/>
        <v>1.0822414322</v>
      </c>
      <c r="S111" s="8">
        <f>Table3[[#This Row],[Non-Renewable Energy Production]]/Table3[[#This Row],[Total Production]]*100</f>
        <v>99.513379125643254</v>
      </c>
      <c r="T111" s="8">
        <f>Table3[[#This Row],[Renewable Energy Production]]/Table3[[#This Row],[Total Production]]*100</f>
        <v>0.48662087435674267</v>
      </c>
    </row>
    <row r="112" spans="1:20" x14ac:dyDescent="0.3">
      <c r="A112" s="5">
        <v>2022</v>
      </c>
      <c r="B112" s="5" t="str">
        <f>'[1]Oil Production - tonnes'!A30</f>
        <v>Kazakhstan</v>
      </c>
      <c r="C112" s="8">
        <f>'[1]Oil Production - tonnes'!BG30</f>
        <v>84.235900000000001</v>
      </c>
      <c r="D112" s="8">
        <f>'[1]Oil Consumption - Tonnes'!BG61</f>
        <v>14.901081914000001</v>
      </c>
      <c r="E112" s="8">
        <v>19.872478728000004</v>
      </c>
      <c r="F112" s="10">
        <f>Table1[[#This Row],[Natural Gas Consumption (Mil.ton.)]]</f>
        <v>15.322850640000002</v>
      </c>
      <c r="G112" s="8">
        <f>'[1]Coal Production - mt'!AQ31</f>
        <v>117.79120000000002</v>
      </c>
      <c r="H112" s="8">
        <f>Table1[[#This Row],[Coal Consumption(Exajoules)]]*34.12</f>
        <v>48.116813073158262</v>
      </c>
      <c r="I112" s="8">
        <f>Table1[[#This Row],[Solar Energy Generation (Twh)]]*0.086</f>
        <v>0.10642240280000001</v>
      </c>
      <c r="J112" s="8">
        <f>Table1[[#This Row],[Solar Energy Consumption ( Exajoules)]]*34.12</f>
        <v>0.56761120058596126</v>
      </c>
      <c r="K112" s="8">
        <f>Table1[[#This Row],[Wind Energy Generation (Mil.ton)]]</f>
        <v>0.19881824000000001</v>
      </c>
      <c r="L112" s="8">
        <f>Table1[[#This Row],[Wind Energy Consumption(Exajoules)]]*23.88</f>
        <v>0.51815308615565303</v>
      </c>
      <c r="M112" s="8">
        <f>Table1[[#This Row],[Hydroelectricity Generation(Twh)]]*0.086</f>
        <v>0.79130263239999998</v>
      </c>
      <c r="N112" s="8">
        <f>Table1[[#This Row],[Hydroelectricity  Consumption (Exajoules)]]*0.086</f>
        <v>7.4269170761108389E-3</v>
      </c>
      <c r="O112" s="8">
        <f t="shared" si="11"/>
        <v>222.99612200320004</v>
      </c>
      <c r="P112" s="8">
        <f t="shared" si="12"/>
        <v>79.433936830975995</v>
      </c>
      <c r="Q112" s="8">
        <f t="shared" si="9"/>
        <v>221.89957872800002</v>
      </c>
      <c r="R112" s="8">
        <f t="shared" si="13"/>
        <v>1.0965432751999999</v>
      </c>
      <c r="S112" s="8">
        <f>Table3[[#This Row],[Non-Renewable Energy Production]]/Table3[[#This Row],[Total Production]]*100</f>
        <v>99.508268006927807</v>
      </c>
      <c r="T112" s="8">
        <f>Table3[[#This Row],[Renewable Energy Production]]/Table3[[#This Row],[Total Production]]*100</f>
        <v>0.49173199307217741</v>
      </c>
    </row>
    <row r="113" spans="1:20" x14ac:dyDescent="0.3">
      <c r="A113" s="5">
        <v>2023</v>
      </c>
      <c r="B113" s="5" t="str">
        <f>'[1]Oil Production - tonnes'!A30</f>
        <v>Kazakhstan</v>
      </c>
      <c r="C113" s="8">
        <f>'[1]Oil Production - tonnes'!BH30</f>
        <v>89.979600000000005</v>
      </c>
      <c r="D113" s="8">
        <f>'[1]Oil Consumption - Tonnes'!BH61</f>
        <v>15.798386595690387</v>
      </c>
      <c r="E113" s="8">
        <v>22.192474730961933</v>
      </c>
      <c r="F113" s="10">
        <f>Table1[[#This Row],[Natural Gas Consumption (Mil.ton.)]]</f>
        <v>15.426061551046635</v>
      </c>
      <c r="G113" s="8">
        <f>'[1]Coal Production - mt'!AR31</f>
        <v>116.35210000000002</v>
      </c>
      <c r="H113" s="8">
        <f>Table1[[#This Row],[Coal Consumption(Exajoules)]]*34.12</f>
        <v>47.293514194488523</v>
      </c>
      <c r="I113" s="8">
        <f>Table1[[#This Row],[Solar Energy Generation (Twh)]]*0.086</f>
        <v>0.16835384851161936</v>
      </c>
      <c r="J113" s="8">
        <f>Table1[[#This Row],[Solar Energy Consumption ( Exajoules)]]*34.12</f>
        <v>0.62462411306798449</v>
      </c>
      <c r="K113" s="8">
        <f>Table1[[#This Row],[Wind Energy Generation (Mil.ton)]]</f>
        <v>0.31414138841958411</v>
      </c>
      <c r="L113" s="8">
        <f>Table1[[#This Row],[Wind Energy Consumption(Exajoules)]]*23.88</f>
        <v>0.81572948634624476</v>
      </c>
      <c r="M113" s="8">
        <f>Table1[[#This Row],[Hydroelectricity Generation(Twh)]]*0.086</f>
        <v>0.75624192671585988</v>
      </c>
      <c r="N113" s="8">
        <f>Table1[[#This Row],[Hydroelectricity  Consumption (Exajoules)]]*0.086</f>
        <v>7.0720588713884345E-3</v>
      </c>
      <c r="O113" s="8">
        <f t="shared" si="11"/>
        <v>229.76291189460903</v>
      </c>
      <c r="P113" s="8">
        <f t="shared" si="12"/>
        <v>79.965387999511151</v>
      </c>
      <c r="Q113" s="8">
        <f t="shared" si="9"/>
        <v>228.52417473096196</v>
      </c>
      <c r="R113" s="8">
        <f t="shared" si="13"/>
        <v>1.2387371636470634</v>
      </c>
      <c r="S113" s="8">
        <f>Table3[[#This Row],[Non-Renewable Energy Production]]/Table3[[#This Row],[Total Production]]*100</f>
        <v>99.460862872326729</v>
      </c>
      <c r="T113" s="8">
        <f>Table3[[#This Row],[Renewable Energy Production]]/Table3[[#This Row],[Total Production]]*100</f>
        <v>0.53913712767327093</v>
      </c>
    </row>
    <row r="114" spans="1:20" x14ac:dyDescent="0.3">
      <c r="A114" s="5">
        <v>2020</v>
      </c>
      <c r="B114" s="5" t="str">
        <f>'[1]Oil Production - tonnes'!A40</f>
        <v>Kuwait</v>
      </c>
      <c r="C114" s="8">
        <f>'[1]Oil Production - tonnes'!BE40</f>
        <v>131.19258925619837</v>
      </c>
      <c r="D114" s="8">
        <f>'[1]Oil Consumption - Tonnes'!BE72</f>
        <v>18.123061925169619</v>
      </c>
      <c r="E114" s="8">
        <v>8.8119720000000008</v>
      </c>
      <c r="F114" s="10">
        <f>Table1[[#This Row],[Natural Gas Consumption (Mil.ton.)]]</f>
        <v>12.897779625814943</v>
      </c>
      <c r="G114" s="8">
        <v>0</v>
      </c>
      <c r="H114" s="8">
        <f>Table1[[#This Row],[Coal Consumption(Exajoules)]]*34.12</f>
        <v>6.8287739828228944E-2</v>
      </c>
      <c r="I114" s="8">
        <f>Table1[[#This Row],[Solar Energy Generation (Twh)]]*0.086</f>
        <v>5.048060515068494E-3</v>
      </c>
      <c r="J114" s="8">
        <f>Table1[[#This Row],[Solar Energy Consumption ( Exajoules)]]*34.12</f>
        <v>0</v>
      </c>
      <c r="K114" s="8">
        <f>Table1[[#This Row],[Wind Energy Generation (Mil.ton)]]</f>
        <v>0</v>
      </c>
      <c r="L114" s="8">
        <f>Table1[[#This Row],[Wind Energy Consumption(Exajoules)]]*23.88</f>
        <v>0</v>
      </c>
      <c r="M114" s="8">
        <f>Table1[[#This Row],[Hydroelectricity Generation(Twh)]]*0.086</f>
        <v>0</v>
      </c>
      <c r="N114" s="8">
        <f>Table1[[#This Row],[Hydroelectricity  Consumption (Exajoules)]]*0.086</f>
        <v>0</v>
      </c>
      <c r="O114" s="8">
        <f t="shared" si="11"/>
        <v>140.00960931671344</v>
      </c>
      <c r="P114" s="8">
        <f t="shared" si="12"/>
        <v>31.089129290812792</v>
      </c>
      <c r="Q114" s="8">
        <f t="shared" si="9"/>
        <v>140.00456125619837</v>
      </c>
      <c r="R114" s="8">
        <f t="shared" si="13"/>
        <v>5.048060515068494E-3</v>
      </c>
      <c r="S114" s="8">
        <f>Table3[[#This Row],[Non-Renewable Energy Production]]/Table3[[#This Row],[Total Production]]*100</f>
        <v>99.99639448996416</v>
      </c>
      <c r="T114" s="8">
        <f>Table3[[#This Row],[Renewable Energy Production]]/Table3[[#This Row],[Total Production]]*100</f>
        <v>3.6055100358500102E-3</v>
      </c>
    </row>
    <row r="115" spans="1:20" x14ac:dyDescent="0.3">
      <c r="A115" s="5">
        <v>2021</v>
      </c>
      <c r="B115" s="5" t="str">
        <f>'[1]Oil Production - tonnes'!A40</f>
        <v>Kuwait</v>
      </c>
      <c r="C115" s="8">
        <f>'[1]Oil Production - tonnes'!BF40</f>
        <v>129.97807713498622</v>
      </c>
      <c r="D115" s="8">
        <f>'[1]Oil Consumption - Tonnes'!BF72</f>
        <v>18.619638832355722</v>
      </c>
      <c r="E115" s="8">
        <v>8.7059581204587282</v>
      </c>
      <c r="F115" s="10">
        <f>Table1[[#This Row],[Natural Gas Consumption (Mil.ton.)]]</f>
        <v>14.226052295111986</v>
      </c>
      <c r="G115" s="8">
        <v>0</v>
      </c>
      <c r="H115" s="8">
        <f>Table1[[#This Row],[Coal Consumption(Exajoules)]]*34.12</f>
        <v>0.13196074430830776</v>
      </c>
      <c r="I115" s="8">
        <f>Table1[[#This Row],[Solar Energy Generation (Twh)]]*0.086</f>
        <v>1.5396631628982001E-2</v>
      </c>
      <c r="J115" s="8">
        <f>Table1[[#This Row],[Solar Energy Consumption ( Exajoules)]]*34.12</f>
        <v>0</v>
      </c>
      <c r="K115" s="8">
        <f>Table1[[#This Row],[Wind Energy Generation (Mil.ton)]]</f>
        <v>0</v>
      </c>
      <c r="L115" s="8">
        <f>Table1[[#This Row],[Wind Energy Consumption(Exajoules)]]*23.88</f>
        <v>7.8822649188805376E-3</v>
      </c>
      <c r="M115" s="8">
        <f>Table1[[#This Row],[Hydroelectricity Generation(Twh)]]*0.086</f>
        <v>0</v>
      </c>
      <c r="N115" s="8">
        <f>Table1[[#This Row],[Hydroelectricity  Consumption (Exajoules)]]*0.086</f>
        <v>0</v>
      </c>
      <c r="O115" s="8">
        <f t="shared" si="11"/>
        <v>138.69943188707393</v>
      </c>
      <c r="P115" s="8">
        <f t="shared" si="12"/>
        <v>32.985534136694902</v>
      </c>
      <c r="Q115" s="8">
        <f t="shared" si="9"/>
        <v>138.68403525544494</v>
      </c>
      <c r="R115" s="8">
        <f t="shared" si="13"/>
        <v>1.5396631628982001E-2</v>
      </c>
      <c r="S115" s="8">
        <f>Table3[[#This Row],[Non-Renewable Energy Production]]/Table3[[#This Row],[Total Production]]*100</f>
        <v>99.988899282845281</v>
      </c>
      <c r="T115" s="8">
        <f>Table3[[#This Row],[Renewable Energy Production]]/Table3[[#This Row],[Total Production]]*100</f>
        <v>1.1100717154715965E-2</v>
      </c>
    </row>
    <row r="116" spans="1:20" x14ac:dyDescent="0.3">
      <c r="A116" s="5">
        <v>2022</v>
      </c>
      <c r="B116" s="5" t="str">
        <f>'[1]Oil Production - tonnes'!A40</f>
        <v>Kuwait</v>
      </c>
      <c r="C116" s="8">
        <f>'[1]Oil Production - tonnes'!BG40</f>
        <v>145.87387582032838</v>
      </c>
      <c r="D116" s="8">
        <f>'[1]Oil Consumption - Tonnes'!BG72</f>
        <v>17.502042097484868</v>
      </c>
      <c r="E116" s="8">
        <v>9.4959720000000019</v>
      </c>
      <c r="F116" s="10">
        <f>Table1[[#This Row],[Natural Gas Consumption (Mil.ton.)]]</f>
        <v>15.595262268551805</v>
      </c>
      <c r="G116" s="8">
        <v>0</v>
      </c>
      <c r="H116" s="8">
        <f>Table1[[#This Row],[Coal Consumption(Exajoules)]]*34.12</f>
        <v>0.18828477708622812</v>
      </c>
      <c r="I116" s="8">
        <f>Table1[[#This Row],[Solar Energy Generation (Twh)]]*0.086</f>
        <v>5.048060515068494E-3</v>
      </c>
      <c r="J116" s="8">
        <f>Table1[[#This Row],[Solar Energy Consumption ( Exajoules)]]*34.12</f>
        <v>0</v>
      </c>
      <c r="K116" s="8">
        <f>Table1[[#This Row],[Wind Energy Generation (Mil.ton)]]</f>
        <v>3.01344E-3</v>
      </c>
      <c r="L116" s="8">
        <f>Table1[[#This Row],[Wind Energy Consumption(Exajoules)]]*23.88</f>
        <v>7.8535211307462303E-3</v>
      </c>
      <c r="M116" s="8">
        <f>Table1[[#This Row],[Hydroelectricity Generation(Twh)]]*0.086</f>
        <v>0</v>
      </c>
      <c r="N116" s="8">
        <f>Table1[[#This Row],[Hydroelectricity  Consumption (Exajoules)]]*0.086</f>
        <v>0</v>
      </c>
      <c r="O116" s="8">
        <f t="shared" si="11"/>
        <v>155.37790932084343</v>
      </c>
      <c r="P116" s="8">
        <f t="shared" si="12"/>
        <v>33.293442664253654</v>
      </c>
      <c r="Q116" s="8">
        <f t="shared" si="9"/>
        <v>155.36984782032837</v>
      </c>
      <c r="R116" s="8">
        <f t="shared" si="13"/>
        <v>8.061500515068494E-3</v>
      </c>
      <c r="S116" s="8">
        <f>Table3[[#This Row],[Non-Renewable Energy Production]]/Table3[[#This Row],[Total Production]]*100</f>
        <v>99.994811681692525</v>
      </c>
      <c r="T116" s="8">
        <f>Table3[[#This Row],[Renewable Energy Production]]/Table3[[#This Row],[Total Production]]*100</f>
        <v>5.1883183074771045E-3</v>
      </c>
    </row>
    <row r="117" spans="1:20" x14ac:dyDescent="0.3">
      <c r="A117" s="5">
        <v>2023</v>
      </c>
      <c r="B117" s="5" t="str">
        <f>'[1]Oil Production - tonnes'!A40</f>
        <v>Kuwait</v>
      </c>
      <c r="C117" s="8">
        <f>'[1]Oil Production - tonnes'!BH40</f>
        <v>139.76681703008134</v>
      </c>
      <c r="D117" s="8">
        <f>'[1]Oil Consumption - Tonnes'!BH72</f>
        <v>17.317161319494229</v>
      </c>
      <c r="E117" s="8">
        <v>9.7409543262777198</v>
      </c>
      <c r="F117" s="10">
        <f>Table1[[#This Row],[Natural Gas Consumption (Mil.ton.)]]</f>
        <v>16.16763082314035</v>
      </c>
      <c r="G117" s="8">
        <v>0</v>
      </c>
      <c r="H117" s="8">
        <f>Table1[[#This Row],[Coal Consumption(Exajoules)]]*34.12</f>
        <v>0.18828477708622812</v>
      </c>
      <c r="I117" s="8">
        <f>Table1[[#This Row],[Solar Energy Generation (Twh)]]*0.086</f>
        <v>1.1116488999999998E-2</v>
      </c>
      <c r="J117" s="8">
        <f>Table1[[#This Row],[Solar Energy Consumption ( Exajoules)]]*34.12</f>
        <v>0</v>
      </c>
      <c r="K117" s="8">
        <f>Table1[[#This Row],[Wind Energy Generation (Mil.ton)]]</f>
        <v>3.01344E-3</v>
      </c>
      <c r="L117" s="8">
        <f>Table1[[#This Row],[Wind Energy Consumption(Exajoules)]]*23.88</f>
        <v>7.824985842453315E-3</v>
      </c>
      <c r="M117" s="8">
        <f>Table1[[#This Row],[Hydroelectricity Generation(Twh)]]*0.086</f>
        <v>0</v>
      </c>
      <c r="N117" s="8">
        <f>Table1[[#This Row],[Hydroelectricity  Consumption (Exajoules)]]*0.086</f>
        <v>0</v>
      </c>
      <c r="O117" s="8">
        <f t="shared" si="11"/>
        <v>149.52190128535904</v>
      </c>
      <c r="P117" s="8">
        <f t="shared" si="12"/>
        <v>33.68090190556326</v>
      </c>
      <c r="Q117" s="8">
        <f t="shared" si="9"/>
        <v>149.50777135635906</v>
      </c>
      <c r="R117" s="8">
        <f t="shared" si="13"/>
        <v>1.4129928999999999E-2</v>
      </c>
      <c r="S117" s="8">
        <f>Table3[[#This Row],[Non-Renewable Energy Production]]/Table3[[#This Row],[Total Production]]*100</f>
        <v>99.990549926881272</v>
      </c>
      <c r="T117" s="8">
        <f>Table3[[#This Row],[Renewable Energy Production]]/Table3[[#This Row],[Total Production]]*100</f>
        <v>9.4500731187422242E-3</v>
      </c>
    </row>
    <row r="118" spans="1:20" x14ac:dyDescent="0.3">
      <c r="A118" s="5">
        <v>2020</v>
      </c>
      <c r="B118" s="5" t="str">
        <f>'[1]Oil Production - tonnes'!$A$57</f>
        <v>Libya</v>
      </c>
      <c r="C118" s="8">
        <f>'[1]Oil Production - tonnes'!BE57</f>
        <v>19.745392815416441</v>
      </c>
      <c r="D118" s="8">
        <v>0</v>
      </c>
      <c r="E118" s="8">
        <f>'Energy data 2020-2023'!E118</f>
        <v>9.1439999999999984</v>
      </c>
      <c r="F118" s="10">
        <f>Table1[[#This Row],[Natural Gas Consumption (Mil.ton.)]]</f>
        <v>0</v>
      </c>
      <c r="G118" s="10">
        <f>Table1[[#This Row],[Natural Gas Consumption(Bcm)]]</f>
        <v>0</v>
      </c>
      <c r="H118" s="8">
        <f>Table1[[#This Row],[Coal Consumption(Exajoules)]]*34.12</f>
        <v>0</v>
      </c>
      <c r="I118" s="8">
        <f>Table1[[#This Row],[Solar Energy Generation (Twh)]]*0.086</f>
        <v>0</v>
      </c>
      <c r="J118" s="8">
        <f>Table1[[#This Row],[Solar Energy Consumption ( Exajoules)]]*34.12</f>
        <v>0</v>
      </c>
      <c r="K118" s="8">
        <f>Table1[[#This Row],[Wind Energy Generation (Mil.ton)]]</f>
        <v>0</v>
      </c>
      <c r="L118" s="8">
        <f>Table1[[#This Row],[Wind Energy Consumption(Exajoules)]]*23.88</f>
        <v>0</v>
      </c>
      <c r="M118" s="8">
        <f>Table1[[#This Row],[Hydroelectricity Generation(Twh)]]*0.086</f>
        <v>0</v>
      </c>
      <c r="N118" s="8">
        <f>Table1[[#This Row],[Hydroelectricity  Consumption (Exajoules)]]*0.086</f>
        <v>0</v>
      </c>
      <c r="O118" s="8">
        <f t="shared" si="11"/>
        <v>28.889392815416439</v>
      </c>
      <c r="P118" s="8">
        <f t="shared" si="12"/>
        <v>0</v>
      </c>
      <c r="Q118" s="8">
        <f t="shared" si="9"/>
        <v>28.889392815416439</v>
      </c>
      <c r="R118" s="8">
        <f t="shared" si="13"/>
        <v>0</v>
      </c>
      <c r="S118" s="8">
        <f>Table3[[#This Row],[Non-Renewable Energy Production]]/Table3[[#This Row],[Total Production]]*100</f>
        <v>100</v>
      </c>
      <c r="T118" s="8">
        <f>Table3[[#This Row],[Renewable Energy Production]]/Table3[[#This Row],[Total Production]]*100</f>
        <v>0</v>
      </c>
    </row>
    <row r="119" spans="1:20" x14ac:dyDescent="0.3">
      <c r="A119" s="5">
        <v>2021</v>
      </c>
      <c r="B119" s="5" t="str">
        <f>'[1]Oil Production - tonnes'!A57</f>
        <v>Libya</v>
      </c>
      <c r="C119" s="8">
        <f>'[1]Oil Production - tonnes'!BF57</f>
        <v>60.44164642691802</v>
      </c>
      <c r="D119" s="8">
        <v>0</v>
      </c>
      <c r="E119" s="8">
        <v>10.987889205344899</v>
      </c>
      <c r="F119" s="10">
        <f>Table1[[#This Row],[Natural Gas Consumption (Mil.ton.)]]</f>
        <v>0</v>
      </c>
      <c r="G119" s="8">
        <v>0</v>
      </c>
      <c r="H119" s="8">
        <f>Table1[[#This Row],[Coal Consumption(Exajoules)]]*34.12</f>
        <v>0</v>
      </c>
      <c r="I119" s="8">
        <f>Table1[[#This Row],[Solar Energy Generation (Twh)]]*0.086</f>
        <v>0</v>
      </c>
      <c r="J119" s="8">
        <f>Table1[[#This Row],[Solar Energy Consumption ( Exajoules)]]*34.12</f>
        <v>0</v>
      </c>
      <c r="K119" s="8">
        <f>Table1[[#This Row],[Wind Energy Generation (Mil.ton)]]</f>
        <v>0</v>
      </c>
      <c r="L119" s="8">
        <f>Table1[[#This Row],[Wind Energy Consumption(Exajoules)]]*23.88</f>
        <v>0</v>
      </c>
      <c r="M119" s="8">
        <f>Table1[[#This Row],[Hydroelectricity Generation(Twh)]]*0.086</f>
        <v>0</v>
      </c>
      <c r="N119" s="8">
        <f>Table1[[#This Row],[Hydroelectricity  Consumption (Exajoules)]]*0.086</f>
        <v>0</v>
      </c>
      <c r="O119" s="8">
        <f t="shared" si="11"/>
        <v>71.429535632262912</v>
      </c>
      <c r="P119" s="8">
        <f t="shared" si="12"/>
        <v>0</v>
      </c>
      <c r="Q119" s="8">
        <f t="shared" si="9"/>
        <v>71.429535632262912</v>
      </c>
      <c r="R119" s="8">
        <f t="shared" si="13"/>
        <v>0</v>
      </c>
      <c r="S119" s="8">
        <f>Table3[[#This Row],[Non-Renewable Energy Production]]/Table3[[#This Row],[Total Production]]*100</f>
        <v>100</v>
      </c>
      <c r="T119" s="8">
        <f>Table3[[#This Row],[Renewable Energy Production]]/Table3[[#This Row],[Total Production]]*100</f>
        <v>0</v>
      </c>
    </row>
    <row r="120" spans="1:20" x14ac:dyDescent="0.3">
      <c r="A120" s="5">
        <v>2022</v>
      </c>
      <c r="B120" s="5" t="str">
        <f>'[1]Oil Production - tonnes'!A57</f>
        <v>Libya</v>
      </c>
      <c r="C120" s="8">
        <f>'[1]Oil Production - tonnes'!BG57</f>
        <v>53.603268661455509</v>
      </c>
      <c r="D120" s="8">
        <v>0</v>
      </c>
      <c r="E120" s="8">
        <v>10.482915879897973</v>
      </c>
      <c r="F120" s="10">
        <f>Table1[[#This Row],[Natural Gas Consumption (Mil.ton.)]]</f>
        <v>0</v>
      </c>
      <c r="G120" s="8">
        <v>0</v>
      </c>
      <c r="H120" s="8">
        <f>Table1[[#This Row],[Coal Consumption(Exajoules)]]*34.12</f>
        <v>0</v>
      </c>
      <c r="I120" s="8">
        <f>Table1[[#This Row],[Solar Energy Generation (Twh)]]*0.086</f>
        <v>0</v>
      </c>
      <c r="J120" s="8">
        <f>Table1[[#This Row],[Solar Energy Consumption ( Exajoules)]]*34.12</f>
        <v>0</v>
      </c>
      <c r="K120" s="8">
        <f>Table1[[#This Row],[Wind Energy Generation (Mil.ton)]]</f>
        <v>0</v>
      </c>
      <c r="L120" s="8">
        <f>Table1[[#This Row],[Wind Energy Consumption(Exajoules)]]*23.88</f>
        <v>0</v>
      </c>
      <c r="M120" s="8">
        <f>Table1[[#This Row],[Hydroelectricity Generation(Twh)]]*0.086</f>
        <v>0</v>
      </c>
      <c r="N120" s="8">
        <f>Table1[[#This Row],[Hydroelectricity  Consumption (Exajoules)]]*0.086</f>
        <v>0</v>
      </c>
      <c r="O120" s="8">
        <f t="shared" si="11"/>
        <v>64.086184541353475</v>
      </c>
      <c r="P120" s="8">
        <f t="shared" si="12"/>
        <v>0</v>
      </c>
      <c r="Q120" s="8">
        <f t="shared" si="9"/>
        <v>64.086184541353475</v>
      </c>
      <c r="R120" s="8">
        <f t="shared" si="13"/>
        <v>0</v>
      </c>
      <c r="S120" s="8">
        <f>Table3[[#This Row],[Non-Renewable Energy Production]]/Table3[[#This Row],[Total Production]]*100</f>
        <v>100</v>
      </c>
      <c r="T120" s="8">
        <f>Table3[[#This Row],[Renewable Energy Production]]/Table3[[#This Row],[Total Production]]*100</f>
        <v>0</v>
      </c>
    </row>
    <row r="121" spans="1:20" x14ac:dyDescent="0.3">
      <c r="A121" s="5">
        <v>2023</v>
      </c>
      <c r="B121" s="5" t="str">
        <f>'[1]Oil Production - tonnes'!A57</f>
        <v>Libya</v>
      </c>
      <c r="C121" s="8">
        <f>'[1]Oil Production - tonnes'!BH57</f>
        <v>59.708457873639254</v>
      </c>
      <c r="D121" s="8">
        <v>0</v>
      </c>
      <c r="E121" s="8">
        <v>11.741526750036</v>
      </c>
      <c r="F121" s="10">
        <v>0</v>
      </c>
      <c r="G121" s="8">
        <v>0</v>
      </c>
      <c r="H121" s="8">
        <f>0</f>
        <v>0</v>
      </c>
      <c r="I121" s="8">
        <v>0</v>
      </c>
      <c r="J121" s="8">
        <v>0</v>
      </c>
      <c r="K121" s="8">
        <f>Table1[[#This Row],[Wind Energy Generation (Mil.ton)]]</f>
        <v>0</v>
      </c>
      <c r="L121" s="8">
        <v>0</v>
      </c>
      <c r="M121" s="8">
        <v>0</v>
      </c>
      <c r="N121" s="8">
        <v>0</v>
      </c>
      <c r="O121" s="8">
        <f t="shared" ref="O121:O152" si="14">SUM(C121,E121,G121,I121,K121,M121)</f>
        <v>71.449984623675249</v>
      </c>
      <c r="P121" s="8">
        <v>0</v>
      </c>
      <c r="Q121" s="8">
        <f t="shared" si="9"/>
        <v>71.449984623675249</v>
      </c>
      <c r="R121" s="8">
        <v>0</v>
      </c>
      <c r="S121" s="8">
        <f>Table3[[#This Row],[Non-Renewable Energy Production]]/Table3[[#This Row],[Total Production]]*100</f>
        <v>100</v>
      </c>
      <c r="T121" s="8">
        <v>0</v>
      </c>
    </row>
    <row r="122" spans="1:20" x14ac:dyDescent="0.3">
      <c r="A122" s="5">
        <v>2020</v>
      </c>
      <c r="B122" s="5" t="str">
        <f>'[1]Oil Production - tonnes'!A70</f>
        <v>Malaysia</v>
      </c>
      <c r="C122" s="8">
        <f>'[1]Oil Production - tonnes'!BE70</f>
        <v>28.008576274903888</v>
      </c>
      <c r="D122" s="8">
        <f>'[1]Oil Consumption - Tonnes'!BE100</f>
        <v>31.134837438715884</v>
      </c>
      <c r="E122" s="8">
        <v>52.626811305740496</v>
      </c>
      <c r="F122" s="10">
        <f>Table1[[#This Row],[Natural Gas Consumption (Mil.ton.)]]</f>
        <v>31.401837360000002</v>
      </c>
      <c r="G122" s="8">
        <v>0</v>
      </c>
      <c r="H122" s="8">
        <f>Table1[[#This Row],[Coal Consumption(Exajoules)]]*34.12</f>
        <v>35.38687147140503</v>
      </c>
      <c r="I122" s="8">
        <f>Table1[[#This Row],[Solar Energy Generation (Twh)]]*0.086</f>
        <v>0.17707400000000001</v>
      </c>
      <c r="J122" s="8">
        <f>Table1[[#This Row],[Solar Energy Consumption ( Exajoules)]]*34.12</f>
        <v>0.66421765975654123</v>
      </c>
      <c r="K122" s="8">
        <f>Table1[[#This Row],[Wind Energy Generation (Mil.ton)]]</f>
        <v>0</v>
      </c>
      <c r="L122" s="8">
        <f>Table1[[#This Row],[Wind Energy Consumption(Exajoules)]]*23.88</f>
        <v>0.23174863010644911</v>
      </c>
      <c r="M122" s="8">
        <f>Table1[[#This Row],[Hydroelectricity Generation(Twh)]]*0.086</f>
        <v>2.3477139999999999</v>
      </c>
      <c r="N122" s="8">
        <f>Table1[[#This Row],[Hydroelectricity  Consumption (Exajoules)]]*0.086</f>
        <v>2.2196792483329772E-2</v>
      </c>
      <c r="O122" s="8">
        <f t="shared" si="14"/>
        <v>83.160175580644392</v>
      </c>
      <c r="P122" s="8">
        <f t="shared" ref="P122:P153" si="15">SUM(D122,F122,H122,J122,L122,N122)</f>
        <v>98.841709352467234</v>
      </c>
      <c r="Q122" s="8">
        <f t="shared" si="9"/>
        <v>80.635387580644391</v>
      </c>
      <c r="R122" s="8">
        <f t="shared" ref="R122:R153" si="16">SUM(I122,K122,M122)</f>
        <v>2.524788</v>
      </c>
      <c r="S122" s="8">
        <f>Table3[[#This Row],[Non-Renewable Energy Production]]/Table3[[#This Row],[Total Production]]*100</f>
        <v>96.963945804140835</v>
      </c>
      <c r="T122" s="8">
        <f>Table3[[#This Row],[Renewable Energy Production]]/Table3[[#This Row],[Total Production]]*100</f>
        <v>3.0360541958591618</v>
      </c>
    </row>
    <row r="123" spans="1:20" x14ac:dyDescent="0.3">
      <c r="A123" s="5">
        <v>2021</v>
      </c>
      <c r="B123" s="5" t="str">
        <f>'[1]Oil Production - tonnes'!A70</f>
        <v>Malaysia</v>
      </c>
      <c r="C123" s="8">
        <f>'[1]Oil Production - tonnes'!BF70</f>
        <v>25.859066074823819</v>
      </c>
      <c r="D123" s="8">
        <f>'[1]Oil Consumption - Tonnes'!BF100</f>
        <v>30.062484737254596</v>
      </c>
      <c r="E123" s="8">
        <v>56.864114808668077</v>
      </c>
      <c r="F123" s="10">
        <f>Table1[[#This Row],[Natural Gas Consumption (Mil.ton.)]]</f>
        <v>36.973236256821053</v>
      </c>
      <c r="G123" s="8">
        <v>0</v>
      </c>
      <c r="H123" s="8">
        <f>Table1[[#This Row],[Coal Consumption(Exajoules)]]*34.12</f>
        <v>32.715869340896603</v>
      </c>
      <c r="I123" s="8">
        <f>Table1[[#This Row],[Solar Energy Generation (Twh)]]*0.086</f>
        <v>0.19814400000000001</v>
      </c>
      <c r="J123" s="8">
        <f>Table1[[#This Row],[Solar Energy Consumption ( Exajoules)]]*34.12</f>
        <v>0.74053245484828945</v>
      </c>
      <c r="K123" s="8">
        <f>Table1[[#This Row],[Wind Energy Generation (Mil.ton)]]</f>
        <v>0</v>
      </c>
      <c r="L123" s="8">
        <f>Table1[[#This Row],[Wind Energy Consumption(Exajoules)]]*23.88</f>
        <v>0</v>
      </c>
      <c r="M123" s="8">
        <f>Table1[[#This Row],[Hydroelectricity Generation(Twh)]]*0.086</f>
        <v>2.5974156894456248</v>
      </c>
      <c r="N123" s="8">
        <f>Table1[[#This Row],[Hydroelectricity  Consumption (Exajoules)]]*0.086</f>
        <v>2.4467751204967497E-2</v>
      </c>
      <c r="O123" s="8">
        <f t="shared" si="14"/>
        <v>85.518740572937517</v>
      </c>
      <c r="P123" s="8">
        <f t="shared" si="15"/>
        <v>100.51659054102551</v>
      </c>
      <c r="Q123" s="8">
        <f t="shared" si="9"/>
        <v>82.723180883491892</v>
      </c>
      <c r="R123" s="8">
        <f t="shared" si="16"/>
        <v>2.7955596894456249</v>
      </c>
      <c r="S123" s="8">
        <f>Table3[[#This Row],[Non-Renewable Energy Production]]/Table3[[#This Row],[Total Production]]*100</f>
        <v>96.731056057752227</v>
      </c>
      <c r="T123" s="8">
        <f>Table3[[#This Row],[Renewable Energy Production]]/Table3[[#This Row],[Total Production]]*100</f>
        <v>3.268943942247768</v>
      </c>
    </row>
    <row r="124" spans="1:20" x14ac:dyDescent="0.3">
      <c r="A124" s="5">
        <v>2022</v>
      </c>
      <c r="B124" s="5" t="str">
        <f>'[1]Oil Production - tonnes'!A70</f>
        <v>Malaysia</v>
      </c>
      <c r="C124" s="8">
        <f>'[1]Oil Production - tonnes'!BG70</f>
        <v>25.338750075959599</v>
      </c>
      <c r="D124" s="8">
        <f>'[1]Oil Consumption - Tonnes'!BG100</f>
        <v>36.356906544122886</v>
      </c>
      <c r="E124" s="8">
        <v>59.761978375876687</v>
      </c>
      <c r="F124" s="10">
        <f>Table1[[#This Row],[Natural Gas Consumption (Mil.ton.)]]</f>
        <v>37.400614555771448</v>
      </c>
      <c r="G124" s="8">
        <v>0</v>
      </c>
      <c r="H124" s="8">
        <f>Table1[[#This Row],[Coal Consumption(Exajoules)]]*34.12</f>
        <v>32.310719640254973</v>
      </c>
      <c r="I124" s="8">
        <f>Table1[[#This Row],[Solar Energy Generation (Twh)]]*0.086</f>
        <v>0.23667199999999999</v>
      </c>
      <c r="J124" s="8">
        <f>Table1[[#This Row],[Solar Energy Consumption ( Exajoules)]]*34.12</f>
        <v>0.88129934825003142</v>
      </c>
      <c r="K124" s="8">
        <f>Table1[[#This Row],[Wind Energy Generation (Mil.ton)]]</f>
        <v>0</v>
      </c>
      <c r="L124" s="8">
        <f>Table1[[#This Row],[Wind Energy Consumption(Exajoules)]]*23.88</f>
        <v>0.23595367714762686</v>
      </c>
      <c r="M124" s="8">
        <f>Table1[[#This Row],[Hydroelectricity Generation(Twh)]]*0.086</f>
        <v>2.7334174802812639</v>
      </c>
      <c r="N124" s="8">
        <f>Table1[[#This Row],[Hydroelectricity  Consumption (Exajoules)]]*0.086</f>
        <v>2.565499675273895E-2</v>
      </c>
      <c r="O124" s="8">
        <f t="shared" si="14"/>
        <v>88.070817932117549</v>
      </c>
      <c r="P124" s="8">
        <f t="shared" si="15"/>
        <v>107.21114876229969</v>
      </c>
      <c r="Q124" s="8">
        <f t="shared" si="9"/>
        <v>85.100728451836289</v>
      </c>
      <c r="R124" s="8">
        <f t="shared" si="16"/>
        <v>2.9700894802812638</v>
      </c>
      <c r="S124" s="8">
        <f>Table3[[#This Row],[Non-Renewable Energy Production]]/Table3[[#This Row],[Total Production]]*100</f>
        <v>96.627612244307173</v>
      </c>
      <c r="T124" s="8">
        <f>Table3[[#This Row],[Renewable Energy Production]]/Table3[[#This Row],[Total Production]]*100</f>
        <v>3.372387755692837</v>
      </c>
    </row>
    <row r="125" spans="1:20" x14ac:dyDescent="0.3">
      <c r="A125" s="5">
        <v>2023</v>
      </c>
      <c r="B125" s="5" t="str">
        <f>'[1]Oil Production - tonnes'!A70</f>
        <v>Malaysia</v>
      </c>
      <c r="C125" s="8">
        <f>'[1]Oil Production - tonnes'!BH70</f>
        <v>25.525049902526977</v>
      </c>
      <c r="D125" s="8">
        <f>'[1]Oil Consumption - Tonnes'!BH100</f>
        <v>40.705079448525368</v>
      </c>
      <c r="E125" s="8">
        <v>58.373376585856541</v>
      </c>
      <c r="F125" s="10">
        <f>Table1[[#This Row],[Natural Gas Consumption (Mil.ton.)]]</f>
        <v>33.171483793784112</v>
      </c>
      <c r="G125" s="8">
        <v>0</v>
      </c>
      <c r="H125" s="8">
        <f>Table1[[#This Row],[Coal Consumption(Exajoules)]]*34.12</f>
        <v>33.52616874217987</v>
      </c>
      <c r="I125" s="8">
        <f>Table1[[#This Row],[Solar Energy Generation (Twh)]]*0.086</f>
        <v>0.27850239999999998</v>
      </c>
      <c r="J125" s="8">
        <f>Table1[[#This Row],[Solar Energy Consumption ( Exajoules)]]*34.12</f>
        <v>1.0332957553863524</v>
      </c>
      <c r="K125" s="8">
        <f>Table1[[#This Row],[Wind Energy Generation (Mil.ton)]]</f>
        <v>0</v>
      </c>
      <c r="L125" s="8">
        <f>Table1[[#This Row],[Wind Energy Consumption(Exajoules)]]*23.88</f>
        <v>0</v>
      </c>
      <c r="M125" s="8">
        <f>Table1[[#This Row],[Hydroelectricity Generation(Twh)]]*0.086</f>
        <v>2.7094981011975769</v>
      </c>
      <c r="N125" s="8">
        <f>Table1[[#This Row],[Hydroelectricity  Consumption (Exajoules)]]*0.086</f>
        <v>2.533809721469879E-2</v>
      </c>
      <c r="O125" s="8">
        <f t="shared" si="14"/>
        <v>86.886426989581096</v>
      </c>
      <c r="P125" s="8">
        <f t="shared" si="15"/>
        <v>108.4613658370904</v>
      </c>
      <c r="Q125" s="8">
        <f t="shared" si="9"/>
        <v>83.898426488383521</v>
      </c>
      <c r="R125" s="8">
        <f t="shared" si="16"/>
        <v>2.9880005011975768</v>
      </c>
      <c r="S125" s="8">
        <f>Table3[[#This Row],[Non-Renewable Energy Production]]/Table3[[#This Row],[Total Production]]*100</f>
        <v>96.561027303429242</v>
      </c>
      <c r="T125" s="8">
        <f>Table3[[#This Row],[Renewable Energy Production]]/Table3[[#This Row],[Total Production]]*100</f>
        <v>3.4389726965707546</v>
      </c>
    </row>
    <row r="126" spans="1:20" x14ac:dyDescent="0.3">
      <c r="A126" s="5">
        <v>2020</v>
      </c>
      <c r="B126" s="5" t="str">
        <f>'[1]Crude+cond production - barrels'!A6</f>
        <v>Mexico</v>
      </c>
      <c r="C126" s="8">
        <f>'[1]Oil Production - tonnes'!BE6</f>
        <v>95.053068677488625</v>
      </c>
      <c r="D126" s="8">
        <f>'[1]Oil Consumption - Tonnes'!BE6</f>
        <v>69.739962737226122</v>
      </c>
      <c r="E126" s="8">
        <v>25.578202255349957</v>
      </c>
      <c r="F126" s="10">
        <f>Table1[[#This Row],[Natural Gas Consumption (Mil.ton.)]]</f>
        <v>66.416277874049698</v>
      </c>
      <c r="G126" s="8">
        <f>'[1]Coal Production - mt'!AO6</f>
        <v>7.7469200058587395</v>
      </c>
      <c r="H126" s="8">
        <f>Table1[[#This Row],[Coal Consumption(Exajoules)]]*34.12</f>
        <v>8.1672226572036735</v>
      </c>
      <c r="I126" s="8">
        <f>Table1[[#This Row],[Solar Energy Generation (Twh)]]*0.086</f>
        <v>1.3618633199999999</v>
      </c>
      <c r="J126" s="8">
        <f>Table1[[#This Row],[Solar Energy Consumption ( Exajoules)]]*34.12</f>
        <v>5.1084498989582059</v>
      </c>
      <c r="K126" s="8">
        <f>Table1[[#This Row],[Wind Energy Generation (Mil.ton)]]</f>
        <v>1.6944485399999998</v>
      </c>
      <c r="L126" s="8">
        <f>Table1[[#This Row],[Wind Energy Consumption(Exajoules)]]*23.88</f>
        <v>4.4484560054540632</v>
      </c>
      <c r="M126" s="8">
        <f>Table1[[#This Row],[Hydroelectricity Generation(Twh)]]*0.086</f>
        <v>2.3062628599999999</v>
      </c>
      <c r="N126" s="8">
        <f>Table1[[#This Row],[Hydroelectricity  Consumption (Exajoules)]]*0.086</f>
        <v>2.1804886758327483E-2</v>
      </c>
      <c r="O126" s="8">
        <f t="shared" si="14"/>
        <v>133.74076565869731</v>
      </c>
      <c r="P126" s="8">
        <f t="shared" si="15"/>
        <v>153.90217405965009</v>
      </c>
      <c r="Q126" s="8">
        <f t="shared" si="9"/>
        <v>128.37819093869732</v>
      </c>
      <c r="R126" s="8">
        <f t="shared" si="16"/>
        <v>5.3625747199999996</v>
      </c>
      <c r="S126" s="8">
        <f>Table3[[#This Row],[Non-Renewable Energy Production]]/Table3[[#This Row],[Total Production]]*100</f>
        <v>95.990321504749616</v>
      </c>
      <c r="T126" s="8">
        <f>Table3[[#This Row],[Renewable Energy Production]]/Table3[[#This Row],[Total Production]]*100</f>
        <v>4.0096784952503866</v>
      </c>
    </row>
    <row r="127" spans="1:20" x14ac:dyDescent="0.3">
      <c r="A127" s="5">
        <v>2021</v>
      </c>
      <c r="B127" s="5" t="str">
        <f>'[1]Oil Production - tonnes'!A6</f>
        <v>Mexico</v>
      </c>
      <c r="C127" s="8">
        <f>'[1]Oil Production - tonnes'!BF6</f>
        <v>96.44093312015525</v>
      </c>
      <c r="D127" s="8">
        <f>'[1]Oil Consumption - Tonnes'!BF6</f>
        <v>80.008231534972509</v>
      </c>
      <c r="E127" s="8">
        <v>23.09238799099893</v>
      </c>
      <c r="F127" s="10">
        <f>Table1[[#This Row],[Natural Gas Consumption (Mil.ton.)]]</f>
        <v>65.979943681208212</v>
      </c>
      <c r="G127" s="8">
        <f>'[1]Coal Production - mt'!AP6</f>
        <v>5.5420149925941766</v>
      </c>
      <c r="H127" s="8">
        <f>Table1[[#This Row],[Coal Consumption(Exajoules)]]*34.12</f>
        <v>6.7712639552354812</v>
      </c>
      <c r="I127" s="8">
        <f>Table1[[#This Row],[Solar Energy Generation (Twh)]]*0.086</f>
        <v>1.7367622599999999</v>
      </c>
      <c r="J127" s="8">
        <f>Table1[[#This Row],[Solar Energy Consumption ( Exajoules)]]*34.12</f>
        <v>6.4908793419599524</v>
      </c>
      <c r="K127" s="8">
        <f>Table1[[#This Row],[Wind Energy Generation (Mil.ton)]]</f>
        <v>1.8124388199999999</v>
      </c>
      <c r="L127" s="8">
        <f>Table1[[#This Row],[Wind Energy Consumption(Exajoules)]]*23.88</f>
        <v>4.7408021843433374</v>
      </c>
      <c r="M127" s="8">
        <f>Table1[[#This Row],[Hydroelectricity Generation(Twh)]]*0.086</f>
        <v>2.9856757600000003</v>
      </c>
      <c r="N127" s="8">
        <f>Table1[[#This Row],[Hydroelectricity  Consumption (Exajoules)]]*0.086</f>
        <v>2.8125174880027769E-2</v>
      </c>
      <c r="O127" s="8">
        <f t="shared" si="14"/>
        <v>131.61021294374837</v>
      </c>
      <c r="P127" s="8">
        <f t="shared" si="15"/>
        <v>164.01924587259947</v>
      </c>
      <c r="Q127" s="8">
        <f t="shared" si="9"/>
        <v>125.07533610374836</v>
      </c>
      <c r="R127" s="8">
        <f t="shared" si="16"/>
        <v>6.5348768399999999</v>
      </c>
      <c r="S127" s="8">
        <f>Table3[[#This Row],[Non-Renewable Energy Production]]/Table3[[#This Row],[Total Production]]*100</f>
        <v>95.034673454412626</v>
      </c>
      <c r="T127" s="8">
        <f>Table3[[#This Row],[Renewable Energy Production]]/Table3[[#This Row],[Total Production]]*100</f>
        <v>4.9653265455873683</v>
      </c>
    </row>
    <row r="128" spans="1:20" x14ac:dyDescent="0.3">
      <c r="A128" s="5">
        <v>2022</v>
      </c>
      <c r="B128" s="5" t="str">
        <f>'[1]Oil Production - tonnes'!A6</f>
        <v>Mexico</v>
      </c>
      <c r="C128" s="8">
        <f>'[1]Oil Production - tonnes'!BG6</f>
        <v>97.631194951506984</v>
      </c>
      <c r="D128" s="8">
        <f>'[1]Oil Consumption - Tonnes'!BG6</f>
        <v>87.653913848111387</v>
      </c>
      <c r="E128" s="8">
        <v>24.286018245039713</v>
      </c>
      <c r="F128" s="10">
        <f>Table1[[#This Row],[Natural Gas Consumption (Mil.ton.)]]</f>
        <v>65.481868668791918</v>
      </c>
      <c r="G128" s="8">
        <f>'[1]Coal Production - mt'!AQ6</f>
        <v>5.5431833314264916</v>
      </c>
      <c r="H128" s="8">
        <f>Table1[[#This Row],[Coal Consumption(Exajoules)]]*34.12</f>
        <v>8.3325475579500186</v>
      </c>
      <c r="I128" s="8">
        <f>Table1[[#This Row],[Solar Energy Generation (Twh)]]*0.086</f>
        <v>1.7494154399999999</v>
      </c>
      <c r="J128" s="8">
        <f>Table1[[#This Row],[Solar Energy Consumption ( Exajoules)]]*34.12</f>
        <v>6.5143264985084528</v>
      </c>
      <c r="K128" s="8">
        <f>Table1[[#This Row],[Wind Energy Generation (Mil.ton)]]</f>
        <v>1.7654724999999998</v>
      </c>
      <c r="L128" s="8">
        <f>Table1[[#This Row],[Wind Energy Consumption(Exajoules)]]*23.88</f>
        <v>4.6011119610071178</v>
      </c>
      <c r="M128" s="8">
        <f>Table1[[#This Row],[Hydroelectricity Generation(Twh)]]*0.086</f>
        <v>3.0580610999999998</v>
      </c>
      <c r="N128" s="8">
        <f>Table1[[#This Row],[Hydroelectricity  Consumption (Exajoules)]]*0.086</f>
        <v>2.8701998472213743E-2</v>
      </c>
      <c r="O128" s="8">
        <f t="shared" si="14"/>
        <v>134.03334556797319</v>
      </c>
      <c r="P128" s="8">
        <f t="shared" si="15"/>
        <v>172.61247053284112</v>
      </c>
      <c r="Q128" s="8">
        <f t="shared" si="9"/>
        <v>127.46039652797319</v>
      </c>
      <c r="R128" s="8">
        <f t="shared" si="16"/>
        <v>6.5729490399999992</v>
      </c>
      <c r="S128" s="8">
        <f>Table3[[#This Row],[Non-Renewable Energy Production]]/Table3[[#This Row],[Total Production]]*100</f>
        <v>95.096034488920054</v>
      </c>
      <c r="T128" s="8">
        <f>Table3[[#This Row],[Renewable Energy Production]]/Table3[[#This Row],[Total Production]]*100</f>
        <v>4.9039655110799405</v>
      </c>
    </row>
    <row r="129" spans="1:20" x14ac:dyDescent="0.3">
      <c r="A129" s="5">
        <v>2023</v>
      </c>
      <c r="B129" s="5" t="str">
        <f>'[1]Oil Production - tonnes'!A6</f>
        <v>Mexico</v>
      </c>
      <c r="C129" s="8">
        <f>'[1]Oil Production - tonnes'!BH6</f>
        <v>102.53648967616365</v>
      </c>
      <c r="D129" s="8">
        <f>'[1]Oil Consumption - Tonnes'!BH6</f>
        <v>89.701385311624804</v>
      </c>
      <c r="E129" s="8">
        <v>25.623814705071499</v>
      </c>
      <c r="F129" s="10">
        <f>Table1[[#This Row],[Natural Gas Consumption (Mil.ton.)]]</f>
        <v>70.252373421351706</v>
      </c>
      <c r="G129" s="8">
        <f>'[1]Coal Production - mt'!AR6</f>
        <v>5.5511877624295725</v>
      </c>
      <c r="H129" s="8">
        <f>Table1[[#This Row],[Coal Consumption(Exajoules)]]*34.12</f>
        <v>9.0062726235389707</v>
      </c>
      <c r="I129" s="8">
        <f>Table1[[#This Row],[Solar Energy Generation (Twh)]]*0.086</f>
        <v>2.3343280084616205</v>
      </c>
      <c r="J129" s="8">
        <f>Table1[[#This Row],[Solar Energy Consumption ( Exajoules)]]*34.12</f>
        <v>8.660791988372802</v>
      </c>
      <c r="K129" s="8">
        <f>Table1[[#This Row],[Wind Energy Generation (Mil.ton)]]</f>
        <v>1.8619844610801539</v>
      </c>
      <c r="L129" s="8">
        <f>Table1[[#This Row],[Wind Energy Consumption(Exajoules)]]*23.88</f>
        <v>4.8350064826011652</v>
      </c>
      <c r="M129" s="8">
        <f>Table1[[#This Row],[Hydroelectricity Generation(Twh)]]*0.086</f>
        <v>1.7543508209815475</v>
      </c>
      <c r="N129" s="8">
        <f>Table1[[#This Row],[Hydroelectricity  Consumption (Exajoules)]]*0.086</f>
        <v>1.6405957311391828E-2</v>
      </c>
      <c r="O129" s="8">
        <f t="shared" si="14"/>
        <v>139.66215543418807</v>
      </c>
      <c r="P129" s="8">
        <f t="shared" si="15"/>
        <v>182.47223578480083</v>
      </c>
      <c r="Q129" s="8">
        <f t="shared" si="9"/>
        <v>133.71149214366474</v>
      </c>
      <c r="R129" s="8">
        <f t="shared" si="16"/>
        <v>5.9506632905233214</v>
      </c>
      <c r="S129" s="8">
        <f>Table3[[#This Row],[Non-Renewable Energy Production]]/Table3[[#This Row],[Total Production]]*100</f>
        <v>95.739244269842729</v>
      </c>
      <c r="T129" s="8">
        <f>Table3[[#This Row],[Renewable Energy Production]]/Table3[[#This Row],[Total Production]]*100</f>
        <v>4.2607557301572703</v>
      </c>
    </row>
    <row r="130" spans="1:20" x14ac:dyDescent="0.3">
      <c r="A130" s="5">
        <v>2020</v>
      </c>
      <c r="B130" s="5" t="s">
        <v>11</v>
      </c>
      <c r="C130" s="8">
        <v>0</v>
      </c>
      <c r="D130" s="8">
        <f>'[1]Oil Consumption - Tonnes'!$BE$42</f>
        <v>38.504350999999993</v>
      </c>
      <c r="E130" s="8">
        <v>14.466000000000001</v>
      </c>
      <c r="F130" s="10">
        <f>Table1[[#This Row],[Natural Gas Consumption (Mil.ton.)]]</f>
        <v>25.988000000000007</v>
      </c>
      <c r="G130" s="8">
        <v>0</v>
      </c>
      <c r="H130" s="8">
        <f>Table1[[#This Row],[Coal Consumption(Exajoules)]]*34.12</f>
        <v>5.868640199303627</v>
      </c>
      <c r="I130" s="8">
        <f>Table1[[#This Row],[Solar Energy Generation (Twh)]]*0.086</f>
        <v>0.73676311800000005</v>
      </c>
      <c r="J130" s="8">
        <f>Table1[[#This Row],[Solar Energy Consumption ( Exajoules)]]*34.12</f>
        <v>2.7636528956890105</v>
      </c>
      <c r="K130" s="8">
        <f>Table1[[#This Row],[Wind Energy Generation (Mil.ton)]]</f>
        <v>1.3138844359999999</v>
      </c>
      <c r="L130" s="8">
        <f>Table1[[#This Row],[Wind Energy Consumption(Exajoules)]]*23.88</f>
        <v>3.5672851020097731</v>
      </c>
      <c r="M130" s="8">
        <f>Table1[[#This Row],[Hydroelectricity Generation(Twh)]]*0.086</f>
        <v>0</v>
      </c>
      <c r="N130" s="8">
        <f>Table1[[#This Row],[Hydroelectricity  Consumption (Exajoules)]]*0.086</f>
        <v>0</v>
      </c>
      <c r="O130" s="8">
        <f t="shared" si="14"/>
        <v>16.516647554000002</v>
      </c>
      <c r="P130" s="8">
        <f t="shared" si="15"/>
        <v>76.691929197002409</v>
      </c>
      <c r="Q130" s="8">
        <f t="shared" ref="Q130:Q193" si="17">SUM(C130,E130,G130)</f>
        <v>14.466000000000001</v>
      </c>
      <c r="R130" s="8">
        <f t="shared" si="16"/>
        <v>2.0506475540000002</v>
      </c>
      <c r="S130" s="8">
        <f>Table3[[#This Row],[Non-Renewable Energy Production]]/Table3[[#This Row],[Total Production]]*100</f>
        <v>87.584359675318154</v>
      </c>
      <c r="T130" s="8">
        <f>Table3[[#This Row],[Renewable Energy Production]]/Table3[[#This Row],[Total Production]]*100</f>
        <v>12.415640324681835</v>
      </c>
    </row>
    <row r="131" spans="1:20" x14ac:dyDescent="0.3">
      <c r="A131" s="5">
        <v>2021</v>
      </c>
      <c r="B131" s="5" t="str">
        <f>'[1]Gas Production - Bcm'!A23</f>
        <v>Netherlands</v>
      </c>
      <c r="C131" s="8">
        <v>0</v>
      </c>
      <c r="D131" s="8">
        <f>'[1]Oil Consumption - Tonnes'!BF42</f>
        <v>38.527499000000006</v>
      </c>
      <c r="E131" s="8">
        <v>12.976000000000003</v>
      </c>
      <c r="F131" s="10">
        <f>Table1[[#This Row],[Natural Gas Consumption (Mil.ton.)]]</f>
        <v>25.086000000000002</v>
      </c>
      <c r="G131" s="8">
        <v>0</v>
      </c>
      <c r="H131" s="8">
        <f>Table1[[#This Row],[Coal Consumption(Exajoules)]]*34.12</f>
        <v>7.9977281415462489</v>
      </c>
      <c r="I131" s="8">
        <f>Table1[[#This Row],[Solar Energy Generation (Twh)]]*0.086</f>
        <v>0.97213307799999982</v>
      </c>
      <c r="J131" s="8">
        <f>Table1[[#This Row],[Solar Energy Consumption ( Exajoules)]]*34.12</f>
        <v>3.6331965711712835</v>
      </c>
      <c r="K131" s="8">
        <f>Table1[[#This Row],[Wind Energy Generation (Mil.ton)]]</f>
        <v>1.5519576339999999</v>
      </c>
      <c r="L131" s="8">
        <f>Table1[[#This Row],[Wind Energy Consumption(Exajoules)]]*23.88</f>
        <v>3.6517443734407422</v>
      </c>
      <c r="M131" s="8">
        <f>Table1[[#This Row],[Hydroelectricity Generation(Twh)]]*0.086</f>
        <v>7.5886399999999989E-3</v>
      </c>
      <c r="N131" s="8">
        <f>Table1[[#This Row],[Hydroelectricity  Consumption (Exajoules)]]*0.086</f>
        <v>0</v>
      </c>
      <c r="O131" s="8">
        <f t="shared" si="14"/>
        <v>15.507679352000002</v>
      </c>
      <c r="P131" s="8">
        <f t="shared" si="15"/>
        <v>78.896168086158269</v>
      </c>
      <c r="Q131" s="8">
        <f t="shared" si="17"/>
        <v>12.976000000000003</v>
      </c>
      <c r="R131" s="8">
        <f t="shared" si="16"/>
        <v>2.5316793519999994</v>
      </c>
      <c r="S131" s="8">
        <f>Table3[[#This Row],[Non-Renewable Energy Production]]/Table3[[#This Row],[Total Production]]*100</f>
        <v>83.674673079479859</v>
      </c>
      <c r="T131" s="8">
        <f>Table3[[#This Row],[Renewable Energy Production]]/Table3[[#This Row],[Total Production]]*100</f>
        <v>16.325326920520141</v>
      </c>
    </row>
    <row r="132" spans="1:20" x14ac:dyDescent="0.3">
      <c r="A132" s="5">
        <v>2022</v>
      </c>
      <c r="B132" s="5" t="str">
        <f>'[1]Gas Production - Bcm'!A23</f>
        <v>Netherlands</v>
      </c>
      <c r="C132" s="8">
        <v>0</v>
      </c>
      <c r="D132" s="8">
        <f>'[1]Oil Consumption - Tonnes'!BG42</f>
        <v>37.782556999999997</v>
      </c>
      <c r="E132" s="8">
        <v>10.785999999999998</v>
      </c>
      <c r="F132" s="10">
        <f>Table1[[#This Row],[Natural Gas Consumption (Mil.ton.)]]</f>
        <v>19.825999999999997</v>
      </c>
      <c r="G132" s="8">
        <v>0</v>
      </c>
      <c r="H132" s="8">
        <f>Table1[[#This Row],[Coal Consumption(Exajoules)]]*34.12</f>
        <v>7.9021920496225349</v>
      </c>
      <c r="I132" s="8">
        <f>Table1[[#This Row],[Solar Energy Generation (Twh)]]*0.086</f>
        <v>1.4687753379999999</v>
      </c>
      <c r="J132" s="8">
        <f>Table1[[#This Row],[Solar Energy Consumption ( Exajoules)]]*34.12</f>
        <v>5.4693023347854606</v>
      </c>
      <c r="K132" s="8">
        <f>Table1[[#This Row],[Wind Energy Generation (Mil.ton)]]</f>
        <v>1.8404686279999998</v>
      </c>
      <c r="L132" s="8">
        <f>Table1[[#This Row],[Wind Energy Consumption(Exajoules)]]*23.88</f>
        <v>4.433191192746162</v>
      </c>
      <c r="M132" s="8">
        <f>Table1[[#This Row],[Hydroelectricity Generation(Twh)]]*0.086</f>
        <v>0</v>
      </c>
      <c r="N132" s="8">
        <f>Table1[[#This Row],[Hydroelectricity  Consumption (Exajoules)]]*0.086</f>
        <v>0</v>
      </c>
      <c r="O132" s="8">
        <f t="shared" si="14"/>
        <v>14.095243965999998</v>
      </c>
      <c r="P132" s="8">
        <f t="shared" si="15"/>
        <v>75.413242577154136</v>
      </c>
      <c r="Q132" s="8">
        <f t="shared" si="17"/>
        <v>10.785999999999998</v>
      </c>
      <c r="R132" s="8">
        <f t="shared" si="16"/>
        <v>3.3092439659999995</v>
      </c>
      <c r="S132" s="8">
        <f>Table3[[#This Row],[Non-Renewable Energy Production]]/Table3[[#This Row],[Total Production]]*100</f>
        <v>76.522265425256691</v>
      </c>
      <c r="T132" s="8">
        <f>Table3[[#This Row],[Renewable Energy Production]]/Table3[[#This Row],[Total Production]]*100</f>
        <v>23.477734574743295</v>
      </c>
    </row>
    <row r="133" spans="1:20" x14ac:dyDescent="0.3">
      <c r="A133" s="5">
        <v>2023</v>
      </c>
      <c r="B133" s="5" t="str">
        <f>'[1]Gas Production - Bcm'!A23</f>
        <v>Netherlands</v>
      </c>
      <c r="C133" s="8">
        <v>0</v>
      </c>
      <c r="D133" s="8">
        <f>'[1]Oil Consumption - Tonnes'!$BH$42</f>
        <v>38.754524199360013</v>
      </c>
      <c r="E133" s="8">
        <v>7.0940000000000012</v>
      </c>
      <c r="F133" s="10">
        <f>Table1[[#This Row],[Natural Gas Consumption (Mil.ton.)]]</f>
        <v>18.556000000000001</v>
      </c>
      <c r="G133" s="8">
        <v>0</v>
      </c>
      <c r="H133" s="8">
        <f>Table1[[#This Row],[Coal Consumption(Exajoules)]]*34.12</f>
        <v>5.4035529834032054</v>
      </c>
      <c r="I133" s="8">
        <f>Table1[[#This Row],[Solar Energy Generation (Twh)]]*0.086</f>
        <v>1.820878</v>
      </c>
      <c r="J133" s="8">
        <f>Table1[[#This Row],[Solar Energy Consumption ( Exajoules)]]*34.12</f>
        <v>6.7557965701818459</v>
      </c>
      <c r="K133" s="8">
        <f>Table1[[#This Row],[Wind Energy Generation (Mil.ton)]]</f>
        <v>2.4841099999999998</v>
      </c>
      <c r="L133" s="8">
        <f>Table1[[#This Row],[Wind Energy Consumption(Exajoules)]]*23.88</f>
        <v>5.3886119699478146</v>
      </c>
      <c r="M133" s="8">
        <f>Table1[[#This Row],[Hydroelectricity Generation(Twh)]]*0.086</f>
        <v>5.8479999999999999E-3</v>
      </c>
      <c r="N133" s="8">
        <f>Table1[[#This Row],[Hydroelectricity  Consumption (Exajoules)]]*0.086</f>
        <v>5.4688056698068972E-5</v>
      </c>
      <c r="O133" s="8">
        <f t="shared" si="14"/>
        <v>11.404836000000001</v>
      </c>
      <c r="P133" s="8">
        <f t="shared" si="15"/>
        <v>74.858540410949573</v>
      </c>
      <c r="Q133" s="8">
        <f t="shared" si="17"/>
        <v>7.0940000000000012</v>
      </c>
      <c r="R133" s="8">
        <f t="shared" si="16"/>
        <v>4.3108360000000001</v>
      </c>
      <c r="S133" s="8">
        <f>Table3[[#This Row],[Non-Renewable Energy Production]]/Table3[[#This Row],[Total Production]]*100</f>
        <v>62.201683566515122</v>
      </c>
      <c r="T133" s="8">
        <f>Table3[[#This Row],[Renewable Energy Production]]/Table3[[#This Row],[Total Production]]*100</f>
        <v>37.798316433484878</v>
      </c>
    </row>
    <row r="134" spans="1:20" x14ac:dyDescent="0.3">
      <c r="A134" s="5">
        <v>2020</v>
      </c>
      <c r="B134" s="5" t="str">
        <f>'[1]Oil Production - tonnes'!A58</f>
        <v>Nigeria</v>
      </c>
      <c r="C134" s="8">
        <f>'[1]Oil Production - tonnes'!BE58</f>
        <v>91.426952598647546</v>
      </c>
      <c r="D134" s="8">
        <f>0</f>
        <v>0</v>
      </c>
      <c r="E134" s="8">
        <v>35.590420297007995</v>
      </c>
      <c r="F134" s="10">
        <f>Table1[[#This Row],[Natural Gas Consumption (Mil.ton.)]]</f>
        <v>0</v>
      </c>
      <c r="G134" s="8">
        <v>0</v>
      </c>
      <c r="H134" s="8">
        <f>Table1[[#This Row],[Coal Consumption(Exajoules)]]*34.12</f>
        <v>0</v>
      </c>
      <c r="I134" s="8">
        <f>Table1[[#This Row],[Solar Energy Generation (Twh)]]*0.086</f>
        <v>0</v>
      </c>
      <c r="J134" s="8">
        <f>Table1[[#This Row],[Solar Energy Consumption ( Exajoules)]]*34.12</f>
        <v>0</v>
      </c>
      <c r="K134" s="8">
        <f>Table1[[#This Row],[Wind Energy Generation (Mil.ton)]]</f>
        <v>0</v>
      </c>
      <c r="L134" s="8">
        <f>Table1[[#This Row],[Wind Energy Consumption(Exajoules)]]*23.88</f>
        <v>0</v>
      </c>
      <c r="M134" s="8">
        <f>Table1[[#This Row],[Hydroelectricity Generation(Twh)]]*0.086</f>
        <v>0</v>
      </c>
      <c r="N134" s="8">
        <f>Table1[[#This Row],[Hydroelectricity  Consumption (Exajoules)]]*0.086</f>
        <v>0</v>
      </c>
      <c r="O134" s="8">
        <f t="shared" si="14"/>
        <v>127.01737289565554</v>
      </c>
      <c r="P134" s="8">
        <f t="shared" si="15"/>
        <v>0</v>
      </c>
      <c r="Q134" s="8">
        <f t="shared" si="17"/>
        <v>127.01737289565554</v>
      </c>
      <c r="R134" s="8">
        <f t="shared" si="16"/>
        <v>0</v>
      </c>
      <c r="S134" s="8">
        <f>Table3[[#This Row],[Non-Renewable Energy Production]]/Table3[[#This Row],[Total Production]]*100</f>
        <v>100</v>
      </c>
      <c r="T134" s="8">
        <f>Table3[[#This Row],[Renewable Energy Production]]/Table3[[#This Row],[Total Production]]*100</f>
        <v>0</v>
      </c>
    </row>
    <row r="135" spans="1:20" x14ac:dyDescent="0.3">
      <c r="A135" s="5">
        <v>2021</v>
      </c>
      <c r="B135" s="5" t="str">
        <f>'[1]Oil Production - tonnes'!A58</f>
        <v>Nigeria</v>
      </c>
      <c r="C135" s="8">
        <f>'[1]Oil Production - tonnes'!BF58</f>
        <v>80.68460706262465</v>
      </c>
      <c r="D135" s="8">
        <v>0</v>
      </c>
      <c r="E135" s="8">
        <v>37.75738934841808</v>
      </c>
      <c r="F135" s="10">
        <f>Table1[[#This Row],[Natural Gas Consumption (Mil.ton.)]]</f>
        <v>0</v>
      </c>
      <c r="G135" s="8">
        <v>0</v>
      </c>
      <c r="H135" s="8">
        <f>Table1[[#This Row],[Coal Consumption(Exajoules)]]*34.12</f>
        <v>0</v>
      </c>
      <c r="I135" s="8">
        <f>Table1[[#This Row],[Solar Energy Generation (Twh)]]*0.086</f>
        <v>0</v>
      </c>
      <c r="J135" s="8">
        <f>Table1[[#This Row],[Solar Energy Consumption ( Exajoules)]]*34.12</f>
        <v>0</v>
      </c>
      <c r="K135" s="8">
        <f>Table1[[#This Row],[Wind Energy Generation (Mil.ton)]]</f>
        <v>0</v>
      </c>
      <c r="L135" s="8">
        <f>Table1[[#This Row],[Wind Energy Consumption(Exajoules)]]*23.88</f>
        <v>0</v>
      </c>
      <c r="M135" s="8">
        <f>Table1[[#This Row],[Hydroelectricity Generation(Twh)]]*0.086</f>
        <v>0</v>
      </c>
      <c r="N135" s="8">
        <f>Table1[[#This Row],[Hydroelectricity  Consumption (Exajoules)]]*0.086</f>
        <v>0</v>
      </c>
      <c r="O135" s="8">
        <f t="shared" si="14"/>
        <v>118.44199641104274</v>
      </c>
      <c r="P135" s="8">
        <f t="shared" si="15"/>
        <v>0</v>
      </c>
      <c r="Q135" s="8">
        <f t="shared" si="17"/>
        <v>118.44199641104274</v>
      </c>
      <c r="R135" s="8">
        <f t="shared" si="16"/>
        <v>0</v>
      </c>
      <c r="S135" s="8">
        <f>Table3[[#This Row],[Non-Renewable Energy Production]]/Table3[[#This Row],[Total Production]]*100</f>
        <v>100</v>
      </c>
      <c r="T135" s="8">
        <f>Table3[[#This Row],[Renewable Energy Production]]/Table3[[#This Row],[Total Production]]*100</f>
        <v>0</v>
      </c>
    </row>
    <row r="136" spans="1:20" x14ac:dyDescent="0.3">
      <c r="A136" s="5">
        <v>2022</v>
      </c>
      <c r="B136" s="5" t="str">
        <f>'[1]Oil Production - tonnes'!A58</f>
        <v>Nigeria</v>
      </c>
      <c r="C136" s="8">
        <f>'[1]Oil Production - tonnes'!BG58</f>
        <v>69.266882208232644</v>
      </c>
      <c r="D136" s="8">
        <v>0</v>
      </c>
      <c r="E136" s="8">
        <v>33.925983112026451</v>
      </c>
      <c r="F136" s="10">
        <f>Table1[[#This Row],[Natural Gas Consumption (Mil.ton.)]]</f>
        <v>0</v>
      </c>
      <c r="G136" s="8">
        <v>0</v>
      </c>
      <c r="H136" s="8">
        <f>Table1[[#This Row],[Coal Consumption(Exajoules)]]*34.12</f>
        <v>0</v>
      </c>
      <c r="I136" s="8">
        <f>Table1[[#This Row],[Solar Energy Generation (Twh)]]*0.086</f>
        <v>0</v>
      </c>
      <c r="J136" s="8">
        <f>Table1[[#This Row],[Solar Energy Consumption ( Exajoules)]]*34.12</f>
        <v>0</v>
      </c>
      <c r="K136" s="8">
        <f>Table1[[#This Row],[Wind Energy Generation (Mil.ton)]]</f>
        <v>0</v>
      </c>
      <c r="L136" s="8">
        <f>Table1[[#This Row],[Wind Energy Consumption(Exajoules)]]*23.88</f>
        <v>0</v>
      </c>
      <c r="M136" s="8">
        <f>Table1[[#This Row],[Hydroelectricity Generation(Twh)]]*0.086</f>
        <v>0</v>
      </c>
      <c r="N136" s="8">
        <f>Table1[[#This Row],[Hydroelectricity  Consumption (Exajoules)]]*0.086</f>
        <v>0</v>
      </c>
      <c r="O136" s="8">
        <f t="shared" si="14"/>
        <v>103.1928653202591</v>
      </c>
      <c r="P136" s="8">
        <f t="shared" si="15"/>
        <v>0</v>
      </c>
      <c r="Q136" s="8">
        <f t="shared" si="17"/>
        <v>103.1928653202591</v>
      </c>
      <c r="R136" s="8">
        <f t="shared" si="16"/>
        <v>0</v>
      </c>
      <c r="S136" s="8">
        <f>Table3[[#This Row],[Non-Renewable Energy Production]]/Table3[[#This Row],[Total Production]]*100</f>
        <v>100</v>
      </c>
      <c r="T136" s="8">
        <f>Table3[[#This Row],[Renewable Energy Production]]/Table3[[#This Row],[Total Production]]*100</f>
        <v>0</v>
      </c>
    </row>
    <row r="137" spans="1:20" x14ac:dyDescent="0.3">
      <c r="A137" s="5">
        <v>2023</v>
      </c>
      <c r="B137" s="5" t="str">
        <f>'[1]Oil Production - tonnes'!A58</f>
        <v>Nigeria</v>
      </c>
      <c r="C137" s="8">
        <f>'[1]Oil Production - tonnes'!BH58</f>
        <v>73.91520693935486</v>
      </c>
      <c r="D137" s="8">
        <v>0</v>
      </c>
      <c r="E137" s="8">
        <v>31.460638822197328</v>
      </c>
      <c r="F137" s="10">
        <f>Table1[[#This Row],[Natural Gas Consumption (Mil.ton.)]]</f>
        <v>0</v>
      </c>
      <c r="G137" s="8">
        <v>0</v>
      </c>
      <c r="H137" s="8">
        <f>Table1[[#This Row],[Coal Consumption(Exajoules)]]*34.12</f>
        <v>0</v>
      </c>
      <c r="I137" s="8">
        <f>Table1[[#This Row],[Solar Energy Generation (Twh)]]*0.086</f>
        <v>0</v>
      </c>
      <c r="J137" s="8">
        <f>Table1[[#This Row],[Solar Energy Consumption ( Exajoules)]]*34.12</f>
        <v>0</v>
      </c>
      <c r="K137" s="8">
        <f>Table1[[#This Row],[Wind Energy Generation (Mil.ton)]]</f>
        <v>0</v>
      </c>
      <c r="L137" s="8">
        <f>Table1[[#This Row],[Wind Energy Consumption(Exajoules)]]*23.88</f>
        <v>0</v>
      </c>
      <c r="M137" s="8">
        <f>Table1[[#This Row],[Hydroelectricity Generation(Twh)]]*0.086</f>
        <v>0</v>
      </c>
      <c r="N137" s="8">
        <f>Table1[[#This Row],[Hydroelectricity  Consumption (Exajoules)]]*0.086</f>
        <v>0</v>
      </c>
      <c r="O137" s="8">
        <f t="shared" si="14"/>
        <v>105.37584576155218</v>
      </c>
      <c r="P137" s="8">
        <f t="shared" si="15"/>
        <v>0</v>
      </c>
      <c r="Q137" s="8">
        <f t="shared" si="17"/>
        <v>105.37584576155218</v>
      </c>
      <c r="R137" s="8">
        <f t="shared" si="16"/>
        <v>0</v>
      </c>
      <c r="S137" s="8">
        <f>Table3[[#This Row],[Non-Renewable Energy Production]]/Table3[[#This Row],[Total Production]]*100</f>
        <v>100</v>
      </c>
      <c r="T137" s="8">
        <f>Table3[[#This Row],[Renewable Energy Production]]/Table3[[#This Row],[Total Production]]*100</f>
        <v>0</v>
      </c>
    </row>
    <row r="138" spans="1:20" x14ac:dyDescent="0.3">
      <c r="A138" s="5">
        <v>2020</v>
      </c>
      <c r="B138" s="5" t="str">
        <f>'[1]Oil Production - tonnes'!A23</f>
        <v>Norway</v>
      </c>
      <c r="C138" s="8">
        <f>'[1]Oil Production - tonnes'!BE23</f>
        <v>92.698841379011981</v>
      </c>
      <c r="D138" s="8">
        <f>'[1]Oil Consumption - Tonnes'!BE44</f>
        <v>8.4801190000000002</v>
      </c>
      <c r="E138" s="8">
        <v>80.435435471870392</v>
      </c>
      <c r="F138" s="10">
        <f>Table1[[#This Row],[Natural Gas Consumption (Mil.ton.)]]</f>
        <v>3.2065377020369996</v>
      </c>
      <c r="G138" s="8">
        <v>0</v>
      </c>
      <c r="H138" s="8">
        <f>Table1[[#This Row],[Coal Consumption(Exajoules)]]*34.12</f>
        <v>1.1026142686605453</v>
      </c>
      <c r="I138" s="8">
        <f>Table1[[#This Row],[Solar Energy Generation (Twh)]]*0.086</f>
        <v>1.1496610155187771E-2</v>
      </c>
      <c r="J138" s="8">
        <f>Table1[[#This Row],[Solar Energy Consumption ( Exajoules)]]*34.12</f>
        <v>0</v>
      </c>
      <c r="K138" s="8">
        <f>Table1[[#This Row],[Wind Energy Generation (Mil.ton)]]</f>
        <v>0.85234599999999994</v>
      </c>
      <c r="L138" s="8">
        <f>Table1[[#This Row],[Wind Energy Consumption(Exajoules)]]*23.88</f>
        <v>2.7767533385753631</v>
      </c>
      <c r="M138" s="8">
        <f>Table1[[#This Row],[Hydroelectricity Generation(Twh)]]*0.086</f>
        <v>12.119446799999999</v>
      </c>
      <c r="N138" s="8">
        <f>Table1[[#This Row],[Hydroelectricity  Consumption (Exajoules)]]*0.086</f>
        <v>0.11458502316474914</v>
      </c>
      <c r="O138" s="8">
        <f t="shared" si="14"/>
        <v>186.11756626103755</v>
      </c>
      <c r="P138" s="8">
        <f t="shared" si="15"/>
        <v>15.680609332437657</v>
      </c>
      <c r="Q138" s="8">
        <f t="shared" si="17"/>
        <v>173.13427685088237</v>
      </c>
      <c r="R138" s="8">
        <f t="shared" si="16"/>
        <v>12.983289410155187</v>
      </c>
      <c r="S138" s="8">
        <f>Table3[[#This Row],[Non-Renewable Energy Production]]/Table3[[#This Row],[Total Production]]*100</f>
        <v>93.024146150747754</v>
      </c>
      <c r="T138" s="8">
        <f>Table3[[#This Row],[Renewable Energy Production]]/Table3[[#This Row],[Total Production]]*100</f>
        <v>6.9758538492522462</v>
      </c>
    </row>
    <row r="139" spans="1:20" x14ac:dyDescent="0.3">
      <c r="A139" s="5">
        <v>2021</v>
      </c>
      <c r="B139" s="5" t="str">
        <f>'[1]Oil Production - tonnes'!A23</f>
        <v>Norway</v>
      </c>
      <c r="C139" s="8">
        <f>'[1]Oil Production - tonnes'!BF23</f>
        <v>94.252059961955339</v>
      </c>
      <c r="D139" s="8">
        <f>'[1]Oil Consumption - Tonnes'!BF44</f>
        <v>8.7073110000000007</v>
      </c>
      <c r="E139" s="8">
        <v>82.436996594289596</v>
      </c>
      <c r="F139" s="10">
        <f>Table1[[#This Row],[Natural Gas Consumption (Mil.ton.)]]</f>
        <v>3.0639303689220001</v>
      </c>
      <c r="G139" s="8">
        <v>0</v>
      </c>
      <c r="H139" s="8">
        <f>Table1[[#This Row],[Coal Consumption(Exajoules)]]*34.12</f>
        <v>1.20253885358572</v>
      </c>
      <c r="I139" s="8">
        <f>Table1[[#This Row],[Solar Energy Generation (Twh)]]*0.086</f>
        <v>1.4780617904636879E-2</v>
      </c>
      <c r="J139" s="8">
        <f>Table1[[#This Row],[Solar Energy Consumption ( Exajoules)]]*34.12</f>
        <v>0</v>
      </c>
      <c r="K139" s="8">
        <f>Table1[[#This Row],[Wind Energy Generation (Mil.ton)]]</f>
        <v>1.011965096</v>
      </c>
      <c r="L139" s="8">
        <f>Table1[[#This Row],[Wind Energy Consumption(Exajoules)]]*23.88</f>
        <v>2.9728587484359741</v>
      </c>
      <c r="M139" s="8">
        <f>Table1[[#This Row],[Hydroelectricity Generation(Twh)]]*0.086</f>
        <v>12.323251148000001</v>
      </c>
      <c r="N139" s="8">
        <f>Table1[[#This Row],[Hydroelectricity  Consumption (Exajoules)]]*0.086</f>
        <v>0.11608548521995543</v>
      </c>
      <c r="O139" s="8">
        <f t="shared" si="14"/>
        <v>190.03905341814959</v>
      </c>
      <c r="P139" s="8">
        <f t="shared" si="15"/>
        <v>16.06272445616365</v>
      </c>
      <c r="Q139" s="8">
        <f t="shared" si="17"/>
        <v>176.68905655624494</v>
      </c>
      <c r="R139" s="8">
        <f t="shared" si="16"/>
        <v>13.349996861904637</v>
      </c>
      <c r="S139" s="8">
        <f>Table3[[#This Row],[Non-Renewable Energy Production]]/Table3[[#This Row],[Total Production]]*100</f>
        <v>92.97512978422904</v>
      </c>
      <c r="T139" s="8">
        <f>Table3[[#This Row],[Renewable Energy Production]]/Table3[[#This Row],[Total Production]]*100</f>
        <v>7.0248702157709513</v>
      </c>
    </row>
    <row r="140" spans="1:20" x14ac:dyDescent="0.3">
      <c r="A140" s="5">
        <v>2022</v>
      </c>
      <c r="B140" s="5" t="str">
        <f>'[1]Oil Production - tonnes'!A23</f>
        <v>Norway</v>
      </c>
      <c r="C140" s="8">
        <f>'[1]Oil Production - tonnes'!BG23</f>
        <v>89.18925627997244</v>
      </c>
      <c r="D140" s="8">
        <f>'[1]Oil Consumption - Tonnes'!BG44</f>
        <v>8.8965169999999993</v>
      </c>
      <c r="E140" s="8">
        <v>88.590132968571012</v>
      </c>
      <c r="F140" s="10">
        <f>Table1[[#This Row],[Natural Gas Consumption (Mil.ton.)]]</f>
        <v>2.8272064394573997</v>
      </c>
      <c r="G140" s="8">
        <v>0</v>
      </c>
      <c r="H140" s="8">
        <f>Table1[[#This Row],[Coal Consumption(Exajoules)]]*34.12</f>
        <v>1.1503887970745563</v>
      </c>
      <c r="I140" s="8">
        <f>Table1[[#This Row],[Solar Energy Generation (Twh)]]*0.086</f>
        <v>2.5772895327067804E-2</v>
      </c>
      <c r="J140" s="8">
        <f>Table1[[#This Row],[Solar Energy Consumption ( Exajoules)]]*34.12</f>
        <v>0</v>
      </c>
      <c r="K140" s="8">
        <f>Table1[[#This Row],[Wind Energy Generation (Mil.ton)]]</f>
        <v>1.273626202</v>
      </c>
      <c r="L140" s="8">
        <f>Table1[[#This Row],[Wind Energy Consumption(Exajoules)]]*23.88</f>
        <v>2.9683797937631606</v>
      </c>
      <c r="M140" s="8">
        <f>Table1[[#This Row],[Hydroelectricity Generation(Twh)]]*0.086</f>
        <v>10.974478380100393</v>
      </c>
      <c r="N140" s="8">
        <f>Table1[[#This Row],[Hydroelectricity  Consumption (Exajoules)]]*0.086</f>
        <v>0.10300300168991088</v>
      </c>
      <c r="O140" s="8">
        <f t="shared" si="14"/>
        <v>190.0532667259709</v>
      </c>
      <c r="P140" s="8">
        <f t="shared" si="15"/>
        <v>15.945495031985027</v>
      </c>
      <c r="Q140" s="8">
        <f t="shared" si="17"/>
        <v>177.77938924854345</v>
      </c>
      <c r="R140" s="8">
        <f t="shared" si="16"/>
        <v>12.273877477427462</v>
      </c>
      <c r="S140" s="8">
        <f>Table3[[#This Row],[Non-Renewable Energy Production]]/Table3[[#This Row],[Total Production]]*100</f>
        <v>93.541875028581018</v>
      </c>
      <c r="T140" s="8">
        <f>Table3[[#This Row],[Renewable Energy Production]]/Table3[[#This Row],[Total Production]]*100</f>
        <v>6.4581249714189877</v>
      </c>
    </row>
    <row r="141" spans="1:20" x14ac:dyDescent="0.3">
      <c r="A141" s="5">
        <v>2023</v>
      </c>
      <c r="B141" s="5" t="str">
        <f>'[1]Oil Production - tonnes'!A23</f>
        <v>Norway</v>
      </c>
      <c r="C141" s="8">
        <f>'[1]Oil Production - tonnes'!BH23</f>
        <v>94.742125538848228</v>
      </c>
      <c r="D141" s="8">
        <f>'[1]Oil Consumption - Tonnes'!BH44</f>
        <v>8.6854578156248223</v>
      </c>
      <c r="E141" s="8">
        <v>83.976177656817015</v>
      </c>
      <c r="F141" s="10">
        <f>Table1[[#This Row],[Natural Gas Consumption (Mil.ton.)]]</f>
        <v>2.7311114241036001</v>
      </c>
      <c r="G141" s="8">
        <v>0</v>
      </c>
      <c r="H141" s="8">
        <f>Table1[[#This Row],[Coal Consumption(Exajoules)]]*34.12</f>
        <v>1.1811789195239544</v>
      </c>
      <c r="I141" s="8">
        <f>Table1[[#This Row],[Solar Energy Generation (Twh)]]*0.086</f>
        <v>4.4328464299368583E-2</v>
      </c>
      <c r="J141" s="8">
        <f>Table1[[#This Row],[Solar Energy Consumption ( Exajoules)]]*34.12</f>
        <v>0</v>
      </c>
      <c r="K141" s="8">
        <f>Table1[[#This Row],[Wind Energy Generation (Mil.ton)]]</f>
        <v>1.200976842</v>
      </c>
      <c r="L141" s="8">
        <f>Table1[[#This Row],[Wind Energy Consumption(Exajoules)]]*23.88</f>
        <v>2.9381659761071206</v>
      </c>
      <c r="M141" s="8">
        <f>Table1[[#This Row],[Hydroelectricity Generation(Twh)]]*0.086</f>
        <v>11.7024332472</v>
      </c>
      <c r="N141" s="8">
        <f>Table1[[#This Row],[Hydroelectricity  Consumption (Exajoules)]]*0.086</f>
        <v>0.10943627452850341</v>
      </c>
      <c r="O141" s="8">
        <f t="shared" si="14"/>
        <v>191.66604174916458</v>
      </c>
      <c r="P141" s="8">
        <f t="shared" si="15"/>
        <v>15.645350409888001</v>
      </c>
      <c r="Q141" s="8">
        <f t="shared" si="17"/>
        <v>178.71830319566524</v>
      </c>
      <c r="R141" s="8">
        <f t="shared" si="16"/>
        <v>12.947738553499368</v>
      </c>
      <c r="S141" s="8">
        <f>Table3[[#This Row],[Non-Renewable Energy Production]]/Table3[[#This Row],[Total Production]]*100</f>
        <v>93.24463612054754</v>
      </c>
      <c r="T141" s="8">
        <f>Table3[[#This Row],[Renewable Energy Production]]/Table3[[#This Row],[Total Production]]*100</f>
        <v>6.7553638794524762</v>
      </c>
    </row>
    <row r="142" spans="1:20" x14ac:dyDescent="0.3">
      <c r="A142" s="5">
        <v>2020</v>
      </c>
      <c r="B142" s="5" t="str">
        <f>'[1]Oil Production - tonnes'!A41</f>
        <v>Oman</v>
      </c>
      <c r="C142" s="8">
        <f>'[1]Oil Production - tonnes'!BE41</f>
        <v>46.111052202244082</v>
      </c>
      <c r="D142" s="8">
        <f>'[1]Oil Consumption - Tonnes'!BE73</f>
        <v>8.2040873143564355</v>
      </c>
      <c r="E142" s="8">
        <v>26.589891560591298</v>
      </c>
      <c r="F142" s="10">
        <f>Table1[[#This Row],[Natural Gas Consumption (Mil.ton.)]]</f>
        <v>18.65933471702164</v>
      </c>
      <c r="G142" s="8">
        <v>0</v>
      </c>
      <c r="H142" s="8">
        <f>Table1[[#This Row],[Coal Consumption(Exajoules)]]*34.12</f>
        <v>0.13778614114969967</v>
      </c>
      <c r="I142" s="8">
        <f>Table1[[#This Row],[Solar Energy Generation (Twh)]]*0.086</f>
        <v>4.7869319999999998E-3</v>
      </c>
      <c r="J142" s="8">
        <f>Table1[[#This Row],[Solar Energy Consumption ( Exajoules)]]*34.12</f>
        <v>0</v>
      </c>
      <c r="K142" s="8">
        <f>Table1[[#This Row],[Wind Energy Generation (Mil.ton)]]</f>
        <v>8.9698E-3</v>
      </c>
      <c r="L142" s="8">
        <f>Table1[[#This Row],[Wind Energy Consumption(Exajoules)]]*23.88</f>
        <v>2.3548522526398299E-2</v>
      </c>
      <c r="M142" s="8">
        <f>Table1[[#This Row],[Hydroelectricity Generation(Twh)]]*0.086</f>
        <v>0</v>
      </c>
      <c r="N142" s="8">
        <f>Table1[[#This Row],[Hydroelectricity  Consumption (Exajoules)]]*0.086</f>
        <v>0</v>
      </c>
      <c r="O142" s="8">
        <f t="shared" si="14"/>
        <v>72.714700494835384</v>
      </c>
      <c r="P142" s="8">
        <f t="shared" si="15"/>
        <v>27.024756695054172</v>
      </c>
      <c r="Q142" s="8">
        <f t="shared" si="17"/>
        <v>72.700943762835379</v>
      </c>
      <c r="R142" s="8">
        <f t="shared" si="16"/>
        <v>1.3756732000000001E-2</v>
      </c>
      <c r="S142" s="8">
        <f>Table3[[#This Row],[Non-Renewable Energy Production]]/Table3[[#This Row],[Total Production]]*100</f>
        <v>99.981081223045152</v>
      </c>
      <c r="T142" s="8">
        <f>Table3[[#This Row],[Renewable Energy Production]]/Table3[[#This Row],[Total Production]]*100</f>
        <v>1.8918776954842963E-2</v>
      </c>
    </row>
    <row r="143" spans="1:20" x14ac:dyDescent="0.3">
      <c r="A143" s="5">
        <v>2021</v>
      </c>
      <c r="B143" s="5" t="str">
        <f>'[1]Oil Production - tonnes'!A41</f>
        <v>Oman</v>
      </c>
      <c r="C143" s="8">
        <f>'[1]Oil Production - tonnes'!BF41</f>
        <v>46.824544837055875</v>
      </c>
      <c r="D143" s="8">
        <f>'[1]Oil Consumption - Tonnes'!BF73</f>
        <v>9.098749171582579</v>
      </c>
      <c r="E143" s="8">
        <v>28.981409002801342</v>
      </c>
      <c r="F143" s="10">
        <f>Table1[[#This Row],[Natural Gas Consumption (Mil.ton.)]]</f>
        <v>20.149399873629761</v>
      </c>
      <c r="G143" s="8">
        <v>0</v>
      </c>
      <c r="H143" s="8">
        <f>Table1[[#This Row],[Coal Consumption(Exajoules)]]*34.12</f>
        <v>0.12009873867034911</v>
      </c>
      <c r="I143" s="8">
        <f>Table1[[#This Row],[Solar Energy Generation (Twh)]]*0.086</f>
        <v>5.8782977999999986E-2</v>
      </c>
      <c r="J143" s="8">
        <f>Table1[[#This Row],[Solar Energy Consumption ( Exajoules)]]*34.12</f>
        <v>0.21969225777313112</v>
      </c>
      <c r="K143" s="8">
        <f>Table1[[#This Row],[Wind Energy Generation (Mil.ton)]]</f>
        <v>1.0240105999999999E-2</v>
      </c>
      <c r="L143" s="8">
        <f>Table1[[#This Row],[Wind Energy Consumption(Exajoules)]]*23.88</f>
        <v>2.6785079464316366E-2</v>
      </c>
      <c r="M143" s="8">
        <f>Table1[[#This Row],[Hydroelectricity Generation(Twh)]]*0.086</f>
        <v>0</v>
      </c>
      <c r="N143" s="8">
        <f>Table1[[#This Row],[Hydroelectricity  Consumption (Exajoules)]]*0.086</f>
        <v>0</v>
      </c>
      <c r="O143" s="8">
        <f t="shared" si="14"/>
        <v>75.874976923857204</v>
      </c>
      <c r="P143" s="8">
        <f t="shared" si="15"/>
        <v>29.614725121120141</v>
      </c>
      <c r="Q143" s="8">
        <f t="shared" si="17"/>
        <v>75.80595383985721</v>
      </c>
      <c r="R143" s="8">
        <f t="shared" si="16"/>
        <v>6.9023083999999985E-2</v>
      </c>
      <c r="S143" s="8">
        <f>Table3[[#This Row],[Non-Renewable Energy Production]]/Table3[[#This Row],[Total Production]]*100</f>
        <v>99.909030504128836</v>
      </c>
      <c r="T143" s="8">
        <f>Table3[[#This Row],[Renewable Energy Production]]/Table3[[#This Row],[Total Production]]*100</f>
        <v>9.0969495871170675E-2</v>
      </c>
    </row>
    <row r="144" spans="1:20" x14ac:dyDescent="0.3">
      <c r="A144" s="5">
        <v>2022</v>
      </c>
      <c r="B144" s="5" t="str">
        <f>'[1]Oil Production - tonnes'!A41</f>
        <v>Oman</v>
      </c>
      <c r="C144" s="8">
        <f>'[1]Oil Production - tonnes'!BG41</f>
        <v>51.447426417179216</v>
      </c>
      <c r="D144" s="8">
        <f>'[1]Oil Consumption - Tonnes'!BG73</f>
        <v>10.399905821206572</v>
      </c>
      <c r="E144" s="8">
        <v>30.32004992657059</v>
      </c>
      <c r="F144" s="10">
        <f>Table1[[#This Row],[Natural Gas Consumption (Mil.ton.)]]</f>
        <v>20.543505681779141</v>
      </c>
      <c r="G144" s="8">
        <v>0</v>
      </c>
      <c r="H144" s="8">
        <f>Table1[[#This Row],[Coal Consumption(Exajoules)]]*34.12</f>
        <v>0.17291869623586534</v>
      </c>
      <c r="I144" s="8">
        <f>Table1[[#This Row],[Solar Energy Generation (Twh)]]*0.086</f>
        <v>4.7869319999999998E-3</v>
      </c>
      <c r="J144" s="8">
        <f>Table1[[#This Row],[Solar Energy Consumption ( Exajoules)]]*34.12</f>
        <v>0.46211532935500144</v>
      </c>
      <c r="K144" s="8">
        <f>Table1[[#This Row],[Wind Energy Generation (Mil.ton)]]</f>
        <v>9.8997180000000001E-3</v>
      </c>
      <c r="L144" s="8">
        <f>Table1[[#This Row],[Wind Energy Consumption(Exajoules)]]*23.88</f>
        <v>2.5800295793451368E-2</v>
      </c>
      <c r="M144" s="8">
        <f>Table1[[#This Row],[Hydroelectricity Generation(Twh)]]*0.086</f>
        <v>0</v>
      </c>
      <c r="N144" s="8">
        <f>Table1[[#This Row],[Hydroelectricity  Consumption (Exajoules)]]*0.086</f>
        <v>0</v>
      </c>
      <c r="O144" s="8">
        <f t="shared" si="14"/>
        <v>81.782162993749807</v>
      </c>
      <c r="P144" s="8">
        <f t="shared" si="15"/>
        <v>31.604245824370029</v>
      </c>
      <c r="Q144" s="8">
        <f t="shared" si="17"/>
        <v>81.767476343749806</v>
      </c>
      <c r="R144" s="8">
        <f t="shared" si="16"/>
        <v>1.4686649999999999E-2</v>
      </c>
      <c r="S144" s="8">
        <f>Table3[[#This Row],[Non-Renewable Energy Production]]/Table3[[#This Row],[Total Production]]*100</f>
        <v>99.982041744235701</v>
      </c>
      <c r="T144" s="8">
        <f>Table3[[#This Row],[Renewable Energy Production]]/Table3[[#This Row],[Total Production]]*100</f>
        <v>1.7958255764306975E-2</v>
      </c>
    </row>
    <row r="145" spans="1:20" x14ac:dyDescent="0.3">
      <c r="A145" s="5">
        <v>2023</v>
      </c>
      <c r="B145" s="5" t="str">
        <f>'[1]Oil Production - tonnes'!A41</f>
        <v>Oman</v>
      </c>
      <c r="C145" s="8">
        <f>'[1]Oil Production - tonnes'!BH41</f>
        <v>50.575063203308439</v>
      </c>
      <c r="D145" s="8">
        <f>'[1]Oil Consumption - Tonnes'!BH73</f>
        <v>10.669888042562572</v>
      </c>
      <c r="E145" s="8">
        <v>31.069941816667139</v>
      </c>
      <c r="F145" s="10">
        <f>Table1[[#This Row],[Natural Gas Consumption (Mil.ton.)]]</f>
        <v>21.246354650272032</v>
      </c>
      <c r="G145" s="8">
        <v>0</v>
      </c>
      <c r="H145" s="8">
        <f>Table1[[#This Row],[Coal Consumption(Exajoules)]]*34.12</f>
        <v>0.17291869623586534</v>
      </c>
      <c r="I145" s="8">
        <f>Table1[[#This Row],[Solar Energy Generation (Twh)]]*0.086</f>
        <v>0.12732107349019753</v>
      </c>
      <c r="J145" s="8">
        <f>Table1[[#This Row],[Solar Energy Consumption ( Exajoules)]]*34.12</f>
        <v>0.47238489996641869</v>
      </c>
      <c r="K145" s="8">
        <f>Table1[[#This Row],[Wind Energy Generation (Mil.ton)]]</f>
        <v>9.8997180000000001E-3</v>
      </c>
      <c r="L145" s="8">
        <f>Table1[[#This Row],[Wind Energy Consumption(Exajoules)]]*23.88</f>
        <v>2.5706551484763623E-2</v>
      </c>
      <c r="M145" s="8">
        <f>Table1[[#This Row],[Hydroelectricity Generation(Twh)]]*0.086</f>
        <v>0</v>
      </c>
      <c r="N145" s="8">
        <f>Table1[[#This Row],[Hydroelectricity  Consumption (Exajoules)]]*0.086</f>
        <v>0</v>
      </c>
      <c r="O145" s="8">
        <f t="shared" si="14"/>
        <v>81.782225811465764</v>
      </c>
      <c r="P145" s="8">
        <f t="shared" si="15"/>
        <v>32.587252840521657</v>
      </c>
      <c r="Q145" s="8">
        <f t="shared" si="17"/>
        <v>81.645005019975571</v>
      </c>
      <c r="R145" s="8">
        <f t="shared" si="16"/>
        <v>0.13722079149019753</v>
      </c>
      <c r="S145" s="8">
        <f>Table3[[#This Row],[Non-Renewable Energy Production]]/Table3[[#This Row],[Total Production]]*100</f>
        <v>99.832211962772291</v>
      </c>
      <c r="T145" s="8">
        <f>Table3[[#This Row],[Renewable Energy Production]]/Table3[[#This Row],[Total Production]]*100</f>
        <v>0.16778803722771674</v>
      </c>
    </row>
    <row r="146" spans="1:20" x14ac:dyDescent="0.3">
      <c r="A146" s="5">
        <v>2020</v>
      </c>
      <c r="B146" s="5" t="str">
        <f>'[1]Gas Production - Bcm'!A69</f>
        <v>Pakistan</v>
      </c>
      <c r="C146" s="8">
        <v>0</v>
      </c>
      <c r="D146" s="8">
        <v>0</v>
      </c>
      <c r="E146" s="8">
        <v>22.02174147393761</v>
      </c>
      <c r="F146" s="10">
        <f>Table1[[#This Row],[Natural Gas Consumption (Mil.ton.)]]</f>
        <v>2.7668405688274804</v>
      </c>
      <c r="G146" s="8">
        <f>'[1]Coal Production - mt'!AO52</f>
        <v>9.4877285000000011</v>
      </c>
      <c r="H146" s="8">
        <f>Table1[[#This Row],[Coal Consumption(Exajoules)]]*34.12</f>
        <v>22.324444644451141</v>
      </c>
      <c r="I146" s="8">
        <f>Table1[[#This Row],[Solar Energy Generation (Twh)]]*0.086</f>
        <v>6.1051433982526847E-2</v>
      </c>
      <c r="J146" s="8">
        <f>Table1[[#This Row],[Solar Energy Consumption ( Exajoules)]]*34.12</f>
        <v>0.2290084471553564</v>
      </c>
      <c r="K146" s="8">
        <f>Table1[[#This Row],[Wind Energy Generation (Mil.ton)]]</f>
        <v>0.23496561386384379</v>
      </c>
      <c r="L146" s="8">
        <f>Table1[[#This Row],[Wind Energy Consumption(Exajoules)]]*23.88</f>
        <v>0</v>
      </c>
      <c r="M146" s="8">
        <f>Table1[[#This Row],[Hydroelectricity Generation(Twh)]]*0.086</f>
        <v>3.4389027705990234</v>
      </c>
      <c r="N146" s="8">
        <f>Table1[[#This Row],[Hydroelectricity  Consumption (Exajoules)]]*0.086</f>
        <v>3.2513591706752776E-2</v>
      </c>
      <c r="O146" s="8">
        <f t="shared" si="14"/>
        <v>35.244389792383004</v>
      </c>
      <c r="P146" s="8">
        <f t="shared" si="15"/>
        <v>25.352807252140728</v>
      </c>
      <c r="Q146" s="8">
        <f t="shared" si="17"/>
        <v>31.509469973937613</v>
      </c>
      <c r="R146" s="8">
        <f t="shared" si="16"/>
        <v>3.7349198184453938</v>
      </c>
      <c r="S146" s="8">
        <f>Table3[[#This Row],[Non-Renewable Energy Production]]/Table3[[#This Row],[Total Production]]*100</f>
        <v>89.402796188423224</v>
      </c>
      <c r="T146" s="8">
        <f>Table3[[#This Row],[Renewable Energy Production]]/Table3[[#This Row],[Total Production]]*100</f>
        <v>10.597203811576792</v>
      </c>
    </row>
    <row r="147" spans="1:20" x14ac:dyDescent="0.3">
      <c r="A147" s="5">
        <v>2021</v>
      </c>
      <c r="B147" s="5" t="s">
        <v>14</v>
      </c>
      <c r="C147" s="8">
        <v>0</v>
      </c>
      <c r="D147" s="8">
        <v>0</v>
      </c>
      <c r="E147" s="8">
        <v>23.516937525802327</v>
      </c>
      <c r="F147" s="10">
        <f>Table1[[#This Row],[Natural Gas Consumption (Mil.ton.)]]</f>
        <v>32.32227581326255</v>
      </c>
      <c r="G147" s="8">
        <f>'[1]Coal Production - mt'!$AP$52</f>
        <v>10.237225500000001</v>
      </c>
      <c r="H147" s="8">
        <f>Table1[[#This Row],[Coal Consumption(Exajoules)]]*34.12</f>
        <v>24.659908950328823</v>
      </c>
      <c r="I147" s="8">
        <f>Table1[[#This Row],[Solar Energy Generation (Twh)]]*0.086</f>
        <v>6.1708569163642868E-2</v>
      </c>
      <c r="J147" s="8">
        <f>Table1[[#This Row],[Solar Energy Consumption ( Exajoules)]]*34.12</f>
        <v>0.23062620028853414</v>
      </c>
      <c r="K147" s="8">
        <f>Table1[[#This Row],[Wind Energy Generation (Mil.ton)]]</f>
        <v>0.2951796158582049</v>
      </c>
      <c r="L147" s="8">
        <f>Table1[[#This Row],[Wind Energy Consumption(Exajoules)]]*23.88</f>
        <v>0.61685804530978205</v>
      </c>
      <c r="M147" s="8">
        <f>Table1[[#This Row],[Hydroelectricity Generation(Twh)]]*0.086</f>
        <v>3.2363846964282676</v>
      </c>
      <c r="N147" s="8">
        <f>Table1[[#This Row],[Hydroelectricity  Consumption (Exajoules)]]*0.086</f>
        <v>3.0486863791942594E-2</v>
      </c>
      <c r="O147" s="8">
        <f t="shared" si="14"/>
        <v>37.347435907252439</v>
      </c>
      <c r="P147" s="8">
        <f t="shared" si="15"/>
        <v>57.860155872981636</v>
      </c>
      <c r="Q147" s="8">
        <f t="shared" si="17"/>
        <v>33.754163025802328</v>
      </c>
      <c r="R147" s="8">
        <f t="shared" si="16"/>
        <v>3.5932728814501154</v>
      </c>
      <c r="S147" s="8">
        <f>Table3[[#This Row],[Non-Renewable Energy Production]]/Table3[[#This Row],[Total Production]]*100</f>
        <v>90.378796310478876</v>
      </c>
      <c r="T147" s="8">
        <f>Table3[[#This Row],[Renewable Energy Production]]/Table3[[#This Row],[Total Production]]*100</f>
        <v>9.6212036895211419</v>
      </c>
    </row>
    <row r="148" spans="1:20" x14ac:dyDescent="0.3">
      <c r="A148" s="5">
        <v>2022</v>
      </c>
      <c r="B148" s="5" t="s">
        <v>14</v>
      </c>
      <c r="C148" s="8">
        <v>0</v>
      </c>
      <c r="D148" s="8">
        <f>'[1]Oil Consumption - Tonnes'!BG101</f>
        <v>22.681699237</v>
      </c>
      <c r="E148" s="8">
        <v>20.641709391749998</v>
      </c>
      <c r="F148" s="10">
        <f>Table1[[#This Row],[Natural Gas Consumption (Mil.ton.)]]</f>
        <v>27.505643933996058</v>
      </c>
      <c r="G148" s="8">
        <f>'[1]Coal Production - mt'!AQ52</f>
        <v>9.9752890000000001</v>
      </c>
      <c r="H148" s="8">
        <f>Table1[[#This Row],[Coal Consumption(Exajoules)]]*34.12</f>
        <v>21.931177914142609</v>
      </c>
      <c r="I148" s="8">
        <f>Table1[[#This Row],[Solar Energy Generation (Twh)]]*0.086</f>
        <v>7.2718342301243466E-2</v>
      </c>
      <c r="J148" s="8">
        <f>Table1[[#This Row],[Solar Energy Consumption ( Exajoules)]]*34.12</f>
        <v>0.27078244924545286</v>
      </c>
      <c r="K148" s="8">
        <f>Table1[[#This Row],[Wind Energy Generation (Mil.ton)]]</f>
        <v>0.39918782877447734</v>
      </c>
      <c r="L148" s="8">
        <f>Table1[[#This Row],[Wind Energy Consumption(Exajoules)]]*23.88</f>
        <v>0</v>
      </c>
      <c r="M148" s="8">
        <f>Table1[[#This Row],[Hydroelectricity Generation(Twh)]]*0.086</f>
        <v>2.9669215737121069</v>
      </c>
      <c r="N148" s="8">
        <f>Table1[[#This Row],[Hydroelectricity  Consumption (Exajoules)]]*0.086</f>
        <v>2.7846592187881467E-2</v>
      </c>
      <c r="O148" s="8">
        <f t="shared" si="14"/>
        <v>34.055826136537824</v>
      </c>
      <c r="P148" s="8">
        <f t="shared" si="15"/>
        <v>72.417150126572011</v>
      </c>
      <c r="Q148" s="8">
        <f t="shared" si="17"/>
        <v>30.616998391749998</v>
      </c>
      <c r="R148" s="8">
        <f t="shared" si="16"/>
        <v>3.4388277447878277</v>
      </c>
      <c r="S148" s="8">
        <f>Table3[[#This Row],[Non-Renewable Energy Production]]/Table3[[#This Row],[Total Production]]*100</f>
        <v>89.902380488434616</v>
      </c>
      <c r="T148" s="8">
        <f>Table3[[#This Row],[Renewable Energy Production]]/Table3[[#This Row],[Total Production]]*100</f>
        <v>10.097619511565387</v>
      </c>
    </row>
    <row r="149" spans="1:20" x14ac:dyDescent="0.3">
      <c r="A149" s="5">
        <v>2023</v>
      </c>
      <c r="B149" s="5" t="s">
        <v>14</v>
      </c>
      <c r="C149" s="8">
        <v>0</v>
      </c>
      <c r="D149" s="8">
        <v>0</v>
      </c>
      <c r="E149" s="8">
        <v>0</v>
      </c>
      <c r="F149" s="10">
        <f>Table1[[#This Row],[Natural Gas Consumption (Mil.ton.)]]</f>
        <v>27.247981576027509</v>
      </c>
      <c r="G149" s="8">
        <f>'[1]Coal Production - mt'!AR52</f>
        <v>17.05837</v>
      </c>
      <c r="H149" s="8">
        <f>Table1[[#This Row],[Coal Consumption(Exajoules)]]*34.12</f>
        <v>21.055386934280396</v>
      </c>
      <c r="I149" s="8">
        <f>Table1[[#This Row],[Solar Energy Generation (Twh)]]*0.086</f>
        <v>0.10603330823235663</v>
      </c>
      <c r="J149" s="8">
        <f>Table1[[#This Row],[Solar Energy Consumption ( Exajoules)]]*34.12</f>
        <v>0.39340330667793749</v>
      </c>
      <c r="K149" s="8">
        <f>Table1[[#This Row],[Wind Energy Generation (Mil.ton)]]</f>
        <v>0.37674540792438421</v>
      </c>
      <c r="L149" s="8">
        <f>Table1[[#This Row],[Wind Energy Consumption(Exajoules)]]*23.88</f>
        <v>1.0403492233157157</v>
      </c>
      <c r="M149" s="8">
        <f>Table1[[#This Row],[Hydroelectricity Generation(Twh)]]*0.086</f>
        <v>3.2156801562062416</v>
      </c>
      <c r="N149" s="8">
        <f>Table1[[#This Row],[Hydroelectricity  Consumption (Exajoules)]]*0.086</f>
        <v>3.007169884443283E-2</v>
      </c>
      <c r="O149" s="8">
        <f t="shared" si="14"/>
        <v>20.756828872362981</v>
      </c>
      <c r="P149" s="8">
        <f t="shared" si="15"/>
        <v>49.76719273914599</v>
      </c>
      <c r="Q149" s="8">
        <f t="shared" si="17"/>
        <v>17.05837</v>
      </c>
      <c r="R149" s="8">
        <f t="shared" si="16"/>
        <v>3.6984588723629823</v>
      </c>
      <c r="S149" s="8">
        <f>Table3[[#This Row],[Non-Renewable Energy Production]]/Table3[[#This Row],[Total Production]]*100</f>
        <v>82.181965775671287</v>
      </c>
      <c r="T149" s="8">
        <f>Table3[[#This Row],[Renewable Energy Production]]/Table3[[#This Row],[Total Production]]*100</f>
        <v>17.818034224328727</v>
      </c>
    </row>
    <row r="150" spans="1:20" x14ac:dyDescent="0.3">
      <c r="A150" s="5">
        <v>2020</v>
      </c>
      <c r="B150" s="5" t="str">
        <f>'[1]Oil Production - tonnes'!A15</f>
        <v>Peru</v>
      </c>
      <c r="C150" s="8">
        <f>'[1]Oil Production - tonnes'!BE15</f>
        <v>5.4664666196538558</v>
      </c>
      <c r="D150" s="8">
        <f>'[1]Oil Consumption - Tonnes'!BE15</f>
        <v>8.7395567036967847</v>
      </c>
      <c r="E150" s="8">
        <v>9.5088803386677654</v>
      </c>
      <c r="F150" s="10">
        <f>Table1[[#This Row],[Natural Gas Consumption (Mil.ton.)]]</f>
        <v>5.8823651468456264</v>
      </c>
      <c r="G150" s="8">
        <v>0</v>
      </c>
      <c r="H150" s="8">
        <f>Table1[[#This Row],[Coal Consumption(Exajoules)]]*34.12</f>
        <v>0.73025668777525421</v>
      </c>
      <c r="I150" s="8">
        <f>Table1[[#This Row],[Solar Energy Generation (Twh)]]*0.086</f>
        <v>7.3581599999999997E-2</v>
      </c>
      <c r="J150" s="8">
        <f>Table1[[#This Row],[Solar Energy Consumption ( Exajoules)]]*34.12</f>
        <v>0.27601000670343634</v>
      </c>
      <c r="K150" s="8">
        <f>Table1[[#This Row],[Wind Energy Generation (Mil.ton)]]</f>
        <v>0.15601278068599997</v>
      </c>
      <c r="L150" s="8">
        <f>Table1[[#This Row],[Wind Energy Consumption(Exajoules)]]*23.88</f>
        <v>0.40958220362663267</v>
      </c>
      <c r="M150" s="8">
        <f>Table1[[#This Row],[Hydroelectricity Generation(Twh)]]*0.086</f>
        <v>2.6238858</v>
      </c>
      <c r="N150" s="8">
        <f>Table1[[#This Row],[Hydroelectricity  Consumption (Exajoules)]]*0.086</f>
        <v>2.4807899713516234E-2</v>
      </c>
      <c r="O150" s="8">
        <f t="shared" si="14"/>
        <v>17.828827139007622</v>
      </c>
      <c r="P150" s="8">
        <f t="shared" si="15"/>
        <v>16.062578648361249</v>
      </c>
      <c r="Q150" s="8">
        <f t="shared" si="17"/>
        <v>14.975346958321621</v>
      </c>
      <c r="R150" s="8">
        <f t="shared" si="16"/>
        <v>2.8534801806860002</v>
      </c>
      <c r="S150" s="8">
        <f>Table3[[#This Row],[Non-Renewable Energy Production]]/Table3[[#This Row],[Total Production]]*100</f>
        <v>83.995132386230381</v>
      </c>
      <c r="T150" s="8">
        <f>Table3[[#This Row],[Renewable Energy Production]]/Table3[[#This Row],[Total Production]]*100</f>
        <v>16.004867613769626</v>
      </c>
    </row>
    <row r="151" spans="1:20" x14ac:dyDescent="0.3">
      <c r="A151" s="5">
        <v>2021</v>
      </c>
      <c r="B151" s="5" t="str">
        <f>'[1]Oil Production - tonnes'!A15</f>
        <v>Peru</v>
      </c>
      <c r="C151" s="8">
        <f>'[1]Oil Production - tonnes'!BF15</f>
        <v>5.3050724912080716</v>
      </c>
      <c r="D151" s="8">
        <f>'[1]Oil Consumption - Tonnes'!BF15</f>
        <v>10.835593735706853</v>
      </c>
      <c r="E151" s="8">
        <v>17.800557891203855</v>
      </c>
      <c r="F151" s="10">
        <f>Table1[[#This Row],[Natural Gas Consumption (Mil.ton.)]]</f>
        <v>6.4378851046409293</v>
      </c>
      <c r="G151" s="8">
        <v>0</v>
      </c>
      <c r="H151" s="8">
        <f>Table1[[#This Row],[Coal Consumption(Exajoules)]]*34.12</f>
        <v>0.95735262088477602</v>
      </c>
      <c r="I151" s="8">
        <f>Table1[[#This Row],[Solar Energy Generation (Twh)]]*0.086</f>
        <v>7.6350799999999983E-2</v>
      </c>
      <c r="J151" s="8">
        <f>Table1[[#This Row],[Solar Energy Consumption ( Exajoules)]]*34.12</f>
        <v>0.28534928187727926</v>
      </c>
      <c r="K151" s="8">
        <f>Table1[[#This Row],[Wind Energy Generation (Mil.ton)]]</f>
        <v>0.156741449054</v>
      </c>
      <c r="L151" s="8">
        <f>Table1[[#This Row],[Wind Energy Consumption(Exajoules)]]*23.88</f>
        <v>0.40998910635709762</v>
      </c>
      <c r="M151" s="8">
        <f>Table1[[#This Row],[Hydroelectricity Generation(Twh)]]*0.086</f>
        <v>2.7456101999999998</v>
      </c>
      <c r="N151" s="8">
        <f>Table1[[#This Row],[Hydroelectricity  Consumption (Exajoules)]]*0.086</f>
        <v>2.5863750517368316E-2</v>
      </c>
      <c r="O151" s="8">
        <f t="shared" si="14"/>
        <v>26.084332831465929</v>
      </c>
      <c r="P151" s="8">
        <f t="shared" si="15"/>
        <v>18.952033599984304</v>
      </c>
      <c r="Q151" s="8">
        <f t="shared" si="17"/>
        <v>23.105630382411928</v>
      </c>
      <c r="R151" s="8">
        <f t="shared" si="16"/>
        <v>2.9787024490539999</v>
      </c>
      <c r="S151" s="8">
        <f>Table3[[#This Row],[Non-Renewable Energy Production]]/Table3[[#This Row],[Total Production]]*100</f>
        <v>88.580492097306987</v>
      </c>
      <c r="T151" s="8">
        <f>Table3[[#This Row],[Renewable Energy Production]]/Table3[[#This Row],[Total Production]]*100</f>
        <v>11.419507902693013</v>
      </c>
    </row>
    <row r="152" spans="1:20" x14ac:dyDescent="0.3">
      <c r="A152" s="5">
        <v>2022</v>
      </c>
      <c r="B152" s="5" t="str">
        <f>'[1]Oil Production - tonnes'!A15</f>
        <v>Peru</v>
      </c>
      <c r="C152" s="8">
        <f>'[1]Oil Production - tonnes'!BG15</f>
        <v>5.3878345892667143</v>
      </c>
      <c r="D152" s="8">
        <f>'[1]Oil Consumption - Tonnes'!BG15</f>
        <v>11.465724151976849</v>
      </c>
      <c r="E152" s="8">
        <v>10.767703875855602</v>
      </c>
      <c r="F152" s="10">
        <f>Table1[[#This Row],[Natural Gas Consumption (Mil.ton.)]]</f>
        <v>7.074582717915737</v>
      </c>
      <c r="G152" s="8">
        <v>0</v>
      </c>
      <c r="H152" s="8">
        <f>Table1[[#This Row],[Coal Consumption(Exajoules)]]*34.12</f>
        <v>1.0347733731567859</v>
      </c>
      <c r="I152" s="8">
        <f>Table1[[#This Row],[Solar Energy Generation (Twh)]]*0.086</f>
        <v>7.8187982271554018E-2</v>
      </c>
      <c r="J152" s="8">
        <f>Table1[[#This Row],[Solar Energy Consumption ( Exajoules)]]*34.12</f>
        <v>0.29114983726292848</v>
      </c>
      <c r="K152" s="8">
        <f>Table1[[#This Row],[Wind Energy Generation (Mil.ton)]]</f>
        <v>0.166140759198</v>
      </c>
      <c r="L152" s="8">
        <f>Table1[[#This Row],[Wind Energy Consumption(Exajoules)]]*23.88</f>
        <v>0.43299018613994122</v>
      </c>
      <c r="M152" s="8">
        <f>Table1[[#This Row],[Hydroelectricity Generation(Twh)]]*0.086</f>
        <v>2.5579672277358201</v>
      </c>
      <c r="N152" s="8">
        <f>Table1[[#This Row],[Hydroelectricity  Consumption (Exajoules)]]*0.086</f>
        <v>2.4008274555206297E-2</v>
      </c>
      <c r="O152" s="8">
        <f t="shared" si="14"/>
        <v>18.95783443432769</v>
      </c>
      <c r="P152" s="8">
        <f t="shared" si="15"/>
        <v>20.323228541007449</v>
      </c>
      <c r="Q152" s="8">
        <f t="shared" si="17"/>
        <v>16.155538465122316</v>
      </c>
      <c r="R152" s="8">
        <f t="shared" si="16"/>
        <v>2.8022959692053742</v>
      </c>
      <c r="S152" s="8">
        <f>Table3[[#This Row],[Non-Renewable Energy Production]]/Table3[[#This Row],[Total Production]]*100</f>
        <v>85.218269634578377</v>
      </c>
      <c r="T152" s="8">
        <f>Table3[[#This Row],[Renewable Energy Production]]/Table3[[#This Row],[Total Production]]*100</f>
        <v>14.78173036542163</v>
      </c>
    </row>
    <row r="153" spans="1:20" x14ac:dyDescent="0.3">
      <c r="A153" s="5">
        <v>2023</v>
      </c>
      <c r="B153" s="5" t="str">
        <f>'[1]Oil Production - tonnes'!A15</f>
        <v>Peru</v>
      </c>
      <c r="C153" s="8">
        <f>'[1]Oil Production - tonnes'!BH15</f>
        <v>5.1491445138175393</v>
      </c>
      <c r="D153" s="8">
        <f>'[1]Oil Consumption - Tonnes'!BH15</f>
        <v>11.777984415522779</v>
      </c>
      <c r="E153" s="8">
        <v>11.105960374001594</v>
      </c>
      <c r="F153" s="10">
        <f>Table1[[#This Row],[Natural Gas Consumption (Mil.ton.)]]</f>
        <v>7.2704279947303307</v>
      </c>
      <c r="G153" s="8">
        <v>0</v>
      </c>
      <c r="H153" s="8">
        <f>Table1[[#This Row],[Coal Consumption(Exajoules)]]*34.12</f>
        <v>0.99952313296496864</v>
      </c>
      <c r="I153" s="8">
        <f>Table1[[#This Row],[Solar Energy Generation (Twh)]]*0.086</f>
        <v>9.1090150306422937E-2</v>
      </c>
      <c r="J153" s="8">
        <f>Table1[[#This Row],[Solar Energy Consumption ( Exajoules)]]*34.12</f>
        <v>0.33796140376478429</v>
      </c>
      <c r="K153" s="8">
        <f>Table1[[#This Row],[Wind Energy Generation (Mil.ton)]]</f>
        <v>0.20250056678788503</v>
      </c>
      <c r="L153" s="8">
        <f>Table1[[#This Row],[Wind Energy Consumption(Exajoules)]]*23.88</f>
        <v>0.52583228543400762</v>
      </c>
      <c r="M153" s="8">
        <f>Table1[[#This Row],[Hydroelectricity Generation(Twh)]]*0.086</f>
        <v>2.4985207752135543</v>
      </c>
      <c r="N153" s="8">
        <f>Table1[[#This Row],[Hydroelectricity  Consumption (Exajoules)]]*0.086</f>
        <v>2.3365123093128201E-2</v>
      </c>
      <c r="O153" s="8">
        <f t="shared" ref="O153:O184" si="18">SUM(C153,E153,G153,I153,K153,M153)</f>
        <v>19.047216380126997</v>
      </c>
      <c r="P153" s="8">
        <f t="shared" si="15"/>
        <v>20.935094355509996</v>
      </c>
      <c r="Q153" s="8">
        <f t="shared" si="17"/>
        <v>16.255104887819133</v>
      </c>
      <c r="R153" s="8">
        <f t="shared" si="16"/>
        <v>2.7921114923078623</v>
      </c>
      <c r="S153" s="8">
        <f>Table3[[#This Row],[Non-Renewable Energy Production]]/Table3[[#This Row],[Total Production]]*100</f>
        <v>85.341104775703457</v>
      </c>
      <c r="T153" s="8">
        <f>Table3[[#This Row],[Renewable Energy Production]]/Table3[[#This Row],[Total Production]]*100</f>
        <v>14.658895224296527</v>
      </c>
    </row>
    <row r="154" spans="1:20" x14ac:dyDescent="0.3">
      <c r="A154" s="5">
        <v>2020</v>
      </c>
      <c r="B154" s="5" t="s">
        <v>6</v>
      </c>
      <c r="C154" s="8">
        <v>0</v>
      </c>
      <c r="D154" s="8">
        <f>'[1]Oil Consumption - Tonnes'!BE45</f>
        <v>29.689468999999999</v>
      </c>
      <c r="E154" s="8">
        <v>2.8287200000000001</v>
      </c>
      <c r="F154" s="10">
        <f>Table1[[#This Row],[Natural Gas Consumption (Mil.ton.)]]</f>
        <v>15.166500000000003</v>
      </c>
      <c r="G154" s="8">
        <f>'[1]Coal Production - mt'!AO21</f>
        <v>100.697281</v>
      </c>
      <c r="H154" s="8">
        <f>Table1[[#This Row],[Coal Consumption(Exajoules)]]*34.12</f>
        <v>58.763885345458981</v>
      </c>
      <c r="I154" s="8">
        <f>Table1[[#This Row],[Solar Energy Generation (Twh)]]*0.086</f>
        <v>0.16838077599999998</v>
      </c>
      <c r="J154" s="8">
        <f>Table1[[#This Row],[Solar Energy Consumption ( Exajoules)]]*34.12</f>
        <v>0.63160876460373394</v>
      </c>
      <c r="K154" s="8">
        <f>Table1[[#This Row],[Wind Energy Generation (Mil.ton)]]</f>
        <v>1.3588042140000001</v>
      </c>
      <c r="L154" s="8">
        <f>Table1[[#This Row],[Wind Energy Consumption(Exajoules)]]*23.88</f>
        <v>3.5672851020097731</v>
      </c>
      <c r="M154" s="8">
        <f>Table1[[#This Row],[Hydroelectricity Generation(Twh)]]*0.086</f>
        <v>0.18217698199999999</v>
      </c>
      <c r="N154" s="8">
        <f>Table1[[#This Row],[Hydroelectricity  Consumption (Exajoules)]]*0.086</f>
        <v>1.7224179916083811E-3</v>
      </c>
      <c r="O154" s="8">
        <f t="shared" si="18"/>
        <v>105.23536297200002</v>
      </c>
      <c r="P154" s="8">
        <f t="shared" ref="P154:P185" si="19">SUM(D154,F154,H154,J154,L154,N154)</f>
        <v>107.82047063006409</v>
      </c>
      <c r="Q154" s="8">
        <f t="shared" si="17"/>
        <v>103.52600100000001</v>
      </c>
      <c r="R154" s="8">
        <f t="shared" ref="R154:R185" si="20">SUM(I154,K154,M154)</f>
        <v>1.709361972</v>
      </c>
      <c r="S154" s="8">
        <f>Table3[[#This Row],[Non-Renewable Energy Production]]/Table3[[#This Row],[Total Production]]*100</f>
        <v>98.375677221301714</v>
      </c>
      <c r="T154" s="8">
        <f>Table3[[#This Row],[Renewable Energy Production]]/Table3[[#This Row],[Total Production]]*100</f>
        <v>1.624322778698269</v>
      </c>
    </row>
    <row r="155" spans="1:20" x14ac:dyDescent="0.3">
      <c r="A155" s="5">
        <v>2021</v>
      </c>
      <c r="B155" s="5" t="s">
        <v>6</v>
      </c>
      <c r="C155" s="8">
        <v>0</v>
      </c>
      <c r="D155" s="8">
        <f>'[1]Oil Consumption - Tonnes'!BF45</f>
        <v>30.942263000000004</v>
      </c>
      <c r="E155" s="8">
        <f>Table1[[#This Row],[Natural Gas Production (Mil.ton.)]]</f>
        <v>2.7966800000000003</v>
      </c>
      <c r="F155" s="10">
        <f>Table1[[#This Row],[Natural Gas Consumption (Mil.ton.)]]</f>
        <v>16.10914</v>
      </c>
      <c r="G155" s="8">
        <f>Table1[[#This Row],[Coal Production (Mil.ton.)]]</f>
        <v>107.64038300000001</v>
      </c>
      <c r="H155" s="8">
        <f>Table1[[#This Row],[Coal Consumption(Exajoules)]]*34.12</f>
        <v>64.996622257232659</v>
      </c>
      <c r="I155" s="8">
        <f>Table1[[#This Row],[Solar Energy Generation (Twh)]]*0.086</f>
        <v>0.338362528</v>
      </c>
      <c r="J155" s="8">
        <f>Table1[[#This Row],[Solar Energy Consumption ( Exajoules)]]*34.12</f>
        <v>1.2645774459838865</v>
      </c>
      <c r="K155" s="8">
        <f>Table1[[#This Row],[Wind Energy Generation (Mil.ton)]]</f>
        <v>1.3960850419999999</v>
      </c>
      <c r="L155" s="8">
        <f>Table1[[#This Row],[Wind Energy Consumption(Exajoules)]]*23.88</f>
        <v>3.6517443734407422</v>
      </c>
      <c r="M155" s="8">
        <f>Table1[[#This Row],[Hydroelectricity Generation(Twh)]]*0.086</f>
        <v>0.201169652</v>
      </c>
      <c r="N155" s="8">
        <f>Table1[[#This Row],[Hydroelectricity  Consumption (Exajoules)]]*0.086</f>
        <v>1.72E-3</v>
      </c>
      <c r="O155" s="8">
        <f t="shared" si="18"/>
        <v>112.37268022200001</v>
      </c>
      <c r="P155" s="8">
        <f t="shared" si="19"/>
        <v>116.96606707665731</v>
      </c>
      <c r="Q155" s="8">
        <f t="shared" si="17"/>
        <v>110.43706300000001</v>
      </c>
      <c r="R155" s="8">
        <f t="shared" si="20"/>
        <v>1.9356172219999999</v>
      </c>
      <c r="S155" s="8">
        <f>Table3[[#This Row],[Non-Renewable Energy Production]]/Table3[[#This Row],[Total Production]]*100</f>
        <v>98.277501953165086</v>
      </c>
      <c r="T155" s="8">
        <f>Table3[[#This Row],[Renewable Energy Production]]/Table3[[#This Row],[Total Production]]*100</f>
        <v>1.7224980468349194</v>
      </c>
    </row>
    <row r="156" spans="1:20" x14ac:dyDescent="0.3">
      <c r="A156" s="5">
        <v>2022</v>
      </c>
      <c r="B156" s="5" t="s">
        <v>6</v>
      </c>
      <c r="C156" s="8">
        <v>0</v>
      </c>
      <c r="D156" s="8">
        <f>'[1]Oil Consumption - Tonnes'!BG45</f>
        <v>32.146825999999997</v>
      </c>
      <c r="E156" s="8">
        <v>2.7391399999999999</v>
      </c>
      <c r="F156" s="10">
        <f>Table1[[#This Row],[Natural Gas Consumption (Mil.ton.)]]</f>
        <v>13.395340000000003</v>
      </c>
      <c r="G156" s="8">
        <f>'[1]Coal Production - mt'!AQ21</f>
        <v>107.766615</v>
      </c>
      <c r="H156" s="8">
        <f>Table1[[#This Row],[Coal Consumption(Exajoules)]]*34.12</f>
        <v>60.879599099159236</v>
      </c>
      <c r="I156" s="8">
        <f>Table1[[#This Row],[Solar Energy Generation (Twh)]]*0.086</f>
        <v>0.71463162000000002</v>
      </c>
      <c r="J156" s="8">
        <f>Table1[[#This Row],[Solar Energy Consumption ( Exajoules)]]*34.12</f>
        <v>2.6610852497816082</v>
      </c>
      <c r="K156" s="8">
        <f>Table1[[#This Row],[Wind Energy Generation (Mil.ton)]]</f>
        <v>1.7010402680000001</v>
      </c>
      <c r="L156" s="8">
        <f>Table1[[#This Row],[Wind Energy Consumption(Exajoules)]]*23.88</f>
        <v>4.433191192746162</v>
      </c>
      <c r="M156" s="8">
        <f>Table1[[#This Row],[Hydroelectricity Generation(Twh)]]*0.086</f>
        <v>0.16926408200000001</v>
      </c>
      <c r="N156" s="8">
        <f>Table1[[#This Row],[Hydroelectricity  Consumption (Exajoules)]]*0.086</f>
        <v>1.5886593610048292E-3</v>
      </c>
      <c r="O156" s="8">
        <f t="shared" si="18"/>
        <v>113.09069097000001</v>
      </c>
      <c r="P156" s="8">
        <f t="shared" si="19"/>
        <v>113.51763020104802</v>
      </c>
      <c r="Q156" s="8">
        <f t="shared" si="17"/>
        <v>110.50575500000001</v>
      </c>
      <c r="R156" s="8">
        <f t="shared" si="20"/>
        <v>2.5849359700000005</v>
      </c>
      <c r="S156" s="8">
        <f>Table3[[#This Row],[Non-Renewable Energy Production]]/Table3[[#This Row],[Total Production]]*100</f>
        <v>97.714280505469958</v>
      </c>
      <c r="T156" s="8">
        <f>Table3[[#This Row],[Renewable Energy Production]]/Table3[[#This Row],[Total Production]]*100</f>
        <v>2.2857194945300283</v>
      </c>
    </row>
    <row r="157" spans="1:20" x14ac:dyDescent="0.3">
      <c r="A157" s="5">
        <v>2023</v>
      </c>
      <c r="B157" s="5" t="s">
        <v>6</v>
      </c>
      <c r="C157" s="8">
        <v>0</v>
      </c>
      <c r="D157" s="8">
        <f>'[1]Oil Consumption - Tonnes'!BH45</f>
        <v>32.243517493563864</v>
      </c>
      <c r="E157" s="8">
        <v>2.5898493421292113</v>
      </c>
      <c r="F157" s="10">
        <f>Table1[[#This Row],[Natural Gas Consumption (Mil.ton.)]]</f>
        <v>14.099553330938258</v>
      </c>
      <c r="G157" s="8">
        <f>'[1]Coal Production - mt'!AR21</f>
        <v>88.697955550551711</v>
      </c>
      <c r="H157" s="8">
        <f>Table1[[#This Row],[Coal Consumption(Exajoules)]]*34.12</f>
        <v>51.382988710403438</v>
      </c>
      <c r="I157" s="8">
        <f>Table1[[#This Row],[Solar Energy Generation (Twh)]]*0.086</f>
        <v>1.0035134105542891</v>
      </c>
      <c r="J157" s="8">
        <f>Table1[[#This Row],[Solar Energy Consumption ( Exajoules)]]*34.12</f>
        <v>3.7232215619087214</v>
      </c>
      <c r="K157" s="8">
        <f>Table1[[#This Row],[Wind Energy Generation (Mil.ton)]]</f>
        <v>2.0751806887847888</v>
      </c>
      <c r="L157" s="8">
        <f>Table1[[#This Row],[Wind Energy Consumption(Exajoules)]]*23.88</f>
        <v>5.3886119699478146</v>
      </c>
      <c r="M157" s="8">
        <f>Table1[[#This Row],[Hydroelectricity Generation(Twh)]]*0.086</f>
        <v>0.20608368639296998</v>
      </c>
      <c r="N157" s="8">
        <f>Table1[[#This Row],[Hydroelectricity  Consumption (Exajoules)]]*0.086</f>
        <v>1.9272087179124354E-3</v>
      </c>
      <c r="O157" s="8">
        <f t="shared" si="18"/>
        <v>94.572582678412971</v>
      </c>
      <c r="P157" s="8">
        <f t="shared" si="19"/>
        <v>106.83982027548001</v>
      </c>
      <c r="Q157" s="8">
        <f t="shared" si="17"/>
        <v>91.287804892680924</v>
      </c>
      <c r="R157" s="8">
        <f t="shared" si="20"/>
        <v>3.2847777857320479</v>
      </c>
      <c r="S157" s="8">
        <f>Table3[[#This Row],[Non-Renewable Energy Production]]/Table3[[#This Row],[Total Production]]*100</f>
        <v>96.52671240151949</v>
      </c>
      <c r="T157" s="8">
        <f>Table3[[#This Row],[Renewable Energy Production]]/Table3[[#This Row],[Total Production]]*100</f>
        <v>3.4732875984805136</v>
      </c>
    </row>
    <row r="158" spans="1:20" x14ac:dyDescent="0.3">
      <c r="A158" s="5">
        <v>2020</v>
      </c>
      <c r="B158" s="5" t="str">
        <f>'[1]Solar Generation - TWh'!A46</f>
        <v>Portugal</v>
      </c>
      <c r="C158" s="8">
        <v>0</v>
      </c>
      <c r="D158" s="8">
        <f>'[1]Oil Consumption - Tonnes'!$BE$46</f>
        <v>9.5621054460000003</v>
      </c>
      <c r="E158" s="8">
        <v>0</v>
      </c>
      <c r="F158" s="10">
        <f>Table1[[#This Row],[Natural Gas Consumption (Mil.ton.)]]</f>
        <v>4.3463949245740787</v>
      </c>
      <c r="G158" s="8">
        <v>0</v>
      </c>
      <c r="H158" s="8">
        <f>Table1[[#This Row],[Coal Consumption(Exajoules)]]*34.12</f>
        <v>0</v>
      </c>
      <c r="I158" s="8">
        <f>Table1[[#This Row],[Solar Energy Generation (Twh)]]*0.086</f>
        <v>0.14754071222199996</v>
      </c>
      <c r="J158" s="8">
        <f>Table1[[#This Row],[Solar Energy Consumption ( Exajoules)]]*34.12</f>
        <v>0.55343611143529414</v>
      </c>
      <c r="K158" s="8">
        <f>Table1[[#This Row],[Wind Energy Generation (Mil.ton)]]</f>
        <v>1.0576850729539999</v>
      </c>
      <c r="L158" s="8">
        <f>Table1[[#This Row],[Wind Energy Consumption(Exajoules)]]*23.88</f>
        <v>9.0310733299702405E-4</v>
      </c>
      <c r="M158" s="8">
        <f>Table1[[#This Row],[Hydroelectricity Generation(Twh)]]*0.086</f>
        <v>1.0391018876103701</v>
      </c>
      <c r="N158" s="8">
        <f>Table1[[#This Row],[Hydroelectricity  Consumption (Exajoules)]]*0.086</f>
        <v>9.8243354856967918E-3</v>
      </c>
      <c r="O158" s="8">
        <f t="shared" si="18"/>
        <v>2.2443276727863699</v>
      </c>
      <c r="P158" s="8">
        <f t="shared" si="19"/>
        <v>14.472663924828066</v>
      </c>
      <c r="Q158" s="8">
        <f t="shared" si="17"/>
        <v>0</v>
      </c>
      <c r="R158" s="8">
        <f t="shared" si="20"/>
        <v>2.2443276727863699</v>
      </c>
      <c r="S158" s="8">
        <f>Table3[[#This Row],[Non-Renewable Energy Production]]/Table3[[#This Row],[Total Production]]*100</f>
        <v>0</v>
      </c>
      <c r="T158" s="8">
        <f>Table3[[#This Row],[Renewable Energy Production]]/Table3[[#This Row],[Total Production]]*100</f>
        <v>100</v>
      </c>
    </row>
    <row r="159" spans="1:20" x14ac:dyDescent="0.3">
      <c r="A159" s="5">
        <v>2021</v>
      </c>
      <c r="B159" s="5" t="str">
        <f>'[1]Solar Generation - TWh'!A46</f>
        <v>Portugal</v>
      </c>
      <c r="C159" s="8">
        <f>0</f>
        <v>0</v>
      </c>
      <c r="D159" s="8">
        <f>'[1]Oil Consumption - Tonnes'!BF46</f>
        <v>9.8004439999999988</v>
      </c>
      <c r="E159" s="8">
        <v>0</v>
      </c>
      <c r="F159" s="10">
        <f>Table1[[#This Row],[Natural Gas Consumption (Mil.ton.)]]</f>
        <v>4.1839071925931979</v>
      </c>
      <c r="G159" s="8">
        <v>0</v>
      </c>
      <c r="H159" s="8">
        <f>Table1[[#This Row],[Coal Consumption(Exajoules)]]*34.12</f>
        <v>0</v>
      </c>
      <c r="I159" s="8">
        <f>Table1[[#This Row],[Solar Energy Generation (Twh)]]*0.086</f>
        <v>0.19239610064600002</v>
      </c>
      <c r="J159" s="8">
        <f>Table1[[#This Row],[Solar Energy Consumption ( Exajoules)]]*34.12</f>
        <v>0.71905056171119208</v>
      </c>
      <c r="K159" s="8">
        <f>Table1[[#This Row],[Wind Energy Generation (Mil.ton)]]</f>
        <v>1.1365427844779998</v>
      </c>
      <c r="L159" s="8">
        <f>Table1[[#This Row],[Wind Energy Consumption(Exajoules)]]*23.88</f>
        <v>1.1247523943893611E-3</v>
      </c>
      <c r="M159" s="8">
        <f>Table1[[#This Row],[Hydroelectricity Generation(Twh)]]*0.086</f>
        <v>1.0240486725635027</v>
      </c>
      <c r="N159" s="8">
        <f>Table1[[#This Row],[Hydroelectricity  Consumption (Exajoules)]]*0.086</f>
        <v>9.6465760767459868E-3</v>
      </c>
      <c r="O159" s="8">
        <f t="shared" si="18"/>
        <v>2.3529875576875026</v>
      </c>
      <c r="P159" s="8">
        <f t="shared" si="19"/>
        <v>14.714173082775524</v>
      </c>
      <c r="Q159" s="8">
        <f t="shared" si="17"/>
        <v>0</v>
      </c>
      <c r="R159" s="8">
        <f t="shared" si="20"/>
        <v>2.3529875576875026</v>
      </c>
      <c r="S159" s="8">
        <f>Table3[[#This Row],[Non-Renewable Energy Production]]/Table3[[#This Row],[Total Production]]*100</f>
        <v>0</v>
      </c>
      <c r="T159" s="8">
        <f>Table3[[#This Row],[Renewable Energy Production]]/Table3[[#This Row],[Total Production]]*100</f>
        <v>100</v>
      </c>
    </row>
    <row r="160" spans="1:20" x14ac:dyDescent="0.3">
      <c r="A160" s="5">
        <v>2022</v>
      </c>
      <c r="B160" s="5" t="s">
        <v>19</v>
      </c>
      <c r="C160" s="8">
        <v>0</v>
      </c>
      <c r="D160" s="8">
        <f>'[1]Oil Consumption - Tonnes'!BG46</f>
        <v>10.798028999999998</v>
      </c>
      <c r="E160" s="8">
        <v>0</v>
      </c>
      <c r="F160" s="10">
        <f>Table1[[#This Row],[Natural Gas Consumption (Mil.ton.)]]</f>
        <v>4.0239932104796408</v>
      </c>
      <c r="G160" s="8">
        <v>0</v>
      </c>
      <c r="H160" s="8">
        <f>Table1[[#This Row],[Coal Consumption(Exajoules)]]*34.12</f>
        <v>0</v>
      </c>
      <c r="I160" s="8">
        <f>Table1[[#This Row],[Solar Energy Generation (Twh)]]*0.086</f>
        <v>0.30263400000000001</v>
      </c>
      <c r="J160" s="8">
        <f>Table1[[#This Row],[Solar Energy Consumption ( Exajoules)]]*34.12</f>
        <v>1.1269230829179286</v>
      </c>
      <c r="K160" s="8">
        <f>Table1[[#This Row],[Wind Energy Generation (Mil.ton)]]</f>
        <v>1.138984</v>
      </c>
      <c r="L160" s="8">
        <f>Table1[[#This Row],[Wind Energy Consumption(Exajoules)]]*23.88</f>
        <v>8.9652064925758166E-4</v>
      </c>
      <c r="M160" s="8">
        <f>Table1[[#This Row],[Hydroelectricity Generation(Twh)]]*0.086</f>
        <v>0.56312799999999996</v>
      </c>
      <c r="N160" s="8">
        <f>Table1[[#This Row],[Hydroelectricity  Consumption (Exajoules)]]*0.086</f>
        <v>5.2853421047329898E-3</v>
      </c>
      <c r="O160" s="8">
        <f t="shared" si="18"/>
        <v>2.0047459999999999</v>
      </c>
      <c r="P160" s="8">
        <f t="shared" si="19"/>
        <v>15.955127156151557</v>
      </c>
      <c r="Q160" s="8">
        <f t="shared" si="17"/>
        <v>0</v>
      </c>
      <c r="R160" s="8">
        <f t="shared" si="20"/>
        <v>2.0047459999999999</v>
      </c>
      <c r="S160" s="8">
        <f>Table3[[#This Row],[Non-Renewable Energy Production]]/Table3[[#This Row],[Total Production]]*100</f>
        <v>0</v>
      </c>
      <c r="T160" s="8">
        <f>Table3[[#This Row],[Renewable Energy Production]]/Table3[[#This Row],[Total Production]]*100</f>
        <v>100</v>
      </c>
    </row>
    <row r="161" spans="1:20" x14ac:dyDescent="0.3">
      <c r="A161" s="5">
        <v>2023</v>
      </c>
      <c r="B161" s="5" t="s">
        <v>19</v>
      </c>
      <c r="C161" s="8">
        <v>0</v>
      </c>
      <c r="D161" s="8">
        <f>'[1]Oil Consumption - Tonnes'!BH46</f>
        <v>10.338501222024133</v>
      </c>
      <c r="E161" s="8">
        <v>0</v>
      </c>
      <c r="F161" s="10">
        <f>Table1[[#This Row],[Natural Gas Consumption (Mil.ton.)]]</f>
        <v>3.2259537094893092</v>
      </c>
      <c r="G161" s="8">
        <v>0</v>
      </c>
      <c r="H161" s="8">
        <f>Table1[[#This Row],[Coal Consumption(Exajoules)]]*34.12</f>
        <v>0</v>
      </c>
      <c r="I161" s="8">
        <f>Table1[[#This Row],[Solar Energy Generation (Twh)]]*0.086</f>
        <v>0.47076399999999996</v>
      </c>
      <c r="J161" s="8">
        <f>Table1[[#This Row],[Solar Energy Consumption ( Exajoules)]]*34.12</f>
        <v>1.7466221211850641</v>
      </c>
      <c r="K161" s="8">
        <f>Table1[[#This Row],[Wind Energy Generation (Mil.ton)]]</f>
        <v>1.131502</v>
      </c>
      <c r="L161" s="8">
        <f>Table1[[#This Row],[Wind Energy Consumption(Exajoules)]]*23.88</f>
        <v>8.9326318673556661E-4</v>
      </c>
      <c r="M161" s="8">
        <f>Table1[[#This Row],[Hydroelectricity Generation(Twh)]]*0.086</f>
        <v>1.0405139999999999</v>
      </c>
      <c r="N161" s="8">
        <f>Table1[[#This Row],[Hydroelectricity  Consumption (Exajoules)]]*0.086</f>
        <v>9.730452805757522E-3</v>
      </c>
      <c r="O161" s="8">
        <f t="shared" si="18"/>
        <v>2.6427800000000001</v>
      </c>
      <c r="P161" s="8">
        <f t="shared" si="19"/>
        <v>15.321700768690999</v>
      </c>
      <c r="Q161" s="8">
        <f t="shared" si="17"/>
        <v>0</v>
      </c>
      <c r="R161" s="8">
        <f t="shared" si="20"/>
        <v>2.6427800000000001</v>
      </c>
      <c r="S161" s="8">
        <f>Table3[[#This Row],[Non-Renewable Energy Production]]/Table3[[#This Row],[Total Production]]*100</f>
        <v>0</v>
      </c>
      <c r="T161" s="8">
        <f>Table3[[#This Row],[Renewable Energy Production]]/Table3[[#This Row],[Total Production]]*100</f>
        <v>100</v>
      </c>
    </row>
    <row r="162" spans="1:20" x14ac:dyDescent="0.3">
      <c r="A162" s="5">
        <v>2020</v>
      </c>
      <c r="B162" s="5" t="str">
        <f>'[1]Oil Production - tonnes'!A42</f>
        <v>Qatar</v>
      </c>
      <c r="C162" s="8">
        <f>'[1]Oil Production - tonnes'!BE42</f>
        <v>72.15530545782994</v>
      </c>
      <c r="D162" s="8">
        <f>'[1]Oil Consumption - Tonnes'!BE74</f>
        <v>10.021546292445317</v>
      </c>
      <c r="E162" s="8">
        <v>125.95308322838405</v>
      </c>
      <c r="F162" s="10">
        <f>Table1[[#This Row],[Natural Gas Consumption (Mil.ton.)]]</f>
        <v>27.65752899052076</v>
      </c>
      <c r="G162" s="8">
        <v>0</v>
      </c>
      <c r="H162" s="8">
        <f>Table1[[#This Row],[Coal Consumption(Exajoules)]]*34.12</f>
        <v>9.1980832349509E-3</v>
      </c>
      <c r="I162" s="8">
        <f>Table1[[#This Row],[Solar Energy Generation (Twh)]]*0.086</f>
        <v>7.1930400000000004E-4</v>
      </c>
      <c r="J162" s="8">
        <f>Table1[[#This Row],[Solar Energy Consumption ( Exajoules)]]*34.12</f>
        <v>0</v>
      </c>
      <c r="K162" s="8">
        <f>Table1[[#This Row],[Wind Energy Generation (Mil.ton)]]</f>
        <v>0</v>
      </c>
      <c r="L162" s="8">
        <f>Table1[[#This Row],[Wind Energy Consumption(Exajoules)]]*23.88</f>
        <v>0</v>
      </c>
      <c r="M162" s="8">
        <f>Table1[[#This Row],[Hydroelectricity Generation(Twh)]]*0.086</f>
        <v>0</v>
      </c>
      <c r="N162" s="8">
        <f>Table1[[#This Row],[Hydroelectricity  Consumption (Exajoules)]]*0.086</f>
        <v>0</v>
      </c>
      <c r="O162" s="8">
        <f t="shared" si="18"/>
        <v>198.10910799021397</v>
      </c>
      <c r="P162" s="8">
        <f t="shared" si="19"/>
        <v>37.688273366201024</v>
      </c>
      <c r="Q162" s="8">
        <f t="shared" si="17"/>
        <v>198.10838868621397</v>
      </c>
      <c r="R162" s="8">
        <f t="shared" si="20"/>
        <v>7.1930400000000004E-4</v>
      </c>
      <c r="S162" s="8">
        <f>Table3[[#This Row],[Non-Renewable Energy Production]]/Table3[[#This Row],[Total Production]]*100</f>
        <v>99.999636915229544</v>
      </c>
      <c r="T162" s="8">
        <f>Table3[[#This Row],[Renewable Energy Production]]/Table3[[#This Row],[Total Production]]*100</f>
        <v>3.6308477045665747E-4</v>
      </c>
    </row>
    <row r="163" spans="1:20" x14ac:dyDescent="0.3">
      <c r="A163" s="5">
        <v>2021</v>
      </c>
      <c r="B163" s="5" t="str">
        <f>'[1]Oil Production - tonnes'!A42</f>
        <v>Qatar</v>
      </c>
      <c r="C163" s="8">
        <f>'[1]Oil Production - tonnes'!BF42</f>
        <v>70.778470521866026</v>
      </c>
      <c r="D163" s="8">
        <f>'[1]Oil Consumption - Tonnes'!BF74</f>
        <v>11.121063434074385</v>
      </c>
      <c r="E163" s="8">
        <v>127.42588759761517</v>
      </c>
      <c r="F163" s="10">
        <f>Table1[[#This Row],[Natural Gas Consumption (Mil.ton.)]]</f>
        <v>28.879277010745806</v>
      </c>
      <c r="G163" s="8">
        <v>0</v>
      </c>
      <c r="H163" s="8">
        <f>Table1[[#This Row],[Coal Consumption(Exajoules)]]*34.12</f>
        <v>3.512824238860048E-3</v>
      </c>
      <c r="I163" s="8">
        <f>Table1[[#This Row],[Solar Energy Generation (Twh)]]*0.086</f>
        <v>7.1733868852459019E-4</v>
      </c>
      <c r="J163" s="8">
        <f>Table1[[#This Row],[Solar Energy Consumption ( Exajoules)]]*34.12</f>
        <v>0</v>
      </c>
      <c r="K163" s="8">
        <f>Table1[[#This Row],[Wind Energy Generation (Mil.ton)]]</f>
        <v>0</v>
      </c>
      <c r="L163" s="8">
        <f>Table1[[#This Row],[Wind Energy Consumption(Exajoules)]]*23.88</f>
        <v>0</v>
      </c>
      <c r="M163" s="8">
        <f>Table1[[#This Row],[Hydroelectricity Generation(Twh)]]*0.086</f>
        <v>0</v>
      </c>
      <c r="N163" s="8">
        <f>Table1[[#This Row],[Hydroelectricity  Consumption (Exajoules)]]*0.086</f>
        <v>0</v>
      </c>
      <c r="O163" s="8">
        <f t="shared" si="18"/>
        <v>198.20507545816972</v>
      </c>
      <c r="P163" s="8">
        <f t="shared" si="19"/>
        <v>40.00385326905905</v>
      </c>
      <c r="Q163" s="8">
        <f t="shared" si="17"/>
        <v>198.20435811948118</v>
      </c>
      <c r="R163" s="8">
        <f t="shared" si="20"/>
        <v>7.1733868852459019E-4</v>
      </c>
      <c r="S163" s="8">
        <f>Table3[[#This Row],[Non-Renewable Energy Production]]/Table3[[#This Row],[Total Production]]*100</f>
        <v>99.999638082583459</v>
      </c>
      <c r="T163" s="8">
        <f>Table3[[#This Row],[Renewable Energy Production]]/Table3[[#This Row],[Total Production]]*100</f>
        <v>3.6191741652750022E-4</v>
      </c>
    </row>
    <row r="164" spans="1:20" x14ac:dyDescent="0.3">
      <c r="A164" s="5">
        <v>2022</v>
      </c>
      <c r="B164" s="5" t="str">
        <f>'[1]Oil Production - tonnes'!A42</f>
        <v>Qatar</v>
      </c>
      <c r="C164" s="8">
        <f>'[1]Oil Production - tonnes'!BG42</f>
        <v>72.678277927042515</v>
      </c>
      <c r="D164" s="8">
        <f>'[1]Oil Consumption - Tonnes'!BG74</f>
        <v>12.896025134856146</v>
      </c>
      <c r="E164" s="8">
        <v>128.5043731025481</v>
      </c>
      <c r="F164" s="10">
        <f>Table1[[#This Row],[Natural Gas Consumption (Mil.ton.)]]</f>
        <v>29.04012780273256</v>
      </c>
      <c r="G164" s="8">
        <v>0</v>
      </c>
      <c r="H164" s="8">
        <f>Table1[[#This Row],[Coal Consumption(Exajoules)]]*34.12</f>
        <v>1.4122993194032459E-2</v>
      </c>
      <c r="I164" s="8">
        <f>Table1[[#This Row],[Solar Energy Generation (Twh)]]*0.086</f>
        <v>7.1930400000000004E-4</v>
      </c>
      <c r="J164" s="8">
        <f>Table1[[#This Row],[Solar Energy Consumption ( Exajoules)]]*34.12</f>
        <v>0</v>
      </c>
      <c r="K164" s="8">
        <f>Table1[[#This Row],[Wind Energy Generation (Mil.ton)]]</f>
        <v>0</v>
      </c>
      <c r="L164" s="8">
        <f>Table1[[#This Row],[Wind Energy Consumption(Exajoules)]]*23.88</f>
        <v>0</v>
      </c>
      <c r="M164" s="8">
        <f>Table1[[#This Row],[Hydroelectricity Generation(Twh)]]*0.086</f>
        <v>0</v>
      </c>
      <c r="N164" s="8">
        <f>Table1[[#This Row],[Hydroelectricity  Consumption (Exajoules)]]*0.086</f>
        <v>0</v>
      </c>
      <c r="O164" s="8">
        <f t="shared" si="18"/>
        <v>201.1833703335906</v>
      </c>
      <c r="P164" s="8">
        <f t="shared" si="19"/>
        <v>41.950275930782738</v>
      </c>
      <c r="Q164" s="8">
        <f t="shared" si="17"/>
        <v>201.1826510295906</v>
      </c>
      <c r="R164" s="8">
        <f t="shared" si="20"/>
        <v>7.1930400000000004E-4</v>
      </c>
      <c r="S164" s="8">
        <f>Table3[[#This Row],[Non-Renewable Energy Production]]/Table3[[#This Row],[Total Production]]*100</f>
        <v>99.999642463490488</v>
      </c>
      <c r="T164" s="8">
        <f>Table3[[#This Row],[Renewable Energy Production]]/Table3[[#This Row],[Total Production]]*100</f>
        <v>3.5753650950736727E-4</v>
      </c>
    </row>
    <row r="165" spans="1:20" x14ac:dyDescent="0.3">
      <c r="A165" s="5">
        <v>2023</v>
      </c>
      <c r="B165" s="5" t="str">
        <f>'[1]Oil Production - tonnes'!A42</f>
        <v>Qatar</v>
      </c>
      <c r="C165" s="8">
        <f>'[1]Oil Production - tonnes'!BH42</f>
        <v>74.112968598889239</v>
      </c>
      <c r="D165" s="8">
        <f>'[1]Oil Consumption - Tonnes'!BH74</f>
        <v>13.5892227322722</v>
      </c>
      <c r="E165" s="8">
        <v>130.30314232782504</v>
      </c>
      <c r="F165" s="10">
        <f>Table1[[#This Row],[Natural Gas Consumption (Mil.ton.)]]</f>
        <v>31.82494892874881</v>
      </c>
      <c r="G165" s="8">
        <v>0</v>
      </c>
      <c r="H165" s="8">
        <f>Table1[[#This Row],[Coal Consumption(Exajoules)]]*34.12</f>
        <v>1.6115560757461934E-2</v>
      </c>
      <c r="I165" s="8">
        <f>Table1[[#This Row],[Solar Energy Generation (Twh)]]*0.086</f>
        <v>0.11355130400000002</v>
      </c>
      <c r="J165" s="8">
        <f>Table1[[#This Row],[Solar Energy Consumption ( Exajoules)]]*34.12</f>
        <v>0.42129647210240362</v>
      </c>
      <c r="K165" s="8">
        <f>Table1[[#This Row],[Wind Energy Generation (Mil.ton)]]</f>
        <v>0</v>
      </c>
      <c r="L165" s="8">
        <f>Table1[[#This Row],[Wind Energy Consumption(Exajoules)]]*23.88</f>
        <v>0</v>
      </c>
      <c r="M165" s="8">
        <f>Table1[[#This Row],[Hydroelectricity Generation(Twh)]]*0.086</f>
        <v>0</v>
      </c>
      <c r="N165" s="8">
        <f>Table1[[#This Row],[Hydroelectricity  Consumption (Exajoules)]]*0.086</f>
        <v>0</v>
      </c>
      <c r="O165" s="8">
        <f t="shared" si="18"/>
        <v>204.52966223071428</v>
      </c>
      <c r="P165" s="8">
        <f t="shared" si="19"/>
        <v>45.851583693880876</v>
      </c>
      <c r="Q165" s="8">
        <f t="shared" si="17"/>
        <v>204.41611092671428</v>
      </c>
      <c r="R165" s="8">
        <f t="shared" si="20"/>
        <v>0.11355130400000002</v>
      </c>
      <c r="S165" s="8">
        <f>Table3[[#This Row],[Non-Renewable Energy Production]]/Table3[[#This Row],[Total Production]]*100</f>
        <v>99.944481742764566</v>
      </c>
      <c r="T165" s="8">
        <f>Table3[[#This Row],[Renewable Energy Production]]/Table3[[#This Row],[Total Production]]*100</f>
        <v>5.5518257235428019E-2</v>
      </c>
    </row>
    <row r="166" spans="1:20" x14ac:dyDescent="0.3">
      <c r="A166" s="5">
        <v>2020</v>
      </c>
      <c r="B166" s="5" t="str">
        <f>'[1]Oil Production - tonnes'!A53</f>
        <v xml:space="preserve">Republic of Congo </v>
      </c>
      <c r="C166" s="8">
        <f>'[1]Oil Production - tonnes'!BE53</f>
        <v>15.752179504347653</v>
      </c>
      <c r="D166" s="8">
        <f>0</f>
        <v>0</v>
      </c>
      <c r="E166" s="8">
        <v>0</v>
      </c>
      <c r="F166" s="10">
        <f>Table1[[#This Row],[Natural Gas Consumption (Mil.ton.)]]</f>
        <v>0</v>
      </c>
      <c r="G166" s="8">
        <v>0</v>
      </c>
      <c r="H166" s="8">
        <f>Table1[[#This Row],[Coal Consumption(Exajoules)]]*34.12</f>
        <v>0</v>
      </c>
      <c r="I166" s="8">
        <f>Table1[[#This Row],[Solar Energy Generation (Twh)]]*0.086</f>
        <v>0</v>
      </c>
      <c r="J166" s="8">
        <f>Table1[[#This Row],[Solar Energy Consumption ( Exajoules)]]*34.12</f>
        <v>0</v>
      </c>
      <c r="K166" s="8">
        <f>Table1[[#This Row],[Wind Energy Generation (Mil.ton)]]</f>
        <v>0</v>
      </c>
      <c r="L166" s="8">
        <f>Table1[[#This Row],[Wind Energy Consumption(Exajoules)]]*23.88</f>
        <v>0</v>
      </c>
      <c r="M166" s="8">
        <f>Table1[[#This Row],[Hydroelectricity Generation(Twh)]]*0.086</f>
        <v>0</v>
      </c>
      <c r="N166" s="8">
        <f>Table1[[#This Row],[Hydroelectricity  Consumption (Exajoules)]]*0.086</f>
        <v>0</v>
      </c>
      <c r="O166" s="8">
        <f t="shared" si="18"/>
        <v>15.752179504347653</v>
      </c>
      <c r="P166" s="8">
        <f t="shared" si="19"/>
        <v>0</v>
      </c>
      <c r="Q166" s="8">
        <f t="shared" si="17"/>
        <v>15.752179504347653</v>
      </c>
      <c r="R166" s="8">
        <f t="shared" si="20"/>
        <v>0</v>
      </c>
      <c r="S166" s="8">
        <f>Table3[[#This Row],[Non-Renewable Energy Production]]/Table3[[#This Row],[Total Production]]*100</f>
        <v>100</v>
      </c>
      <c r="T166" s="8">
        <f>Table3[[#This Row],[Renewable Energy Production]]/Table3[[#This Row],[Total Production]]*100</f>
        <v>0</v>
      </c>
    </row>
    <row r="167" spans="1:20" x14ac:dyDescent="0.3">
      <c r="A167" s="5">
        <v>2021</v>
      </c>
      <c r="B167" s="5" t="str">
        <f>'[1]Oil Production - tonnes'!A53</f>
        <v xml:space="preserve">Republic of Congo </v>
      </c>
      <c r="C167" s="8">
        <f>'[1]Oil Production - tonnes'!BF53</f>
        <v>14.002080508474577</v>
      </c>
      <c r="D167" s="8">
        <v>0</v>
      </c>
      <c r="E167" s="8">
        <v>0</v>
      </c>
      <c r="F167" s="10">
        <f>Table1[[#This Row],[Natural Gas Consumption (Mil.ton.)]]</f>
        <v>0</v>
      </c>
      <c r="G167" s="8">
        <v>0</v>
      </c>
      <c r="H167" s="8">
        <f>Table1[[#This Row],[Coal Consumption(Exajoules)]]*34.12</f>
        <v>0</v>
      </c>
      <c r="I167" s="8">
        <f>Table1[[#This Row],[Solar Energy Generation (Twh)]]*0.086</f>
        <v>0</v>
      </c>
      <c r="J167" s="8">
        <f>Table1[[#This Row],[Solar Energy Consumption ( Exajoules)]]*34.12</f>
        <v>0</v>
      </c>
      <c r="K167" s="8">
        <f>Table1[[#This Row],[Wind Energy Generation (Mil.ton)]]</f>
        <v>0</v>
      </c>
      <c r="L167" s="8">
        <f>Table1[[#This Row],[Wind Energy Consumption(Exajoules)]]*23.88</f>
        <v>0</v>
      </c>
      <c r="M167" s="8">
        <f>Table1[[#This Row],[Hydroelectricity Generation(Twh)]]*0.086</f>
        <v>0</v>
      </c>
      <c r="N167" s="8">
        <f>Table1[[#This Row],[Hydroelectricity  Consumption (Exajoules)]]*0.086</f>
        <v>0</v>
      </c>
      <c r="O167" s="8">
        <f t="shared" si="18"/>
        <v>14.002080508474577</v>
      </c>
      <c r="P167" s="8">
        <f t="shared" si="19"/>
        <v>0</v>
      </c>
      <c r="Q167" s="8">
        <f t="shared" si="17"/>
        <v>14.002080508474577</v>
      </c>
      <c r="R167" s="8">
        <f t="shared" si="20"/>
        <v>0</v>
      </c>
      <c r="S167" s="8">
        <f>Table3[[#This Row],[Non-Renewable Energy Production]]/Table3[[#This Row],[Total Production]]*100</f>
        <v>100</v>
      </c>
      <c r="T167" s="8">
        <f>Table3[[#This Row],[Renewable Energy Production]]/Table3[[#This Row],[Total Production]]*100</f>
        <v>0</v>
      </c>
    </row>
    <row r="168" spans="1:20" x14ac:dyDescent="0.3">
      <c r="A168" s="5">
        <v>2022</v>
      </c>
      <c r="B168" s="5" t="str">
        <f>'[1]Oil Production - tonnes'!A53</f>
        <v xml:space="preserve">Republic of Congo </v>
      </c>
      <c r="C168" s="8">
        <f>'[1]Oil Production - tonnes'!BG53</f>
        <v>13.742146892655366</v>
      </c>
      <c r="D168" s="8">
        <v>0</v>
      </c>
      <c r="E168" s="8">
        <v>0</v>
      </c>
      <c r="F168" s="10">
        <f>Table1[[#This Row],[Natural Gas Consumption (Mil.ton.)]]</f>
        <v>0</v>
      </c>
      <c r="G168" s="8">
        <v>0</v>
      </c>
      <c r="H168" s="8">
        <f>Table1[[#This Row],[Coal Consumption(Exajoules)]]*34.12</f>
        <v>0</v>
      </c>
      <c r="I168" s="8">
        <f>Table1[[#This Row],[Solar Energy Generation (Twh)]]*0.086</f>
        <v>0</v>
      </c>
      <c r="J168" s="8">
        <f>Table1[[#This Row],[Solar Energy Consumption ( Exajoules)]]*34.12</f>
        <v>0</v>
      </c>
      <c r="K168" s="8">
        <f>Table1[[#This Row],[Wind Energy Generation (Mil.ton)]]</f>
        <v>0</v>
      </c>
      <c r="L168" s="8">
        <f>Table1[[#This Row],[Wind Energy Consumption(Exajoules)]]*23.88</f>
        <v>0</v>
      </c>
      <c r="M168" s="8">
        <f>Table1[[#This Row],[Hydroelectricity Generation(Twh)]]*0.086</f>
        <v>0</v>
      </c>
      <c r="N168" s="8">
        <f>Table1[[#This Row],[Hydroelectricity  Consumption (Exajoules)]]*0.086</f>
        <v>0</v>
      </c>
      <c r="O168" s="8">
        <f t="shared" si="18"/>
        <v>13.742146892655366</v>
      </c>
      <c r="P168" s="8">
        <f t="shared" si="19"/>
        <v>0</v>
      </c>
      <c r="Q168" s="8">
        <f t="shared" si="17"/>
        <v>13.742146892655366</v>
      </c>
      <c r="R168" s="8">
        <f t="shared" si="20"/>
        <v>0</v>
      </c>
      <c r="S168" s="8">
        <f>Table3[[#This Row],[Non-Renewable Energy Production]]/Table3[[#This Row],[Total Production]]*100</f>
        <v>100</v>
      </c>
      <c r="T168" s="8">
        <f>Table3[[#This Row],[Renewable Energy Production]]/Table3[[#This Row],[Total Production]]*100</f>
        <v>0</v>
      </c>
    </row>
    <row r="169" spans="1:20" x14ac:dyDescent="0.3">
      <c r="A169" s="5">
        <v>2023</v>
      </c>
      <c r="B169" s="5" t="str">
        <f>'[1]Oil Production - tonnes'!A53</f>
        <v xml:space="preserve">Republic of Congo </v>
      </c>
      <c r="C169" s="8">
        <f>'[1]Oil Production - tonnes'!BH53</f>
        <v>14.226545197740114</v>
      </c>
      <c r="D169" s="8">
        <v>0</v>
      </c>
      <c r="E169" s="8">
        <v>0</v>
      </c>
      <c r="F169" s="10">
        <f>Table1[[#This Row],[Natural Gas Consumption (Mil.ton.)]]</f>
        <v>0</v>
      </c>
      <c r="G169" s="8">
        <v>0</v>
      </c>
      <c r="H169" s="8">
        <f>Table1[[#This Row],[Coal Consumption(Exajoules)]]*34.12</f>
        <v>0</v>
      </c>
      <c r="I169" s="8">
        <f>Table1[[#This Row],[Solar Energy Generation (Twh)]]*0.086</f>
        <v>0</v>
      </c>
      <c r="J169" s="8">
        <f>Table1[[#This Row],[Solar Energy Consumption ( Exajoules)]]*34.12</f>
        <v>0</v>
      </c>
      <c r="K169" s="8">
        <f>Table1[[#This Row],[Wind Energy Generation (Mil.ton)]]</f>
        <v>0</v>
      </c>
      <c r="L169" s="8">
        <f>Table1[[#This Row],[Wind Energy Consumption(Exajoules)]]*23.88</f>
        <v>0</v>
      </c>
      <c r="M169" s="8">
        <f>Table1[[#This Row],[Hydroelectricity Generation(Twh)]]*0.086</f>
        <v>0</v>
      </c>
      <c r="N169" s="8">
        <f>Table1[[#This Row],[Hydroelectricity  Consumption (Exajoules)]]*0.086</f>
        <v>0</v>
      </c>
      <c r="O169" s="8">
        <f t="shared" si="18"/>
        <v>14.226545197740114</v>
      </c>
      <c r="P169" s="8">
        <f t="shared" si="19"/>
        <v>0</v>
      </c>
      <c r="Q169" s="8">
        <f t="shared" si="17"/>
        <v>14.226545197740114</v>
      </c>
      <c r="R169" s="8">
        <f t="shared" si="20"/>
        <v>0</v>
      </c>
      <c r="S169" s="8">
        <f>Table3[[#This Row],[Non-Renewable Energy Production]]/Table3[[#This Row],[Total Production]]*100</f>
        <v>100</v>
      </c>
      <c r="T169" s="8">
        <f>Table3[[#This Row],[Renewable Energy Production]]/Table3[[#This Row],[Total Production]]*100</f>
        <v>0</v>
      </c>
    </row>
    <row r="170" spans="1:20" x14ac:dyDescent="0.3">
      <c r="A170" s="5">
        <v>2020</v>
      </c>
      <c r="B170" s="5" t="str">
        <f>'[1]Oil Production - tonnes'!A24</f>
        <v>Romania</v>
      </c>
      <c r="C170" s="8">
        <f>'[1]Oil Production - tonnes'!BE24</f>
        <v>3.4569999999999999</v>
      </c>
      <c r="D170" s="8">
        <f>'[1]Oil Consumption - Tonnes'!BE47</f>
        <v>9.8102280000000004</v>
      </c>
      <c r="E170" s="8">
        <v>6.1893514000000014</v>
      </c>
      <c r="F170" s="10">
        <f>Table1[[#This Row],[Natural Gas Consumption (Mil.ton.)]]</f>
        <v>0.71346600000000004</v>
      </c>
      <c r="G170" s="8">
        <f>'[1]Coal Production - mt'!$AO$22</f>
        <v>15.032727999999999</v>
      </c>
      <c r="H170" s="8">
        <f>Table1[[#This Row],[Coal Consumption(Exajoules)]]*34.12</f>
        <v>5.1247404283285141</v>
      </c>
      <c r="I170" s="8">
        <f>Table1[[#This Row],[Solar Energy Generation (Twh)]]*0.086</f>
        <v>0.149038</v>
      </c>
      <c r="J170" s="8">
        <f>Table1[[#This Row],[Solar Energy Consumption ( Exajoules)]]*34.12</f>
        <v>0.55905258424580095</v>
      </c>
      <c r="K170" s="8">
        <f>Table1[[#This Row],[Wind Energy Generation (Mil.ton)]]</f>
        <v>0.59726999999999997</v>
      </c>
      <c r="L170" s="8">
        <f>Table1[[#This Row],[Wind Energy Consumption(Exajoules)]]*23.88</f>
        <v>1.4113309957610909E-3</v>
      </c>
      <c r="M170" s="8">
        <f>Table1[[#This Row],[Hydroelectricity Generation(Twh)]]*0.086</f>
        <v>1.322753702</v>
      </c>
      <c r="N170" s="8">
        <f>Table1[[#This Row],[Hydroelectricity  Consumption (Exajoules)]]*0.086</f>
        <v>1.2506162285804747E-2</v>
      </c>
      <c r="O170" s="8">
        <f t="shared" si="18"/>
        <v>26.748141101999998</v>
      </c>
      <c r="P170" s="8">
        <f t="shared" si="19"/>
        <v>16.221404505855883</v>
      </c>
      <c r="Q170" s="8">
        <f t="shared" si="17"/>
        <v>24.679079399999999</v>
      </c>
      <c r="R170" s="8">
        <f t="shared" si="20"/>
        <v>2.0690617019999999</v>
      </c>
      <c r="S170" s="8">
        <f>Table3[[#This Row],[Non-Renewable Energy Production]]/Table3[[#This Row],[Total Production]]*100</f>
        <v>92.264652358046334</v>
      </c>
      <c r="T170" s="8">
        <f>Table3[[#This Row],[Renewable Energy Production]]/Table3[[#This Row],[Total Production]]*100</f>
        <v>7.7353476419536795</v>
      </c>
    </row>
    <row r="171" spans="1:20" x14ac:dyDescent="0.3">
      <c r="A171" s="5">
        <v>2021</v>
      </c>
      <c r="B171" s="5" t="str">
        <f>'[1]Oil Production - tonnes'!A24</f>
        <v>Romania</v>
      </c>
      <c r="C171" s="8">
        <f>'[1]Oil Production - tonnes'!BF24</f>
        <v>3.3220000000000001</v>
      </c>
      <c r="D171" s="8">
        <f>'[1]Oil Consumption - Tonnes'!BF47</f>
        <v>10.515892999999998</v>
      </c>
      <c r="E171" s="8">
        <v>6.2176943200000023</v>
      </c>
      <c r="F171" s="10">
        <f>Table1[[#This Row],[Natural Gas Consumption (Mil.ton.)]]</f>
        <v>8.3296488800000006</v>
      </c>
      <c r="G171" s="8">
        <f>'[1]Coal Production - mt'!AP22</f>
        <v>17.739497999999998</v>
      </c>
      <c r="H171" s="8">
        <f>Table1[[#This Row],[Coal Consumption(Exajoules)]]*34.12</f>
        <v>5.7887270712852477</v>
      </c>
      <c r="I171" s="8">
        <f>Table1[[#This Row],[Solar Energy Generation (Twh)]]*0.086</f>
        <v>0.146458</v>
      </c>
      <c r="J171" s="8">
        <f>Table1[[#This Row],[Solar Energy Consumption ( Exajoules)]]*34.12</f>
        <v>0.54736408747732634</v>
      </c>
      <c r="K171" s="8">
        <f>Table1[[#This Row],[Wind Energy Generation (Mil.ton)]]</f>
        <v>0.56553600000000004</v>
      </c>
      <c r="L171" s="8">
        <f>Table1[[#This Row],[Wind Energy Consumption(Exajoules)]]*23.88</f>
        <v>1.2581480735389049E-3</v>
      </c>
      <c r="M171" s="8">
        <f>Table1[[#This Row],[Hydroelectricity Generation(Twh)]]*0.086</f>
        <v>1.4974262380000001</v>
      </c>
      <c r="N171" s="8">
        <f>Table1[[#This Row],[Hydroelectricity  Consumption (Exajoules)]]*0.086</f>
        <v>1.4105811148881911E-2</v>
      </c>
      <c r="O171" s="8">
        <f t="shared" si="18"/>
        <v>29.488612558</v>
      </c>
      <c r="P171" s="8">
        <f t="shared" si="19"/>
        <v>25.196996997984993</v>
      </c>
      <c r="Q171" s="8">
        <f t="shared" si="17"/>
        <v>27.27919232</v>
      </c>
      <c r="R171" s="8">
        <f t="shared" si="20"/>
        <v>2.2094202379999999</v>
      </c>
      <c r="S171" s="8">
        <f>Table3[[#This Row],[Non-Renewable Energy Production]]/Table3[[#This Row],[Total Production]]*100</f>
        <v>92.507547672328158</v>
      </c>
      <c r="T171" s="8">
        <f>Table3[[#This Row],[Renewable Energy Production]]/Table3[[#This Row],[Total Production]]*100</f>
        <v>7.4924523276718347</v>
      </c>
    </row>
    <row r="172" spans="1:20" x14ac:dyDescent="0.3">
      <c r="A172" s="5">
        <v>2022</v>
      </c>
      <c r="B172" s="5" t="str">
        <f>'[1]Oil Production - tonnes'!A24</f>
        <v>Romania</v>
      </c>
      <c r="C172" s="8">
        <f>'[1]Oil Production - tonnes'!BG24</f>
        <v>3.1310000000000002</v>
      </c>
      <c r="D172" s="8">
        <f>'[1]Oil Consumption - Tonnes'!BG47</f>
        <v>10.584276000000003</v>
      </c>
      <c r="E172" s="8">
        <v>6.3004096000000001</v>
      </c>
      <c r="F172" s="10">
        <f>Table1[[#This Row],[Natural Gas Consumption (Mil.ton.)]]</f>
        <v>0.57583799999999996</v>
      </c>
      <c r="G172" s="8">
        <f>'[1]Coal Production - mt'!AQ22</f>
        <v>18.206032999999998</v>
      </c>
      <c r="H172" s="8">
        <f>Table1[[#This Row],[Coal Consumption(Exajoules)]]*34.12</f>
        <v>5.163405331969261</v>
      </c>
      <c r="I172" s="8">
        <f>Table1[[#This Row],[Solar Energy Generation (Twh)]]*0.086</f>
        <v>0.171004034</v>
      </c>
      <c r="J172" s="8">
        <f>Table1[[#This Row],[Solar Energy Consumption ( Exajoules)]]*34.12</f>
        <v>0.63677044890820977</v>
      </c>
      <c r="K172" s="8">
        <f>Table1[[#This Row],[Wind Energy Generation (Mil.ton)]]</f>
        <v>0.60174199999999989</v>
      </c>
      <c r="L172" s="8">
        <f>Table1[[#This Row],[Wind Energy Consumption(Exajoules)]]*23.88</f>
        <v>1.2844899435003753E-3</v>
      </c>
      <c r="M172" s="8">
        <f>Table1[[#This Row],[Hydroelectricity Generation(Twh)]]*0.086</f>
        <v>1.2019900079999999</v>
      </c>
      <c r="N172" s="8">
        <f>Table1[[#This Row],[Hydroelectricity  Consumption (Exajoules)]]*0.086</f>
        <v>1.1281499505043029E-2</v>
      </c>
      <c r="O172" s="8">
        <f t="shared" si="18"/>
        <v>29.612178642</v>
      </c>
      <c r="P172" s="8">
        <f t="shared" si="19"/>
        <v>16.972855770326014</v>
      </c>
      <c r="Q172" s="8">
        <f t="shared" si="17"/>
        <v>27.6374426</v>
      </c>
      <c r="R172" s="8">
        <f t="shared" si="20"/>
        <v>1.9747360419999997</v>
      </c>
      <c r="S172" s="8">
        <f>Table3[[#This Row],[Non-Renewable Energy Production]]/Table3[[#This Row],[Total Production]]*100</f>
        <v>93.331338210964461</v>
      </c>
      <c r="T172" s="8">
        <f>Table3[[#This Row],[Renewable Energy Production]]/Table3[[#This Row],[Total Production]]*100</f>
        <v>6.6686617890355491</v>
      </c>
    </row>
    <row r="173" spans="1:20" x14ac:dyDescent="0.3">
      <c r="A173" s="5">
        <v>2023</v>
      </c>
      <c r="B173" s="5" t="str">
        <f>'[1]Oil Production - tonnes'!A24</f>
        <v>Romania</v>
      </c>
      <c r="C173" s="8">
        <f>'[1]Oil Production - tonnes'!BH24</f>
        <v>2.984</v>
      </c>
      <c r="D173" s="8">
        <f>'[1]Oil Consumption - Tonnes'!BH47</f>
        <v>10.563464913121418</v>
      </c>
      <c r="E173" s="8">
        <v>6.3879961553194207</v>
      </c>
      <c r="F173" s="10">
        <f>Table1[[#This Row],[Natural Gas Consumption (Mil.ton.)]]</f>
        <v>6.541914001603768</v>
      </c>
      <c r="G173" s="8">
        <f>'[1]Coal Production - mt'!AR22</f>
        <v>14.790409476651984</v>
      </c>
      <c r="H173" s="8">
        <f>Table1[[#This Row],[Coal Consumption(Exajoules)]]*34.12</f>
        <v>3.896709268093109</v>
      </c>
      <c r="I173" s="8">
        <f>Table1[[#This Row],[Solar Energy Generation (Twh)]]*0.086</f>
        <v>0.16017605466514545</v>
      </c>
      <c r="J173" s="8">
        <f>Table1[[#This Row],[Solar Energy Consumption ( Exajoules)]]*34.12</f>
        <v>0.59428299576044075</v>
      </c>
      <c r="K173" s="8">
        <f>Table1[[#This Row],[Wind Energy Generation (Mil.ton)]]</f>
        <v>0.65574999999999994</v>
      </c>
      <c r="L173" s="8">
        <f>Table1[[#This Row],[Wind Energy Consumption(Exajoules)]]*23.88</f>
        <v>1.4347820154216606E-3</v>
      </c>
      <c r="M173" s="8">
        <f>Table1[[#This Row],[Hydroelectricity Generation(Twh)]]*0.086</f>
        <v>1.5684360079999997</v>
      </c>
      <c r="N173" s="8">
        <f>Table1[[#This Row],[Hydroelectricity  Consumption (Exajoules)]]*0.086</f>
        <v>1.4667359262704849E-2</v>
      </c>
      <c r="O173" s="8">
        <f t="shared" si="18"/>
        <v>26.54676769463655</v>
      </c>
      <c r="P173" s="8">
        <f t="shared" si="19"/>
        <v>21.612473319856864</v>
      </c>
      <c r="Q173" s="8">
        <f t="shared" si="17"/>
        <v>24.162405631971403</v>
      </c>
      <c r="R173" s="8">
        <f t="shared" si="20"/>
        <v>2.3843620626651454</v>
      </c>
      <c r="S173" s="8">
        <f>Table3[[#This Row],[Non-Renewable Energy Production]]/Table3[[#This Row],[Total Production]]*100</f>
        <v>91.018258455823684</v>
      </c>
      <c r="T173" s="8">
        <f>Table3[[#This Row],[Renewable Energy Production]]/Table3[[#This Row],[Total Production]]*100</f>
        <v>8.9817415441763053</v>
      </c>
    </row>
    <row r="174" spans="1:20" x14ac:dyDescent="0.3">
      <c r="A174" s="5">
        <v>2020</v>
      </c>
      <c r="B174" s="5" t="str">
        <f>'[1]Oil Production - tonnes'!A31</f>
        <v>Russian Federation</v>
      </c>
      <c r="C174" s="8">
        <f>'[1]Oil Production - tonnes'!BE31</f>
        <v>524.37202728409409</v>
      </c>
      <c r="D174" s="8">
        <f>'[1]Oil Consumption - Tonnes'!BE62</f>
        <v>149.67014991514759</v>
      </c>
      <c r="E174" s="8">
        <v>459.68159234336281</v>
      </c>
      <c r="F174" s="10">
        <f>Table1[[#This Row],[Natural Gas Consumption (Mil.ton.)]]</f>
        <v>304.90805309734509</v>
      </c>
      <c r="G174" s="8">
        <f>'[1]Coal Production - mt'!AO32</f>
        <v>399.75431823529414</v>
      </c>
      <c r="H174" s="8">
        <f>Table1[[#This Row],[Coal Consumption(Exajoules)]]*34.12</f>
        <v>112.2972300338745</v>
      </c>
      <c r="I174" s="8">
        <f>Table1[[#This Row],[Solar Energy Generation (Twh)]]*0.086</f>
        <v>0.16014403999999999</v>
      </c>
      <c r="J174" s="8">
        <f>Table1[[#This Row],[Solar Energy Consumption ( Exajoules)]]*34.12</f>
        <v>0.60071212656795969</v>
      </c>
      <c r="K174" s="8">
        <f>Table1[[#This Row],[Wind Energy Generation (Mil.ton)]]</f>
        <v>9.7869719999999993E-2</v>
      </c>
      <c r="L174" s="8">
        <f>Table1[[#This Row],[Wind Energy Consumption(Exajoules)]]*23.88</f>
        <v>0.25693854678422212</v>
      </c>
      <c r="M174" s="8">
        <f>Table1[[#This Row],[Hydroelectricity Generation(Twh)]]*0.086</f>
        <v>18.269691219999999</v>
      </c>
      <c r="N174" s="8">
        <f>Table1[[#This Row],[Hydroelectricity  Consumption (Exajoules)]]*0.086</f>
        <v>0.1727333664894104</v>
      </c>
      <c r="O174" s="8">
        <f t="shared" si="18"/>
        <v>1402.335642842751</v>
      </c>
      <c r="P174" s="8">
        <f t="shared" si="19"/>
        <v>567.9058170862088</v>
      </c>
      <c r="Q174" s="8">
        <f t="shared" si="17"/>
        <v>1383.807937862751</v>
      </c>
      <c r="R174" s="8">
        <f t="shared" si="20"/>
        <v>18.527704979999999</v>
      </c>
      <c r="S174" s="8">
        <f>Table3[[#This Row],[Non-Renewable Energy Production]]/Table3[[#This Row],[Total Production]]*100</f>
        <v>98.678796686473618</v>
      </c>
      <c r="T174" s="8">
        <f>Table3[[#This Row],[Renewable Energy Production]]/Table3[[#This Row],[Total Production]]*100</f>
        <v>1.3212033135263879</v>
      </c>
    </row>
    <row r="175" spans="1:20" x14ac:dyDescent="0.3">
      <c r="A175" s="5">
        <v>2021</v>
      </c>
      <c r="B175" s="5" t="str">
        <f>'[1]Oil Production - tonnes'!A31</f>
        <v>Russian Federation</v>
      </c>
      <c r="C175" s="8">
        <f>'[1]Oil Production - tonnes'!BF31</f>
        <v>538.78361006316175</v>
      </c>
      <c r="D175" s="8">
        <f>'[1]Oil Consumption - Tonnes'!BF62</f>
        <v>159.16670393639305</v>
      </c>
      <c r="E175" s="8">
        <v>505.52413674318581</v>
      </c>
      <c r="F175" s="10">
        <f>Table1[[#This Row],[Natural Gas Consumption (Mil.ton.)]]</f>
        <v>310.71202965946998</v>
      </c>
      <c r="G175" s="8">
        <f>'[1]Coal Production - mt'!AP32</f>
        <v>434.07029352941174</v>
      </c>
      <c r="H175" s="8">
        <f>Table1[[#This Row],[Coal Consumption(Exajoules)]]*34.12</f>
        <v>116.89711707115173</v>
      </c>
      <c r="I175" s="8">
        <f>Table1[[#This Row],[Solar Energy Generation (Twh)]]*0.086</f>
        <v>0.19883544</v>
      </c>
      <c r="J175" s="8">
        <f>Table1[[#This Row],[Solar Energy Consumption ( Exajoules)]]*34.12</f>
        <v>0.7431166017800569</v>
      </c>
      <c r="K175" s="8">
        <f>Table1[[#This Row],[Wind Energy Generation (Mil.ton)]]</f>
        <v>0.22229624000000001</v>
      </c>
      <c r="L175" s="8">
        <f>Table1[[#This Row],[Wind Energy Consumption(Exajoules)]]*23.88</f>
        <v>0.58146102167665958</v>
      </c>
      <c r="M175" s="8">
        <f>Table1[[#This Row],[Hydroelectricity Generation(Twh)]]*0.086</f>
        <v>18.44986982</v>
      </c>
      <c r="N175" s="8">
        <f>Table1[[#This Row],[Hydroelectricity  Consumption (Exajoules)]]*0.086</f>
        <v>0.17379844665527341</v>
      </c>
      <c r="O175" s="8">
        <f t="shared" si="18"/>
        <v>1497.2490418357593</v>
      </c>
      <c r="P175" s="8">
        <f t="shared" si="19"/>
        <v>588.2742267371267</v>
      </c>
      <c r="Q175" s="8">
        <f t="shared" si="17"/>
        <v>1478.3780403357591</v>
      </c>
      <c r="R175" s="8">
        <f t="shared" si="20"/>
        <v>18.871001499999998</v>
      </c>
      <c r="S175" s="8">
        <f>Table3[[#This Row],[Non-Renewable Energy Production]]/Table3[[#This Row],[Total Production]]*100</f>
        <v>98.739621734747445</v>
      </c>
      <c r="T175" s="8">
        <f>Table3[[#This Row],[Renewable Energy Production]]/Table3[[#This Row],[Total Production]]*100</f>
        <v>1.2603782652525519</v>
      </c>
    </row>
    <row r="176" spans="1:20" x14ac:dyDescent="0.3">
      <c r="A176" s="5">
        <v>2022</v>
      </c>
      <c r="B176" s="5" t="str">
        <f>'[1]Oil Production - tonnes'!A31</f>
        <v>Russian Federation</v>
      </c>
      <c r="C176" s="8">
        <f>'[1]Oil Production - tonnes'!BG31</f>
        <v>548.51691960799997</v>
      </c>
      <c r="D176" s="8">
        <f>'[1]Oil Consumption - Tonnes'!BG62</f>
        <v>163.40970647598658</v>
      </c>
      <c r="E176" s="8">
        <v>445.22509971398239</v>
      </c>
      <c r="F176" s="10">
        <f>Table1[[#This Row],[Natural Gas Consumption (Mil.ton.)]]</f>
        <v>322.85161061946906</v>
      </c>
      <c r="G176" s="8">
        <f>'[1]Coal Production - mt'!AQ32</f>
        <v>439.02836352941182</v>
      </c>
      <c r="H176" s="8">
        <f>Table1[[#This Row],[Coal Consumption(Exajoules)]]*34.12</f>
        <v>131.07316104888915</v>
      </c>
      <c r="I176" s="8">
        <f>Table1[[#This Row],[Solar Energy Generation (Twh)]]*0.086</f>
        <v>0.16014403999999999</v>
      </c>
      <c r="J176" s="8">
        <f>Table1[[#This Row],[Solar Energy Consumption ( Exajoules)]]*34.12</f>
        <v>0.7681394390761852</v>
      </c>
      <c r="K176" s="8">
        <f>Table1[[#This Row],[Wind Energy Generation (Mil.ton)]]</f>
        <v>0.36129030000000001</v>
      </c>
      <c r="L176" s="8">
        <f>Table1[[#This Row],[Wind Energy Consumption(Exajoules)]]*23.88</f>
        <v>0.94158199220895766</v>
      </c>
      <c r="M176" s="8">
        <f>Table1[[#This Row],[Hydroelectricity Generation(Twh)]]*0.086</f>
        <v>16.999323299999997</v>
      </c>
      <c r="N176" s="8">
        <f>Table1[[#This Row],[Hydroelectricity  Consumption (Exajoules)]]*0.086</f>
        <v>0.15955030059814451</v>
      </c>
      <c r="O176" s="8">
        <f t="shared" si="18"/>
        <v>1450.2911404913941</v>
      </c>
      <c r="P176" s="8">
        <f t="shared" si="19"/>
        <v>619.20374987622813</v>
      </c>
      <c r="Q176" s="8">
        <f t="shared" si="17"/>
        <v>1432.7703828513941</v>
      </c>
      <c r="R176" s="8">
        <f t="shared" si="20"/>
        <v>17.520757639999996</v>
      </c>
      <c r="S176" s="8">
        <f>Table3[[#This Row],[Non-Renewable Energy Production]]/Table3[[#This Row],[Total Production]]*100</f>
        <v>98.791914454220304</v>
      </c>
      <c r="T176" s="8">
        <f>Table3[[#This Row],[Renewable Energy Production]]/Table3[[#This Row],[Total Production]]*100</f>
        <v>1.2080855457796933</v>
      </c>
    </row>
    <row r="177" spans="1:20" x14ac:dyDescent="0.3">
      <c r="A177" s="5">
        <v>2023</v>
      </c>
      <c r="B177" s="5" t="str">
        <f>'[1]Oil Production - tonnes'!A31</f>
        <v>Russian Federation</v>
      </c>
      <c r="C177" s="8">
        <f>'[1]Oil Production - tonnes'!BH31</f>
        <v>541.65993447319806</v>
      </c>
      <c r="D177" s="8">
        <f>'[1]Oil Consumption - Tonnes'!BH62</f>
        <v>165.30821050005471</v>
      </c>
      <c r="E177" s="8">
        <v>422.19518390814147</v>
      </c>
      <c r="F177" s="10">
        <f>Table1[[#This Row],[Natural Gas Consumption (Mil.ton.)]]</f>
        <v>326.42707964601766</v>
      </c>
      <c r="G177" s="8">
        <f>'[1]Coal Production - mt'!AR32</f>
        <v>432.49807152941179</v>
      </c>
      <c r="H177" s="8">
        <f>Table1[[#This Row],[Coal Consumption(Exajoules)]]*34.12</f>
        <v>130.81241496086119</v>
      </c>
      <c r="I177" s="8">
        <f>Table1[[#This Row],[Solar Energy Generation (Twh)]]*0.086</f>
        <v>0.22659925</v>
      </c>
      <c r="J177" s="8">
        <f>Table1[[#This Row],[Solar Energy Consumption ( Exajoules)]]*34.12</f>
        <v>0.84072542600333688</v>
      </c>
      <c r="K177" s="8">
        <f>Table1[[#This Row],[Wind Energy Generation (Mil.ton)]]</f>
        <v>0.40827287400000001</v>
      </c>
      <c r="L177" s="8">
        <f>Table1[[#This Row],[Wind Energy Consumption(Exajoules)]]*23.88</f>
        <v>1.0601602444052696</v>
      </c>
      <c r="M177" s="8">
        <f>Table1[[#This Row],[Hydroelectricity Generation(Twh)]]*0.086</f>
        <v>17.274446674</v>
      </c>
      <c r="N177" s="8">
        <f>Table1[[#This Row],[Hydroelectricity  Consumption (Exajoules)]]*0.086</f>
        <v>0.16154342246055603</v>
      </c>
      <c r="O177" s="8">
        <f t="shared" si="18"/>
        <v>1414.2625087087513</v>
      </c>
      <c r="P177" s="8">
        <f t="shared" si="19"/>
        <v>624.61013419980281</v>
      </c>
      <c r="Q177" s="8">
        <f t="shared" si="17"/>
        <v>1396.3531899107513</v>
      </c>
      <c r="R177" s="8">
        <f t="shared" si="20"/>
        <v>17.909318798000001</v>
      </c>
      <c r="S177" s="8">
        <f>Table3[[#This Row],[Non-Renewable Energy Production]]/Table3[[#This Row],[Total Production]]*100</f>
        <v>98.733663751409807</v>
      </c>
      <c r="T177" s="8">
        <f>Table3[[#This Row],[Renewable Energy Production]]/Table3[[#This Row],[Total Production]]*100</f>
        <v>1.2663362485901963</v>
      </c>
    </row>
    <row r="178" spans="1:20" x14ac:dyDescent="0.3">
      <c r="A178" s="5">
        <v>2020</v>
      </c>
      <c r="B178" s="5" t="str">
        <f>'[1]Oil Production - tonnes'!A43</f>
        <v>Saudi Arabia</v>
      </c>
      <c r="C178" s="8">
        <f>'[1]Oil Production - tonnes'!BE43</f>
        <v>519.58290208388564</v>
      </c>
      <c r="D178" s="8">
        <f>'[1]Oil Consumption - Tonnes'!BE75</f>
        <v>146.64969584665425</v>
      </c>
      <c r="E178" s="8">
        <v>81.396000000000001</v>
      </c>
      <c r="F178" s="10">
        <f>Table1[[#This Row],[Natural Gas Consumption (Mil.ton.)]]</f>
        <v>81.396000000000001</v>
      </c>
      <c r="G178" s="8">
        <v>0</v>
      </c>
      <c r="H178" s="8">
        <f>Table1[[#This Row],[Coal Consumption(Exajoules)]]*34.12</f>
        <v>0.12629400866106152</v>
      </c>
      <c r="I178" s="8">
        <f>Table1[[#This Row],[Solar Energy Generation (Twh)]]*0.086</f>
        <v>1.7828060588502198E-2</v>
      </c>
      <c r="J178" s="8">
        <f>Table1[[#This Row],[Solar Energy Consumption ( Exajoules)]]*34.12</f>
        <v>0</v>
      </c>
      <c r="K178" s="8">
        <f>Table1[[#This Row],[Wind Energy Generation (Mil.ton)]]</f>
        <v>0</v>
      </c>
      <c r="L178" s="8">
        <f>Table1[[#This Row],[Wind Energy Consumption(Exajoules)]]*23.88</f>
        <v>0</v>
      </c>
      <c r="M178" s="8">
        <f>Table1[[#This Row],[Hydroelectricity Generation(Twh)]]*0.086</f>
        <v>0</v>
      </c>
      <c r="N178" s="8">
        <f>Table1[[#This Row],[Hydroelectricity  Consumption (Exajoules)]]*0.086</f>
        <v>0</v>
      </c>
      <c r="O178" s="8">
        <f t="shared" si="18"/>
        <v>600.9967301444741</v>
      </c>
      <c r="P178" s="8">
        <f t="shared" si="19"/>
        <v>228.17198985531533</v>
      </c>
      <c r="Q178" s="8">
        <f t="shared" si="17"/>
        <v>600.9789020838856</v>
      </c>
      <c r="R178" s="8">
        <f t="shared" si="20"/>
        <v>1.7828060588502198E-2</v>
      </c>
      <c r="S178" s="8">
        <f>Table3[[#This Row],[Non-Renewable Energy Production]]/Table3[[#This Row],[Total Production]]*100</f>
        <v>99.99703358442828</v>
      </c>
      <c r="T178" s="8">
        <f>Table3[[#This Row],[Renewable Energy Production]]/Table3[[#This Row],[Total Production]]*100</f>
        <v>2.9664155717147572E-3</v>
      </c>
    </row>
    <row r="179" spans="1:20" x14ac:dyDescent="0.3">
      <c r="A179" s="5">
        <v>2021</v>
      </c>
      <c r="B179" s="5" t="str">
        <f>'[1]Oil Production - tonnes'!A43</f>
        <v>Saudi Arabia</v>
      </c>
      <c r="C179" s="8">
        <f>'[1]Oil Production - tonnes'!BF43</f>
        <v>515.02299790822633</v>
      </c>
      <c r="D179" s="8">
        <f>'[1]Oil Consumption - Tonnes'!BF75</f>
        <v>153.30016603098474</v>
      </c>
      <c r="E179" s="8">
        <v>82.411686921599994</v>
      </c>
      <c r="F179" s="10">
        <f>Table1[[#This Row],[Natural Gas Consumption (Mil.ton.)]]</f>
        <v>82.411686921599994</v>
      </c>
      <c r="G179" s="8">
        <v>0</v>
      </c>
      <c r="H179" s="8">
        <f>Table1[[#This Row],[Coal Consumption(Exajoules)]]*34.12</f>
        <v>0.15708808731287716</v>
      </c>
      <c r="I179" s="8">
        <f>Table1[[#This Row],[Solar Energy Generation (Twh)]]*0.086</f>
        <v>7.1415813942768552E-2</v>
      </c>
      <c r="J179" s="8">
        <f>Table1[[#This Row],[Solar Energy Consumption ( Exajoules)]]*34.12</f>
        <v>0.26690552975982423</v>
      </c>
      <c r="K179" s="8">
        <f>Table1[[#This Row],[Wind Energy Generation (Mil.ton)]]</f>
        <v>0</v>
      </c>
      <c r="L179" s="8">
        <f>Table1[[#This Row],[Wind Energy Consumption(Exajoules)]]*23.88</f>
        <v>0</v>
      </c>
      <c r="M179" s="8">
        <f>Table1[[#This Row],[Hydroelectricity Generation(Twh)]]*0.086</f>
        <v>0</v>
      </c>
      <c r="N179" s="8">
        <f>Table1[[#This Row],[Hydroelectricity  Consumption (Exajoules)]]*0.086</f>
        <v>0</v>
      </c>
      <c r="O179" s="8">
        <f t="shared" si="18"/>
        <v>597.50610064376906</v>
      </c>
      <c r="P179" s="8">
        <f t="shared" si="19"/>
        <v>236.13584656965742</v>
      </c>
      <c r="Q179" s="8">
        <f t="shared" si="17"/>
        <v>597.43468482982632</v>
      </c>
      <c r="R179" s="8">
        <f t="shared" si="20"/>
        <v>7.1415813942768552E-2</v>
      </c>
      <c r="S179" s="8">
        <f>Table3[[#This Row],[Non-Renewable Energy Production]]/Table3[[#This Row],[Total Production]]*100</f>
        <v>99.988047684556562</v>
      </c>
      <c r="T179" s="8">
        <f>Table3[[#This Row],[Renewable Energy Production]]/Table3[[#This Row],[Total Production]]*100</f>
        <v>1.1952315443444552E-2</v>
      </c>
    </row>
    <row r="180" spans="1:20" x14ac:dyDescent="0.3">
      <c r="A180" s="5">
        <v>2022</v>
      </c>
      <c r="B180" s="5" t="str">
        <f>'[1]Oil Production - tonnes'!A43</f>
        <v>Saudi Arabia</v>
      </c>
      <c r="C180" s="8">
        <f>'[1]Oil Production - tonnes'!BG43</f>
        <v>574.23115057881535</v>
      </c>
      <c r="D180" s="8">
        <f>'[1]Oil Consumption - Tonnes'!BG75</f>
        <v>165.30141022205601</v>
      </c>
      <c r="E180" s="8">
        <v>84.059920660031992</v>
      </c>
      <c r="F180" s="10">
        <f>Table1[[#This Row],[Natural Gas Consumption (Mil.ton.)]]</f>
        <v>84.059920660031992</v>
      </c>
      <c r="G180" s="8">
        <v>0</v>
      </c>
      <c r="H180" s="8">
        <f>Table1[[#This Row],[Coal Consumption(Exajoules)]]*34.12</f>
        <v>0.1536432359740138</v>
      </c>
      <c r="I180" s="8">
        <f>Table1[[#This Row],[Solar Energy Generation (Twh)]]*0.086</f>
        <v>1.7828060588502198E-2</v>
      </c>
      <c r="J180" s="8">
        <f>Table1[[#This Row],[Solar Energy Consumption ( Exajoules)]]*34.12</f>
        <v>0.26623483428731559</v>
      </c>
      <c r="K180" s="8">
        <f>Table1[[#This Row],[Wind Energy Generation (Mil.ton)]]</f>
        <v>0.12469999999999999</v>
      </c>
      <c r="L180" s="8">
        <f>Table1[[#This Row],[Wind Energy Consumption(Exajoules)]]*23.88</f>
        <v>0.32498873613774776</v>
      </c>
      <c r="M180" s="8">
        <f>Table1[[#This Row],[Hydroelectricity Generation(Twh)]]*0.086</f>
        <v>0</v>
      </c>
      <c r="N180" s="8">
        <f>Table1[[#This Row],[Hydroelectricity  Consumption (Exajoules)]]*0.086</f>
        <v>0</v>
      </c>
      <c r="O180" s="8">
        <f t="shared" si="18"/>
        <v>658.43359929943574</v>
      </c>
      <c r="P180" s="8">
        <f t="shared" si="19"/>
        <v>250.10619768848707</v>
      </c>
      <c r="Q180" s="8">
        <f t="shared" si="17"/>
        <v>658.29107123884728</v>
      </c>
      <c r="R180" s="8">
        <f t="shared" si="20"/>
        <v>0.1425280605885022</v>
      </c>
      <c r="S180" s="8">
        <f>Table3[[#This Row],[Non-Renewable Energy Production]]/Table3[[#This Row],[Total Production]]*100</f>
        <v>99.978353464838349</v>
      </c>
      <c r="T180" s="8">
        <f>Table3[[#This Row],[Renewable Energy Production]]/Table3[[#This Row],[Total Production]]*100</f>
        <v>2.1646535161654885E-2</v>
      </c>
    </row>
    <row r="181" spans="1:20" x14ac:dyDescent="0.3">
      <c r="A181" s="5">
        <v>2023</v>
      </c>
      <c r="B181" s="5" t="str">
        <f>'[1]Oil Production - tonnes'!A43</f>
        <v>Saudi Arabia</v>
      </c>
      <c r="C181" s="8">
        <f>'[1]Oil Production - tonnes'!BH43</f>
        <v>531.67821156953312</v>
      </c>
      <c r="D181" s="8">
        <f>'[1]Oil Consumption - Tonnes'!BH75</f>
        <v>172.4346018287375</v>
      </c>
      <c r="E181" s="8">
        <v>82.170363885310323</v>
      </c>
      <c r="F181" s="10">
        <f>Table1[[#This Row],[Natural Gas Consumption (Mil.ton.)]]</f>
        <v>82.170363885310323</v>
      </c>
      <c r="G181" s="8">
        <v>0</v>
      </c>
      <c r="H181" s="8">
        <f>Table1[[#This Row],[Coal Consumption(Exajoules)]]*34.12</f>
        <v>0.1536432359740138</v>
      </c>
      <c r="I181" s="8">
        <f>Table1[[#This Row],[Solar Energy Generation (Twh)]]*0.086</f>
        <v>0.37145494231757786</v>
      </c>
      <c r="J181" s="8">
        <f>Table1[[#This Row],[Solar Energy Consumption ( Exajoules)]]*34.12</f>
        <v>1.3781670400500297</v>
      </c>
      <c r="K181" s="8">
        <f>Table1[[#This Row],[Wind Energy Generation (Mil.ton)]]</f>
        <v>0.12469999999999999</v>
      </c>
      <c r="L181" s="8">
        <f>Table1[[#This Row],[Wind Energy Consumption(Exajoules)]]*23.88</f>
        <v>0.32380790423601863</v>
      </c>
      <c r="M181" s="8">
        <f>Table1[[#This Row],[Hydroelectricity Generation(Twh)]]*0.086</f>
        <v>0</v>
      </c>
      <c r="N181" s="8">
        <f>Table1[[#This Row],[Hydroelectricity  Consumption (Exajoules)]]*0.086</f>
        <v>0</v>
      </c>
      <c r="O181" s="8">
        <f t="shared" si="18"/>
        <v>614.3447303971609</v>
      </c>
      <c r="P181" s="8">
        <f t="shared" si="19"/>
        <v>256.46058389430783</v>
      </c>
      <c r="Q181" s="8">
        <f t="shared" si="17"/>
        <v>613.8485754548434</v>
      </c>
      <c r="R181" s="8">
        <f t="shared" si="20"/>
        <v>0.49615494231757784</v>
      </c>
      <c r="S181" s="8">
        <f>Table3[[#This Row],[Non-Renewable Energy Production]]/Table3[[#This Row],[Total Production]]*100</f>
        <v>99.91923834977851</v>
      </c>
      <c r="T181" s="8">
        <f>Table3[[#This Row],[Renewable Energy Production]]/Table3[[#This Row],[Total Production]]*100</f>
        <v>8.0761650221500905E-2</v>
      </c>
    </row>
    <row r="182" spans="1:20" x14ac:dyDescent="0.3">
      <c r="A182" s="5">
        <v>2020</v>
      </c>
      <c r="B182" s="5" t="str">
        <f>'[1]Oil Consumption - Tonnes'!A103</f>
        <v>Singapore</v>
      </c>
      <c r="C182" s="8">
        <v>0</v>
      </c>
      <c r="D182" s="8">
        <f>'[1]Oil Consumption - Tonnes'!BE103</f>
        <v>66.066873649833582</v>
      </c>
      <c r="E182" s="8">
        <v>0</v>
      </c>
      <c r="F182" s="10">
        <f>Table1[[#This Row],[Natural Gas Consumption (Mil.ton.)]]</f>
        <v>9.0708195855041982</v>
      </c>
      <c r="G182" s="8">
        <v>0</v>
      </c>
      <c r="H182" s="8">
        <f>Table1[[#This Row],[Coal Consumption(Exajoules)]]*34.12</f>
        <v>0.61869902469217775</v>
      </c>
      <c r="I182" s="8">
        <f>Table1[[#This Row],[Solar Energy Generation (Twh)]]*0.086</f>
        <v>2.5379298348077048E-2</v>
      </c>
      <c r="J182" s="8">
        <f>Table1[[#This Row],[Solar Energy Consumption ( Exajoules)]]*34.12</f>
        <v>9.5199624057859172E-2</v>
      </c>
      <c r="K182" s="8">
        <f>Table1[[#This Row],[Wind Energy Generation (Mil.ton)]]</f>
        <v>0</v>
      </c>
      <c r="L182" s="8">
        <f>Table1[[#This Row],[Wind Energy Consumption(Exajoules)]]*23.88</f>
        <v>0.71118537515401836</v>
      </c>
      <c r="M182" s="8">
        <f>Table1[[#This Row],[Hydroelectricity Generation(Twh)]]*0.086</f>
        <v>0</v>
      </c>
      <c r="N182" s="8">
        <f>Table1[[#This Row],[Hydroelectricity  Consumption (Exajoules)]]*0.086</f>
        <v>0</v>
      </c>
      <c r="O182" s="8">
        <f t="shared" si="18"/>
        <v>2.5379298348077048E-2</v>
      </c>
      <c r="P182" s="8">
        <f t="shared" si="19"/>
        <v>76.562777259241827</v>
      </c>
      <c r="Q182" s="8">
        <f t="shared" si="17"/>
        <v>0</v>
      </c>
      <c r="R182" s="8">
        <f t="shared" si="20"/>
        <v>2.5379298348077048E-2</v>
      </c>
      <c r="S182" s="8">
        <f>Table3[[#This Row],[Non-Renewable Energy Production]]/Table3[[#This Row],[Total Production]]*100</f>
        <v>0</v>
      </c>
      <c r="T182" s="8">
        <f>Table3[[#This Row],[Renewable Energy Production]]/Table3[[#This Row],[Total Production]]*100</f>
        <v>100</v>
      </c>
    </row>
    <row r="183" spans="1:20" x14ac:dyDescent="0.3">
      <c r="A183" s="5">
        <v>2021</v>
      </c>
      <c r="B183" s="5" t="str">
        <f>'[1]Oil Consumption - Tonnes'!A103</f>
        <v>Singapore</v>
      </c>
      <c r="C183" s="8">
        <v>0</v>
      </c>
      <c r="D183" s="8">
        <f>'[1]Oil Consumption - Tonnes'!BF103</f>
        <v>65.494126040448407</v>
      </c>
      <c r="E183" s="8">
        <v>0</v>
      </c>
      <c r="F183" s="10">
        <f>Table1[[#This Row],[Natural Gas Consumption (Mil.ton.)]]</f>
        <v>9.6133375839582005</v>
      </c>
      <c r="G183" s="8">
        <v>0</v>
      </c>
      <c r="H183" s="8">
        <f>Table1[[#This Row],[Coal Consumption(Exajoules)]]*34.12</f>
        <v>0.66298364236950869</v>
      </c>
      <c r="I183" s="8">
        <f>Table1[[#This Row],[Solar Energy Generation (Twh)]]*0.086</f>
        <v>3.4124342434632714E-2</v>
      </c>
      <c r="J183" s="8">
        <f>Table1[[#This Row],[Solar Energy Consumption ( Exajoules)]]*34.12</f>
        <v>0.12753443700261413</v>
      </c>
      <c r="K183" s="8">
        <f>Table1[[#This Row],[Wind Energy Generation (Mil.ton)]]</f>
        <v>0</v>
      </c>
      <c r="L183" s="8">
        <f>Table1[[#This Row],[Wind Energy Consumption(Exajoules)]]*23.88</f>
        <v>0</v>
      </c>
      <c r="M183" s="8">
        <f>Table1[[#This Row],[Hydroelectricity Generation(Twh)]]*0.086</f>
        <v>0</v>
      </c>
      <c r="N183" s="8">
        <f>Table1[[#This Row],[Hydroelectricity  Consumption (Exajoules)]]*0.086</f>
        <v>0</v>
      </c>
      <c r="O183" s="8">
        <f t="shared" si="18"/>
        <v>3.4124342434632714E-2</v>
      </c>
      <c r="P183" s="8">
        <f t="shared" si="19"/>
        <v>75.897981703778726</v>
      </c>
      <c r="Q183" s="8">
        <f t="shared" si="17"/>
        <v>0</v>
      </c>
      <c r="R183" s="8">
        <f t="shared" si="20"/>
        <v>3.4124342434632714E-2</v>
      </c>
      <c r="S183" s="8">
        <f>Table3[[#This Row],[Non-Renewable Energy Production]]/Table3[[#This Row],[Total Production]]*100</f>
        <v>0</v>
      </c>
      <c r="T183" s="8">
        <f>Table3[[#This Row],[Renewable Energy Production]]/Table3[[#This Row],[Total Production]]*100</f>
        <v>100</v>
      </c>
    </row>
    <row r="184" spans="1:20" x14ac:dyDescent="0.3">
      <c r="A184" s="5">
        <v>2022</v>
      </c>
      <c r="B184" s="5" t="str">
        <f>'[1]Oil Consumption - Tonnes'!A103</f>
        <v>Singapore</v>
      </c>
      <c r="C184" s="8">
        <v>0</v>
      </c>
      <c r="D184" s="8">
        <f>'[1]Oil Consumption - Tonnes'!BG103</f>
        <v>63.214376965615791</v>
      </c>
      <c r="E184" s="8">
        <v>0</v>
      </c>
      <c r="F184" s="10">
        <f>Table1[[#This Row],[Natural Gas Consumption (Mil.ton.)]]</f>
        <v>9.4027414326839995</v>
      </c>
      <c r="G184" s="8">
        <v>0</v>
      </c>
      <c r="H184" s="8">
        <f>Table1[[#This Row],[Coal Consumption(Exajoules)]]*34.12</f>
        <v>0.5924139522761106</v>
      </c>
      <c r="I184" s="8">
        <f>Table1[[#This Row],[Solar Energy Generation (Twh)]]*0.086</f>
        <v>5.7382679009994941E-2</v>
      </c>
      <c r="J184" s="8">
        <f>Table1[[#This Row],[Solar Energy Consumption ( Exajoules)]]*34.12</f>
        <v>0.21367679638788104</v>
      </c>
      <c r="K184" s="8">
        <f>Table1[[#This Row],[Wind Energy Generation (Mil.ton)]]</f>
        <v>0</v>
      </c>
      <c r="L184" s="8">
        <f>Table1[[#This Row],[Wind Energy Consumption(Exajoules)]]*23.88</f>
        <v>0.75519705623388289</v>
      </c>
      <c r="M184" s="8">
        <f>Table1[[#This Row],[Hydroelectricity Generation(Twh)]]*0.086</f>
        <v>0</v>
      </c>
      <c r="N184" s="8">
        <f>Table1[[#This Row],[Hydroelectricity  Consumption (Exajoules)]]*0.086</f>
        <v>0</v>
      </c>
      <c r="O184" s="8">
        <f t="shared" si="18"/>
        <v>5.7382679009994941E-2</v>
      </c>
      <c r="P184" s="8">
        <f t="shared" si="19"/>
        <v>74.178406203197667</v>
      </c>
      <c r="Q184" s="8">
        <f t="shared" si="17"/>
        <v>0</v>
      </c>
      <c r="R184" s="8">
        <f t="shared" si="20"/>
        <v>5.7382679009994941E-2</v>
      </c>
      <c r="S184" s="8">
        <f>Table3[[#This Row],[Non-Renewable Energy Production]]/Table3[[#This Row],[Total Production]]*100</f>
        <v>0</v>
      </c>
      <c r="T184" s="8">
        <f>Table3[[#This Row],[Renewable Energy Production]]/Table3[[#This Row],[Total Production]]*100</f>
        <v>100</v>
      </c>
    </row>
    <row r="185" spans="1:20" x14ac:dyDescent="0.3">
      <c r="A185" s="5">
        <v>2023</v>
      </c>
      <c r="B185" s="5" t="str">
        <f>'[1]Oil Consumption - Tonnes'!A103</f>
        <v>Singapore</v>
      </c>
      <c r="C185" s="8">
        <v>0</v>
      </c>
      <c r="D185" s="8">
        <f>'[1]Oil Consumption - Tonnes'!BH103</f>
        <v>70.711538230085381</v>
      </c>
      <c r="E185" s="8">
        <v>0</v>
      </c>
      <c r="F185" s="10">
        <f>Table1[[#This Row],[Natural Gas Consumption (Mil.ton.)]]</f>
        <v>8.8786043546345983</v>
      </c>
      <c r="G185" s="8">
        <v>0</v>
      </c>
      <c r="H185" s="8">
        <f>Table1[[#This Row],[Coal Consumption(Exajoules)]]*34.12</f>
        <v>0.48026679914444681</v>
      </c>
      <c r="I185" s="8">
        <f>Table1[[#This Row],[Solar Energy Generation (Twh)]]*0.086</f>
        <v>2.5256971544667621</v>
      </c>
      <c r="J185" s="8">
        <f>Table1[[#This Row],[Solar Energy Consumption ( Exajoules)]]*34.12</f>
        <v>0.29731595210731027</v>
      </c>
      <c r="K185" s="8">
        <f>Table1[[#This Row],[Wind Energy Generation (Mil.ton)]]</f>
        <v>0</v>
      </c>
      <c r="L185" s="8">
        <f>Table1[[#This Row],[Wind Energy Consumption(Exajoules)]]*23.88</f>
        <v>0</v>
      </c>
      <c r="M185" s="8">
        <f>Table1[[#This Row],[Hydroelectricity Generation(Twh)]]*0.086</f>
        <v>0</v>
      </c>
      <c r="N185" s="8">
        <f>Table1[[#This Row],[Hydroelectricity  Consumption (Exajoules)]]*0.086</f>
        <v>0</v>
      </c>
      <c r="O185" s="8">
        <f t="shared" ref="O185:O216" si="21">SUM(C185,E185,G185,I185,K185,M185)</f>
        <v>2.5256971544667621</v>
      </c>
      <c r="P185" s="8">
        <f t="shared" si="19"/>
        <v>80.367725335971741</v>
      </c>
      <c r="Q185" s="8">
        <f t="shared" si="17"/>
        <v>0</v>
      </c>
      <c r="R185" s="8">
        <f t="shared" si="20"/>
        <v>2.5256971544667621</v>
      </c>
      <c r="S185" s="8">
        <f>Table3[[#This Row],[Non-Renewable Energy Production]]/Table3[[#This Row],[Total Production]]*100</f>
        <v>0</v>
      </c>
      <c r="T185" s="8">
        <f>Table3[[#This Row],[Renewable Energy Production]]/Table3[[#This Row],[Total Production]]*100</f>
        <v>100</v>
      </c>
    </row>
    <row r="186" spans="1:20" x14ac:dyDescent="0.3">
      <c r="A186" s="5">
        <v>2020</v>
      </c>
      <c r="B186" s="5" t="s">
        <v>15</v>
      </c>
      <c r="C186" s="8">
        <v>0</v>
      </c>
      <c r="D186" s="8">
        <f>'[1]Oil Consumption - Tonnes'!$BE$83</f>
        <v>22.104664743419381</v>
      </c>
      <c r="E186" s="8">
        <v>0</v>
      </c>
      <c r="F186" s="10">
        <f>Table1[[#This Row],[Natural Gas Consumption (Mil.ton.)]]</f>
        <v>0</v>
      </c>
      <c r="G186" s="8">
        <f>'[1]Coal Production - mt'!AO40</f>
        <v>248.08174600000001</v>
      </c>
      <c r="H186" s="8">
        <f>Table1[[#This Row],[Coal Consumption(Exajoules)]]*34.12</f>
        <v>125.61866819381713</v>
      </c>
      <c r="I186" s="8">
        <f>Table1[[#This Row],[Solar Energy Generation (Twh)]]*0.086</f>
        <v>0.49019999999999991</v>
      </c>
      <c r="J186" s="8">
        <f>Table1[[#This Row],[Solar Energy Consumption ( Exajoules)]]*34.12</f>
        <v>1.8387764067947863</v>
      </c>
      <c r="K186" s="8">
        <f>Table1[[#This Row],[Wind Energy Generation (Mil.ton)]]</f>
        <v>0.39490261843200009</v>
      </c>
      <c r="L186" s="8">
        <f>Table1[[#This Row],[Wind Energy Consumption(Exajoules)]]*23.88</f>
        <v>1.0367426097393035</v>
      </c>
      <c r="M186" s="8">
        <f>Table1[[#This Row],[Hydroelectricity Generation(Twh)]]*0.086</f>
        <v>0.12598999999999999</v>
      </c>
      <c r="N186" s="8">
        <f>Table1[[#This Row],[Hydroelectricity  Consumption (Exajoules)]]*0.086</f>
        <v>1.191190244629979E-3</v>
      </c>
      <c r="O186" s="8">
        <f t="shared" si="21"/>
        <v>249.09283861843201</v>
      </c>
      <c r="P186" s="8">
        <f t="shared" ref="P186:P217" si="22">SUM(D186,F186,H186,J186,L186,N186)</f>
        <v>150.60004314401522</v>
      </c>
      <c r="Q186" s="8">
        <f t="shared" si="17"/>
        <v>248.08174600000001</v>
      </c>
      <c r="R186" s="8">
        <f t="shared" ref="R186:R217" si="23">SUM(I186,K186,M186)</f>
        <v>1.0110926184319999</v>
      </c>
      <c r="S186" s="8">
        <f>Table3[[#This Row],[Non-Renewable Energy Production]]/Table3[[#This Row],[Total Production]]*100</f>
        <v>99.594090049300519</v>
      </c>
      <c r="T186" s="8">
        <f>Table3[[#This Row],[Renewable Energy Production]]/Table3[[#This Row],[Total Production]]*100</f>
        <v>0.40590995069947494</v>
      </c>
    </row>
    <row r="187" spans="1:20" x14ac:dyDescent="0.3">
      <c r="A187" s="5">
        <v>2021</v>
      </c>
      <c r="B187" s="5" t="str">
        <f>'[1]Coal Production - mt'!A40</f>
        <v>South Africa</v>
      </c>
      <c r="C187" s="8">
        <f>'[1]Coal Production - mt'!B40</f>
        <v>130.41999999999999</v>
      </c>
      <c r="D187" s="8">
        <f>'[1]Coal Production - mt'!C40</f>
        <v>144.18</v>
      </c>
      <c r="E187" s="8">
        <v>104.83920000000001</v>
      </c>
      <c r="F187" s="10">
        <f>Table1[[#This Row],[Natural Gas Consumption (Mil.ton.)]]</f>
        <v>117.29519999999999</v>
      </c>
      <c r="G187" s="8">
        <f>'[1]Coal Production - mt'!AP40</f>
        <v>233.71487600000003</v>
      </c>
      <c r="H187" s="8">
        <f>Table1[[#This Row],[Coal Consumption(Exajoules)]]*34.12</f>
        <v>122.35946818351745</v>
      </c>
      <c r="I187" s="8">
        <f>Table1[[#This Row],[Solar Energy Generation (Twh)]]*0.086</f>
        <v>0.58350999999999997</v>
      </c>
      <c r="J187" s="8">
        <f>Table1[[#This Row],[Solar Energy Consumption ( Exajoules)]]*34.12</f>
        <v>2.1807782530784605</v>
      </c>
      <c r="K187" s="8">
        <f>Table1[[#This Row],[Wind Energy Generation (Mil.ton)]]</f>
        <v>0.74407200000000007</v>
      </c>
      <c r="L187" s="8">
        <f>Table1[[#This Row],[Wind Energy Consumption(Exajoules)]]*23.88</f>
        <v>1.1487478794157504</v>
      </c>
      <c r="M187" s="8">
        <f>Table1[[#This Row],[Hydroelectricity Generation(Twh)]]*0.086</f>
        <v>0.17354799999999998</v>
      </c>
      <c r="N187" s="8">
        <f>Table1[[#This Row],[Hydroelectricity  Consumption (Exajoules)]]*0.086</f>
        <v>1.6348285973072051E-3</v>
      </c>
      <c r="O187" s="8">
        <f t="shared" si="21"/>
        <v>470.47520600000001</v>
      </c>
      <c r="P187" s="8">
        <f t="shared" si="22"/>
        <v>387.16582914460895</v>
      </c>
      <c r="Q187" s="8">
        <f t="shared" si="17"/>
        <v>468.97407600000003</v>
      </c>
      <c r="R187" s="8">
        <f t="shared" si="23"/>
        <v>1.5011300000000001</v>
      </c>
      <c r="S187" s="8">
        <f>Table3[[#This Row],[Non-Renewable Energy Production]]/Table3[[#This Row],[Total Production]]*100</f>
        <v>99.680933239232175</v>
      </c>
      <c r="T187" s="8">
        <f>Table3[[#This Row],[Renewable Energy Production]]/Table3[[#This Row],[Total Production]]*100</f>
        <v>0.31906676076783524</v>
      </c>
    </row>
    <row r="188" spans="1:20" x14ac:dyDescent="0.3">
      <c r="A188" s="5">
        <v>2022</v>
      </c>
      <c r="B188" s="5" t="s">
        <v>15</v>
      </c>
      <c r="C188" s="8">
        <v>0</v>
      </c>
      <c r="D188" s="8">
        <f>'[1]Oil Consumption - Tonnes'!$BG$83</f>
        <v>24.389342218248011</v>
      </c>
      <c r="E188" s="8">
        <v>0</v>
      </c>
      <c r="F188" s="10">
        <f>Table1[[#This Row],[Natural Gas Consumption (Mil.ton.)]]</f>
        <v>0</v>
      </c>
      <c r="G188" s="8">
        <f>'[1]Coal Production - mt'!AQ40</f>
        <v>229.92099999999999</v>
      </c>
      <c r="H188" s="8">
        <f>Table1[[#This Row],[Coal Consumption(Exajoules)]]*34.12</f>
        <v>115.28267634391784</v>
      </c>
      <c r="I188" s="8">
        <f>Table1[[#This Row],[Solar Energy Generation (Twh)]]*0.086</f>
        <v>0.49019999999999991</v>
      </c>
      <c r="J188" s="8">
        <f>Table1[[#This Row],[Solar Energy Consumption ( Exajoules)]]*34.12</f>
        <v>1.9854853573441504</v>
      </c>
      <c r="K188" s="8">
        <f>Table1[[#This Row],[Wind Energy Generation (Mil.ton)]]</f>
        <v>0.83420000000000005</v>
      </c>
      <c r="L188" s="8">
        <f>Table1[[#This Row],[Wind Energy Consumption(Exajoules)]]*23.88</f>
        <v>1.2004139399528504</v>
      </c>
      <c r="M188" s="8">
        <f>Table1[[#This Row],[Hydroelectricity Generation(Twh)]]*0.086</f>
        <v>0.2666</v>
      </c>
      <c r="N188" s="8">
        <f>Table1[[#This Row],[Hydroelectricity  Consumption (Exajoules)]]*0.086</f>
        <v>5.5476378947496409E-3</v>
      </c>
      <c r="O188" s="8">
        <f t="shared" si="21"/>
        <v>231.512</v>
      </c>
      <c r="P188" s="8">
        <f t="shared" si="22"/>
        <v>142.86346549735759</v>
      </c>
      <c r="Q188" s="8">
        <f t="shared" si="17"/>
        <v>229.92099999999999</v>
      </c>
      <c r="R188" s="8">
        <f t="shared" si="23"/>
        <v>1.591</v>
      </c>
      <c r="S188" s="8">
        <f>Table3[[#This Row],[Non-Renewable Energy Production]]/Table3[[#This Row],[Total Production]]*100</f>
        <v>99.312778603268939</v>
      </c>
      <c r="T188" s="8">
        <f>Table3[[#This Row],[Renewable Energy Production]]/Table3[[#This Row],[Total Production]]*100</f>
        <v>0.68722139673105498</v>
      </c>
    </row>
    <row r="189" spans="1:20" x14ac:dyDescent="0.3">
      <c r="A189" s="5">
        <v>2023</v>
      </c>
      <c r="B189" s="5" t="s">
        <v>15</v>
      </c>
      <c r="C189" s="8">
        <v>0</v>
      </c>
      <c r="D189" s="8">
        <f>'[1]Oil Consumption - Tonnes'!BH83</f>
        <v>24.92474193890051</v>
      </c>
      <c r="E189" s="8">
        <v>0</v>
      </c>
      <c r="F189" s="10">
        <f>Table1[[#This Row],[Natural Gas Consumption (Mil.ton.)]]</f>
        <v>0</v>
      </c>
      <c r="G189" s="8">
        <f>'[1]Coal Production - mt'!AR40</f>
        <v>228.49999999999997</v>
      </c>
      <c r="H189" s="8">
        <f>Table1[[#This Row],[Coal Consumption(Exajoules)]]*34.12</f>
        <v>113.45899934768676</v>
      </c>
      <c r="I189" s="8">
        <f>Table1[[#This Row],[Solar Energy Generation (Twh)]]*0.086</f>
        <v>0.55064088599999994</v>
      </c>
      <c r="J189" s="8">
        <f>Table1[[#This Row],[Solar Energy Consumption ( Exajoules)]]*34.12</f>
        <v>2.0429802592098709</v>
      </c>
      <c r="K189" s="8">
        <f>Table1[[#This Row],[Wind Energy Generation (Mil.ton)]]</f>
        <v>0.99559697400000002</v>
      </c>
      <c r="L189" s="8">
        <f>Table1[[#This Row],[Wind Energy Consumption(Exajoules)]]*23.88</f>
        <v>1.4617529565095901</v>
      </c>
      <c r="M189" s="8">
        <f>Table1[[#This Row],[Hydroelectricity Generation(Twh)]]*0.086</f>
        <v>0.14494439999999995</v>
      </c>
      <c r="N189" s="8">
        <f>Table1[[#This Row],[Hydroelectricity  Consumption (Exajoules)]]*0.086</f>
        <v>1.3554595448076723E-3</v>
      </c>
      <c r="O189" s="8">
        <f t="shared" si="21"/>
        <v>230.19118225999995</v>
      </c>
      <c r="P189" s="8">
        <f t="shared" si="22"/>
        <v>141.88982996185158</v>
      </c>
      <c r="Q189" s="8">
        <f t="shared" si="17"/>
        <v>228.49999999999997</v>
      </c>
      <c r="R189" s="8">
        <f t="shared" si="23"/>
        <v>1.6911822599999999</v>
      </c>
      <c r="S189" s="8">
        <f>Table3[[#This Row],[Non-Renewable Energy Production]]/Table3[[#This Row],[Total Production]]*100</f>
        <v>99.265314056170155</v>
      </c>
      <c r="T189" s="8">
        <f>Table3[[#This Row],[Renewable Energy Production]]/Table3[[#This Row],[Total Production]]*100</f>
        <v>0.73468594382986263</v>
      </c>
    </row>
    <row r="190" spans="1:20" x14ac:dyDescent="0.3">
      <c r="A190" s="5">
        <v>2020</v>
      </c>
      <c r="B190" s="5" t="str">
        <f>'[1]Oil Consumption - Tonnes'!A104</f>
        <v>South Korea</v>
      </c>
      <c r="C190" s="8">
        <v>0</v>
      </c>
      <c r="D190" s="8">
        <f>'[1]Oil Consumption - Tonnes'!BE104</f>
        <v>114.56049292933392</v>
      </c>
      <c r="E190" s="8">
        <v>0</v>
      </c>
      <c r="F190" s="10">
        <f>Table1[[#This Row],[Natural Gas Consumption (Mil.ton.)]]</f>
        <v>41.4268620048</v>
      </c>
      <c r="G190" s="8">
        <f>'[1]Coal Production - mt'!AO53</f>
        <v>1.0190000000000001</v>
      </c>
      <c r="H190" s="8">
        <f>Table1[[#This Row],[Coal Consumption(Exajoules)]]*34.12</f>
        <v>103.19845002174377</v>
      </c>
      <c r="I190" s="8">
        <f>Table1[[#This Row],[Solar Energy Generation (Twh)]]*0.086</f>
        <v>1.6630649006997045</v>
      </c>
      <c r="J190" s="8">
        <f>Table1[[#This Row],[Solar Energy Consumption ( Exajoules)]]*34.12</f>
        <v>6.238279281258583</v>
      </c>
      <c r="K190" s="8">
        <f>Table1[[#This Row],[Wind Energy Generation (Mil.ton)]]</f>
        <v>0.27089555701697993</v>
      </c>
      <c r="L190" s="8">
        <f>Table1[[#This Row],[Wind Energy Consumption(Exajoules)]]*23.88</f>
        <v>7.906704853288829E-2</v>
      </c>
      <c r="M190" s="8">
        <f>Table1[[#This Row],[Hydroelectricity Generation(Twh)]]*0.086</f>
        <v>0.33344177933840202</v>
      </c>
      <c r="N190" s="8">
        <f>Table1[[#This Row],[Hydroelectricity  Consumption (Exajoules)]]*0.086</f>
        <v>3.1525723189115523E-3</v>
      </c>
      <c r="O190" s="8">
        <f t="shared" si="21"/>
        <v>3.2864022370550865</v>
      </c>
      <c r="P190" s="8">
        <f t="shared" si="22"/>
        <v>265.50630385798809</v>
      </c>
      <c r="Q190" s="8">
        <f t="shared" si="17"/>
        <v>1.0190000000000001</v>
      </c>
      <c r="R190" s="8">
        <f t="shared" si="23"/>
        <v>2.2674022370550864</v>
      </c>
      <c r="S190" s="8">
        <f>Table3[[#This Row],[Non-Renewable Energy Production]]/Table3[[#This Row],[Total Production]]*100</f>
        <v>31.006551435198521</v>
      </c>
      <c r="T190" s="8">
        <f>Table3[[#This Row],[Renewable Energy Production]]/Table3[[#This Row],[Total Production]]*100</f>
        <v>68.993448564801483</v>
      </c>
    </row>
    <row r="191" spans="1:20" x14ac:dyDescent="0.3">
      <c r="A191" s="5">
        <v>2021</v>
      </c>
      <c r="B191" s="5" t="str">
        <f>'[1]Oil Consumption - Tonnes'!A104</f>
        <v>South Korea</v>
      </c>
      <c r="C191" s="8">
        <v>0</v>
      </c>
      <c r="D191" s="8">
        <f>'[1]Oil Consumption - Tonnes'!BF104</f>
        <v>122.13769750750751</v>
      </c>
      <c r="E191" s="8">
        <v>0</v>
      </c>
      <c r="F191" s="10">
        <f>Table1[[#This Row],[Natural Gas Consumption (Mil.ton.)]]</f>
        <v>44.933323752000007</v>
      </c>
      <c r="G191" s="8">
        <f>'[1]Coal Production - mt'!AP53</f>
        <v>0.89800000000000002</v>
      </c>
      <c r="H191" s="8">
        <f>Table1[[#This Row],[Coal Consumption(Exajoules)]]*34.12</f>
        <v>103.61376624107361</v>
      </c>
      <c r="I191" s="8">
        <f>Table1[[#This Row],[Solar Energy Generation (Twh)]]*0.086</f>
        <v>2.1257155428383641</v>
      </c>
      <c r="J191" s="8">
        <f>Table1[[#This Row],[Solar Energy Consumption ( Exajoules)]]*34.12</f>
        <v>7.9445323765277855</v>
      </c>
      <c r="K191" s="8">
        <f>Table1[[#This Row],[Wind Energy Generation (Mil.ton)]]</f>
        <v>0.27348148209974876</v>
      </c>
      <c r="L191" s="8">
        <f>Table1[[#This Row],[Wind Energy Consumption(Exajoules)]]*23.88</f>
        <v>0.71118537515401836</v>
      </c>
      <c r="M191" s="8">
        <f>Table1[[#This Row],[Hydroelectricity Generation(Twh)]]*0.086</f>
        <v>0.26268716913146994</v>
      </c>
      <c r="N191" s="8">
        <f>Table1[[#This Row],[Hydroelectricity  Consumption (Exajoules)]]*0.086</f>
        <v>2.4745228923857211E-3</v>
      </c>
      <c r="O191" s="8">
        <f t="shared" si="21"/>
        <v>3.5598841940695829</v>
      </c>
      <c r="P191" s="8">
        <f t="shared" si="22"/>
        <v>279.3429797751553</v>
      </c>
      <c r="Q191" s="8">
        <f t="shared" si="17"/>
        <v>0.89800000000000002</v>
      </c>
      <c r="R191" s="8">
        <f t="shared" si="23"/>
        <v>2.6618841940695828</v>
      </c>
      <c r="S191" s="8">
        <f>Table3[[#This Row],[Non-Renewable Energy Production]]/Table3[[#This Row],[Total Production]]*100</f>
        <v>25.225539681767735</v>
      </c>
      <c r="T191" s="8">
        <f>Table3[[#This Row],[Renewable Energy Production]]/Table3[[#This Row],[Total Production]]*100</f>
        <v>74.774460318232258</v>
      </c>
    </row>
    <row r="192" spans="1:20" x14ac:dyDescent="0.3">
      <c r="A192" s="5">
        <v>2022</v>
      </c>
      <c r="B192" s="5" t="str">
        <f>'[1]Oil Consumption - Tonnes'!A104</f>
        <v>South Korea</v>
      </c>
      <c r="C192" s="8">
        <v>0</v>
      </c>
      <c r="D192" s="8">
        <f>'[1]Oil Consumption - Tonnes'!BG104</f>
        <v>123.6608037798643</v>
      </c>
      <c r="E192" s="8">
        <v>0</v>
      </c>
      <c r="F192" s="10">
        <f>Table1[[#This Row],[Natural Gas Consumption (Mil.ton.)]]</f>
        <v>44.912787498</v>
      </c>
      <c r="G192" s="8">
        <f>'[1]Coal Production - mt'!AQ53</f>
        <v>0.82000000000000006</v>
      </c>
      <c r="H192" s="8">
        <f>Table1[[#This Row],[Coal Consumption(Exajoules)]]*34.12</f>
        <v>97.844105205535882</v>
      </c>
      <c r="I192" s="8">
        <f>Table1[[#This Row],[Solar Energy Generation (Twh)]]*0.086</f>
        <v>2.6424583251699998</v>
      </c>
      <c r="J192" s="8">
        <f>Table1[[#This Row],[Solar Energy Consumption ( Exajoules)]]*34.12</f>
        <v>9.8397644591331481</v>
      </c>
      <c r="K192" s="8">
        <f>Table1[[#This Row],[Wind Energy Generation (Mil.ton)]]</f>
        <v>0.28977335574999996</v>
      </c>
      <c r="L192" s="8">
        <f>Table1[[#This Row],[Wind Energy Consumption(Exajoules)]]*23.88</f>
        <v>0.16415097992867231</v>
      </c>
      <c r="M192" s="8">
        <f>Table1[[#This Row],[Hydroelectricity Generation(Twh)]]*0.086</f>
        <v>0.304541390018716</v>
      </c>
      <c r="N192" s="8">
        <f>Table1[[#This Row],[Hydroelectricity  Consumption (Exajoules)]]*0.086</f>
        <v>2.8583296984434126E-3</v>
      </c>
      <c r="O192" s="8">
        <f t="shared" si="21"/>
        <v>4.056773070938716</v>
      </c>
      <c r="P192" s="8">
        <f t="shared" si="22"/>
        <v>276.4244702521604</v>
      </c>
      <c r="Q192" s="8">
        <f t="shared" si="17"/>
        <v>0.82000000000000006</v>
      </c>
      <c r="R192" s="8">
        <f t="shared" si="23"/>
        <v>3.2367730709387157</v>
      </c>
      <c r="S192" s="8">
        <f>Table3[[#This Row],[Non-Renewable Energy Production]]/Table3[[#This Row],[Total Production]]*100</f>
        <v>20.213109919166772</v>
      </c>
      <c r="T192" s="8">
        <f>Table3[[#This Row],[Renewable Energy Production]]/Table3[[#This Row],[Total Production]]*100</f>
        <v>79.786890080833217</v>
      </c>
    </row>
    <row r="193" spans="1:20" x14ac:dyDescent="0.3">
      <c r="A193" s="5">
        <v>2023</v>
      </c>
      <c r="B193" s="5" t="str">
        <f>'[1]Oil Consumption - Tonnes'!A104</f>
        <v>South Korea</v>
      </c>
      <c r="C193" s="8">
        <v>0</v>
      </c>
      <c r="D193" s="8">
        <f>'[1]Oil Consumption - Tonnes'!BH104</f>
        <v>121.39224873423468</v>
      </c>
      <c r="E193" s="8">
        <v>0</v>
      </c>
      <c r="F193" s="10">
        <f>Table1[[#This Row],[Natural Gas Consumption (Mil.ton.)]]</f>
        <v>43.253786754864002</v>
      </c>
      <c r="G193" s="8">
        <f>'[1]Coal Production - mt'!AR53</f>
        <v>0.64700000000000002</v>
      </c>
      <c r="H193" s="8">
        <f>Table1[[#This Row],[Coal Consumption(Exajoules)]]*34.12</f>
        <v>91.921159343719481</v>
      </c>
      <c r="I193" s="8">
        <f>Table1[[#This Row],[Solar Energy Generation (Twh)]]*0.086</f>
        <v>0.14765479304222581</v>
      </c>
      <c r="J193" s="8">
        <f>Table1[[#This Row],[Solar Energy Consumption ( Exajoules)]]*34.12</f>
        <v>9.3708070921897875</v>
      </c>
      <c r="K193" s="8">
        <f>Table1[[#This Row],[Wind Energy Generation (Mil.ton)]]</f>
        <v>0.291522487591928</v>
      </c>
      <c r="L193" s="8">
        <f>Table1[[#This Row],[Wind Energy Consumption(Exajoules)]]*23.88</f>
        <v>0.75519705623388289</v>
      </c>
      <c r="M193" s="8">
        <f>Table1[[#This Row],[Hydroelectricity Generation(Twh)]]*0.086</f>
        <v>0.31961237113719998</v>
      </c>
      <c r="N193" s="8">
        <f>Table1[[#This Row],[Hydroelectricity  Consumption (Exajoules)]]*0.086</f>
        <v>2.9888815358281133E-3</v>
      </c>
      <c r="O193" s="8">
        <f t="shared" si="21"/>
        <v>1.4057896517713537</v>
      </c>
      <c r="P193" s="8">
        <f t="shared" si="22"/>
        <v>266.69618786277772</v>
      </c>
      <c r="Q193" s="8">
        <f t="shared" si="17"/>
        <v>0.64700000000000002</v>
      </c>
      <c r="R193" s="8">
        <f t="shared" si="23"/>
        <v>0.75878965177135382</v>
      </c>
      <c r="S193" s="8">
        <f>Table3[[#This Row],[Non-Renewable Energy Production]]/Table3[[#This Row],[Total Production]]*100</f>
        <v>46.023955232900811</v>
      </c>
      <c r="T193" s="8">
        <f>Table3[[#This Row],[Renewable Energy Production]]/Table3[[#This Row],[Total Production]]*100</f>
        <v>53.976044767099197</v>
      </c>
    </row>
    <row r="194" spans="1:20" x14ac:dyDescent="0.3">
      <c r="A194" s="5">
        <v>2021</v>
      </c>
      <c r="B194" s="5" t="str">
        <f>'[1]Oil Production - tonnes'!A59</f>
        <v>South Sudan</v>
      </c>
      <c r="C194" s="8">
        <f>'[1]Oil Production - tonnes'!BF59</f>
        <v>7.5156994715393308</v>
      </c>
      <c r="D194" s="8">
        <v>0</v>
      </c>
      <c r="E194" s="8">
        <v>0</v>
      </c>
      <c r="F194" s="10">
        <f>Table1[[#This Row],[Natural Gas Consumption (Mil.ton.)]]</f>
        <v>0</v>
      </c>
      <c r="G194" s="8">
        <v>0</v>
      </c>
      <c r="H194" s="8">
        <f>Table1[[#This Row],[Coal Consumption(Exajoules)]]*34.12</f>
        <v>0</v>
      </c>
      <c r="I194" s="8">
        <f>Table1[[#This Row],[Solar Energy Generation (Twh)]]*0.086</f>
        <v>0</v>
      </c>
      <c r="J194" s="8">
        <f>Table1[[#This Row],[Solar Energy Consumption ( Exajoules)]]*34.12</f>
        <v>0</v>
      </c>
      <c r="K194" s="8">
        <f>Table1[[#This Row],[Wind Energy Generation (Mil.ton)]]</f>
        <v>0</v>
      </c>
      <c r="L194" s="8">
        <f>Table1[[#This Row],[Wind Energy Consumption(Exajoules)]]*23.88</f>
        <v>0</v>
      </c>
      <c r="M194" s="8">
        <f>Table1[[#This Row],[Hydroelectricity Generation(Twh)]]*0.086</f>
        <v>0</v>
      </c>
      <c r="N194" s="8">
        <f>Table1[[#This Row],[Hydroelectricity  Consumption (Exajoules)]]*0.086</f>
        <v>0</v>
      </c>
      <c r="O194" s="8">
        <f t="shared" si="21"/>
        <v>7.5156994715393308</v>
      </c>
      <c r="P194" s="8">
        <f t="shared" si="22"/>
        <v>0</v>
      </c>
      <c r="Q194" s="8">
        <f t="shared" ref="Q194:Q260" si="24">SUM(C194,E194,G194)</f>
        <v>7.5156994715393308</v>
      </c>
      <c r="R194" s="8">
        <f t="shared" si="23"/>
        <v>0</v>
      </c>
      <c r="S194" s="8">
        <f>Table3[[#This Row],[Non-Renewable Energy Production]]/Table3[[#This Row],[Total Production]]*100</f>
        <v>100</v>
      </c>
      <c r="T194" s="8">
        <f>Table3[[#This Row],[Renewable Energy Production]]/Table3[[#This Row],[Total Production]]*100</f>
        <v>0</v>
      </c>
    </row>
    <row r="195" spans="1:20" x14ac:dyDescent="0.3">
      <c r="A195" s="5">
        <v>2022</v>
      </c>
      <c r="B195" s="5" t="str">
        <f>'[1]Oil Production - tonnes'!A59</f>
        <v>South Sudan</v>
      </c>
      <c r="C195" s="8">
        <f>'[1]Oil Production - tonnes'!BG59</f>
        <v>6.9478612840577814</v>
      </c>
      <c r="D195" s="8">
        <v>0</v>
      </c>
      <c r="E195" s="8">
        <v>0</v>
      </c>
      <c r="F195" s="10">
        <f>Table1[[#This Row],[Natural Gas Consumption (Mil.ton.)]]</f>
        <v>0</v>
      </c>
      <c r="G195" s="8">
        <v>0</v>
      </c>
      <c r="H195" s="8">
        <f>Table1[[#This Row],[Coal Consumption(Exajoules)]]*34.12</f>
        <v>0</v>
      </c>
      <c r="I195" s="8">
        <f>Table1[[#This Row],[Solar Energy Generation (Twh)]]*0.086</f>
        <v>0</v>
      </c>
      <c r="J195" s="8">
        <f>Table1[[#This Row],[Solar Energy Consumption ( Exajoules)]]*34.12</f>
        <v>0</v>
      </c>
      <c r="K195" s="8">
        <f>Table1[[#This Row],[Wind Energy Generation (Mil.ton)]]</f>
        <v>0</v>
      </c>
      <c r="L195" s="8">
        <f>Table1[[#This Row],[Wind Energy Consumption(Exajoules)]]*23.88</f>
        <v>0</v>
      </c>
      <c r="M195" s="8">
        <f>Table1[[#This Row],[Hydroelectricity Generation(Twh)]]*0.086</f>
        <v>0</v>
      </c>
      <c r="N195" s="8">
        <f>Table1[[#This Row],[Hydroelectricity  Consumption (Exajoules)]]*0.086</f>
        <v>0</v>
      </c>
      <c r="O195" s="8">
        <f t="shared" si="21"/>
        <v>6.9478612840577814</v>
      </c>
      <c r="P195" s="8">
        <f t="shared" si="22"/>
        <v>0</v>
      </c>
      <c r="Q195" s="8">
        <f t="shared" si="24"/>
        <v>6.9478612840577814</v>
      </c>
      <c r="R195" s="8">
        <f t="shared" si="23"/>
        <v>0</v>
      </c>
      <c r="S195" s="8">
        <f>Table3[[#This Row],[Non-Renewable Energy Production]]/Table3[[#This Row],[Total Production]]*100</f>
        <v>100</v>
      </c>
      <c r="T195" s="8">
        <f>Table3[[#This Row],[Renewable Energy Production]]/Table3[[#This Row],[Total Production]]*100</f>
        <v>0</v>
      </c>
    </row>
    <row r="196" spans="1:20" x14ac:dyDescent="0.3">
      <c r="A196" s="5">
        <v>2023</v>
      </c>
      <c r="B196" s="5" t="str">
        <f>'[1]Oil Production - tonnes'!A59</f>
        <v>South Sudan</v>
      </c>
      <c r="C196" s="8">
        <f>'[1]Oil Production - tonnes'!BH59</f>
        <v>7.2727110086664979</v>
      </c>
      <c r="D196" s="8">
        <v>0</v>
      </c>
      <c r="E196" s="8">
        <v>0</v>
      </c>
      <c r="F196" s="10">
        <f>Table1[[#This Row],[Natural Gas Consumption (Mil.ton.)]]</f>
        <v>0</v>
      </c>
      <c r="G196" s="8">
        <v>0</v>
      </c>
      <c r="H196" s="8">
        <f>Table1[[#This Row],[Coal Consumption(Exajoules)]]*34.12</f>
        <v>0</v>
      </c>
      <c r="I196" s="8">
        <f>Table1[[#This Row],[Solar Energy Generation (Twh)]]*0.086</f>
        <v>0</v>
      </c>
      <c r="J196" s="8">
        <f>Table1[[#This Row],[Solar Energy Consumption ( Exajoules)]]*34.12</f>
        <v>0</v>
      </c>
      <c r="K196" s="8">
        <f>Table1[[#This Row],[Wind Energy Generation (Mil.ton)]]</f>
        <v>0</v>
      </c>
      <c r="L196" s="8">
        <f>Table1[[#This Row],[Wind Energy Consumption(Exajoules)]]*23.88</f>
        <v>0</v>
      </c>
      <c r="M196" s="8">
        <f>Table1[[#This Row],[Hydroelectricity Generation(Twh)]]*0.086</f>
        <v>0</v>
      </c>
      <c r="N196" s="8">
        <f>Table1[[#This Row],[Hydroelectricity  Consumption (Exajoules)]]*0.086</f>
        <v>0</v>
      </c>
      <c r="O196" s="8">
        <f t="shared" si="21"/>
        <v>7.2727110086664979</v>
      </c>
      <c r="P196" s="8">
        <f t="shared" si="22"/>
        <v>0</v>
      </c>
      <c r="Q196" s="8">
        <f t="shared" si="24"/>
        <v>7.2727110086664979</v>
      </c>
      <c r="R196" s="8">
        <f t="shared" si="23"/>
        <v>0</v>
      </c>
      <c r="S196" s="8">
        <f>Table3[[#This Row],[Non-Renewable Energy Production]]/Table3[[#This Row],[Total Production]]*100</f>
        <v>100</v>
      </c>
      <c r="T196" s="8">
        <f>Table3[[#This Row],[Renewable Energy Production]]/Table3[[#This Row],[Total Production]]*100</f>
        <v>0</v>
      </c>
    </row>
    <row r="197" spans="1:20" x14ac:dyDescent="0.3">
      <c r="A197" s="5">
        <v>2020</v>
      </c>
      <c r="B197" s="5" t="s">
        <v>12</v>
      </c>
      <c r="C197" s="8">
        <v>0</v>
      </c>
      <c r="D197" s="8">
        <f>'[1]Oil Consumption - Tonnes'!BE50</f>
        <v>49.853794545213802</v>
      </c>
      <c r="E197" s="8">
        <v>0</v>
      </c>
      <c r="F197" s="10">
        <f>Table1[[#This Row],[Natural Gas Consumption (Mil.ton.)]]</f>
        <v>23.392966255200005</v>
      </c>
      <c r="G197" s="8">
        <v>0.1</v>
      </c>
      <c r="H197" s="8">
        <f>Table1[[#This Row],[Coal Consumption(Exajoules)]]*34.12</f>
        <v>4.2237057629227639</v>
      </c>
      <c r="I197" s="8">
        <f>Table1[[#This Row],[Solar Energy Generation (Twh)]]*0.086</f>
        <v>1.7773741380400001</v>
      </c>
      <c r="J197" s="8">
        <f>Table1[[#This Row],[Solar Energy Consumption ( Exajoules)]]*34.12</f>
        <v>6.6670617145299911</v>
      </c>
      <c r="K197" s="8">
        <f>Table1[[#This Row],[Wind Energy Generation (Mil.ton)]]</f>
        <v>4.8541560499999985</v>
      </c>
      <c r="L197" s="8">
        <f>Table1[[#This Row],[Wind Energy Consumption(Exajoules)]]*23.88</f>
        <v>12.743673992156982</v>
      </c>
      <c r="M197" s="8">
        <f>Table1[[#This Row],[Hydroelectricity Generation(Twh)]]*0.086</f>
        <v>2.6235785650000003</v>
      </c>
      <c r="N197" s="8">
        <f>Table1[[#This Row],[Hydroelectricity  Consumption (Exajoules)]]*0.086</f>
        <v>2.4804993271827697E-2</v>
      </c>
      <c r="O197" s="8">
        <f t="shared" si="21"/>
        <v>9.3551087530399997</v>
      </c>
      <c r="P197" s="8">
        <f t="shared" si="22"/>
        <v>96.906007263295379</v>
      </c>
      <c r="Q197" s="8">
        <f t="shared" si="24"/>
        <v>0.1</v>
      </c>
      <c r="R197" s="8">
        <f t="shared" si="23"/>
        <v>9.2551087530399982</v>
      </c>
      <c r="S197" s="8">
        <f>Table3[[#This Row],[Non-Renewable Energy Production]]/Table3[[#This Row],[Total Production]]*100</f>
        <v>1.0689346606206411</v>
      </c>
      <c r="T197" s="8">
        <f>Table3[[#This Row],[Renewable Energy Production]]/Table3[[#This Row],[Total Production]]*100</f>
        <v>98.931065339379344</v>
      </c>
    </row>
    <row r="198" spans="1:20" x14ac:dyDescent="0.3">
      <c r="A198" s="5">
        <v>2021</v>
      </c>
      <c r="B198" s="5" t="s">
        <v>12</v>
      </c>
      <c r="C198" s="8">
        <v>0</v>
      </c>
      <c r="D198" s="8">
        <f>'[1]Oil Consumption - Tonnes'!BF50</f>
        <v>54.972980495009487</v>
      </c>
      <c r="E198" s="8">
        <v>0</v>
      </c>
      <c r="F198" s="10">
        <f>Table1[[#This Row],[Natural Gas Consumption (Mil.ton.)]]</f>
        <v>24.713493860880003</v>
      </c>
      <c r="G198" s="8">
        <f>'[1]Coal Production - mt'!AP24</f>
        <v>9.0727000000000002E-2</v>
      </c>
      <c r="H198" s="8">
        <f>Table1[[#This Row],[Coal Consumption(Exajoules)]]*34.12</f>
        <v>4.3889404177665705</v>
      </c>
      <c r="I198" s="8">
        <f>Table1[[#This Row],[Solar Energy Generation (Twh)]]*0.086</f>
        <v>2.3304279999999999</v>
      </c>
      <c r="J198" s="8">
        <f>Table1[[#This Row],[Solar Energy Consumption ( Exajoules)]]*34.12</f>
        <v>8.7096132421493522</v>
      </c>
      <c r="K198" s="8">
        <f>Table1[[#This Row],[Wind Energy Generation (Mil.ton)]]</f>
        <v>5.3372459999999995</v>
      </c>
      <c r="L198" s="8">
        <f>Table1[[#This Row],[Wind Energy Consumption(Exajoules)]]*23.88</f>
        <v>13.960651559829712</v>
      </c>
      <c r="M198" s="8">
        <f>Table1[[#This Row],[Hydroelectricity Generation(Twh)]]*0.086</f>
        <v>2.5478359999999998</v>
      </c>
      <c r="N198" s="8">
        <f>Table1[[#This Row],[Hydroelectricity  Consumption (Exajoules)]]*0.086</f>
        <v>2.4000708580017089E-2</v>
      </c>
      <c r="O198" s="8">
        <f t="shared" si="21"/>
        <v>10.306236999999999</v>
      </c>
      <c r="P198" s="8">
        <f t="shared" si="22"/>
        <v>106.76968028421514</v>
      </c>
      <c r="Q198" s="8">
        <f t="shared" si="24"/>
        <v>9.0727000000000002E-2</v>
      </c>
      <c r="R198" s="8">
        <f t="shared" si="23"/>
        <v>10.21551</v>
      </c>
      <c r="S198" s="8">
        <f>Table3[[#This Row],[Non-Renewable Energy Production]]/Table3[[#This Row],[Total Production]]*100</f>
        <v>0.88031160160590149</v>
      </c>
      <c r="T198" s="8">
        <f>Table3[[#This Row],[Renewable Energy Production]]/Table3[[#This Row],[Total Production]]*100</f>
        <v>99.119688398394104</v>
      </c>
    </row>
    <row r="199" spans="1:20" x14ac:dyDescent="0.3">
      <c r="A199" s="5">
        <v>2022</v>
      </c>
      <c r="B199" s="5" t="s">
        <v>12</v>
      </c>
      <c r="C199" s="8">
        <v>0</v>
      </c>
      <c r="D199" s="8">
        <f>'[1]Oil Consumption - Tonnes'!BG50</f>
        <v>60.84743080505028</v>
      </c>
      <c r="E199" s="8">
        <v>0</v>
      </c>
      <c r="F199" s="10">
        <f>Table1[[#This Row],[Natural Gas Consumption (Mil.ton.)]]</f>
        <v>23.741392588560011</v>
      </c>
      <c r="G199" s="8">
        <f>'[1]Coal Production - mt'!AQ24</f>
        <v>7.1263000000000007E-2</v>
      </c>
      <c r="H199" s="8">
        <f>Table1[[#This Row],[Coal Consumption(Exajoules)]]*34.12</f>
        <v>5.3341882032155983</v>
      </c>
      <c r="I199" s="8">
        <f>Table1[[#This Row],[Solar Energy Generation (Twh)]]*0.086</f>
        <v>1.7773741380400001</v>
      </c>
      <c r="J199" s="8">
        <f>Table1[[#This Row],[Solar Energy Consumption ( Exajoules)]]*34.12</f>
        <v>11.439918370246886</v>
      </c>
      <c r="K199" s="8">
        <f>Table1[[#This Row],[Wind Energy Generation (Mil.ton)]]</f>
        <v>5.3994239999999998</v>
      </c>
      <c r="L199" s="8">
        <f>Table1[[#This Row],[Wind Energy Consumption(Exajoules)]]*23.88</f>
        <v>14.071787424087525</v>
      </c>
      <c r="M199" s="8">
        <f>Table1[[#This Row],[Hydroelectricity Generation(Twh)]]*0.086</f>
        <v>1.51274</v>
      </c>
      <c r="N199" s="8">
        <f>Table1[[#This Row],[Hydroelectricity  Consumption (Exajoules)]]*0.086</f>
        <v>1.4198100924491881E-2</v>
      </c>
      <c r="O199" s="8">
        <f t="shared" si="21"/>
        <v>8.7608011380399997</v>
      </c>
      <c r="P199" s="8">
        <f t="shared" si="22"/>
        <v>115.44891549208478</v>
      </c>
      <c r="Q199" s="8">
        <f t="shared" si="24"/>
        <v>7.1263000000000007E-2</v>
      </c>
      <c r="R199" s="8">
        <f t="shared" si="23"/>
        <v>8.6895381380399996</v>
      </c>
      <c r="S199" s="8">
        <f>Table3[[#This Row],[Non-Renewable Energy Production]]/Table3[[#This Row],[Total Production]]*100</f>
        <v>0.8134301746739937</v>
      </c>
      <c r="T199" s="8">
        <f>Table3[[#This Row],[Renewable Energy Production]]/Table3[[#This Row],[Total Production]]*100</f>
        <v>99.186569825326004</v>
      </c>
    </row>
    <row r="200" spans="1:20" x14ac:dyDescent="0.3">
      <c r="A200" s="5">
        <v>2023</v>
      </c>
      <c r="B200" s="5" t="s">
        <v>12</v>
      </c>
      <c r="C200" s="8">
        <v>0</v>
      </c>
      <c r="D200" s="8">
        <f>'[1]Oil Consumption - Tonnes'!BH50</f>
        <v>59.84705855711622</v>
      </c>
      <c r="E200" s="8">
        <v>0</v>
      </c>
      <c r="F200" s="10">
        <f>Table1[[#This Row],[Natural Gas Consumption (Mil.ton.)]]</f>
        <v>21.094779222613948</v>
      </c>
      <c r="G200" s="8">
        <f>'[1]Coal Production - mt'!AR24</f>
        <v>7.1263000000000007E-2</v>
      </c>
      <c r="H200" s="8">
        <f>Table1[[#This Row],[Coal Consumption(Exajoules)]]*34.12</f>
        <v>4.045062346458435</v>
      </c>
      <c r="I200" s="8">
        <f>Table1[[#This Row],[Solar Energy Generation (Twh)]]*0.086</f>
        <v>4.0288637600954118</v>
      </c>
      <c r="J200" s="8">
        <f>Table1[[#This Row],[Solar Energy Consumption ( Exajoules)]]*34.12</f>
        <v>14.947835071086882</v>
      </c>
      <c r="K200" s="8">
        <f>Table1[[#This Row],[Wind Energy Generation (Mil.ton)]]</f>
        <v>5.5235661040307695</v>
      </c>
      <c r="L200" s="8">
        <f>Table1[[#This Row],[Wind Energy Consumption(Exajoules)]]*23.88</f>
        <v>14.343018429279327</v>
      </c>
      <c r="M200" s="8">
        <f>Table1[[#This Row],[Hydroelectricity Generation(Twh)]]*0.086</f>
        <v>2.1908535933803583</v>
      </c>
      <c r="N200" s="8">
        <f>Table1[[#This Row],[Hydroelectricity  Consumption (Exajoules)]]*0.086</f>
        <v>2.0487949579954146E-2</v>
      </c>
      <c r="O200" s="8">
        <f t="shared" si="21"/>
        <v>11.814546457506539</v>
      </c>
      <c r="P200" s="8">
        <f t="shared" si="22"/>
        <v>114.29824157613477</v>
      </c>
      <c r="Q200" s="8">
        <f t="shared" si="24"/>
        <v>7.1263000000000007E-2</v>
      </c>
      <c r="R200" s="8">
        <f t="shared" si="23"/>
        <v>11.743283457506541</v>
      </c>
      <c r="S200" s="8">
        <f>Table3[[#This Row],[Non-Renewable Energy Production]]/Table3[[#This Row],[Total Production]]*100</f>
        <v>0.6031801580899625</v>
      </c>
      <c r="T200" s="8">
        <f>Table3[[#This Row],[Renewable Energy Production]]/Table3[[#This Row],[Total Production]]*100</f>
        <v>99.396819841910059</v>
      </c>
    </row>
    <row r="201" spans="1:20" x14ac:dyDescent="0.3">
      <c r="A201" s="5">
        <v>2020</v>
      </c>
      <c r="B201" s="5" t="s">
        <v>21</v>
      </c>
      <c r="C201" s="8">
        <v>0</v>
      </c>
      <c r="D201" s="8">
        <f>'[1]Oil Consumption - Tonnes'!BE51</f>
        <v>11.19079</v>
      </c>
      <c r="E201" s="8">
        <v>0</v>
      </c>
      <c r="F201" s="10">
        <f>Table1[[#This Row],[Natural Gas Consumption (Mil.ton.)]]</f>
        <v>0.71346600000000004</v>
      </c>
      <c r="G201" s="8">
        <v>0</v>
      </c>
      <c r="H201" s="8">
        <f>Table1[[#This Row],[Coal Consumption(Exajoules)]]*34.12</f>
        <v>2.2861435219645498</v>
      </c>
      <c r="I201" s="8">
        <f>Table1[[#This Row],[Solar Energy Generation (Twh)]]*0.086</f>
        <v>8.9009999999999992E-2</v>
      </c>
      <c r="J201" s="8">
        <f>Table1[[#This Row],[Solar Energy Consumption ( Exajoules)]]*34.12</f>
        <v>0.33388308338820932</v>
      </c>
      <c r="K201" s="8">
        <f>Table1[[#This Row],[Wind Energy Generation (Mil.ton)]]</f>
        <v>2.3672546620000001</v>
      </c>
      <c r="L201" s="8">
        <f>Table1[[#This Row],[Wind Energy Consumption(Exajoules)]]*23.88</f>
        <v>6.2147821497917173</v>
      </c>
      <c r="M201" s="8">
        <f>Table1[[#This Row],[Hydroelectricity Generation(Twh)]]*0.086</f>
        <v>6.2165966019999992</v>
      </c>
      <c r="N201" s="8">
        <f>Table1[[#This Row],[Hydroelectricity  Consumption (Exajoules)]]*0.086</f>
        <v>5.8775688767433165E-2</v>
      </c>
      <c r="O201" s="8">
        <f t="shared" si="21"/>
        <v>8.6728612639999998</v>
      </c>
      <c r="P201" s="8">
        <f t="shared" si="22"/>
        <v>20.797840443911909</v>
      </c>
      <c r="Q201" s="8">
        <f t="shared" si="24"/>
        <v>0</v>
      </c>
      <c r="R201" s="8">
        <f t="shared" si="23"/>
        <v>8.6728612639999998</v>
      </c>
      <c r="S201" s="8">
        <f>Table3[[#This Row],[Non-Renewable Energy Production]]/Table3[[#This Row],[Total Production]]*100</f>
        <v>0</v>
      </c>
      <c r="T201" s="8">
        <f>Table3[[#This Row],[Renewable Energy Production]]/Table3[[#This Row],[Total Production]]*100</f>
        <v>100</v>
      </c>
    </row>
    <row r="202" spans="1:20" x14ac:dyDescent="0.3">
      <c r="A202" s="5">
        <v>2021</v>
      </c>
      <c r="B202" s="5" t="str">
        <f>'[1]Wind Generation - TWh'!A51</f>
        <v>Sweden</v>
      </c>
      <c r="C202" s="8">
        <v>0</v>
      </c>
      <c r="D202" s="8">
        <f>'[1]Oil Consumption - Tonnes'!BF51</f>
        <v>12.234911999999998</v>
      </c>
      <c r="E202" s="8">
        <v>0</v>
      </c>
      <c r="F202" s="10">
        <f>Table1[[#This Row],[Natural Gas Consumption (Mil.ton.)]]</f>
        <v>0.76523399999999986</v>
      </c>
      <c r="G202" s="8">
        <v>0</v>
      </c>
      <c r="H202" s="8">
        <f>Table1[[#This Row],[Coal Consumption(Exajoules)]]*34.12</f>
        <v>2.324598444998264</v>
      </c>
      <c r="I202" s="8">
        <f>Table1[[#This Row],[Solar Energy Generation (Twh)]]*0.086</f>
        <v>0.12960199999999999</v>
      </c>
      <c r="J202" s="8">
        <f>Table1[[#This Row],[Solar Energy Consumption ( Exajoules)]]*34.12</f>
        <v>0.48436736322939394</v>
      </c>
      <c r="K202" s="8">
        <f>Table1[[#This Row],[Wind Energy Generation (Mil.ton)]]</f>
        <v>2.3313175840000002</v>
      </c>
      <c r="L202" s="8">
        <f>Table1[[#This Row],[Wind Energy Consumption(Exajoules)]]*23.88</f>
        <v>6.0980354046821592</v>
      </c>
      <c r="M202" s="8">
        <f>Table1[[#This Row],[Hydroelectricity Generation(Twh)]]*0.086</f>
        <v>6.3462953519999985</v>
      </c>
      <c r="N202" s="8">
        <f>Table1[[#This Row],[Hydroelectricity  Consumption (Exajoules)]]*0.086</f>
        <v>5.9782337665557857E-2</v>
      </c>
      <c r="O202" s="8">
        <f t="shared" si="21"/>
        <v>8.8072149359999976</v>
      </c>
      <c r="P202" s="8">
        <f t="shared" si="22"/>
        <v>21.966929550575369</v>
      </c>
      <c r="Q202" s="8">
        <f t="shared" si="24"/>
        <v>0</v>
      </c>
      <c r="R202" s="8">
        <f t="shared" si="23"/>
        <v>8.8072149359999976</v>
      </c>
      <c r="S202" s="8">
        <f>Table3[[#This Row],[Non-Renewable Energy Production]]/Table3[[#This Row],[Total Production]]*100</f>
        <v>0</v>
      </c>
      <c r="T202" s="8">
        <f>Table3[[#This Row],[Renewable Energy Production]]/Table3[[#This Row],[Total Production]]*100</f>
        <v>100</v>
      </c>
    </row>
    <row r="203" spans="1:20" x14ac:dyDescent="0.3">
      <c r="A203" s="5">
        <v>2022</v>
      </c>
      <c r="B203" s="5" t="s">
        <v>21</v>
      </c>
      <c r="C203" s="8">
        <v>0</v>
      </c>
      <c r="D203" s="8">
        <f>'[1]Oil Consumption - Tonnes'!BG51</f>
        <v>11.027753000000001</v>
      </c>
      <c r="E203" s="8">
        <v>0</v>
      </c>
      <c r="F203" s="10">
        <f>Table1[[#This Row],[Natural Gas Consumption (Mil.ton.)]]</f>
        <v>0.57583799999999996</v>
      </c>
      <c r="G203" s="8">
        <v>0</v>
      </c>
      <c r="H203" s="8">
        <f>Table1[[#This Row],[Coal Consumption(Exajoules)]]*34.12</f>
        <v>2.2659139496088025</v>
      </c>
      <c r="I203" s="8">
        <f>Table1[[#This Row],[Solar Energy Generation (Twh)]]*0.086</f>
        <v>8.9009999999999992E-2</v>
      </c>
      <c r="J203" s="8">
        <f>Table1[[#This Row],[Solar Energy Consumption ( Exajoules)]]*34.12</f>
        <v>0.62863026849925518</v>
      </c>
      <c r="K203" s="8">
        <f>Table1[[#This Row],[Wind Energy Generation (Mil.ton)]]</f>
        <v>2.8431571619999998</v>
      </c>
      <c r="L203" s="8">
        <f>Table1[[#This Row],[Wind Energy Consumption(Exajoules)]]*23.88</f>
        <v>7.4097360849380491</v>
      </c>
      <c r="M203" s="8">
        <f>Table1[[#This Row],[Hydroelectricity Generation(Twh)]]*0.086</f>
        <v>6.0034876559999999</v>
      </c>
      <c r="N203" s="8">
        <f>Table1[[#This Row],[Hydroelectricity  Consumption (Exajoules)]]*0.086</f>
        <v>5.6346846699714653E-2</v>
      </c>
      <c r="O203" s="8">
        <f t="shared" si="21"/>
        <v>8.9356548179999997</v>
      </c>
      <c r="P203" s="8">
        <f t="shared" si="22"/>
        <v>21.964218149745822</v>
      </c>
      <c r="Q203" s="8">
        <f t="shared" si="24"/>
        <v>0</v>
      </c>
      <c r="R203" s="8">
        <f t="shared" si="23"/>
        <v>8.9356548179999997</v>
      </c>
      <c r="S203" s="8">
        <f>Table3[[#This Row],[Non-Renewable Energy Production]]/Table3[[#This Row],[Total Production]]*100</f>
        <v>0</v>
      </c>
      <c r="T203" s="8">
        <f>Table3[[#This Row],[Renewable Energy Production]]/Table3[[#This Row],[Total Production]]*100</f>
        <v>100</v>
      </c>
    </row>
    <row r="204" spans="1:20" x14ac:dyDescent="0.3">
      <c r="A204" s="5">
        <v>2023</v>
      </c>
      <c r="B204" s="5" t="s">
        <v>21</v>
      </c>
      <c r="C204" s="8">
        <v>0</v>
      </c>
      <c r="D204" s="8">
        <f>'[1]Oil Consumption - Tonnes'!BH51</f>
        <v>10.678863375516482</v>
      </c>
      <c r="E204" s="8">
        <v>0</v>
      </c>
      <c r="F204" s="10">
        <f>Table1[[#This Row],[Natural Gas Consumption (Mil.ton.)]]</f>
        <v>0.5156634065009289</v>
      </c>
      <c r="G204" s="8">
        <v>0</v>
      </c>
      <c r="H204" s="8">
        <f>Table1[[#This Row],[Coal Consumption(Exajoules)]]*34.12</f>
        <v>2.2251530531048771</v>
      </c>
      <c r="I204" s="8">
        <f>Table1[[#This Row],[Solar Energy Generation (Twh)]]*0.086</f>
        <v>0.266428</v>
      </c>
      <c r="J204" s="8">
        <f>Table1[[#This Row],[Solar Energy Consumption ( Exajoules)]]*34.12</f>
        <v>0.98849749870598314</v>
      </c>
      <c r="K204" s="8">
        <f>Table1[[#This Row],[Wind Energy Generation (Mil.ton)]]</f>
        <v>2.9515637047334904</v>
      </c>
      <c r="L204" s="8">
        <f>Table1[[#This Row],[Wind Energy Consumption(Exajoules)]]*23.88</f>
        <v>7.6643116557598114</v>
      </c>
      <c r="M204" s="8">
        <f>Table1[[#This Row],[Hydroelectricity Generation(Twh)]]*0.086</f>
        <v>5.6792374978526441</v>
      </c>
      <c r="N204" s="8">
        <f>Table1[[#This Row],[Hydroelectricity  Consumption (Exajoules)]]*0.086</f>
        <v>5.3109860062599178E-2</v>
      </c>
      <c r="O204" s="8">
        <f t="shared" si="21"/>
        <v>8.8972292025861339</v>
      </c>
      <c r="P204" s="8">
        <f t="shared" si="22"/>
        <v>22.125598849650682</v>
      </c>
      <c r="Q204" s="8">
        <f t="shared" si="24"/>
        <v>0</v>
      </c>
      <c r="R204" s="8">
        <f t="shared" si="23"/>
        <v>8.8972292025861339</v>
      </c>
      <c r="S204" s="8">
        <f>Table3[[#This Row],[Non-Renewable Energy Production]]/Table3[[#This Row],[Total Production]]*100</f>
        <v>0</v>
      </c>
      <c r="T204" s="8">
        <f>Table3[[#This Row],[Renewable Energy Production]]/Table3[[#This Row],[Total Production]]*100</f>
        <v>100</v>
      </c>
    </row>
    <row r="205" spans="1:20" x14ac:dyDescent="0.3">
      <c r="A205" s="5">
        <v>2020</v>
      </c>
      <c r="B205" s="5" t="str">
        <f>'[1]Hydro Generation - TWh'!A52</f>
        <v>Switzerland</v>
      </c>
      <c r="C205" s="8">
        <v>0</v>
      </c>
      <c r="D205" s="8">
        <f>'[1]Oil Consumption - Tonnes'!BE52</f>
        <v>8.4709390000000013</v>
      </c>
      <c r="E205" s="8">
        <v>0</v>
      </c>
      <c r="F205" s="10">
        <f>'Energy data 2020-2023'!G205</f>
        <v>2.3866000000000001</v>
      </c>
      <c r="G205" s="8">
        <v>0</v>
      </c>
      <c r="H205" s="8">
        <f>'Energy data 2020-2023'!J205</f>
        <v>0.12487919759005307</v>
      </c>
      <c r="I205" s="8">
        <f>'Energy data 2020-2023'!L205</f>
        <v>0.22351399999999999</v>
      </c>
      <c r="J205" s="8">
        <f>'Energy data 2020-2023'!N205</f>
        <v>0.83841754592955109</v>
      </c>
      <c r="K205" s="8">
        <f>Table1[[#This Row],[Wind Energy Generation (Mil.ton)]]</f>
        <v>1.2469999999999998E-2</v>
      </c>
      <c r="L205" s="8">
        <f>'Energy data 2020-2023'!R205</f>
        <v>3.2737641516141593E-2</v>
      </c>
      <c r="M205" s="8">
        <f>'Energy data 2020-2023'!T205</f>
        <v>3.2218598872070308</v>
      </c>
      <c r="N205" s="8">
        <f>'Energy data 2020-2023'!V205</f>
        <v>3.0461528539657591E-2</v>
      </c>
      <c r="O205" s="8">
        <f t="shared" si="21"/>
        <v>3.457843887207031</v>
      </c>
      <c r="P205" s="8">
        <f t="shared" si="22"/>
        <v>11.884034913575405</v>
      </c>
      <c r="Q205" s="8">
        <f t="shared" si="24"/>
        <v>0</v>
      </c>
      <c r="R205" s="8">
        <f t="shared" si="23"/>
        <v>3.457843887207031</v>
      </c>
      <c r="S205" s="8">
        <f>Table3[[#This Row],[Non-Renewable Energy Production]]/Table3[[#This Row],[Total Production]]*100</f>
        <v>0</v>
      </c>
      <c r="T205" s="8">
        <f>Table3[[#This Row],[Renewable Energy Production]]/Table3[[#This Row],[Total Production]]*100</f>
        <v>100</v>
      </c>
    </row>
    <row r="206" spans="1:20" x14ac:dyDescent="0.3">
      <c r="A206" s="5">
        <v>2021</v>
      </c>
      <c r="B206" s="5" t="s">
        <v>68</v>
      </c>
      <c r="C206" s="8">
        <v>0</v>
      </c>
      <c r="D206" s="8">
        <f>'[1]Oil Consumption - Tonnes'!BF52</f>
        <v>8.4862659999999988</v>
      </c>
      <c r="E206" s="8">
        <v>0</v>
      </c>
      <c r="F206" s="10">
        <f>'Energy data 2020-2023'!G206</f>
        <v>2.5950000000000002</v>
      </c>
      <c r="G206" s="8">
        <v>0</v>
      </c>
      <c r="H206" s="8">
        <f>'Energy data 2020-2023'!J206</f>
        <v>0.12624400003813205</v>
      </c>
      <c r="I206" s="8">
        <f>'Energy data 2020-2023'!L206</f>
        <v>0.24441199999999999</v>
      </c>
      <c r="J206" s="8">
        <f>'Energy data 2020-2023'!N206</f>
        <v>0.91345192961394783</v>
      </c>
      <c r="K206" s="8">
        <f>Table1[[#This Row],[Wind Energy Generation (Mil.ton)]]</f>
        <v>1.2469999999999998E-2</v>
      </c>
      <c r="L206" s="8">
        <f>'Energy data 2020-2023'!R206</f>
        <v>3.2617820827290415E-2</v>
      </c>
      <c r="M206" s="8">
        <f>'Energy data 2020-2023'!T206</f>
        <v>3.144975719238281</v>
      </c>
      <c r="N206" s="8">
        <f>'Energy data 2020-2023'!V206</f>
        <v>2.9625788152217863E-2</v>
      </c>
      <c r="O206" s="8">
        <f t="shared" si="21"/>
        <v>3.4018577192382811</v>
      </c>
      <c r="P206" s="8">
        <f t="shared" si="22"/>
        <v>12.183205538631588</v>
      </c>
      <c r="Q206" s="8">
        <f t="shared" si="24"/>
        <v>0</v>
      </c>
      <c r="R206" s="8">
        <f t="shared" si="23"/>
        <v>3.4018577192382811</v>
      </c>
      <c r="S206" s="8">
        <f>Table3[[#This Row],[Non-Renewable Energy Production]]/Table3[[#This Row],[Total Production]]*100</f>
        <v>0</v>
      </c>
      <c r="T206" s="8">
        <f>Table3[[#This Row],[Renewable Energy Production]]/Table3[[#This Row],[Total Production]]*100</f>
        <v>100</v>
      </c>
    </row>
    <row r="207" spans="1:20" x14ac:dyDescent="0.3">
      <c r="A207" s="5">
        <v>2022</v>
      </c>
      <c r="B207" s="5" t="str">
        <f>'[1]Wind Consumption - EJ'!A52</f>
        <v>Switzerland</v>
      </c>
      <c r="C207" s="8">
        <v>0</v>
      </c>
      <c r="D207" s="8">
        <f>'[1]Oil Consumption - Tonnes'!BG52</f>
        <v>8.7330559999999995</v>
      </c>
      <c r="E207" s="8">
        <v>0</v>
      </c>
      <c r="F207" s="10">
        <f>'Energy data 2020-2023'!G207</f>
        <v>2.1344000000000003</v>
      </c>
      <c r="G207" s="8">
        <v>0</v>
      </c>
      <c r="H207" s="8">
        <f>'Energy data 2020-2023'!J207</f>
        <v>0.13136199928820133</v>
      </c>
      <c r="I207" s="8">
        <f>'Energy data 2020-2023'!L207</f>
        <v>0.22351399999999999</v>
      </c>
      <c r="J207" s="8">
        <f>'Energy data 2020-2023'!N207</f>
        <v>1.2354843278229235</v>
      </c>
      <c r="K207" s="8">
        <f>Table1[[#This Row],[Wind Energy Generation (Mil.ton)]]</f>
        <v>1.2899999999999998E-2</v>
      </c>
      <c r="L207" s="8">
        <f>'Energy data 2020-2023'!R207</f>
        <v>3.3619523565284908E-2</v>
      </c>
      <c r="M207" s="8">
        <f>'Energy data 2020-2023'!T207</f>
        <v>2.5426012749023434</v>
      </c>
      <c r="N207" s="8">
        <f>'Energy data 2020-2023'!V207</f>
        <v>2.3864054560661315E-2</v>
      </c>
      <c r="O207" s="8">
        <f t="shared" si="21"/>
        <v>2.7790152749023433</v>
      </c>
      <c r="P207" s="8">
        <f t="shared" si="22"/>
        <v>12.291785905237072</v>
      </c>
      <c r="Q207" s="8">
        <f t="shared" si="24"/>
        <v>0</v>
      </c>
      <c r="R207" s="8">
        <f t="shared" si="23"/>
        <v>2.7790152749023433</v>
      </c>
      <c r="S207" s="8">
        <f>Table3[[#This Row],[Non-Renewable Energy Production]]/Table3[[#This Row],[Total Production]]*100</f>
        <v>0</v>
      </c>
      <c r="T207" s="8">
        <f>Table3[[#This Row],[Renewable Energy Production]]/Table3[[#This Row],[Total Production]]*100</f>
        <v>100</v>
      </c>
    </row>
    <row r="208" spans="1:20" x14ac:dyDescent="0.3">
      <c r="A208" s="5">
        <v>2023</v>
      </c>
      <c r="B208" s="5" t="str">
        <f>'[1]Wind Consumption - EJ'!A52</f>
        <v>Switzerland</v>
      </c>
      <c r="C208" s="8">
        <v>0</v>
      </c>
      <c r="D208" s="8">
        <f>'[1]Oil Consumption - Tonnes'!BH52</f>
        <v>8.8559442816642644</v>
      </c>
      <c r="E208" s="8">
        <v>0</v>
      </c>
      <c r="F208" s="10">
        <f>'Energy data 2020-2023'!G208</f>
        <v>1.9757684132376137</v>
      </c>
      <c r="G208" s="8">
        <v>0</v>
      </c>
      <c r="H208" s="8">
        <f>'Energy data 2020-2023'!J208</f>
        <v>0.13136199928820133</v>
      </c>
      <c r="I208" s="8">
        <f>'Energy data 2020-2023'!L208</f>
        <v>0.51977257579698988</v>
      </c>
      <c r="J208" s="8">
        <f>'Energy data 2020-2023'!N208</f>
        <v>1.9284529975056648</v>
      </c>
      <c r="K208" s="8">
        <f>Table1[[#This Row],[Wind Energy Generation (Mil.ton)]]</f>
        <v>1.4448098686293133E-2</v>
      </c>
      <c r="L208" s="8">
        <f>'Energy data 2020-2023'!R208</f>
        <v>3.7517311340197916E-2</v>
      </c>
      <c r="M208" s="8">
        <f>'Energy data 2020-2023'!T208</f>
        <v>3.180269258595311</v>
      </c>
      <c r="N208" s="8">
        <f>'Energy data 2020-2023'!V208</f>
        <v>2.9740551590919491E-2</v>
      </c>
      <c r="O208" s="8">
        <f t="shared" si="21"/>
        <v>3.7144899330785939</v>
      </c>
      <c r="P208" s="8">
        <f t="shared" si="22"/>
        <v>12.958785554626859</v>
      </c>
      <c r="Q208" s="8">
        <f t="shared" si="24"/>
        <v>0</v>
      </c>
      <c r="R208" s="8">
        <f t="shared" si="23"/>
        <v>3.7144899330785939</v>
      </c>
      <c r="S208" s="8">
        <f>Table3[[#This Row],[Non-Renewable Energy Production]]/Table3[[#This Row],[Total Production]]*100</f>
        <v>0</v>
      </c>
      <c r="T208" s="8">
        <f>Table3[[#This Row],[Renewable Energy Production]]/Table3[[#This Row],[Total Production]]*100</f>
        <v>100</v>
      </c>
    </row>
    <row r="209" spans="1:20" x14ac:dyDescent="0.3">
      <c r="A209" s="5">
        <v>2020</v>
      </c>
      <c r="B209" s="5" t="str">
        <f>'[1]Oil Production - tonnes'!A44</f>
        <v>Syria</v>
      </c>
      <c r="C209" s="8">
        <f>'[1]Oil Production - tonnes'!BE44</f>
        <v>1.9641799698922711</v>
      </c>
      <c r="D209" s="8">
        <f>0</f>
        <v>0</v>
      </c>
      <c r="E209" s="8">
        <v>2.1036599999999996</v>
      </c>
      <c r="F209" s="10">
        <f>Table1[[#This Row],[Natural Gas Consumption (Mil.ton.)]]</f>
        <v>0</v>
      </c>
      <c r="G209" s="8">
        <v>0</v>
      </c>
      <c r="H209" s="8">
        <f>Table1[[#This Row],[Coal Consumption(Exajoules)]]*34.12</f>
        <v>0</v>
      </c>
      <c r="I209" s="8">
        <f>Table1[[#This Row],[Solar Energy Generation (Twh)]]*0.086</f>
        <v>0</v>
      </c>
      <c r="J209" s="8">
        <f>Table1[[#This Row],[Solar Energy Consumption ( Exajoules)]]*34.12</f>
        <v>0</v>
      </c>
      <c r="K209" s="8">
        <f>Table1[[#This Row],[Wind Energy Generation (Mil.ton)]]</f>
        <v>0</v>
      </c>
      <c r="L209" s="8">
        <f>Table1[[#This Row],[Wind Energy Consumption(Exajoules)]]*23.88</f>
        <v>0</v>
      </c>
      <c r="M209" s="8">
        <f>Table1[[#This Row],[Hydroelectricity Generation(Twh)]]*0.086</f>
        <v>0</v>
      </c>
      <c r="N209" s="8">
        <f>Table1[[#This Row],[Hydroelectricity  Consumption (Exajoules)]]*0.086</f>
        <v>0</v>
      </c>
      <c r="O209" s="8">
        <f t="shared" si="21"/>
        <v>4.0678399698922707</v>
      </c>
      <c r="P209" s="8">
        <f t="shared" si="22"/>
        <v>0</v>
      </c>
      <c r="Q209" s="8">
        <f t="shared" si="24"/>
        <v>4.0678399698922707</v>
      </c>
      <c r="R209" s="8">
        <f t="shared" si="23"/>
        <v>0</v>
      </c>
      <c r="S209" s="8">
        <f>Table3[[#This Row],[Non-Renewable Energy Production]]/Table3[[#This Row],[Total Production]]*100</f>
        <v>100</v>
      </c>
      <c r="T209" s="8">
        <f>Table3[[#This Row],[Renewable Energy Production]]/Table3[[#This Row],[Total Production]]*100</f>
        <v>0</v>
      </c>
    </row>
    <row r="210" spans="1:20" x14ac:dyDescent="0.3">
      <c r="A210" s="5">
        <v>2021</v>
      </c>
      <c r="B210" s="5" t="str">
        <f>'[1]Oil Production - tonnes'!A44</f>
        <v>Syria</v>
      </c>
      <c r="C210" s="8">
        <f>'[1]Oil Production - tonnes'!BF44</f>
        <v>1.982680302390365</v>
      </c>
      <c r="D210" s="8">
        <v>0</v>
      </c>
      <c r="E210" s="8">
        <v>2.2393799999999997</v>
      </c>
      <c r="F210" s="10">
        <f>Table1[[#This Row],[Natural Gas Consumption (Mil.ton.)]]</f>
        <v>0</v>
      </c>
      <c r="G210" s="8">
        <v>0</v>
      </c>
      <c r="H210" s="8">
        <f>Table1[[#This Row],[Coal Consumption(Exajoules)]]*34.12</f>
        <v>0</v>
      </c>
      <c r="I210" s="8">
        <f>Table1[[#This Row],[Solar Energy Generation (Twh)]]*0.086</f>
        <v>0</v>
      </c>
      <c r="J210" s="8">
        <f>Table1[[#This Row],[Solar Energy Consumption ( Exajoules)]]*34.12</f>
        <v>0</v>
      </c>
      <c r="K210" s="8">
        <f>Table1[[#This Row],[Wind Energy Generation (Mil.ton)]]</f>
        <v>0</v>
      </c>
      <c r="L210" s="8">
        <f>Table1[[#This Row],[Wind Energy Consumption(Exajoules)]]*23.88</f>
        <v>0</v>
      </c>
      <c r="M210" s="8">
        <f>Table1[[#This Row],[Hydroelectricity Generation(Twh)]]*0.086</f>
        <v>0</v>
      </c>
      <c r="N210" s="8">
        <f>Table1[[#This Row],[Hydroelectricity  Consumption (Exajoules)]]*0.086</f>
        <v>0</v>
      </c>
      <c r="O210" s="8">
        <f t="shared" si="21"/>
        <v>4.2220603023903642</v>
      </c>
      <c r="P210" s="8">
        <f t="shared" si="22"/>
        <v>0</v>
      </c>
      <c r="Q210" s="8">
        <f t="shared" si="24"/>
        <v>4.2220603023903642</v>
      </c>
      <c r="R210" s="8">
        <f t="shared" si="23"/>
        <v>0</v>
      </c>
      <c r="S210" s="8">
        <f>Table3[[#This Row],[Non-Renewable Energy Production]]/Table3[[#This Row],[Total Production]]*100</f>
        <v>100</v>
      </c>
      <c r="T210" s="8">
        <f>Table3[[#This Row],[Renewable Energy Production]]/Table3[[#This Row],[Total Production]]*100</f>
        <v>0</v>
      </c>
    </row>
    <row r="211" spans="1:20" x14ac:dyDescent="0.3">
      <c r="A211" s="5">
        <v>2022</v>
      </c>
      <c r="B211" s="5" t="str">
        <f>'[1]Oil Production - tonnes'!A44</f>
        <v>Syria</v>
      </c>
      <c r="C211" s="8">
        <f>'[1]Oil Production - tonnes'!BG44</f>
        <v>1.9512167084355587</v>
      </c>
      <c r="D211" s="8">
        <v>0</v>
      </c>
      <c r="E211" s="8">
        <v>2.0914451999999999</v>
      </c>
      <c r="F211" s="10">
        <f>Table1[[#This Row],[Natural Gas Consumption (Mil.ton.)]]</f>
        <v>0</v>
      </c>
      <c r="G211" s="8">
        <v>0</v>
      </c>
      <c r="H211" s="8">
        <f>Table1[[#This Row],[Coal Consumption(Exajoules)]]*34.12</f>
        <v>0</v>
      </c>
      <c r="I211" s="8">
        <f>Table1[[#This Row],[Solar Energy Generation (Twh)]]*0.086</f>
        <v>0</v>
      </c>
      <c r="J211" s="8">
        <f>Table1[[#This Row],[Solar Energy Consumption ( Exajoules)]]*34.12</f>
        <v>0</v>
      </c>
      <c r="K211" s="8">
        <f>Table1[[#This Row],[Wind Energy Generation (Mil.ton)]]</f>
        <v>0</v>
      </c>
      <c r="L211" s="8">
        <f>Table1[[#This Row],[Wind Energy Consumption(Exajoules)]]*23.88</f>
        <v>0</v>
      </c>
      <c r="M211" s="8">
        <f>Table1[[#This Row],[Hydroelectricity Generation(Twh)]]*0.086</f>
        <v>0</v>
      </c>
      <c r="N211" s="8">
        <f>Table1[[#This Row],[Hydroelectricity  Consumption (Exajoules)]]*0.086</f>
        <v>0</v>
      </c>
      <c r="O211" s="8">
        <f t="shared" si="21"/>
        <v>4.0426619084355586</v>
      </c>
      <c r="P211" s="8">
        <f t="shared" si="22"/>
        <v>0</v>
      </c>
      <c r="Q211" s="8">
        <f t="shared" si="24"/>
        <v>4.0426619084355586</v>
      </c>
      <c r="R211" s="8">
        <f t="shared" si="23"/>
        <v>0</v>
      </c>
      <c r="S211" s="8">
        <f>Table3[[#This Row],[Non-Renewable Energy Production]]/Table3[[#This Row],[Total Production]]*100</f>
        <v>100</v>
      </c>
      <c r="T211" s="8">
        <f>Table3[[#This Row],[Renewable Energy Production]]/Table3[[#This Row],[Total Production]]*100</f>
        <v>0</v>
      </c>
    </row>
    <row r="212" spans="1:20" x14ac:dyDescent="0.3">
      <c r="A212" s="5">
        <v>2023</v>
      </c>
      <c r="B212" s="5" t="str">
        <f>'[1]Gas Production - Bcm'!A49</f>
        <v>Syria</v>
      </c>
      <c r="C212" s="8">
        <v>0</v>
      </c>
      <c r="D212" s="8">
        <v>0</v>
      </c>
      <c r="E212" s="8">
        <v>2.1361268476878021</v>
      </c>
      <c r="F212" s="10">
        <f>Table1[[#This Row],[Natural Gas Consumption (Mil.ton.)]]</f>
        <v>0</v>
      </c>
      <c r="G212" s="8">
        <v>0</v>
      </c>
      <c r="H212" s="8">
        <f>Table1[[#This Row],[Coal Consumption(Exajoules)]]*34.12</f>
        <v>0</v>
      </c>
      <c r="I212" s="8">
        <f>Table1[[#This Row],[Solar Energy Generation (Twh)]]*0.086</f>
        <v>0</v>
      </c>
      <c r="J212" s="8">
        <f>Table1[[#This Row],[Solar Energy Consumption ( Exajoules)]]*34.12</f>
        <v>0</v>
      </c>
      <c r="K212" s="8">
        <f>Table1[[#This Row],[Wind Energy Generation (Mil.ton)]]</f>
        <v>0</v>
      </c>
      <c r="L212" s="8">
        <f>Table1[[#This Row],[Wind Energy Consumption(Exajoules)]]*23.88</f>
        <v>0</v>
      </c>
      <c r="M212" s="8">
        <f>Table1[[#This Row],[Hydroelectricity Generation(Twh)]]*0.086</f>
        <v>0</v>
      </c>
      <c r="N212" s="8">
        <f>Table1[[#This Row],[Hydroelectricity  Consumption (Exajoules)]]*0.086</f>
        <v>0</v>
      </c>
      <c r="O212" s="8">
        <f t="shared" si="21"/>
        <v>2.1361268476878021</v>
      </c>
      <c r="P212" s="8">
        <f t="shared" si="22"/>
        <v>0</v>
      </c>
      <c r="Q212" s="8">
        <f t="shared" si="24"/>
        <v>2.1361268476878021</v>
      </c>
      <c r="R212" s="8">
        <f t="shared" si="23"/>
        <v>0</v>
      </c>
      <c r="S212" s="8">
        <f>Table3[[#This Row],[Non-Renewable Energy Production]]/Table3[[#This Row],[Total Production]]*100</f>
        <v>100</v>
      </c>
      <c r="T212" s="8">
        <f>Table3[[#This Row],[Renewable Energy Production]]/Table3[[#This Row],[Total Production]]*100</f>
        <v>0</v>
      </c>
    </row>
    <row r="213" spans="1:20" x14ac:dyDescent="0.3">
      <c r="A213" s="5">
        <v>2020</v>
      </c>
      <c r="B213" s="5" t="str">
        <f>'[1]Solar Consumption - EJ'!$A$105</f>
        <v>Taiwan</v>
      </c>
      <c r="C213" s="8">
        <v>0</v>
      </c>
      <c r="D213" s="8">
        <f>'[1]Oil Consumption - Tonnes'!BE105</f>
        <v>40.288581243245439</v>
      </c>
      <c r="E213" s="8">
        <v>0</v>
      </c>
      <c r="F213" s="10">
        <f>'Energy data 2020-2023'!G213</f>
        <v>17.916812227819371</v>
      </c>
      <c r="G213" s="8">
        <v>0</v>
      </c>
      <c r="H213" s="8">
        <f>'Energy data 2020-2023'!J213</f>
        <v>53.288774733543391</v>
      </c>
      <c r="I213" s="8">
        <f>'Energy data 2020-2023'!L213</f>
        <v>0.52242194172599998</v>
      </c>
      <c r="J213" s="8">
        <f>'Energy data 2020-2023'!N213</f>
        <v>1.9596433795988559</v>
      </c>
      <c r="K213" s="8">
        <f>Table1[[#This Row],[Wind Energy Generation (Mil.ton)]]</f>
        <v>0.19856297359599995</v>
      </c>
      <c r="L213" s="8">
        <f>'Energy data 2020-2023'!R213</f>
        <v>0.52128976888954637</v>
      </c>
      <c r="M213" s="8">
        <f>'Energy data 2020-2023'!T213</f>
        <v>0.25964709659599999</v>
      </c>
      <c r="N213" s="8">
        <f>'Energy data 2020-2023'!V213</f>
        <v>2.4548701308667658E-3</v>
      </c>
      <c r="O213" s="8">
        <f t="shared" si="21"/>
        <v>0.98063201191799987</v>
      </c>
      <c r="P213" s="8">
        <f t="shared" si="22"/>
        <v>113.97755622322747</v>
      </c>
      <c r="Q213" s="8">
        <f t="shared" si="24"/>
        <v>0</v>
      </c>
      <c r="R213" s="8">
        <f t="shared" si="23"/>
        <v>0.98063201191799987</v>
      </c>
      <c r="S213" s="8">
        <f>Table3[[#This Row],[Non-Renewable Energy Production]]/Table3[[#This Row],[Total Production]]*100</f>
        <v>0</v>
      </c>
      <c r="T213" s="8">
        <f>Table3[[#This Row],[Renewable Energy Production]]/Table3[[#This Row],[Total Production]]*100</f>
        <v>100</v>
      </c>
    </row>
    <row r="214" spans="1:20" x14ac:dyDescent="0.3">
      <c r="A214" s="5">
        <v>2021</v>
      </c>
      <c r="B214" s="5" t="str">
        <f>'[1]Solar Consumption - EJ'!$A$105</f>
        <v>Taiwan</v>
      </c>
      <c r="C214" s="8">
        <v>0</v>
      </c>
      <c r="D214" s="8">
        <f>'[1]Oil Consumption - Tonnes'!BF105</f>
        <v>42.651606870403953</v>
      </c>
      <c r="E214" s="8">
        <v>0</v>
      </c>
      <c r="F214" s="10">
        <f>'Energy data 2020-2023'!G214</f>
        <v>19.649128738882219</v>
      </c>
      <c r="G214" s="8">
        <v>0</v>
      </c>
      <c r="H214" s="8">
        <f>'Energy data 2020-2023'!J214</f>
        <v>57.206986422538755</v>
      </c>
      <c r="I214" s="8">
        <f>'Energy data 2020-2023'!L214</f>
        <v>0.68543638549399999</v>
      </c>
      <c r="J214" s="8">
        <f>'Energy data 2020-2023'!N214</f>
        <v>2.5617123088240623</v>
      </c>
      <c r="K214" s="8">
        <f>Table1[[#This Row],[Wind Energy Generation (Mil.ton)]]</f>
        <v>0.19528741195999996</v>
      </c>
      <c r="L214" s="8">
        <f>'Energy data 2020-2023'!R214</f>
        <v>0.52128976888954637</v>
      </c>
      <c r="M214" s="8">
        <f>'Energy data 2020-2023'!T214</f>
        <v>0.29882097801000002</v>
      </c>
      <c r="N214" s="8">
        <f>Table1[[#This Row],[Hydroelectricity  Consumption (Exajoules)]]*0.086</f>
        <v>2.8149047940969466E-3</v>
      </c>
      <c r="O214" s="8">
        <f t="shared" si="21"/>
        <v>1.1795447754640001</v>
      </c>
      <c r="P214" s="8">
        <f t="shared" si="22"/>
        <v>122.59353901433262</v>
      </c>
      <c r="Q214" s="8">
        <f t="shared" si="24"/>
        <v>0</v>
      </c>
      <c r="R214" s="8">
        <f t="shared" si="23"/>
        <v>1.1795447754640001</v>
      </c>
      <c r="S214" s="8">
        <f>Table3[[#This Row],[Non-Renewable Energy Production]]/Table3[[#This Row],[Total Production]]*100</f>
        <v>0</v>
      </c>
      <c r="T214" s="8">
        <f>Table3[[#This Row],[Renewable Energy Production]]/Table3[[#This Row],[Total Production]]*100</f>
        <v>100</v>
      </c>
    </row>
    <row r="215" spans="1:20" x14ac:dyDescent="0.3">
      <c r="A215" s="5">
        <v>2022</v>
      </c>
      <c r="B215" s="5" t="str">
        <f>'[1]Solar Consumption - EJ'!A105</f>
        <v>Taiwan</v>
      </c>
      <c r="C215" s="8">
        <v>0</v>
      </c>
      <c r="D215" s="8">
        <f>'[1]Oil Consumption - Tonnes'!BG105</f>
        <v>39.323907504902166</v>
      </c>
      <c r="E215" s="8">
        <v>0</v>
      </c>
      <c r="F215" s="10">
        <f>'Energy data 2020-2023'!G215</f>
        <v>20.207773443066035</v>
      </c>
      <c r="G215" s="8">
        <v>0</v>
      </c>
      <c r="H215" s="8">
        <f>'Energy data 2020-2023'!J215</f>
        <v>53.957129278182983</v>
      </c>
      <c r="I215" s="8">
        <f>'Energy data 2020-2023'!L215</f>
        <v>0.91822095845399987</v>
      </c>
      <c r="J215" s="8">
        <f>'Energy data 2020-2023'!N215</f>
        <v>3.4191940474510192</v>
      </c>
      <c r="K215" s="8">
        <f>Table1[[#This Row],[Wind Energy Generation (Mil.ton)]]</f>
        <v>0.30766295801599997</v>
      </c>
      <c r="L215" s="8">
        <f>'Energy data 2020-2023'!R215</f>
        <v>0.80182033404707909</v>
      </c>
      <c r="M215" s="8">
        <f>'Energy data 2020-2023'!T215</f>
        <v>0.50193922910399991</v>
      </c>
      <c r="N215" s="8">
        <f>Table1[[#This Row],[Hydroelectricity  Consumption (Exajoules)]]*0.086</f>
        <v>4.711043708026409E-3</v>
      </c>
      <c r="O215" s="8">
        <f t="shared" si="21"/>
        <v>1.7278231455739999</v>
      </c>
      <c r="P215" s="8">
        <f t="shared" si="22"/>
        <v>117.71453565135729</v>
      </c>
      <c r="Q215" s="8">
        <f t="shared" si="24"/>
        <v>0</v>
      </c>
      <c r="R215" s="8">
        <f t="shared" si="23"/>
        <v>1.7278231455739999</v>
      </c>
      <c r="S215" s="8">
        <f>Table3[[#This Row],[Non-Renewable Energy Production]]/Table3[[#This Row],[Total Production]]*100</f>
        <v>0</v>
      </c>
      <c r="T215" s="8">
        <f>Table3[[#This Row],[Renewable Energy Production]]/Table3[[#This Row],[Total Production]]*100</f>
        <v>100</v>
      </c>
    </row>
    <row r="216" spans="1:20" x14ac:dyDescent="0.3">
      <c r="A216" s="5">
        <v>2023</v>
      </c>
      <c r="B216" s="5" t="s">
        <v>69</v>
      </c>
      <c r="C216" s="8">
        <v>0</v>
      </c>
      <c r="D216" s="8">
        <f>'[1]Oil Consumption - Tonnes'!BH105</f>
        <v>37.132422129653456</v>
      </c>
      <c r="E216" s="8">
        <v>0</v>
      </c>
      <c r="F216" s="10">
        <f>'Energy data 2020-2023'!G220</f>
        <v>20.121796101677692</v>
      </c>
      <c r="G216" s="8">
        <v>0</v>
      </c>
      <c r="H216" s="8">
        <f>'Energy data 2020-2023'!J220</f>
        <v>50.837177424430841</v>
      </c>
      <c r="I216" s="8">
        <f>'Energy data 2020-2023'!L220</f>
        <v>1.1101473123079997</v>
      </c>
      <c r="J216" s="8">
        <f>'Energy data 2020-2023'!N220</f>
        <v>4.1188532432913778</v>
      </c>
      <c r="K216" s="8">
        <f>Table1[[#This Row],[Wind Energy Generation (Mil.ton)]]</f>
        <v>0.27692</v>
      </c>
      <c r="L216" s="8">
        <f>'Energy data 2020-2023'!R220</f>
        <v>0.80182033404707909</v>
      </c>
      <c r="M216" s="8">
        <f>'Energy data 2020-2023'!T220</f>
        <v>0.34084188176999997</v>
      </c>
      <c r="N216" s="8">
        <f>Table1[[#This Row],[Hydroelectricity  Consumption (Exajoules)]]*0.086</f>
        <v>3.6913465782999989E-3</v>
      </c>
      <c r="O216" s="8">
        <f t="shared" si="21"/>
        <v>1.7279091940779998</v>
      </c>
      <c r="P216" s="8">
        <f t="shared" si="22"/>
        <v>113.01576057967875</v>
      </c>
      <c r="Q216" s="8">
        <f t="shared" si="24"/>
        <v>0</v>
      </c>
      <c r="R216" s="8">
        <f t="shared" si="23"/>
        <v>1.7279091940779998</v>
      </c>
      <c r="S216" s="8">
        <f>Table3[[#This Row],[Non-Renewable Energy Production]]/Table3[[#This Row],[Total Production]]*100</f>
        <v>0</v>
      </c>
      <c r="T216" s="8">
        <f>Table3[[#This Row],[Renewable Energy Production]]/Table3[[#This Row],[Total Production]]*100</f>
        <v>100</v>
      </c>
    </row>
    <row r="217" spans="1:20" x14ac:dyDescent="0.3">
      <c r="A217" s="5">
        <v>2020</v>
      </c>
      <c r="B217" s="5" t="str">
        <f>'[1]Oil Production - tonnes'!A71</f>
        <v>Thailand</v>
      </c>
      <c r="C217" s="8">
        <f>'[1]Oil Production - tonnes'!BE71</f>
        <v>15.13625645990464</v>
      </c>
      <c r="D217" s="8">
        <f>'[1]Oil Consumption - Tonnes'!BE106</f>
        <v>48.41173042542696</v>
      </c>
      <c r="E217" s="8">
        <v>23.545137055283014</v>
      </c>
      <c r="F217" s="10">
        <f>Table1[[#This Row],[Natural Gas Consumption (Mil.ton.)]]</f>
        <v>33.849884449233699</v>
      </c>
      <c r="G217" s="8">
        <f>'[1]Coal Production - mt'!AO54</f>
        <v>13.250573999999999</v>
      </c>
      <c r="H217" s="8">
        <f>Table1[[#This Row],[Coal Consumption(Exajoules)]]*34.12</f>
        <v>26.688221962451934</v>
      </c>
      <c r="I217" s="8">
        <f>Table1[[#This Row],[Solar Energy Generation (Twh)]]*0.086</f>
        <v>0.42905399999999994</v>
      </c>
      <c r="J217" s="8">
        <f>Table1[[#This Row],[Solar Energy Consumption ( Exajoules)]]*34.12</f>
        <v>1.6035227525234221</v>
      </c>
      <c r="K217" s="8">
        <f>Table1[[#This Row],[Wind Energy Generation (Mil.ton)]]</f>
        <v>0.30375199999999997</v>
      </c>
      <c r="L217" s="8">
        <f>Table1[[#This Row],[Wind Energy Consumption(Exajoules)]]*23.88</f>
        <v>0.72700138360261912</v>
      </c>
      <c r="M217" s="8">
        <f>Table1[[#This Row],[Hydroelectricity Generation(Twh)]]*0.086</f>
        <v>0.39043931200000004</v>
      </c>
      <c r="N217" s="8">
        <f>Table1[[#This Row],[Hydroelectricity  Consumption (Exajoules)]]*0.086</f>
        <v>3.6779526621103283E-3</v>
      </c>
      <c r="O217" s="8">
        <f t="shared" ref="O217:O248" si="25">SUM(C217,E217,G217,I217,K217,M217)</f>
        <v>53.055212827187653</v>
      </c>
      <c r="P217" s="8">
        <f t="shared" si="22"/>
        <v>111.28403892590075</v>
      </c>
      <c r="Q217" s="8">
        <f t="shared" si="24"/>
        <v>51.931967515187651</v>
      </c>
      <c r="R217" s="8">
        <f t="shared" si="23"/>
        <v>1.1232453119999999</v>
      </c>
      <c r="S217" s="8">
        <f>Table3[[#This Row],[Non-Renewable Energy Production]]/Table3[[#This Row],[Total Production]]*100</f>
        <v>97.88287474096343</v>
      </c>
      <c r="T217" s="8">
        <f>Table3[[#This Row],[Renewable Energy Production]]/Table3[[#This Row],[Total Production]]*100</f>
        <v>2.1171252590365697</v>
      </c>
    </row>
    <row r="218" spans="1:20" x14ac:dyDescent="0.3">
      <c r="A218" s="5">
        <v>2021</v>
      </c>
      <c r="B218" s="5" t="str">
        <f>'[1]Oil Production - tonnes'!A71</f>
        <v>Thailand</v>
      </c>
      <c r="C218" s="8">
        <f>'[1]Oil Production - tonnes'!BF71</f>
        <v>13.948694926600202</v>
      </c>
      <c r="D218" s="8">
        <f>'[1]Oil Consumption - Tonnes'!BF106</f>
        <v>48.610716951065122</v>
      </c>
      <c r="E218" s="8">
        <v>22.69867735029786</v>
      </c>
      <c r="F218" s="10">
        <f>Table1[[#This Row],[Natural Gas Consumption (Mil.ton.)]]</f>
        <v>31.909003702656481</v>
      </c>
      <c r="G218" s="8">
        <f>'[1]Coal Production - mt'!AP54</f>
        <v>14.221572999999998</v>
      </c>
      <c r="H218" s="8">
        <f>Table1[[#This Row],[Coal Consumption(Exajoules)]]*34.12</f>
        <v>24.281305272579193</v>
      </c>
      <c r="I218" s="8">
        <f>Table1[[#This Row],[Solar Energy Generation (Twh)]]*0.086</f>
        <v>0.43223599999999995</v>
      </c>
      <c r="J218" s="8">
        <f>Table1[[#This Row],[Solar Energy Consumption ( Exajoules)]]*34.12</f>
        <v>1.6095241050422191</v>
      </c>
      <c r="K218" s="8">
        <f>Table1[[#This Row],[Wind Energy Generation (Mil.ton)]]</f>
        <v>0.25696799999999997</v>
      </c>
      <c r="L218" s="8">
        <f>Table1[[#This Row],[Wind Energy Consumption(Exajoules)]]*23.88</f>
        <v>0.66970091231167317</v>
      </c>
      <c r="M218" s="8">
        <f>Table1[[#This Row],[Hydroelectricity Generation(Twh)]]*0.086</f>
        <v>0.56749860600000002</v>
      </c>
      <c r="N218" s="8">
        <f>Table1[[#This Row],[Hydroelectricity  Consumption (Exajoules)]]*0.086</f>
        <v>5.3263632357120512E-3</v>
      </c>
      <c r="O218" s="8">
        <f t="shared" si="25"/>
        <v>52.125647882898065</v>
      </c>
      <c r="P218" s="8">
        <f t="shared" ref="P218:P249" si="26">SUM(D218,F218,H218,J218,L218,N218)</f>
        <v>107.0855773068904</v>
      </c>
      <c r="Q218" s="8">
        <f t="shared" si="24"/>
        <v>50.86894527689806</v>
      </c>
      <c r="R218" s="8">
        <f t="shared" ref="R218:R249" si="27">SUM(I218,K218,M218)</f>
        <v>1.2567026059999999</v>
      </c>
      <c r="S218" s="8">
        <f>Table3[[#This Row],[Non-Renewable Energy Production]]/Table3[[#This Row],[Total Production]]*100</f>
        <v>97.589089714868919</v>
      </c>
      <c r="T218" s="8">
        <f>Table3[[#This Row],[Renewable Energy Production]]/Table3[[#This Row],[Total Production]]*100</f>
        <v>2.4109102851310791</v>
      </c>
    </row>
    <row r="219" spans="1:20" x14ac:dyDescent="0.3">
      <c r="A219" s="5">
        <v>2022</v>
      </c>
      <c r="B219" s="5" t="str">
        <f>'[1]Oil Production - tonnes'!A71</f>
        <v>Thailand</v>
      </c>
      <c r="C219" s="8">
        <f>'[1]Oil Production - tonnes'!BG71</f>
        <v>11.482028881520012</v>
      </c>
      <c r="D219" s="8">
        <f>'[1]Oil Consumption - Tonnes'!BG106</f>
        <v>52.39827330808032</v>
      </c>
      <c r="E219" s="8">
        <v>18.463013197202056</v>
      </c>
      <c r="F219" s="10">
        <f>Table1[[#This Row],[Natural Gas Consumption (Mil.ton.)]]</f>
        <v>33.965413065101394</v>
      </c>
      <c r="G219" s="8">
        <f>'[1]Coal Production - mt'!AQ54</f>
        <v>13.641282999999998</v>
      </c>
      <c r="H219" s="8">
        <f>Table1[[#This Row],[Coal Consumption(Exajoules)]]*34.12</f>
        <v>20.641669211387633</v>
      </c>
      <c r="I219" s="8">
        <f>Table1[[#This Row],[Solar Energy Generation (Twh)]]*0.086</f>
        <v>0.46620538237743064</v>
      </c>
      <c r="J219" s="8">
        <f>Table1[[#This Row],[Solar Energy Consumption ( Exajoules)]]*34.12</f>
        <v>1.7297087679803369</v>
      </c>
      <c r="K219" s="8">
        <f>Table1[[#This Row],[Wind Energy Generation (Mil.ton)]]</f>
        <v>0.31031383038869254</v>
      </c>
      <c r="L219" s="8">
        <f>Table1[[#This Row],[Wind Energy Consumption(Exajoules)]]*23.88</f>
        <v>0.66970091231167317</v>
      </c>
      <c r="M219" s="8">
        <f>Table1[[#This Row],[Hydroelectricity Generation(Twh)]]*0.086</f>
        <v>0.56658640399999993</v>
      </c>
      <c r="N219" s="8">
        <f>Table1[[#This Row],[Hydroelectricity  Consumption (Exajoules)]]*0.086</f>
        <v>5.298479720950126E-3</v>
      </c>
      <c r="O219" s="8">
        <f t="shared" si="25"/>
        <v>44.929430695488193</v>
      </c>
      <c r="P219" s="8">
        <f t="shared" si="26"/>
        <v>109.4100637445823</v>
      </c>
      <c r="Q219" s="8">
        <f t="shared" si="24"/>
        <v>43.586325078722069</v>
      </c>
      <c r="R219" s="8">
        <f t="shared" si="27"/>
        <v>1.3431056167661231</v>
      </c>
      <c r="S219" s="8">
        <f>Table3[[#This Row],[Non-Renewable Energy Production]]/Table3[[#This Row],[Total Production]]*100</f>
        <v>97.010632905925078</v>
      </c>
      <c r="T219" s="8">
        <f>Table3[[#This Row],[Renewable Energy Production]]/Table3[[#This Row],[Total Production]]*100</f>
        <v>2.9893670940749257</v>
      </c>
    </row>
    <row r="220" spans="1:20" x14ac:dyDescent="0.3">
      <c r="A220" s="5">
        <v>2023</v>
      </c>
      <c r="B220" s="5" t="str">
        <f>'[1]Oil Production - tonnes'!A71</f>
        <v>Thailand</v>
      </c>
      <c r="C220" s="8">
        <f>'[1]Oil Production - tonnes'!BH71</f>
        <v>11.205013513076146</v>
      </c>
      <c r="D220" s="8">
        <f>'[1]Oil Consumption - Tonnes'!BH106</f>
        <v>52.229432706387605</v>
      </c>
      <c r="E220" s="8">
        <v>18.476106440333723</v>
      </c>
      <c r="F220" s="10">
        <f>Table1[[#This Row],[Natural Gas Consumption (Mil.ton.)]]</f>
        <v>20.121796101677692</v>
      </c>
      <c r="G220" s="8">
        <f>'[1]Coal Production - mt'!AR54</f>
        <v>12.810881</v>
      </c>
      <c r="H220" s="8">
        <f>Table1[[#This Row],[Coal Consumption(Exajoules)]]*34.12</f>
        <v>50.837177424430841</v>
      </c>
      <c r="I220" s="8">
        <f>Table1[[#This Row],[Solar Energy Generation (Twh)]]*0.086</f>
        <v>1.1101473123079997</v>
      </c>
      <c r="J220" s="8">
        <f>Table1[[#This Row],[Solar Energy Consumption ( Exajoules)]]*34.12</f>
        <v>4.1188532432913778</v>
      </c>
      <c r="K220" s="8">
        <f>Table1[[#This Row],[Wind Energy Generation (Mil.ton)]]</f>
        <v>0.53331599981</v>
      </c>
      <c r="L220" s="8">
        <f>Table1[[#This Row],[Wind Energy Consumption(Exajoules)]]*23.88</f>
        <v>0.80182033404707909</v>
      </c>
      <c r="M220" s="8">
        <f>Table1[[#This Row],[Hydroelectricity Generation(Twh)]]*0.086</f>
        <v>0.34084188176999997</v>
      </c>
      <c r="N220" s="8">
        <f>Table1[[#This Row],[Hydroelectricity  Consumption (Exajoules)]]*0.086</f>
        <v>3.1874111741781231E-3</v>
      </c>
      <c r="O220" s="8">
        <f t="shared" si="25"/>
        <v>44.476306147297869</v>
      </c>
      <c r="P220" s="8">
        <f t="shared" si="26"/>
        <v>128.11226722100878</v>
      </c>
      <c r="Q220" s="8">
        <f t="shared" si="24"/>
        <v>42.492000953409871</v>
      </c>
      <c r="R220" s="8">
        <f t="shared" si="27"/>
        <v>1.9843051938879994</v>
      </c>
      <c r="S220" s="8">
        <f>Table3[[#This Row],[Non-Renewable Energy Production]]/Table3[[#This Row],[Total Production]]*100</f>
        <v>95.538511702576372</v>
      </c>
      <c r="T220" s="8">
        <f>Table3[[#This Row],[Renewable Energy Production]]/Table3[[#This Row],[Total Production]]*100</f>
        <v>4.4614882974236263</v>
      </c>
    </row>
    <row r="221" spans="1:20" x14ac:dyDescent="0.3">
      <c r="A221" s="5">
        <v>2020</v>
      </c>
      <c r="B221" s="5" t="str">
        <f>'[1]Oil Production - tonnes'!A16</f>
        <v>Trinidad &amp; Tobago</v>
      </c>
      <c r="C221" s="8">
        <f>'[1]Oil Production - tonnes'!BE16</f>
        <v>3.431932018982407</v>
      </c>
      <c r="D221" s="8">
        <f>'[1]Oil Consumption - Tonnes'!BE16</f>
        <v>1.4469306815689165</v>
      </c>
      <c r="E221" s="8">
        <v>21.214990196333911</v>
      </c>
      <c r="F221" s="10">
        <f>Table1[[#This Row],[Natural Gas Consumption (Mil.ton.)]]</f>
        <v>10.933665967281843</v>
      </c>
      <c r="G221" s="8">
        <v>0</v>
      </c>
      <c r="H221" s="8">
        <f>Table1[[#This Row],[Coal Consumption(Exajoules)]]*34.12</f>
        <v>0</v>
      </c>
      <c r="I221" s="8">
        <f>Table1[[#This Row],[Solar Energy Generation (Twh)]]*0.086</f>
        <v>5.3560799999999992E-4</v>
      </c>
      <c r="J221" s="8">
        <f>Table1[[#This Row],[Solar Energy Consumption ( Exajoules)]]*34.12</f>
        <v>0</v>
      </c>
      <c r="K221" s="8">
        <f>Table1[[#This Row],[Wind Energy Generation (Mil.ton)]]</f>
        <v>0</v>
      </c>
      <c r="L221" s="8">
        <f>Table1[[#This Row],[Wind Energy Consumption(Exajoules)]]*23.88</f>
        <v>0</v>
      </c>
      <c r="M221" s="8">
        <f>Table1[[#This Row],[Hydroelectricity Generation(Twh)]]*0.086</f>
        <v>0</v>
      </c>
      <c r="N221" s="8">
        <f>Table1[[#This Row],[Hydroelectricity  Consumption (Exajoules)]]*0.086</f>
        <v>0</v>
      </c>
      <c r="O221" s="8">
        <f t="shared" si="25"/>
        <v>24.647457823316319</v>
      </c>
      <c r="P221" s="8">
        <f t="shared" si="26"/>
        <v>12.38059664885076</v>
      </c>
      <c r="Q221" s="8">
        <f t="shared" si="24"/>
        <v>24.646922215316319</v>
      </c>
      <c r="R221" s="8">
        <f t="shared" si="27"/>
        <v>5.3560799999999992E-4</v>
      </c>
      <c r="S221" s="8">
        <f>Table3[[#This Row],[Non-Renewable Energy Production]]/Table3[[#This Row],[Total Production]]*100</f>
        <v>99.997826923961725</v>
      </c>
      <c r="T221" s="8">
        <f>Table3[[#This Row],[Renewable Energy Production]]/Table3[[#This Row],[Total Production]]*100</f>
        <v>2.1730760382651657E-3</v>
      </c>
    </row>
    <row r="222" spans="1:20" x14ac:dyDescent="0.3">
      <c r="A222" s="5">
        <v>2021</v>
      </c>
      <c r="B222" s="5" t="str">
        <f>'[1]Oil Production - tonnes'!A16</f>
        <v>Trinidad &amp; Tobago</v>
      </c>
      <c r="C222" s="8">
        <f>'[1]Oil Production - tonnes'!BF16</f>
        <v>3.4899872302220629</v>
      </c>
      <c r="D222" s="8">
        <f>'[1]Oil Consumption - Tonnes'!BF16</f>
        <v>1.4131941698552337</v>
      </c>
      <c r="E222" s="8">
        <v>20.202557221667057</v>
      </c>
      <c r="F222" s="10">
        <f>Table1[[#This Row],[Natural Gas Consumption (Mil.ton.)]]</f>
        <v>11.236047931067624</v>
      </c>
      <c r="G222" s="8">
        <v>0</v>
      </c>
      <c r="H222" s="8">
        <f>Table1[[#This Row],[Coal Consumption(Exajoules)]]*34.12</f>
        <v>0</v>
      </c>
      <c r="I222" s="8">
        <f>Table1[[#This Row],[Solar Energy Generation (Twh)]]*0.086</f>
        <v>5.3560799999999992E-4</v>
      </c>
      <c r="J222" s="8">
        <f>Table1[[#This Row],[Solar Energy Consumption ( Exajoules)]]*34.12</f>
        <v>0</v>
      </c>
      <c r="K222" s="8">
        <f>Table1[[#This Row],[Wind Energy Generation (Mil.ton)]]</f>
        <v>0</v>
      </c>
      <c r="L222" s="8">
        <f>Table1[[#This Row],[Wind Energy Consumption(Exajoules)]]*23.88</f>
        <v>0</v>
      </c>
      <c r="M222" s="8">
        <f>Table1[[#This Row],[Hydroelectricity Generation(Twh)]]*0.086</f>
        <v>0</v>
      </c>
      <c r="N222" s="8">
        <f>Table1[[#This Row],[Hydroelectricity  Consumption (Exajoules)]]*0.086</f>
        <v>0</v>
      </c>
      <c r="O222" s="8">
        <f t="shared" si="25"/>
        <v>23.69308005988912</v>
      </c>
      <c r="P222" s="8">
        <f t="shared" si="26"/>
        <v>12.649242100922859</v>
      </c>
      <c r="Q222" s="8">
        <f t="shared" si="24"/>
        <v>23.69254445188912</v>
      </c>
      <c r="R222" s="8">
        <f t="shared" si="27"/>
        <v>5.3560799999999992E-4</v>
      </c>
      <c r="S222" s="8">
        <f>Table3[[#This Row],[Non-Renewable Energy Production]]/Table3[[#This Row],[Total Production]]*100</f>
        <v>99.997739390578829</v>
      </c>
      <c r="T222" s="8">
        <f>Table3[[#This Row],[Renewable Energy Production]]/Table3[[#This Row],[Total Production]]*100</f>
        <v>2.260609421173359E-3</v>
      </c>
    </row>
    <row r="223" spans="1:20" x14ac:dyDescent="0.3">
      <c r="A223" s="5">
        <v>2022</v>
      </c>
      <c r="B223" s="5" t="str">
        <f>'[1]Oil Production - tonnes'!A16</f>
        <v>Trinidad &amp; Tobago</v>
      </c>
      <c r="C223" s="8">
        <f>'[1]Oil Production - tonnes'!BG16</f>
        <v>3.3863435449500274</v>
      </c>
      <c r="D223" s="8">
        <f>'[1]Oil Consumption - Tonnes'!BG16</f>
        <v>1.5204386281395879</v>
      </c>
      <c r="E223" s="8">
        <v>18.705516873674512</v>
      </c>
      <c r="F223" s="10">
        <f>Table1[[#This Row],[Natural Gas Consumption (Mil.ton.)]]</f>
        <v>11.138434318902505</v>
      </c>
      <c r="G223" s="8">
        <v>0</v>
      </c>
      <c r="H223" s="8">
        <f>Table1[[#This Row],[Coal Consumption(Exajoules)]]*34.12</f>
        <v>0</v>
      </c>
      <c r="I223" s="8">
        <f>Table1[[#This Row],[Solar Energy Generation (Twh)]]*0.086</f>
        <v>5.3560799999999992E-4</v>
      </c>
      <c r="J223" s="8">
        <f>Table1[[#This Row],[Solar Energy Consumption ( Exajoules)]]*34.12</f>
        <v>0</v>
      </c>
      <c r="K223" s="8">
        <f>Table1[[#This Row],[Wind Energy Generation (Mil.ton)]]</f>
        <v>2.3219999999999995E-6</v>
      </c>
      <c r="L223" s="8">
        <f>Table1[[#This Row],[Wind Energy Consumption(Exajoules)]]*23.88</f>
        <v>0</v>
      </c>
      <c r="M223" s="8">
        <f>Table1[[#This Row],[Hydroelectricity Generation(Twh)]]*0.086</f>
        <v>0</v>
      </c>
      <c r="N223" s="8">
        <f>Table1[[#This Row],[Hydroelectricity  Consumption (Exajoules)]]*0.086</f>
        <v>0</v>
      </c>
      <c r="O223" s="8">
        <f t="shared" si="25"/>
        <v>22.092398348624538</v>
      </c>
      <c r="P223" s="8">
        <f t="shared" si="26"/>
        <v>12.658872947042092</v>
      </c>
      <c r="Q223" s="8">
        <f t="shared" si="24"/>
        <v>22.091860418624538</v>
      </c>
      <c r="R223" s="8">
        <f t="shared" si="27"/>
        <v>5.3792999999999994E-4</v>
      </c>
      <c r="S223" s="8">
        <f>Table3[[#This Row],[Non-Renewable Energy Production]]/Table3[[#This Row],[Total Production]]*100</f>
        <v>99.997565090075284</v>
      </c>
      <c r="T223" s="8">
        <f>Table3[[#This Row],[Renewable Energy Production]]/Table3[[#This Row],[Total Production]]*100</f>
        <v>2.4349099247230038E-3</v>
      </c>
    </row>
    <row r="224" spans="1:20" x14ac:dyDescent="0.3">
      <c r="A224" s="5">
        <v>2023</v>
      </c>
      <c r="B224" s="5" t="str">
        <f>'[1]Oil Production - tonnes'!A16</f>
        <v>Trinidad &amp; Tobago</v>
      </c>
      <c r="C224" s="8">
        <f>'[1]Oil Production - tonnes'!BH16</f>
        <v>3.3244324232265492</v>
      </c>
      <c r="D224" s="8">
        <f>'[1]Oil Consumption - Tonnes'!BH16</f>
        <v>1.5569231437594417</v>
      </c>
      <c r="E224" s="8">
        <v>17.995396350955552</v>
      </c>
      <c r="F224" s="10">
        <f>Table1[[#This Row],[Natural Gas Consumption (Mil.ton.)]]</f>
        <v>10.442847438630753</v>
      </c>
      <c r="G224" s="8">
        <v>0</v>
      </c>
      <c r="H224" s="8">
        <f>Table1[[#This Row],[Coal Consumption(Exajoules)]]*34.12</f>
        <v>0</v>
      </c>
      <c r="I224" s="8">
        <f>Table1[[#This Row],[Solar Energy Generation (Twh)]]*0.086</f>
        <v>5.3560799999999992E-4</v>
      </c>
      <c r="J224" s="8">
        <f>Table1[[#This Row],[Solar Energy Consumption ( Exajoules)]]*34.12</f>
        <v>0</v>
      </c>
      <c r="K224" s="8">
        <f>Table1[[#This Row],[Wind Energy Generation (Mil.ton)]]</f>
        <v>0</v>
      </c>
      <c r="L224" s="8">
        <f>Table1[[#This Row],[Wind Energy Consumption(Exajoules)]]*23.88</f>
        <v>0</v>
      </c>
      <c r="M224" s="8">
        <f>Table1[[#This Row],[Hydroelectricity Generation(Twh)]]*0.086</f>
        <v>0</v>
      </c>
      <c r="N224" s="8">
        <f>Table1[[#This Row],[Hydroelectricity  Consumption (Exajoules)]]*0.086</f>
        <v>0</v>
      </c>
      <c r="O224" s="8">
        <f t="shared" si="25"/>
        <v>21.320364382182103</v>
      </c>
      <c r="P224" s="8">
        <f t="shared" si="26"/>
        <v>11.999770582390195</v>
      </c>
      <c r="Q224" s="8">
        <f t="shared" si="24"/>
        <v>21.319828774182103</v>
      </c>
      <c r="R224" s="8">
        <f t="shared" si="27"/>
        <v>5.3560799999999992E-4</v>
      </c>
      <c r="S224" s="8">
        <f>Table3[[#This Row],[Non-Renewable Energy Production]]/Table3[[#This Row],[Total Production]]*100</f>
        <v>99.997487810290679</v>
      </c>
      <c r="T224" s="8">
        <f>Table3[[#This Row],[Renewable Energy Production]]/Table3[[#This Row],[Total Production]]*100</f>
        <v>2.512189709326072E-3</v>
      </c>
    </row>
    <row r="225" spans="1:20" x14ac:dyDescent="0.3">
      <c r="A225" s="5">
        <v>2020</v>
      </c>
      <c r="B225" s="5" t="s">
        <v>7</v>
      </c>
      <c r="C225" s="8">
        <v>0</v>
      </c>
      <c r="D225" s="8">
        <f>'[1]Oil Consumption - Tonnes'!BE53</f>
        <v>47.040095569999998</v>
      </c>
      <c r="E225" s="8">
        <v>0</v>
      </c>
      <c r="F225" s="10">
        <f>Table1[[#This Row],[Natural Gas Consumption (Mil.ton.)]]</f>
        <v>33.271133400000004</v>
      </c>
      <c r="G225" s="8">
        <f>'[1]Coal Production - mt'!AO25</f>
        <v>74.711468440000004</v>
      </c>
      <c r="H225" s="8">
        <f>Table1[[#This Row],[Coal Consumption(Exajoules)]]*34.12</f>
        <v>58.021755919456474</v>
      </c>
      <c r="I225" s="8">
        <f>Table1[[#This Row],[Solar Energy Generation (Twh)]]*0.086</f>
        <v>0.94171546095996017</v>
      </c>
      <c r="J225" s="8">
        <f>Table1[[#This Row],[Solar Energy Consumption ( Exajoules)]]*34.12</f>
        <v>3.5324442660808559</v>
      </c>
      <c r="K225" s="8">
        <f>Table1[[#This Row],[Wind Energy Generation (Mil.ton)]]</f>
        <v>2.1352271236372777</v>
      </c>
      <c r="L225" s="8">
        <f>Table1[[#This Row],[Wind Energy Consumption(Exajoules)]]*23.88</f>
        <v>5.605637553334236</v>
      </c>
      <c r="M225" s="8">
        <f>Table1[[#This Row],[Hydroelectricity Generation(Twh)]]*0.086</f>
        <v>6.7161157209729909</v>
      </c>
      <c r="N225" s="8">
        <f>Table1[[#This Row],[Hydroelectricity  Consumption (Exajoules)]]*0.086</f>
        <v>6.3498466849327084E-2</v>
      </c>
      <c r="O225" s="8">
        <f t="shared" si="25"/>
        <v>84.504526745570232</v>
      </c>
      <c r="P225" s="8">
        <f t="shared" si="26"/>
        <v>147.5345651757209</v>
      </c>
      <c r="Q225" s="8">
        <f t="shared" si="24"/>
        <v>74.711468440000004</v>
      </c>
      <c r="R225" s="8">
        <f t="shared" si="27"/>
        <v>9.7930583055702289</v>
      </c>
      <c r="S225" s="8">
        <f>Table3[[#This Row],[Non-Renewable Energy Production]]/Table3[[#This Row],[Total Production]]*100</f>
        <v>88.411202709819818</v>
      </c>
      <c r="T225" s="8">
        <f>Table3[[#This Row],[Renewable Energy Production]]/Table3[[#This Row],[Total Production]]*100</f>
        <v>11.58879729018018</v>
      </c>
    </row>
    <row r="226" spans="1:20" x14ac:dyDescent="0.3">
      <c r="A226" s="5">
        <v>2021</v>
      </c>
      <c r="B226" s="5" t="s">
        <v>7</v>
      </c>
      <c r="C226" s="8">
        <v>0</v>
      </c>
      <c r="D226" s="8">
        <f>'[1]Oil Consumption - Tonnes'!BF53</f>
        <v>49.575853640000012</v>
      </c>
      <c r="E226" s="8">
        <v>0</v>
      </c>
      <c r="F226" s="10">
        <f>Table1[[#This Row],[Natural Gas Consumption (Mil.ton.)]]</f>
        <v>41.263464797999994</v>
      </c>
      <c r="G226" s="8">
        <f>'[1]Coal Production - mt'!AP25</f>
        <v>86.466393999999994</v>
      </c>
      <c r="H226" s="8">
        <f>Table1[[#This Row],[Coal Consumption(Exajoules)]]*34.12</f>
        <v>59.244569087028502</v>
      </c>
      <c r="I226" s="8">
        <f>Table1[[#This Row],[Solar Energy Generation (Twh)]]*0.086</f>
        <v>1.1990860287459857</v>
      </c>
      <c r="J226" s="8">
        <f>Table1[[#This Row],[Solar Energy Consumption ( Exajoules)]]*34.12</f>
        <v>4.4813979804515833</v>
      </c>
      <c r="K226" s="8">
        <f>Table1[[#This Row],[Wind Energy Generation (Mil.ton)]]</f>
        <v>2.7035604841799556</v>
      </c>
      <c r="L226" s="8">
        <f>Table1[[#This Row],[Wind Energy Consumption(Exajoules)]]*23.88</f>
        <v>7.0717118275165554</v>
      </c>
      <c r="M226" s="8">
        <f>Table1[[#This Row],[Hydroelectricity Generation(Twh)]]*0.086</f>
        <v>4.8097056063088539</v>
      </c>
      <c r="N226" s="8">
        <f>Table1[[#This Row],[Hydroelectricity  Consumption (Exajoules)]]*0.086</f>
        <v>4.5307607054710382E-2</v>
      </c>
      <c r="O226" s="8">
        <f t="shared" si="25"/>
        <v>95.178746119234788</v>
      </c>
      <c r="P226" s="8">
        <f t="shared" si="26"/>
        <v>161.68230494005138</v>
      </c>
      <c r="Q226" s="8">
        <f t="shared" si="24"/>
        <v>86.466393999999994</v>
      </c>
      <c r="R226" s="8">
        <f t="shared" si="27"/>
        <v>8.7123521192347955</v>
      </c>
      <c r="S226" s="8">
        <f>Table3[[#This Row],[Non-Renewable Energy Production]]/Table3[[#This Row],[Total Production]]*100</f>
        <v>90.846326018709647</v>
      </c>
      <c r="T226" s="8">
        <f>Table3[[#This Row],[Renewable Energy Production]]/Table3[[#This Row],[Total Production]]*100</f>
        <v>9.1536739812903516</v>
      </c>
    </row>
    <row r="227" spans="1:20" x14ac:dyDescent="0.3">
      <c r="A227" s="5">
        <v>2022</v>
      </c>
      <c r="B227" s="5" t="s">
        <v>7</v>
      </c>
      <c r="C227" s="8">
        <v>0</v>
      </c>
      <c r="D227" s="8">
        <f>'[1]Oil Consumption - Tonnes'!BG53</f>
        <v>51.657384510000007</v>
      </c>
      <c r="E227" s="8">
        <v>0</v>
      </c>
      <c r="F227" s="10">
        <f>Table1[[#This Row],[Natural Gas Consumption (Mil.ton.)]]</f>
        <v>36.897377400000003</v>
      </c>
      <c r="G227" s="8">
        <f>'[1]Coal Production - mt'!AQ25</f>
        <v>95.312485999999993</v>
      </c>
      <c r="H227" s="8">
        <f>Table1[[#This Row],[Coal Consumption(Exajoules)]]*34.12</f>
        <v>60.028190274238582</v>
      </c>
      <c r="I227" s="8">
        <f>Table1[[#This Row],[Solar Energy Generation (Twh)]]*0.086</f>
        <v>0.94171546095996017</v>
      </c>
      <c r="J227" s="8">
        <f>Table1[[#This Row],[Solar Energy Consumption ( Exajoules)]]*34.12</f>
        <v>5.4080683290958405</v>
      </c>
      <c r="K227" s="8">
        <f>Table1[[#This Row],[Wind Energy Generation (Mil.ton)]]</f>
        <v>3.0053086220333451</v>
      </c>
      <c r="L227" s="8">
        <f>Table1[[#This Row],[Wind Energy Consumption(Exajoules)]]*23.88</f>
        <v>7.8323292124271386</v>
      </c>
      <c r="M227" s="8">
        <f>Table1[[#This Row],[Hydroelectricity Generation(Twh)]]*0.086</f>
        <v>5.7450147302698475</v>
      </c>
      <c r="N227" s="8">
        <f>Table1[[#This Row],[Hydroelectricity  Consumption (Exajoules)]]*0.086</f>
        <v>5.392090082168579E-2</v>
      </c>
      <c r="O227" s="8">
        <f t="shared" si="25"/>
        <v>105.00452481326313</v>
      </c>
      <c r="P227" s="8">
        <f t="shared" si="26"/>
        <v>161.87727062658325</v>
      </c>
      <c r="Q227" s="8">
        <f t="shared" si="24"/>
        <v>95.312485999999993</v>
      </c>
      <c r="R227" s="8">
        <f t="shared" si="27"/>
        <v>9.692038813263153</v>
      </c>
      <c r="S227" s="8">
        <f>Table3[[#This Row],[Non-Renewable Energy Production]]/Table3[[#This Row],[Total Production]]*100</f>
        <v>90.769884602116747</v>
      </c>
      <c r="T227" s="8">
        <f>Table3[[#This Row],[Renewable Energy Production]]/Table3[[#This Row],[Total Production]]*100</f>
        <v>9.2301153978832637</v>
      </c>
    </row>
    <row r="228" spans="1:20" x14ac:dyDescent="0.3">
      <c r="A228" s="5">
        <v>2023</v>
      </c>
      <c r="B228" s="5" t="str">
        <f>'[1]Oil Consumption - Tonnes'!A53</f>
        <v>Turkey</v>
      </c>
      <c r="C228" s="8">
        <v>0</v>
      </c>
      <c r="D228" s="8">
        <f>'[1]Oil Consumption - Tonnes'!BH53</f>
        <v>54.20639150199171</v>
      </c>
      <c r="E228" s="8">
        <v>0</v>
      </c>
      <c r="F228" s="10">
        <f>Table1[[#This Row],[Natural Gas Consumption (Mil.ton.)]]</f>
        <v>34.869130977556161</v>
      </c>
      <c r="G228" s="8">
        <f>'[1]Coal Production - mt'!AR25</f>
        <v>66.372309819409509</v>
      </c>
      <c r="H228" s="8">
        <f>Table1[[#This Row],[Coal Consumption(Exajoules)]]*34.12</f>
        <v>56.269116430282587</v>
      </c>
      <c r="I228" s="8">
        <f>Table1[[#This Row],[Solar Energy Generation (Twh)]]*0.086</f>
        <v>1.7646238107402576</v>
      </c>
      <c r="J228" s="8">
        <f>Table1[[#This Row],[Solar Energy Consumption ( Exajoules)]]*34.12</f>
        <v>6.547082964777946</v>
      </c>
      <c r="K228" s="8">
        <f>Table1[[#This Row],[Wind Energy Generation (Mil.ton)]]</f>
        <v>2.9299965701599997</v>
      </c>
      <c r="L228" s="8">
        <f>Table1[[#This Row],[Wind Energy Consumption(Exajoules)]]*23.88</f>
        <v>7.6083081758022306</v>
      </c>
      <c r="M228" s="8">
        <f>Table1[[#This Row],[Hydroelectricity Generation(Twh)]]*0.086</f>
        <v>5.4914630945799994</v>
      </c>
      <c r="N228" s="8">
        <f>Table1[[#This Row],[Hydroelectricity  Consumption (Exajoules)]]*0.086</f>
        <v>5.1353872060775754E-2</v>
      </c>
      <c r="O228" s="8">
        <f t="shared" si="25"/>
        <v>76.558393294889768</v>
      </c>
      <c r="P228" s="8">
        <f t="shared" si="26"/>
        <v>159.55138392247142</v>
      </c>
      <c r="Q228" s="8">
        <f t="shared" si="24"/>
        <v>66.372309819409509</v>
      </c>
      <c r="R228" s="8">
        <f t="shared" si="27"/>
        <v>10.186083475480256</v>
      </c>
      <c r="S228" s="8">
        <f>Table3[[#This Row],[Non-Renewable Energy Production]]/Table3[[#This Row],[Total Production]]*100</f>
        <v>86.695014044710661</v>
      </c>
      <c r="T228" s="8">
        <f>Table3[[#This Row],[Renewable Energy Production]]/Table3[[#This Row],[Total Production]]*100</f>
        <v>13.304985955289336</v>
      </c>
    </row>
    <row r="229" spans="1:20" x14ac:dyDescent="0.3">
      <c r="A229" s="5">
        <v>2020</v>
      </c>
      <c r="B229" s="5" t="str">
        <f>'[1]Oil Production - tonnes'!A32</f>
        <v>Turkmenistan</v>
      </c>
      <c r="C229" s="8">
        <f>'[1]Oil Production - tonnes'!BE32</f>
        <v>10.40090909090909</v>
      </c>
      <c r="D229" s="8">
        <f>'[1]Oil Consumption - Tonnes'!BE63</f>
        <v>8.0024470869944029</v>
      </c>
      <c r="E229" s="8">
        <v>47.530548289404841</v>
      </c>
      <c r="F229" s="10">
        <f>Table1[[#This Row],[Natural Gas Consumption (Mil.ton.)]]</f>
        <v>24.662329574287437</v>
      </c>
      <c r="G229" s="8">
        <v>0</v>
      </c>
      <c r="H229" s="8">
        <f>Table1[[#This Row],[Coal Consumption(Exajoules)]]*34.12</f>
        <v>0</v>
      </c>
      <c r="I229" s="8">
        <f>Table1[[#This Row],[Solar Energy Generation (Twh)]]*0.086</f>
        <v>6.0019989041095899E-4</v>
      </c>
      <c r="J229" s="8">
        <f>Table1[[#This Row],[Solar Energy Consumption ( Exajoules)]]*34.12</f>
        <v>0</v>
      </c>
      <c r="K229" s="8">
        <f>Table1[[#This Row],[Wind Energy Generation (Mil.ton)]]</f>
        <v>0</v>
      </c>
      <c r="L229" s="8">
        <f>Table1[[#This Row],[Wind Energy Consumption(Exajoules)]]*23.88</f>
        <v>0</v>
      </c>
      <c r="M229" s="8">
        <f>Table1[[#This Row],[Hydroelectricity Generation(Twh)]]*0.086</f>
        <v>0</v>
      </c>
      <c r="N229" s="8">
        <f>Table1[[#This Row],[Hydroelectricity  Consumption (Exajoules)]]*0.086</f>
        <v>0</v>
      </c>
      <c r="O229" s="8">
        <f t="shared" si="25"/>
        <v>57.932057580204344</v>
      </c>
      <c r="P229" s="8">
        <f t="shared" si="26"/>
        <v>32.664776661281842</v>
      </c>
      <c r="Q229" s="8">
        <f t="shared" si="24"/>
        <v>57.93145738031393</v>
      </c>
      <c r="R229" s="8">
        <f t="shared" si="27"/>
        <v>6.0019989041095899E-4</v>
      </c>
      <c r="S229" s="8">
        <f>Table3[[#This Row],[Non-Renewable Energy Production]]/Table3[[#This Row],[Total Production]]*100</f>
        <v>99.998963958962477</v>
      </c>
      <c r="T229" s="8">
        <f>Table3[[#This Row],[Renewable Energy Production]]/Table3[[#This Row],[Total Production]]*100</f>
        <v>1.0360410375205627E-3</v>
      </c>
    </row>
    <row r="230" spans="1:20" x14ac:dyDescent="0.3">
      <c r="A230" s="5">
        <v>2021</v>
      </c>
      <c r="B230" s="5" t="str">
        <f>'[1]Oil Production - tonnes'!A32</f>
        <v>Turkmenistan</v>
      </c>
      <c r="C230" s="8">
        <f>'[1]Oil Production - tonnes'!BF32</f>
        <v>9.7950801665768736</v>
      </c>
      <c r="D230" s="8">
        <f>'[1]Oil Consumption - Tonnes'!BF63</f>
        <v>6.2068927324876668</v>
      </c>
      <c r="E230" s="8">
        <v>57.084188495575233</v>
      </c>
      <c r="F230" s="10">
        <f>Table1[[#This Row],[Natural Gas Consumption (Mil.ton.)]]</f>
        <v>26.465928374914018</v>
      </c>
      <c r="G230" s="8">
        <f>'[1]Coal Production - mt'!AP33</f>
        <v>0</v>
      </c>
      <c r="H230" s="8">
        <f>Table1[[#This Row],[Coal Consumption(Exajoules)]]*34.12</f>
        <v>0</v>
      </c>
      <c r="I230" s="8">
        <f>Table1[[#This Row],[Solar Energy Generation (Twh)]]*0.086</f>
        <v>0</v>
      </c>
      <c r="J230" s="8">
        <f>Table1[[#This Row],[Solar Energy Consumption ( Exajoules)]]*34.12</f>
        <v>0</v>
      </c>
      <c r="K230" s="8">
        <f>Table1[[#This Row],[Wind Energy Generation (Mil.ton)]]</f>
        <v>0</v>
      </c>
      <c r="L230" s="8">
        <f>Table1[[#This Row],[Wind Energy Consumption(Exajoules)]]*23.88</f>
        <v>0</v>
      </c>
      <c r="M230" s="8">
        <f>Table1[[#This Row],[Hydroelectricity Generation(Twh)]]*0.086</f>
        <v>0</v>
      </c>
      <c r="N230" s="8">
        <f>Table1[[#This Row],[Hydroelectricity  Consumption (Exajoules)]]*0.086</f>
        <v>0</v>
      </c>
      <c r="O230" s="8">
        <f t="shared" si="25"/>
        <v>66.8792686621521</v>
      </c>
      <c r="P230" s="8">
        <f t="shared" si="26"/>
        <v>32.672821107401688</v>
      </c>
      <c r="Q230" s="8">
        <f t="shared" si="24"/>
        <v>66.8792686621521</v>
      </c>
      <c r="R230" s="8">
        <f t="shared" si="27"/>
        <v>0</v>
      </c>
      <c r="S230" s="8">
        <f>Table3[[#This Row],[Non-Renewable Energy Production]]/Table3[[#This Row],[Total Production]]*100</f>
        <v>100</v>
      </c>
      <c r="T230" s="8">
        <f>Table3[[#This Row],[Renewable Energy Production]]/Table3[[#This Row],[Total Production]]*100</f>
        <v>0</v>
      </c>
    </row>
    <row r="231" spans="1:20" x14ac:dyDescent="0.3">
      <c r="A231" s="5">
        <v>2022</v>
      </c>
      <c r="B231" s="5" t="str">
        <f>'[1]Oil Production - tonnes'!A32</f>
        <v>Turkmenistan</v>
      </c>
      <c r="C231" s="8">
        <f>'[1]Oil Production - tonnes'!BG32</f>
        <v>9.5723601597124901</v>
      </c>
      <c r="D231" s="8">
        <f>'[1]Oil Consumption - Tonnes'!BG63</f>
        <v>6.3599479903073295</v>
      </c>
      <c r="E231" s="8">
        <v>56.353097345132738</v>
      </c>
      <c r="F231" s="10">
        <f>Table1[[#This Row],[Natural Gas Consumption (Mil.ton.)]]</f>
        <v>27.026233116776293</v>
      </c>
      <c r="G231" s="8">
        <f>'[1]Coal Production - mt'!AQ33</f>
        <v>0</v>
      </c>
      <c r="H231" s="8">
        <f>Table1[[#This Row],[Coal Consumption(Exajoules)]]*34.12</f>
        <v>0</v>
      </c>
      <c r="I231" s="8">
        <f>Table1[[#This Row],[Solar Energy Generation (Twh)]]*0.086</f>
        <v>6.0019989041095899E-4</v>
      </c>
      <c r="J231" s="8">
        <f>Table1[[#This Row],[Solar Energy Consumption ( Exajoules)]]*34.12</f>
        <v>0</v>
      </c>
      <c r="K231" s="8">
        <f>Table1[[#This Row],[Wind Energy Generation (Mil.ton)]]</f>
        <v>0</v>
      </c>
      <c r="L231" s="8">
        <f>Table1[[#This Row],[Wind Energy Consumption(Exajoules)]]*23.88</f>
        <v>0</v>
      </c>
      <c r="M231" s="8">
        <f>Table1[[#This Row],[Hydroelectricity Generation(Twh)]]*0.086</f>
        <v>0</v>
      </c>
      <c r="N231" s="8">
        <f>Table1[[#This Row],[Hydroelectricity  Consumption (Exajoules)]]*0.086</f>
        <v>0</v>
      </c>
      <c r="O231" s="8">
        <f t="shared" si="25"/>
        <v>65.926057704735641</v>
      </c>
      <c r="P231" s="8">
        <f t="shared" si="26"/>
        <v>33.386181107083623</v>
      </c>
      <c r="Q231" s="8">
        <f t="shared" si="24"/>
        <v>65.925457504845227</v>
      </c>
      <c r="R231" s="8">
        <f t="shared" si="27"/>
        <v>6.0019989041095899E-4</v>
      </c>
      <c r="S231" s="8">
        <f>Table3[[#This Row],[Non-Renewable Energy Production]]/Table3[[#This Row],[Total Production]]*100</f>
        <v>99.999089586255707</v>
      </c>
      <c r="T231" s="8">
        <f>Table3[[#This Row],[Renewable Energy Production]]/Table3[[#This Row],[Total Production]]*100</f>
        <v>9.1041374428770829E-4</v>
      </c>
    </row>
    <row r="232" spans="1:20" x14ac:dyDescent="0.3">
      <c r="A232" s="5">
        <v>2023</v>
      </c>
      <c r="B232" s="5" t="str">
        <f>'[1]Oil Production - tonnes'!A32</f>
        <v>Turkmenistan</v>
      </c>
      <c r="C232" s="8">
        <f>'[1]Oil Production - tonnes'!BH32</f>
        <v>9.1857000000000006</v>
      </c>
      <c r="D232" s="8">
        <f>'[1]Oil Consumption - Tonnes'!BH63</f>
        <v>6.3636067012939002</v>
      </c>
      <c r="E232" s="8">
        <v>54.934866371681423</v>
      </c>
      <c r="F232" s="10">
        <f>Table1[[#This Row],[Natural Gas Consumption (Mil.ton.)]]</f>
        <v>26.460837798306567</v>
      </c>
      <c r="G232" s="8">
        <f>'[1]Coal Production - mt'!AR33</f>
        <v>0</v>
      </c>
      <c r="H232" s="8">
        <f>Table1[[#This Row],[Coal Consumption(Exajoules)]]*34.12</f>
        <v>0</v>
      </c>
      <c r="I232" s="8">
        <f>Table1[[#This Row],[Solar Energy Generation (Twh)]]*0.086</f>
        <v>5.9855999999999993E-4</v>
      </c>
      <c r="J232" s="8">
        <f>Table1[[#This Row],[Solar Energy Consumption ( Exajoules)]]*34.12</f>
        <v>0</v>
      </c>
      <c r="K232" s="8">
        <f>Table1[[#This Row],[Wind Energy Generation (Mil.ton)]]</f>
        <v>0</v>
      </c>
      <c r="L232" s="8">
        <f>Table1[[#This Row],[Wind Energy Consumption(Exajoules)]]*23.88</f>
        <v>0</v>
      </c>
      <c r="M232" s="8">
        <f>Table1[[#This Row],[Hydroelectricity Generation(Twh)]]*0.086</f>
        <v>0</v>
      </c>
      <c r="N232" s="8">
        <f>Table1[[#This Row],[Hydroelectricity  Consumption (Exajoules)]]*0.086</f>
        <v>0</v>
      </c>
      <c r="O232" s="8">
        <f t="shared" si="25"/>
        <v>64.12116493168142</v>
      </c>
      <c r="P232" s="8">
        <f t="shared" si="26"/>
        <v>32.824444499600467</v>
      </c>
      <c r="Q232" s="8">
        <f t="shared" si="24"/>
        <v>64.12056637168142</v>
      </c>
      <c r="R232" s="8">
        <f t="shared" si="27"/>
        <v>5.9855999999999993E-4</v>
      </c>
      <c r="S232" s="8">
        <f>Table3[[#This Row],[Non-Renewable Energy Production]]/Table3[[#This Row],[Total Production]]*100</f>
        <v>99.999066517271416</v>
      </c>
      <c r="T232" s="8">
        <f>Table3[[#This Row],[Renewable Energy Production]]/Table3[[#This Row],[Total Production]]*100</f>
        <v>9.334827285775953E-4</v>
      </c>
    </row>
    <row r="233" spans="1:20" x14ac:dyDescent="0.3">
      <c r="A233" s="5">
        <v>2020</v>
      </c>
      <c r="B233" s="5" t="s">
        <v>4</v>
      </c>
      <c r="C233" s="8">
        <v>0</v>
      </c>
      <c r="D233" s="8">
        <f>'[1]Oil Consumption - Tonnes'!BE54</f>
        <v>10.025293249999999</v>
      </c>
      <c r="E233" s="8">
        <v>13.764601769911504</v>
      </c>
      <c r="F233" s="10">
        <f>Table1[[#This Row],[Natural Gas Consumption (Mil.ton.)]]</f>
        <v>21.123893805309734</v>
      </c>
      <c r="G233" s="8">
        <f>'[1]Coal Production - mt'!AO26</f>
        <v>24.44</v>
      </c>
      <c r="H233" s="8">
        <f>Table1[[#This Row],[Coal Consumption(Exajoules)]]*34.12</f>
        <v>32.637764689922328</v>
      </c>
      <c r="I233" s="8">
        <f>Table1[[#This Row],[Solar Energy Generation (Twh)]]*0.086</f>
        <v>0.46175119999999997</v>
      </c>
      <c r="J233" s="8">
        <f>Table1[[#This Row],[Solar Energy Consumption ( Exajoules)]]*34.12</f>
        <v>1.7320629149675368</v>
      </c>
      <c r="K233" s="8">
        <f>Table1[[#This Row],[Wind Energy Generation (Mil.ton)]]</f>
        <v>0.28072980000000003</v>
      </c>
      <c r="L233" s="8">
        <f>Table1[[#This Row],[Wind Energy Consumption(Exajoules)]]*23.88</f>
        <v>0.73700332671403879</v>
      </c>
      <c r="M233" s="8">
        <f>Table1[[#This Row],[Hydroelectricity Generation(Twh)]]*0.086</f>
        <v>0.65048706660000011</v>
      </c>
      <c r="N233" s="8">
        <f>Table1[[#This Row],[Hydroelectricity  Consumption (Exajoules)]]*0.086</f>
        <v>6.1501215994358054E-3</v>
      </c>
      <c r="O233" s="8">
        <f t="shared" si="25"/>
        <v>39.597569836511511</v>
      </c>
      <c r="P233" s="8">
        <f t="shared" si="26"/>
        <v>66.26216810851308</v>
      </c>
      <c r="Q233" s="8">
        <f t="shared" si="24"/>
        <v>38.204601769911505</v>
      </c>
      <c r="R233" s="8">
        <f t="shared" si="27"/>
        <v>1.3929680665999999</v>
      </c>
      <c r="S233" s="8">
        <f>Table3[[#This Row],[Non-Renewable Energy Production]]/Table3[[#This Row],[Total Production]]*100</f>
        <v>96.482187991962078</v>
      </c>
      <c r="T233" s="8">
        <f>Table3[[#This Row],[Renewable Energy Production]]/Table3[[#This Row],[Total Production]]*100</f>
        <v>3.5178120080379114</v>
      </c>
    </row>
    <row r="234" spans="1:20" x14ac:dyDescent="0.3">
      <c r="A234" s="5">
        <v>2021</v>
      </c>
      <c r="B234" s="5" t="s">
        <v>4</v>
      </c>
      <c r="C234" s="8">
        <v>0</v>
      </c>
      <c r="D234" s="8">
        <f>'[1]Oil Consumption - Tonnes'!BF54</f>
        <v>10.138679566170534</v>
      </c>
      <c r="E234" s="8">
        <f>Table1[[#This Row],[Natural Gas Production (Mil.ton.)]]</f>
        <v>13.492035398230092</v>
      </c>
      <c r="F234" s="10">
        <f>Table1[[#This Row],[Natural Gas Consumption (Mil.ton.)]]</f>
        <v>19.624778761061947</v>
      </c>
      <c r="G234" s="8">
        <f>Table1[[#This Row],[Coal Production (Mil.ton.)]]</f>
        <v>26.150800000000004</v>
      </c>
      <c r="H234" s="8">
        <f>Table1[[#This Row],[Coal Consumption(Exajoules)]]*34.12</f>
        <v>32.535934772491451</v>
      </c>
      <c r="I234" s="8">
        <f>Table1[[#This Row],[Solar Energy Generation (Twh)]]*0.086</f>
        <v>0.55936722000000005</v>
      </c>
      <c r="J234" s="8">
        <f>Table1[[#This Row],[Solar Energy Consumption ( Exajoules)]]*34.12</f>
        <v>1.665204174518585</v>
      </c>
      <c r="K234" s="8">
        <f>Table1[[#This Row],[Wind Energy Generation (Mil.ton)]]</f>
        <v>0.32384417999999998</v>
      </c>
      <c r="L234" s="8">
        <f>Table1[[#This Row],[Wind Energy Consumption(Exajoules)]]*23.88</f>
        <v>0.84708030089735986</v>
      </c>
      <c r="M234" s="8">
        <f>Table1[[#This Row],[Hydroelectricity Generation(Twh)]]*0.086</f>
        <v>0.89595825370723226</v>
      </c>
      <c r="N234" s="8">
        <f>Table1[[#This Row],[Hydroelectricity  Consumption (Exajoules)]]*0.086</f>
        <v>8.4399600178003305E-3</v>
      </c>
      <c r="O234" s="8">
        <f t="shared" si="25"/>
        <v>41.422005051937333</v>
      </c>
      <c r="P234" s="8">
        <f t="shared" si="26"/>
        <v>64.820117535157664</v>
      </c>
      <c r="Q234" s="8">
        <f t="shared" si="24"/>
        <v>39.642835398230098</v>
      </c>
      <c r="R234" s="8">
        <f t="shared" si="27"/>
        <v>1.7791696537072323</v>
      </c>
      <c r="S234" s="8">
        <f>Table3[[#This Row],[Non-Renewable Energy Production]]/Table3[[#This Row],[Total Production]]*100</f>
        <v>95.704771771727593</v>
      </c>
      <c r="T234" s="8">
        <f>Table3[[#This Row],[Renewable Energy Production]]/Table3[[#This Row],[Total Production]]*100</f>
        <v>4.2952282282724008</v>
      </c>
    </row>
    <row r="235" spans="1:20" x14ac:dyDescent="0.3">
      <c r="A235" s="5">
        <v>2022</v>
      </c>
      <c r="B235" s="5" t="s">
        <v>4</v>
      </c>
      <c r="C235" s="8">
        <v>0</v>
      </c>
      <c r="D235" s="8">
        <f>'[1]Oil Consumption - Tonnes'!BG54</f>
        <v>8.8348359044340619</v>
      </c>
      <c r="E235" s="8">
        <v>12.633451327433628</v>
      </c>
      <c r="F235" s="10">
        <f>Table1[[#This Row],[Natural Gas Consumption (Mil.ton.)]]</f>
        <v>13.151327433628321</v>
      </c>
      <c r="G235" s="8">
        <f>'[1]Coal Production - mt'!AQ26</f>
        <v>24.137188399999999</v>
      </c>
      <c r="H235" s="8">
        <f>Table1[[#This Row],[Coal Consumption(Exajoules)]]*34.12</f>
        <v>18.580753786563871</v>
      </c>
      <c r="I235" s="8">
        <f>Table1[[#This Row],[Solar Energy Generation (Twh)]]*0.086</f>
        <v>0.46175119999999997</v>
      </c>
      <c r="J235" s="8">
        <f>Table1[[#This Row],[Solar Energy Consumption ( Exajoules)]]*34.12</f>
        <v>1.665204174518585</v>
      </c>
      <c r="K235" s="8">
        <f>Table1[[#This Row],[Wind Energy Generation (Mil.ton)]]</f>
        <v>0.1334892</v>
      </c>
      <c r="L235" s="8">
        <f>Table1[[#This Row],[Wind Energy Consumption(Exajoules)]]*23.88</f>
        <v>0.3478948289528489</v>
      </c>
      <c r="M235" s="8">
        <f>Table1[[#This Row],[Hydroelectricity Generation(Twh)]]*0.086</f>
        <v>0.95419554019820241</v>
      </c>
      <c r="N235" s="8">
        <f>Table1[[#This Row],[Hydroelectricity  Consumption (Exajoules)]]*0.086</f>
        <v>8.9557790905237192E-3</v>
      </c>
      <c r="O235" s="8">
        <f t="shared" si="25"/>
        <v>38.320075667631826</v>
      </c>
      <c r="P235" s="8">
        <f t="shared" si="26"/>
        <v>42.58897190718821</v>
      </c>
      <c r="Q235" s="8">
        <f t="shared" si="24"/>
        <v>36.770639727433625</v>
      </c>
      <c r="R235" s="8">
        <f t="shared" si="27"/>
        <v>1.5494359401982023</v>
      </c>
      <c r="S235" s="8">
        <f>Table3[[#This Row],[Non-Renewable Energy Production]]/Table3[[#This Row],[Total Production]]*100</f>
        <v>95.956594779099106</v>
      </c>
      <c r="T235" s="8">
        <f>Table3[[#This Row],[Renewable Energy Production]]/Table3[[#This Row],[Total Production]]*100</f>
        <v>4.0434052209009046</v>
      </c>
    </row>
    <row r="236" spans="1:20" x14ac:dyDescent="0.3">
      <c r="A236" s="5">
        <v>2023</v>
      </c>
      <c r="B236" s="5" t="str">
        <f>'[1]Oil Consumption - Tonnes'!A54</f>
        <v>Ukraine</v>
      </c>
      <c r="C236" s="8">
        <v>0</v>
      </c>
      <c r="D236" s="8">
        <f>'[1]Oil Consumption - Tonnes'!BH54</f>
        <v>8.9801765551734949</v>
      </c>
      <c r="E236" s="8">
        <v>12.742477876106193</v>
      </c>
      <c r="F236" s="10">
        <f>Table1[[#This Row],[Natural Gas Consumption (Mil.ton.)]]</f>
        <v>13.492035398230092</v>
      </c>
      <c r="G236" s="8">
        <f>'[1]Coal Production - mt'!AR26</f>
        <v>23.340661182800002</v>
      </c>
      <c r="H236" s="8">
        <f>Table1[[#This Row],[Coal Consumption(Exajoules)]]*34.12</f>
        <v>16.62614040851593</v>
      </c>
      <c r="I236" s="8">
        <f>Table1[[#This Row],[Solar Energy Generation (Twh)]]*0.086</f>
        <v>0.490906232</v>
      </c>
      <c r="J236" s="8">
        <f>Table1[[#This Row],[Solar Energy Consumption ( Exajoules)]]*34.12</f>
        <v>1.8213534820079802</v>
      </c>
      <c r="K236" s="8">
        <f>Table1[[#This Row],[Wind Energy Generation (Mil.ton)]]</f>
        <v>8.1135925999999997E-2</v>
      </c>
      <c r="L236" s="8">
        <f>Table1[[#This Row],[Wind Energy Consumption(Exajoules)]]*23.88</f>
        <v>0.21068527556955813</v>
      </c>
      <c r="M236" s="8">
        <f>Table1[[#This Row],[Hydroelectricity Generation(Twh)]]*0.086</f>
        <v>1.0931560557610474</v>
      </c>
      <c r="N236" s="8">
        <f>Table1[[#This Row],[Hydroelectricity  Consumption (Exajoules)]]*0.086</f>
        <v>1.0222739696502685E-2</v>
      </c>
      <c r="O236" s="8">
        <f t="shared" si="25"/>
        <v>37.74833727266725</v>
      </c>
      <c r="P236" s="8">
        <f t="shared" si="26"/>
        <v>41.140613859193557</v>
      </c>
      <c r="Q236" s="8">
        <f t="shared" si="24"/>
        <v>36.083139058906198</v>
      </c>
      <c r="R236" s="8">
        <f t="shared" si="27"/>
        <v>1.6651982137610473</v>
      </c>
      <c r="S236" s="8">
        <f>Table3[[#This Row],[Non-Renewable Energy Production]]/Table3[[#This Row],[Total Production]]*100</f>
        <v>95.588684604217562</v>
      </c>
      <c r="T236" s="8">
        <f>Table3[[#This Row],[Renewable Energy Production]]/Table3[[#This Row],[Total Production]]*100</f>
        <v>4.4113153957824291</v>
      </c>
    </row>
    <row r="237" spans="1:20" x14ac:dyDescent="0.3">
      <c r="A237" s="5">
        <v>2020</v>
      </c>
      <c r="B237" s="5" t="str">
        <f>'[1]Oil Production - tonnes'!A45</f>
        <v>United Arab Emirates</v>
      </c>
      <c r="C237" s="8">
        <f>'[1]Oil Production - tonnes'!BE45</f>
        <v>165.94547808756215</v>
      </c>
      <c r="D237" s="8">
        <f>'[1]Oil Consumption - Tonnes'!BE76</f>
        <v>40.034365218752569</v>
      </c>
      <c r="E237" s="8">
        <v>38.655269171999997</v>
      </c>
      <c r="F237" s="10">
        <f>Table1[[#This Row],[Natural Gas Consumption (Mil.ton.)]]</f>
        <v>48.863388028098854</v>
      </c>
      <c r="G237" s="8">
        <v>0</v>
      </c>
      <c r="H237" s="8">
        <f>Table1[[#This Row],[Coal Consumption(Exajoules)]]*34.12</f>
        <v>3.0384198921918868</v>
      </c>
      <c r="I237" s="8">
        <f>Table1[[#This Row],[Solar Energy Generation (Twh)]]*0.086</f>
        <v>0.44586406972199993</v>
      </c>
      <c r="J237" s="8">
        <f>Table1[[#This Row],[Solar Energy Consumption ( Exajoules)]]*34.12</f>
        <v>1.6724690967798232</v>
      </c>
      <c r="K237" s="8">
        <f>Table1[[#This Row],[Wind Energy Generation (Mil.ton)]]</f>
        <v>0</v>
      </c>
      <c r="L237" s="8">
        <f>Table1[[#This Row],[Wind Energy Consumption(Exajoules)]]*23.88</f>
        <v>0</v>
      </c>
      <c r="M237" s="8">
        <f>Table1[[#This Row],[Hydroelectricity Generation(Twh)]]*0.086</f>
        <v>0</v>
      </c>
      <c r="N237" s="8">
        <f>Table1[[#This Row],[Hydroelectricity  Consumption (Exajoules)]]*0.086</f>
        <v>0</v>
      </c>
      <c r="O237" s="8">
        <f t="shared" si="25"/>
        <v>205.04661132928416</v>
      </c>
      <c r="P237" s="8">
        <f t="shared" si="26"/>
        <v>93.608642235823126</v>
      </c>
      <c r="Q237" s="8">
        <f t="shared" si="24"/>
        <v>204.60074725956216</v>
      </c>
      <c r="R237" s="8">
        <f t="shared" si="27"/>
        <v>0.44586406972199993</v>
      </c>
      <c r="S237" s="8">
        <f>Table3[[#This Row],[Non-Renewable Energy Production]]/Table3[[#This Row],[Total Production]]*100</f>
        <v>99.782554772872601</v>
      </c>
      <c r="T237" s="8">
        <f>Table3[[#This Row],[Renewable Energy Production]]/Table3[[#This Row],[Total Production]]*100</f>
        <v>0.21744522712740044</v>
      </c>
    </row>
    <row r="238" spans="1:20" x14ac:dyDescent="0.3">
      <c r="A238" s="5">
        <v>2021</v>
      </c>
      <c r="B238" s="5" t="str">
        <f>'[1]Oil Production - tonnes'!A45</f>
        <v>United Arab Emirates</v>
      </c>
      <c r="C238" s="8">
        <f>'[1]Oil Production - tonnes'!BF45</f>
        <v>163.43680098434064</v>
      </c>
      <c r="D238" s="8">
        <f>'[1]Oil Consumption - Tonnes'!BF76</f>
        <v>42.913969434617471</v>
      </c>
      <c r="E238" s="8">
        <v>38.248274065891302</v>
      </c>
      <c r="F238" s="10">
        <f>Table1[[#This Row],[Natural Gas Consumption (Mil.ton.)]]</f>
        <v>47.188738919543368</v>
      </c>
      <c r="G238" s="8">
        <v>0</v>
      </c>
      <c r="H238" s="8">
        <f>Table1[[#This Row],[Coal Consumption(Exajoules)]]*34.12</f>
        <v>3.70387334883213</v>
      </c>
      <c r="I238" s="8">
        <f>Table1[[#This Row],[Solar Energy Generation (Twh)]]*0.086</f>
        <v>0.53770109827199997</v>
      </c>
      <c r="J238" s="8">
        <f>Table1[[#This Row],[Solar Energy Consumption ( Exajoules)]]*34.12</f>
        <v>2.0095744037628172</v>
      </c>
      <c r="K238" s="8">
        <f>Table1[[#This Row],[Wind Energy Generation (Mil.ton)]]</f>
        <v>0</v>
      </c>
      <c r="L238" s="8">
        <f>Table1[[#This Row],[Wind Energy Consumption(Exajoules)]]*23.88</f>
        <v>0</v>
      </c>
      <c r="M238" s="8">
        <f>Table1[[#This Row],[Hydroelectricity Generation(Twh)]]*0.086</f>
        <v>0</v>
      </c>
      <c r="N238" s="8">
        <f>Table1[[#This Row],[Hydroelectricity  Consumption (Exajoules)]]*0.086</f>
        <v>0</v>
      </c>
      <c r="O238" s="8">
        <f t="shared" si="25"/>
        <v>202.22277614850395</v>
      </c>
      <c r="P238" s="8">
        <f t="shared" si="26"/>
        <v>95.816156106755784</v>
      </c>
      <c r="Q238" s="8">
        <f t="shared" si="24"/>
        <v>201.68507505023194</v>
      </c>
      <c r="R238" s="8">
        <f t="shared" si="27"/>
        <v>0.53770109827199997</v>
      </c>
      <c r="S238" s="8">
        <f>Table3[[#This Row],[Non-Renewable Energy Production]]/Table3[[#This Row],[Total Production]]*100</f>
        <v>99.734104580842498</v>
      </c>
      <c r="T238" s="8">
        <f>Table3[[#This Row],[Renewable Energy Production]]/Table3[[#This Row],[Total Production]]*100</f>
        <v>0.2658954191575012</v>
      </c>
    </row>
    <row r="239" spans="1:20" x14ac:dyDescent="0.3">
      <c r="A239" s="5">
        <v>2022</v>
      </c>
      <c r="B239" s="5" t="str">
        <f>'[1]Oil Production - tonnes'!A45</f>
        <v>United Arab Emirates</v>
      </c>
      <c r="C239" s="8">
        <f>'[1]Oil Production - tonnes'!BG45</f>
        <v>181.12533386635849</v>
      </c>
      <c r="D239" s="8">
        <f>'[1]Oil Consumption - Tonnes'!BG76</f>
        <v>49.280150558862125</v>
      </c>
      <c r="E239" s="8">
        <v>39.013239547209118</v>
      </c>
      <c r="F239" s="10">
        <f>Table1[[#This Row],[Natural Gas Consumption (Mil.ton.)]]</f>
        <v>47.626290877677093</v>
      </c>
      <c r="G239" s="8">
        <v>0</v>
      </c>
      <c r="H239" s="8">
        <f>Table1[[#This Row],[Coal Consumption(Exajoules)]]*34.12</f>
        <v>3.4261704370379444</v>
      </c>
      <c r="I239" s="8">
        <f>Table1[[#This Row],[Solar Energy Generation (Twh)]]*0.086</f>
        <v>0.44586406972199993</v>
      </c>
      <c r="J239" s="8">
        <f>Table1[[#This Row],[Solar Energy Consumption ( Exajoules)]]*34.12</f>
        <v>2.4797291177511211</v>
      </c>
      <c r="K239" s="8">
        <f>Table1[[#This Row],[Wind Energy Generation (Mil.ton)]]</f>
        <v>3.8699999999999994E-6</v>
      </c>
      <c r="L239" s="8">
        <f>Table1[[#This Row],[Wind Energy Consumption(Exajoules)]]*23.88</f>
        <v>0</v>
      </c>
      <c r="M239" s="8">
        <f>Table1[[#This Row],[Hydroelectricity Generation(Twh)]]*0.086</f>
        <v>0</v>
      </c>
      <c r="N239" s="8">
        <f>Table1[[#This Row],[Hydroelectricity  Consumption (Exajoules)]]*0.086</f>
        <v>0</v>
      </c>
      <c r="O239" s="8">
        <f t="shared" si="25"/>
        <v>220.58444135328961</v>
      </c>
      <c r="P239" s="8">
        <f t="shared" si="26"/>
        <v>102.81234099132827</v>
      </c>
      <c r="Q239" s="8">
        <f t="shared" si="24"/>
        <v>220.1385734135676</v>
      </c>
      <c r="R239" s="8">
        <f t="shared" si="27"/>
        <v>0.44586793972199995</v>
      </c>
      <c r="S239" s="8">
        <f>Table3[[#This Row],[Non-Renewable Energy Production]]/Table3[[#This Row],[Total Production]]*100</f>
        <v>99.797869724180629</v>
      </c>
      <c r="T239" s="8">
        <f>Table3[[#This Row],[Renewable Energy Production]]/Table3[[#This Row],[Total Production]]*100</f>
        <v>0.20213027581936055</v>
      </c>
    </row>
    <row r="240" spans="1:20" x14ac:dyDescent="0.3">
      <c r="A240" s="5">
        <v>2023</v>
      </c>
      <c r="B240" s="5" t="str">
        <f>'[1]Oil Production - tonnes'!A45</f>
        <v>United Arab Emirates</v>
      </c>
      <c r="C240" s="8">
        <f>'[1]Oil Production - tonnes'!BH45</f>
        <v>176.06746970832737</v>
      </c>
      <c r="D240" s="8">
        <f>'[1]Oil Consumption - Tonnes'!BH76</f>
        <v>50.630074514409486</v>
      </c>
      <c r="E240" s="8">
        <v>40.004258112397146</v>
      </c>
      <c r="F240" s="10">
        <f>Table1[[#This Row],[Natural Gas Consumption (Mil.ton.)]]</f>
        <v>48.15918403446635</v>
      </c>
      <c r="G240" s="8">
        <v>0</v>
      </c>
      <c r="H240" s="8">
        <f>Table1[[#This Row],[Coal Consumption(Exajoules)]]*34.12</f>
        <v>3.4891885152459143</v>
      </c>
      <c r="I240" s="8">
        <f>Table1[[#This Row],[Solar Energy Generation (Twh)]]*0.086</f>
        <v>1.1823604885965118</v>
      </c>
      <c r="J240" s="8">
        <f>Table1[[#This Row],[Solar Energy Consumption ( Exajoules)]]*34.12</f>
        <v>4.3867775666713715</v>
      </c>
      <c r="K240" s="8">
        <f>Table1[[#This Row],[Wind Energy Generation (Mil.ton)]]</f>
        <v>4.6397820163487733E-3</v>
      </c>
      <c r="L240" s="8">
        <f>Table1[[#This Row],[Wind Energy Consumption(Exajoules)]]*23.88</f>
        <v>1.2048100784886629E-2</v>
      </c>
      <c r="M240" s="8">
        <f>Table1[[#This Row],[Hydroelectricity Generation(Twh)]]*0.086</f>
        <v>0</v>
      </c>
      <c r="N240" s="8">
        <f>Table1[[#This Row],[Hydroelectricity  Consumption (Exajoules)]]*0.086</f>
        <v>0</v>
      </c>
      <c r="O240" s="8">
        <f t="shared" si="25"/>
        <v>217.25872809133736</v>
      </c>
      <c r="P240" s="8">
        <f t="shared" si="26"/>
        <v>106.677272731578</v>
      </c>
      <c r="Q240" s="8">
        <f t="shared" si="24"/>
        <v>216.0717278207245</v>
      </c>
      <c r="R240" s="8">
        <f t="shared" si="27"/>
        <v>1.1870002706128606</v>
      </c>
      <c r="S240" s="8">
        <f>Table3[[#This Row],[Non-Renewable Energy Production]]/Table3[[#This Row],[Total Production]]*100</f>
        <v>99.453646681520738</v>
      </c>
      <c r="T240" s="8">
        <f>Table3[[#This Row],[Renewable Energy Production]]/Table3[[#This Row],[Total Production]]*100</f>
        <v>0.54635331847926305</v>
      </c>
    </row>
    <row r="241" spans="1:20" x14ac:dyDescent="0.3">
      <c r="A241" s="5">
        <v>2020</v>
      </c>
      <c r="B241" s="5" t="str">
        <f>'[1]Oil Production - tonnes'!A25</f>
        <v>United Kingdom</v>
      </c>
      <c r="C241" s="8">
        <f>'[1]Oil Production - tonnes'!BE25</f>
        <v>48.985259999999997</v>
      </c>
      <c r="D241" s="8">
        <f>'[1]Oil Consumption - Tonnes'!BE55</f>
        <v>54.18239679514231</v>
      </c>
      <c r="E241" s="8">
        <v>28.491423408000003</v>
      </c>
      <c r="F241" s="10">
        <f>Table1[[#This Row],[Natural Gas Consumption (Mil.ton.)]]</f>
        <v>52.664680439999991</v>
      </c>
      <c r="G241" s="8">
        <f>'[1]Coal Production - mt'!AO27</f>
        <v>1.6732900000000002</v>
      </c>
      <c r="H241" s="8">
        <f>Table1[[#This Row],[Coal Consumption(Exajoules)]]*34.12</f>
        <v>7.7121382462978358</v>
      </c>
      <c r="I241" s="8">
        <f>Table1[[#This Row],[Solar Energy Generation (Twh)]]*0.086</f>
        <v>1.0753439999999999</v>
      </c>
      <c r="J241" s="8">
        <f>Table1[[#This Row],[Solar Energy Consumption ( Exajoules)]]*34.12</f>
        <v>4.0336949217319482</v>
      </c>
      <c r="K241" s="8">
        <f>Table1[[#This Row],[Wind Energy Generation (Mil.ton)]]</f>
        <v>6.4826627999999999</v>
      </c>
      <c r="L241" s="8">
        <f>Table1[[#This Row],[Wind Energy Consumption(Exajoules)]]*23.88</f>
        <v>17.01901290178299</v>
      </c>
      <c r="M241" s="8">
        <f>Table1[[#This Row],[Hydroelectricity Generation(Twh)]]*0.086</f>
        <v>0.59070820000000002</v>
      </c>
      <c r="N241" s="8">
        <f>Table1[[#This Row],[Hydroelectricity  Consumption (Exajoules)]]*0.086</f>
        <v>5.5849340260028836E-3</v>
      </c>
      <c r="O241" s="8">
        <f t="shared" si="25"/>
        <v>87.29868840799999</v>
      </c>
      <c r="P241" s="8">
        <f t="shared" si="26"/>
        <v>135.61750823898109</v>
      </c>
      <c r="Q241" s="8">
        <f t="shared" si="24"/>
        <v>79.149973407999994</v>
      </c>
      <c r="R241" s="8">
        <f t="shared" si="27"/>
        <v>8.1487149999999993</v>
      </c>
      <c r="S241" s="8">
        <f>Table3[[#This Row],[Non-Renewable Energy Production]]/Table3[[#This Row],[Total Production]]*100</f>
        <v>90.665707413705817</v>
      </c>
      <c r="T241" s="8">
        <f>Table3[[#This Row],[Renewable Energy Production]]/Table3[[#This Row],[Total Production]]*100</f>
        <v>9.334292586294179</v>
      </c>
    </row>
    <row r="242" spans="1:20" x14ac:dyDescent="0.3">
      <c r="A242" s="5">
        <v>2021</v>
      </c>
      <c r="B242" s="5" t="str">
        <f>'[1]Oil Production - tonnes'!A25</f>
        <v>United Kingdom</v>
      </c>
      <c r="C242" s="8">
        <f>'[1]Oil Production - tonnes'!BF25</f>
        <v>40.863710000000005</v>
      </c>
      <c r="D242" s="8">
        <f>'[1]Oil Consumption - Tonnes'!BF55</f>
        <v>56.305235325944103</v>
      </c>
      <c r="E242" s="8">
        <v>23.606217503999996</v>
      </c>
      <c r="F242" s="10">
        <f>Table1[[#This Row],[Natural Gas Consumption (Mil.ton.)]]</f>
        <v>55.387218095999998</v>
      </c>
      <c r="G242" s="8">
        <f>'[1]Coal Production - mt'!AP27</f>
        <v>1.0538200000000002</v>
      </c>
      <c r="H242" s="8">
        <f>Table1[[#This Row],[Coal Consumption(Exajoules)]]*34.12</f>
        <v>7.8910335886478418</v>
      </c>
      <c r="I242" s="8">
        <f>Table1[[#This Row],[Solar Energy Generation (Twh)]]*0.086</f>
        <v>1.0384930000000001</v>
      </c>
      <c r="J242" s="8">
        <f>Table1[[#This Row],[Solar Energy Consumption ( Exajoules)]]*34.12</f>
        <v>3.8812065473198887</v>
      </c>
      <c r="K242" s="8">
        <f>Table1[[#This Row],[Wind Energy Generation (Mil.ton)]]</f>
        <v>5.5610352000000001</v>
      </c>
      <c r="L242" s="8">
        <f>Table1[[#This Row],[Wind Energy Consumption(Exajoules)]]*23.88</f>
        <v>14.546017878055572</v>
      </c>
      <c r="M242" s="8">
        <f>Table1[[#This Row],[Hydroelectricity Generation(Twh)]]*0.086</f>
        <v>0.46425380000000005</v>
      </c>
      <c r="N242" s="8">
        <f>Table1[[#This Row],[Hydroelectricity  Consumption (Exajoules)]]*0.086</f>
        <v>4.3732880800962442E-3</v>
      </c>
      <c r="O242" s="8">
        <f t="shared" si="25"/>
        <v>72.587529504000003</v>
      </c>
      <c r="P242" s="8">
        <f t="shared" si="26"/>
        <v>138.01508472404751</v>
      </c>
      <c r="Q242" s="8">
        <f t="shared" si="24"/>
        <v>65.523747503999999</v>
      </c>
      <c r="R242" s="8">
        <f t="shared" si="27"/>
        <v>7.0637819999999998</v>
      </c>
      <c r="S242" s="8">
        <f>Table3[[#This Row],[Non-Renewable Energy Production]]/Table3[[#This Row],[Total Production]]*100</f>
        <v>90.268601165699209</v>
      </c>
      <c r="T242" s="8">
        <f>Table3[[#This Row],[Renewable Energy Production]]/Table3[[#This Row],[Total Production]]*100</f>
        <v>9.7313988343007924</v>
      </c>
    </row>
    <row r="243" spans="1:20" x14ac:dyDescent="0.3">
      <c r="A243" s="5">
        <v>2022</v>
      </c>
      <c r="B243" s="5" t="str">
        <f>'[1]Oil Production - tonnes'!A25</f>
        <v>United Kingdom</v>
      </c>
      <c r="C243" s="8">
        <f>'[1]Oil Production - tonnes'!BG25</f>
        <v>37.752200000000002</v>
      </c>
      <c r="D243" s="8">
        <f>'[1]Oil Consumption - Tonnes'!BG55</f>
        <v>60.810723217185888</v>
      </c>
      <c r="E243" s="8">
        <v>27.445101048000001</v>
      </c>
      <c r="F243" s="10">
        <f>Table1[[#This Row],[Natural Gas Consumption (Mil.ton.)]]</f>
        <v>51.045842304000011</v>
      </c>
      <c r="G243" s="8">
        <f>'[1]Coal Production - mt'!AQ27</f>
        <v>0.65094000000000007</v>
      </c>
      <c r="H243" s="8">
        <f>Table1[[#This Row],[Coal Consumption(Exajoules)]]*34.12</f>
        <v>7.1718088269233702</v>
      </c>
      <c r="I243" s="8">
        <f>Table1[[#This Row],[Solar Energy Generation (Twh)]]*0.086</f>
        <v>1.0753439999999999</v>
      </c>
      <c r="J243" s="8">
        <f>Table1[[#This Row],[Solar Energy Consumption ( Exajoules)]]*34.12</f>
        <v>4.253710364699363</v>
      </c>
      <c r="K243" s="8">
        <f>Table1[[#This Row],[Wind Energy Generation (Mil.ton)]]</f>
        <v>6.9021191999999996</v>
      </c>
      <c r="L243" s="8">
        <f>Table1[[#This Row],[Wind Energy Consumption(Exajoules)]]*23.88</f>
        <v>17.988059849739074</v>
      </c>
      <c r="M243" s="8">
        <f>Table1[[#This Row],[Hydroelectricity Generation(Twh)]]*0.086</f>
        <v>0.4850486</v>
      </c>
      <c r="N243" s="8">
        <f>Table1[[#This Row],[Hydroelectricity  Consumption (Exajoules)]]*0.086</f>
        <v>4.552513524889946E-3</v>
      </c>
      <c r="O243" s="8">
        <f t="shared" si="25"/>
        <v>74.310752848000007</v>
      </c>
      <c r="P243" s="8">
        <f t="shared" si="26"/>
        <v>141.27469707607258</v>
      </c>
      <c r="Q243" s="8">
        <f t="shared" si="24"/>
        <v>65.848241048000006</v>
      </c>
      <c r="R243" s="8">
        <f t="shared" si="27"/>
        <v>8.4625117999999997</v>
      </c>
      <c r="S243" s="8">
        <f>Table3[[#This Row],[Non-Renewable Energy Production]]/Table3[[#This Row],[Total Production]]*100</f>
        <v>88.611995605387335</v>
      </c>
      <c r="T243" s="8">
        <f>Table3[[#This Row],[Renewable Energy Production]]/Table3[[#This Row],[Total Production]]*100</f>
        <v>11.388004394612668</v>
      </c>
    </row>
    <row r="244" spans="1:20" x14ac:dyDescent="0.3">
      <c r="A244" s="5">
        <v>2023</v>
      </c>
      <c r="B244" s="5" t="str">
        <f>'[1]Oil Production - tonnes'!A25</f>
        <v>United Kingdom</v>
      </c>
      <c r="C244" s="8">
        <f>'[1]Oil Production - tonnes'!BH25</f>
        <v>33.445840818655874</v>
      </c>
      <c r="D244" s="8">
        <f>'[1]Oil Consumption - Tonnes'!BH55</f>
        <v>61.706372119212688</v>
      </c>
      <c r="E244" s="8">
        <v>24.820708176</v>
      </c>
      <c r="F244" s="10">
        <f>Table1[[#This Row],[Natural Gas Consumption (Mil.ton.)]]</f>
        <v>45.722537855999995</v>
      </c>
      <c r="G244" s="8">
        <f>'[1]Coal Production - mt'!AR27</f>
        <v>0.50591999999999993</v>
      </c>
      <c r="H244" s="8">
        <f>Table1[[#This Row],[Coal Consumption(Exajoules)]]*34.12</f>
        <v>6.2686217331886285</v>
      </c>
      <c r="I244" s="8">
        <f>Table1[[#This Row],[Solar Energy Generation (Twh)]]*0.086</f>
        <v>1.189079</v>
      </c>
      <c r="J244" s="8">
        <f>Table1[[#This Row],[Solar Energy Consumption ( Exajoules)]]*34.12</f>
        <v>4.411704247593879</v>
      </c>
      <c r="K244" s="8">
        <f>Table1[[#This Row],[Wind Energy Generation (Mil.ton)]]</f>
        <v>7.0510969999999986</v>
      </c>
      <c r="L244" s="8">
        <f>Table1[[#This Row],[Wind Energy Consumption(Exajoules)]]*23.88</f>
        <v>18.309551081657411</v>
      </c>
      <c r="M244" s="8">
        <f>Table1[[#This Row],[Hydroelectricity Generation(Twh)]]*0.086</f>
        <v>0.44672699999999999</v>
      </c>
      <c r="N244" s="8">
        <f>Table1[[#This Row],[Hydroelectricity  Consumption (Exajoules)]]*0.086</f>
        <v>4.1776046529412268E-3</v>
      </c>
      <c r="O244" s="8">
        <f t="shared" si="25"/>
        <v>67.459371994655882</v>
      </c>
      <c r="P244" s="8">
        <f t="shared" si="26"/>
        <v>136.42296464230554</v>
      </c>
      <c r="Q244" s="8">
        <f t="shared" si="24"/>
        <v>58.772468994655881</v>
      </c>
      <c r="R244" s="8">
        <f t="shared" si="27"/>
        <v>8.6869029999999974</v>
      </c>
      <c r="S244" s="8">
        <f>Table3[[#This Row],[Non-Renewable Energy Production]]/Table3[[#This Row],[Total Production]]*100</f>
        <v>87.122763311985508</v>
      </c>
      <c r="T244" s="8">
        <f>Table3[[#This Row],[Renewable Energy Production]]/Table3[[#This Row],[Total Production]]*100</f>
        <v>12.877236688014488</v>
      </c>
    </row>
    <row r="245" spans="1:20" x14ac:dyDescent="0.3">
      <c r="A245" s="5">
        <v>2020</v>
      </c>
      <c r="B245" s="5" t="str">
        <f>'[1]Crude+cond production - barrels'!A7</f>
        <v>US</v>
      </c>
      <c r="C245" s="8">
        <f>'[1]Oil Production - tonnes'!BE7</f>
        <v>713.313292649245</v>
      </c>
      <c r="D245" s="8">
        <f>'[1]Oil Consumption - Tonnes'!BE7</f>
        <v>739.56726630727348</v>
      </c>
      <c r="E245" s="8">
        <v>665.86530721387783</v>
      </c>
      <c r="F245" s="10">
        <f>Table1[[#This Row],[Natural Gas Consumption (Mil.ton.)]]</f>
        <v>600.87573203123327</v>
      </c>
      <c r="G245" s="8">
        <f>'[1]Coal Production - mt'!AO7</f>
        <v>485.7378538031839</v>
      </c>
      <c r="H245" s="8">
        <f>Table1[[#This Row],[Coal Consumption(Exajoules)]]*34.12</f>
        <v>313.98088401794433</v>
      </c>
      <c r="I245" s="8">
        <f>Table1[[#This Row],[Solar Energy Generation (Twh)]]*0.086</f>
        <v>11.355561616161616</v>
      </c>
      <c r="J245" s="8">
        <f>Table1[[#This Row],[Solar Energy Consumption ( Exajoules)]]*34.12</f>
        <v>42.595549435615538</v>
      </c>
      <c r="K245" s="8">
        <f>Table1[[#This Row],[Wind Energy Generation (Mil.ton)]]</f>
        <v>29.356234559595954</v>
      </c>
      <c r="L245" s="8">
        <f>Table1[[#This Row],[Wind Energy Consumption(Exajoules)]]*23.88</f>
        <v>77.069277334213254</v>
      </c>
      <c r="M245" s="8">
        <f>Table1[[#This Row],[Hydroelectricity Generation(Twh)]]*0.086</f>
        <v>24.319122565656567</v>
      </c>
      <c r="N245" s="8">
        <f>Table1[[#This Row],[Hydroelectricity  Consumption (Exajoules)]]*0.086</f>
        <v>0.22992857122421262</v>
      </c>
      <c r="O245" s="8">
        <f t="shared" si="25"/>
        <v>1929.9473724077209</v>
      </c>
      <c r="P245" s="8">
        <f t="shared" si="26"/>
        <v>1774.3186376975041</v>
      </c>
      <c r="Q245" s="8">
        <f t="shared" si="24"/>
        <v>1864.9164536663068</v>
      </c>
      <c r="R245" s="8">
        <f t="shared" si="27"/>
        <v>65.030918741414141</v>
      </c>
      <c r="S245" s="8">
        <f>Table3[[#This Row],[Non-Renewable Energy Production]]/Table3[[#This Row],[Total Production]]*100</f>
        <v>96.630430462967283</v>
      </c>
      <c r="T245" s="8">
        <f>Table3[[#This Row],[Renewable Energy Production]]/Table3[[#This Row],[Total Production]]*100</f>
        <v>3.3695695370327279</v>
      </c>
    </row>
    <row r="246" spans="1:20" x14ac:dyDescent="0.3">
      <c r="A246" s="5">
        <v>2021</v>
      </c>
      <c r="B246" s="5" t="str">
        <f>'[1]Oil Production - tonnes'!A7</f>
        <v>US</v>
      </c>
      <c r="C246" s="8">
        <f>'[1]Oil Production - tonnes'!BF7</f>
        <v>715.91321944216702</v>
      </c>
      <c r="D246" s="8">
        <f>'[1]Oil Consumption - Tonnes'!BF7</f>
        <v>808.16445450108756</v>
      </c>
      <c r="E246" s="8">
        <v>680.00825073400426</v>
      </c>
      <c r="F246" s="10">
        <f>Table1[[#This Row],[Natural Gas Consumption (Mil.ton.)]]</f>
        <v>602.22591654739495</v>
      </c>
      <c r="G246" s="8">
        <f>'[1]Coal Production - mt'!AP7</f>
        <v>523.83682070304656</v>
      </c>
      <c r="H246" s="8">
        <f>Table1[[#This Row],[Coal Consumption(Exajoules)]]*34.12</f>
        <v>360.74460849761959</v>
      </c>
      <c r="I246" s="8">
        <f>Table1[[#This Row],[Solar Energy Generation (Twh)]]*0.086</f>
        <v>14.283123232323232</v>
      </c>
      <c r="J246" s="8">
        <f>Table1[[#This Row],[Solar Energy Consumption ( Exajoules)]]*34.12</f>
        <v>53.380958762168881</v>
      </c>
      <c r="K246" s="8">
        <f>Table1[[#This Row],[Wind Energy Generation (Mil.ton)]]</f>
        <v>32.853457222222225</v>
      </c>
      <c r="L246" s="8">
        <f>Table1[[#This Row],[Wind Energy Consumption(Exajoules)]]*23.88</f>
        <v>85.934896087646479</v>
      </c>
      <c r="M246" s="8">
        <f>Table1[[#This Row],[Hydroelectricity Generation(Twh)]]*0.086</f>
        <v>21.410799583838383</v>
      </c>
      <c r="N246" s="8">
        <f>Table1[[#This Row],[Hydroelectricity  Consumption (Exajoules)]]*0.086</f>
        <v>0.20169052696228026</v>
      </c>
      <c r="O246" s="8">
        <f t="shared" si="25"/>
        <v>1988.3056709176017</v>
      </c>
      <c r="P246" s="8">
        <f t="shared" si="26"/>
        <v>1910.6525249228794</v>
      </c>
      <c r="Q246" s="8">
        <f t="shared" si="24"/>
        <v>1919.7582908792178</v>
      </c>
      <c r="R246" s="8">
        <f t="shared" si="27"/>
        <v>68.547380038383835</v>
      </c>
      <c r="S246" s="8">
        <f>Table3[[#This Row],[Non-Renewable Energy Production]]/Table3[[#This Row],[Total Production]]*100</f>
        <v>96.552472738925033</v>
      </c>
      <c r="T246" s="8">
        <f>Table3[[#This Row],[Renewable Energy Production]]/Table3[[#This Row],[Total Production]]*100</f>
        <v>3.4475272610749665</v>
      </c>
    </row>
    <row r="247" spans="1:20" x14ac:dyDescent="0.3">
      <c r="A247" s="5">
        <v>2022</v>
      </c>
      <c r="B247" s="5" t="str">
        <f>'[1]Oil Production - tonnes'!A7</f>
        <v>US</v>
      </c>
      <c r="C247" s="8">
        <f>'[1]Oil Production - tonnes'!BG7</f>
        <v>762.08779940016029</v>
      </c>
      <c r="D247" s="8">
        <f>'[1]Oil Consumption - Tonnes'!BG7</f>
        <v>813.38731309361162</v>
      </c>
      <c r="E247" s="8">
        <v>715.23415379530684</v>
      </c>
      <c r="F247" s="10">
        <f>Table1[[#This Row],[Natural Gas Consumption (Mil.ton.)]]</f>
        <v>633.30239888637539</v>
      </c>
      <c r="G247" s="8">
        <f>'[1]Coal Production - mt'!AQ7</f>
        <v>539.00858125458547</v>
      </c>
      <c r="H247" s="8">
        <f>Table1[[#This Row],[Coal Consumption(Exajoules)]]*34.12</f>
        <v>338.15346916198729</v>
      </c>
      <c r="I247" s="8">
        <f>Table1[[#This Row],[Solar Energy Generation (Twh)]]*0.086</f>
        <v>17.814943434343434</v>
      </c>
      <c r="J247" s="8">
        <f>Table1[[#This Row],[Solar Energy Consumption ( Exajoules)]]*34.12</f>
        <v>66.337789239883421</v>
      </c>
      <c r="K247" s="8">
        <f>Table1[[#This Row],[Wind Energy Generation (Mil.ton)]]</f>
        <v>37.726841200000003</v>
      </c>
      <c r="L247" s="8">
        <f>Table1[[#This Row],[Wind Energy Consumption(Exajoules)]]*23.88</f>
        <v>98.322365970611571</v>
      </c>
      <c r="M247" s="8">
        <f>Table1[[#This Row],[Hydroelectricity Generation(Twh)]]*0.086</f>
        <v>21.60952482222222</v>
      </c>
      <c r="N247" s="8">
        <f>Table1[[#This Row],[Hydroelectricity  Consumption (Exajoules)]]*0.086</f>
        <v>0.2028201947212219</v>
      </c>
      <c r="O247" s="8">
        <f t="shared" si="25"/>
        <v>2093.4818439066185</v>
      </c>
      <c r="P247" s="8">
        <f t="shared" si="26"/>
        <v>1949.7061565471904</v>
      </c>
      <c r="Q247" s="8">
        <f t="shared" si="24"/>
        <v>2016.3305344500527</v>
      </c>
      <c r="R247" s="8">
        <f t="shared" si="27"/>
        <v>77.151309456565656</v>
      </c>
      <c r="S247" s="8">
        <f>Table3[[#This Row],[Non-Renewable Energy Production]]/Table3[[#This Row],[Total Production]]*100</f>
        <v>96.314689344876541</v>
      </c>
      <c r="T247" s="8">
        <f>Table3[[#This Row],[Renewable Energy Production]]/Table3[[#This Row],[Total Production]]*100</f>
        <v>3.685310655123458</v>
      </c>
    </row>
    <row r="248" spans="1:20" x14ac:dyDescent="0.3">
      <c r="A248" s="5">
        <v>2023</v>
      </c>
      <c r="B248" s="5" t="str">
        <f>'[1]Oil Production - tonnes'!A7</f>
        <v>US</v>
      </c>
      <c r="C248" s="8">
        <f>'[1]Oil Production - tonnes'!BH7</f>
        <v>827.14102074626737</v>
      </c>
      <c r="D248" s="8">
        <f>'[1]Oil Consumption - Tonnes'!BH7</f>
        <v>815.60979768544757</v>
      </c>
      <c r="E248" s="8">
        <v>745.41361498771948</v>
      </c>
      <c r="F248" s="10">
        <f>Table1[[#This Row],[Natural Gas Consumption (Mil.ton.)]]</f>
        <v>638.25639254123541</v>
      </c>
      <c r="G248" s="8">
        <f>'[1]Coal Production - mt'!AR7</f>
        <v>526.51735463246666</v>
      </c>
      <c r="H248" s="8">
        <f>Table1[[#This Row],[Coal Consumption(Exajoules)]]*34.12</f>
        <v>279.67225330352784</v>
      </c>
      <c r="I248" s="8">
        <f>Table1[[#This Row],[Solar Energy Generation (Twh)]]*0.086</f>
        <v>20.685171717171716</v>
      </c>
      <c r="J248" s="8">
        <f>Table1[[#This Row],[Solar Energy Consumption ( Exajoules)]]*34.12</f>
        <v>76.74583951950072</v>
      </c>
      <c r="K248" s="8">
        <f>Table1[[#This Row],[Wind Energy Generation (Mil.ton)]]</f>
        <v>36.939640981818179</v>
      </c>
      <c r="L248" s="8">
        <f>Table1[[#This Row],[Wind Energy Consumption(Exajoules)]]*23.88</f>
        <v>95.920988674163809</v>
      </c>
      <c r="M248" s="8">
        <f>Table1[[#This Row],[Hydroelectricity Generation(Twh)]]*0.086</f>
        <v>20.323631452525255</v>
      </c>
      <c r="N248" s="8">
        <f>Table1[[#This Row],[Hydroelectricity  Consumption (Exajoules)]]*0.086</f>
        <v>0.19005811691284177</v>
      </c>
      <c r="O248" s="8">
        <f t="shared" si="25"/>
        <v>2177.0204345179686</v>
      </c>
      <c r="P248" s="8">
        <f t="shared" si="26"/>
        <v>1906.3953298407885</v>
      </c>
      <c r="Q248" s="8">
        <f t="shared" si="24"/>
        <v>2099.0719903664535</v>
      </c>
      <c r="R248" s="8">
        <f t="shared" si="27"/>
        <v>77.948444151515162</v>
      </c>
      <c r="S248" s="8">
        <f>Table3[[#This Row],[Non-Renewable Energy Production]]/Table3[[#This Row],[Total Production]]*100</f>
        <v>96.419489550231333</v>
      </c>
      <c r="T248" s="8">
        <f>Table3[[#This Row],[Renewable Energy Production]]/Table3[[#This Row],[Total Production]]*100</f>
        <v>3.5805104497686693</v>
      </c>
    </row>
    <row r="249" spans="1:20" x14ac:dyDescent="0.3">
      <c r="A249" s="5">
        <v>2020</v>
      </c>
      <c r="B249" s="5" t="str">
        <f>'[1]Coal Consumption - EJ'!A65</f>
        <v>Uzbekistan</v>
      </c>
      <c r="C249" s="8">
        <f>'[1]Oil Production - tonnes'!$BE$34</f>
        <v>2.0303999999999998</v>
      </c>
      <c r="D249" s="8">
        <f>'[1]Oil Consumption - Tonnes'!$BE$65</f>
        <v>5.0606706470705864</v>
      </c>
      <c r="E249" s="8">
        <v>33.912844247787604</v>
      </c>
      <c r="F249" s="10">
        <f>Table1[[#This Row],[Natural Gas Consumption (Mil.ton.)]]</f>
        <v>31.380347670100946</v>
      </c>
      <c r="G249" s="8">
        <f>'[1]Coal Production - mt'!$AO$34</f>
        <v>4.1330510999999994</v>
      </c>
      <c r="H249" s="8">
        <f>Table1[[#This Row],[Coal Consumption(Exajoules)]]*34.12</f>
        <v>3.5202493754029271</v>
      </c>
      <c r="I249" s="8">
        <f>Table1[[#This Row],[Solar Energy Generation (Twh)]]*0.086</f>
        <v>0</v>
      </c>
      <c r="J249" s="8">
        <f>Table1[[#This Row],[Solar Energy Consumption ( Exajoules)]]*34.12</f>
        <v>0</v>
      </c>
      <c r="K249" s="8">
        <f>Table1[[#This Row],[Wind Energy Generation (Mil.ton)]]</f>
        <v>0</v>
      </c>
      <c r="L249" s="8">
        <f>Table1[[#This Row],[Wind Energy Consumption(Exajoules)]]*23.88</f>
        <v>0</v>
      </c>
      <c r="M249" s="8">
        <f>Table1[[#This Row],[Hydroelectricity Generation(Twh)]]*0.086</f>
        <v>0</v>
      </c>
      <c r="N249" s="8">
        <f>Table1[[#This Row],[Hydroelectricity  Consumption (Exajoules)]]*0.086</f>
        <v>4.0648592561483383E-3</v>
      </c>
      <c r="O249" s="8">
        <f t="shared" ref="O249:O260" si="28">SUM(C249,E249,G249,I249,K249,M249)</f>
        <v>40.076295347787607</v>
      </c>
      <c r="P249" s="8">
        <f t="shared" si="26"/>
        <v>39.965332551830606</v>
      </c>
      <c r="Q249" s="8">
        <f t="shared" si="24"/>
        <v>40.076295347787607</v>
      </c>
      <c r="R249" s="8">
        <f t="shared" si="27"/>
        <v>0</v>
      </c>
      <c r="S249" s="8">
        <f>Table3[[#This Row],[Non-Renewable Energy Production]]/Table3[[#This Row],[Total Production]]*100</f>
        <v>100</v>
      </c>
      <c r="T249" s="8">
        <f>Table3[[#This Row],[Renewable Energy Production]]/Table3[[#This Row],[Total Production]]*100</f>
        <v>0</v>
      </c>
    </row>
    <row r="250" spans="1:20" x14ac:dyDescent="0.3">
      <c r="A250" s="5">
        <v>2021</v>
      </c>
      <c r="B250" s="5" t="str">
        <f>'[1]Oil Production - tonnes'!A34</f>
        <v>Uzbekistan</v>
      </c>
      <c r="C250" s="8">
        <f>'[1]Oil Production - tonnes'!BF34</f>
        <v>2.0979999999999999</v>
      </c>
      <c r="D250" s="8">
        <f>5</f>
        <v>5</v>
      </c>
      <c r="E250" s="8">
        <v>36.661573212389378</v>
      </c>
      <c r="F250" s="10">
        <f>Table1[[#This Row],[Natural Gas Consumption (Mil.ton.)]]</f>
        <v>33.498635209698463</v>
      </c>
      <c r="G250" s="8">
        <f>'[1]Coal Production - mt'!AP34</f>
        <v>5.0562579999999997</v>
      </c>
      <c r="H250" s="8">
        <f>Table1[[#This Row],[Coal Consumption(Exajoules)]]*34.12</f>
        <v>3.1704229551553724</v>
      </c>
      <c r="I250" s="8">
        <f>Table1[[#This Row],[Solar Energy Generation (Twh)]]*0.086</f>
        <v>0</v>
      </c>
      <c r="J250" s="8">
        <f>Table1[[#This Row],[Solar Energy Consumption ( Exajoules)]]*34.12</f>
        <v>0</v>
      </c>
      <c r="K250" s="8">
        <f>Table1[[#This Row],[Wind Energy Generation (Mil.ton)]]</f>
        <v>0</v>
      </c>
      <c r="L250" s="8">
        <f>Table1[[#This Row],[Wind Energy Consumption(Exajoules)]]*23.88</f>
        <v>0</v>
      </c>
      <c r="M250" s="8">
        <f>Table1[[#This Row],[Hydroelectricity Generation(Twh)]]*0.086</f>
        <v>0</v>
      </c>
      <c r="N250" s="8">
        <f>Table1[[#This Row],[Hydroelectricity  Consumption (Exajoules)]]*0.086</f>
        <v>4.0588467791676519E-3</v>
      </c>
      <c r="O250" s="8">
        <f t="shared" si="28"/>
        <v>43.815831212389377</v>
      </c>
      <c r="P250" s="8">
        <f t="shared" ref="P250:P260" si="29">SUM(D250,F250,H250,J250,L250,N250)</f>
        <v>41.673117011633003</v>
      </c>
      <c r="Q250" s="8">
        <f t="shared" si="24"/>
        <v>43.815831212389377</v>
      </c>
      <c r="R250" s="8">
        <f t="shared" ref="R250:R260" si="30">SUM(I250,K250,M250)</f>
        <v>0</v>
      </c>
      <c r="S250" s="8">
        <f>Table3[[#This Row],[Non-Renewable Energy Production]]/Table3[[#This Row],[Total Production]]*100</f>
        <v>100</v>
      </c>
      <c r="T250" s="8">
        <f>Table3[[#This Row],[Renewable Energy Production]]/Table3[[#This Row],[Total Production]]*100</f>
        <v>0</v>
      </c>
    </row>
    <row r="251" spans="1:20" x14ac:dyDescent="0.3">
      <c r="A251" s="5">
        <v>2022</v>
      </c>
      <c r="B251" s="5" t="str">
        <f>'[1]Oil Production - tonnes'!A34</f>
        <v>Uzbekistan</v>
      </c>
      <c r="C251" s="8">
        <f>'[1]Oil Production - tonnes'!BG34</f>
        <v>2.0750000000000002</v>
      </c>
      <c r="D251" s="8">
        <f>'[1]Oil Consumption - Tonnes'!BG65</f>
        <v>5.0154769936005374</v>
      </c>
      <c r="E251" s="8">
        <v>35.214484955752205</v>
      </c>
      <c r="F251" s="10">
        <f>Table1[[#This Row],[Natural Gas Consumption (Mil.ton.)]]</f>
        <v>34.79820795068477</v>
      </c>
      <c r="G251" s="8">
        <f>'[1]Coal Production - mt'!AQ34</f>
        <v>5.3562000000000003</v>
      </c>
      <c r="H251" s="8">
        <f>Table1[[#This Row],[Coal Consumption(Exajoules)]]*34.12</f>
        <v>3.6453385853767393</v>
      </c>
      <c r="I251" s="8">
        <f>Table1[[#This Row],[Solar Energy Generation (Twh)]]*0.086</f>
        <v>0</v>
      </c>
      <c r="J251" s="8">
        <f>Table1[[#This Row],[Solar Energy Consumption ( Exajoules)]]*34.12</f>
        <v>0</v>
      </c>
      <c r="K251" s="8">
        <f>Table1[[#This Row],[Wind Energy Generation (Mil.ton)]]</f>
        <v>0</v>
      </c>
      <c r="L251" s="8">
        <f>Table1[[#This Row],[Wind Energy Consumption(Exajoules)]]*23.88</f>
        <v>0</v>
      </c>
      <c r="M251" s="8">
        <f>Table1[[#This Row],[Hydroelectricity Generation(Twh)]]*0.086</f>
        <v>0.45691799999999994</v>
      </c>
      <c r="N251" s="8">
        <f>Table1[[#This Row],[Hydroelectricity  Consumption (Exajoules)]]*0.086</f>
        <v>4.28848835080862E-3</v>
      </c>
      <c r="O251" s="8">
        <f t="shared" si="28"/>
        <v>43.102602955752211</v>
      </c>
      <c r="P251" s="8">
        <f t="shared" si="29"/>
        <v>43.463312018012857</v>
      </c>
      <c r="Q251" s="8">
        <f t="shared" si="24"/>
        <v>42.645684955752209</v>
      </c>
      <c r="R251" s="8">
        <f t="shared" si="30"/>
        <v>0.45691799999999994</v>
      </c>
      <c r="S251" s="8">
        <f>Table3[[#This Row],[Non-Renewable Energy Production]]/Table3[[#This Row],[Total Production]]*100</f>
        <v>98.93992945050428</v>
      </c>
      <c r="T251" s="8">
        <f>Table3[[#This Row],[Renewable Energy Production]]/Table3[[#This Row],[Total Production]]*100</f>
        <v>1.0600705494957179</v>
      </c>
    </row>
    <row r="252" spans="1:20" x14ac:dyDescent="0.3">
      <c r="A252" s="5">
        <v>2023</v>
      </c>
      <c r="B252" s="5" t="str">
        <f>'[1]Oil Production - tonnes'!A34</f>
        <v>Uzbekistan</v>
      </c>
      <c r="C252" s="8">
        <f>'[1]Oil Production - tonnes'!BH34</f>
        <v>1.9680000000000002</v>
      </c>
      <c r="D252" s="8">
        <f>'[1]Oil Consumption - Tonnes'!BH65</f>
        <v>5.0289745959674583</v>
      </c>
      <c r="E252" s="8">
        <v>31.829142477876101</v>
      </c>
      <c r="F252" s="10">
        <f>Table1[[#This Row],[Natural Gas Consumption (Mil.ton.)]]</f>
        <v>33.543598519426737</v>
      </c>
      <c r="G252" s="8">
        <f>'[1]Coal Production - mt'!AR34</f>
        <v>6.1880999999999995</v>
      </c>
      <c r="H252" s="8">
        <f>Table1[[#This Row],[Coal Consumption(Exajoules)]]*34.12</f>
        <v>4.6653476017713542</v>
      </c>
      <c r="I252" s="8">
        <f>Table1[[#This Row],[Solar Energy Generation (Twh)]]*0.086</f>
        <v>0</v>
      </c>
      <c r="J252" s="8">
        <f>Table1[[#This Row],[Solar Energy Consumption ( Exajoules)]]*34.12</f>
        <v>0</v>
      </c>
      <c r="K252" s="8">
        <f>Table1[[#This Row],[Wind Energy Generation (Mil.ton)]]</f>
        <v>0</v>
      </c>
      <c r="L252" s="8">
        <f>Table1[[#This Row],[Wind Energy Consumption(Exajoules)]]*23.88</f>
        <v>0</v>
      </c>
      <c r="M252" s="8">
        <f>Table1[[#This Row],[Hydroelectricity Generation(Twh)]]*0.086</f>
        <v>0.60175919999999994</v>
      </c>
      <c r="N252" s="8">
        <f>Table1[[#This Row],[Hydroelectricity  Consumption (Exajoules)]]*0.086</f>
        <v>5.6274010092020026E-3</v>
      </c>
      <c r="O252" s="8">
        <f t="shared" si="28"/>
        <v>40.587001677876096</v>
      </c>
      <c r="P252" s="8">
        <f t="shared" si="29"/>
        <v>43.243548118174743</v>
      </c>
      <c r="Q252" s="8">
        <f t="shared" si="24"/>
        <v>39.985242477876099</v>
      </c>
      <c r="R252" s="8">
        <f t="shared" si="30"/>
        <v>0.60175919999999994</v>
      </c>
      <c r="S252" s="8">
        <f>Table3[[#This Row],[Non-Renewable Energy Production]]/Table3[[#This Row],[Total Production]]*100</f>
        <v>98.517359807024093</v>
      </c>
      <c r="T252" s="8">
        <f>Table3[[#This Row],[Renewable Energy Production]]/Table3[[#This Row],[Total Production]]*100</f>
        <v>1.4826401929759148</v>
      </c>
    </row>
    <row r="253" spans="1:20" x14ac:dyDescent="0.3">
      <c r="A253" s="5">
        <v>2020</v>
      </c>
      <c r="B253" s="5" t="str">
        <f>'[1]Oil Production - tonnes'!A17</f>
        <v>Venezuela</v>
      </c>
      <c r="C253" s="8">
        <f>'[1]Oil Production - tonnes'!BE17</f>
        <v>34.63175395721256</v>
      </c>
      <c r="D253" s="8">
        <f>'[1]Oil Consumption - Tonnes'!BE17</f>
        <v>11.368482903846916</v>
      </c>
      <c r="E253" s="8">
        <v>15.523983184501882</v>
      </c>
      <c r="F253" s="10">
        <f>Table1[[#This Row],[Natural Gas Consumption (Mil.ton.)]]</f>
        <v>15.523983184501882</v>
      </c>
      <c r="G253" s="8">
        <f>'[1]Coal Production - mt'!AO12</f>
        <v>0.28473964432336235</v>
      </c>
      <c r="H253" s="8">
        <f>Table1[[#This Row],[Coal Consumption(Exajoules)]]*34.12</f>
        <v>7.5179571546614171E-2</v>
      </c>
      <c r="I253" s="8">
        <f>Table1[[#This Row],[Solar Energy Generation (Twh)]]*0.086</f>
        <v>1.1274599999999998E-4</v>
      </c>
      <c r="J253" s="8">
        <f>Table1[[#This Row],[Solar Energy Consumption ( Exajoules)]]*34.12</f>
        <v>0</v>
      </c>
      <c r="K253" s="8">
        <f>Table1[[#This Row],[Wind Energy Generation (Mil.ton)]]</f>
        <v>0</v>
      </c>
      <c r="L253" s="8">
        <f>Table1[[#This Row],[Wind Energy Consumption(Exajoules)]]*23.88</f>
        <v>4.488491455558687E-3</v>
      </c>
      <c r="M253" s="8">
        <f>Table1[[#This Row],[Hydroelectricity Generation(Twh)]]*0.086</f>
        <v>5.7783418021068824</v>
      </c>
      <c r="N253" s="8">
        <f>Table1[[#This Row],[Hydroelectricity  Consumption (Exajoules)]]*0.086</f>
        <v>5.4632148623466485E-2</v>
      </c>
      <c r="O253" s="8">
        <f t="shared" si="28"/>
        <v>56.218931334144678</v>
      </c>
      <c r="P253" s="8">
        <f t="shared" si="29"/>
        <v>27.026766299974433</v>
      </c>
      <c r="Q253" s="8">
        <f t="shared" si="24"/>
        <v>50.440476786037799</v>
      </c>
      <c r="R253" s="8">
        <f t="shared" si="30"/>
        <v>5.7784545481068825</v>
      </c>
      <c r="S253" s="8">
        <f>Table3[[#This Row],[Non-Renewable Energy Production]]/Table3[[#This Row],[Total Production]]*100</f>
        <v>89.721514779849045</v>
      </c>
      <c r="T253" s="8">
        <f>Table3[[#This Row],[Renewable Energy Production]]/Table3[[#This Row],[Total Production]]*100</f>
        <v>10.278485220150969</v>
      </c>
    </row>
    <row r="254" spans="1:20" x14ac:dyDescent="0.3">
      <c r="A254" s="5">
        <v>2021</v>
      </c>
      <c r="B254" s="5" t="str">
        <f>'[1]Oil Production - tonnes'!A17</f>
        <v>Venezuela</v>
      </c>
      <c r="C254" s="8">
        <f>'[1]Oil Production - tonnes'!BF17</f>
        <v>34.450738330231104</v>
      </c>
      <c r="D254" s="8">
        <f>'[1]Oil Consumption - Tonnes'!BF17</f>
        <v>12.234706826692925</v>
      </c>
      <c r="E254" s="8">
        <v>1.8713850763565496</v>
      </c>
      <c r="F254" s="10">
        <f>Table1[[#This Row],[Natural Gas Consumption (Mil.ton.)]]</f>
        <v>20.202557221667057</v>
      </c>
      <c r="G254" s="8">
        <f>'[1]Coal Production - mt'!AP12</f>
        <v>0.22365732249661768</v>
      </c>
      <c r="H254" s="8">
        <f>Table1[[#This Row],[Coal Consumption(Exajoules)]]*34.12</f>
        <v>6.7661619158461681E-2</v>
      </c>
      <c r="I254" s="8">
        <f>Table1[[#This Row],[Solar Energy Generation (Twh)]]*0.086</f>
        <v>9.7911000000000005E-5</v>
      </c>
      <c r="J254" s="8">
        <f>Table1[[#This Row],[Solar Energy Consumption ( Exajoules)]]*34.12</f>
        <v>0</v>
      </c>
      <c r="K254" s="8">
        <f>Table1[[#This Row],[Wind Energy Generation (Mil.ton)]]</f>
        <v>0</v>
      </c>
      <c r="L254" s="8">
        <f>Table1[[#This Row],[Wind Energy Consumption(Exajoules)]]*23.88</f>
        <v>4.3066622188780452E-3</v>
      </c>
      <c r="M254" s="8">
        <f>Table1[[#This Row],[Hydroelectricity Generation(Twh)]]*0.086</f>
        <v>5.8347009411091957</v>
      </c>
      <c r="N254" s="8">
        <f>Table1[[#This Row],[Hydroelectricity  Consumption (Exajoules)]]*0.086</f>
        <v>5.4963098526000974E-2</v>
      </c>
      <c r="O254" s="8">
        <f t="shared" si="28"/>
        <v>42.380579581193466</v>
      </c>
      <c r="P254" s="8">
        <f t="shared" si="29"/>
        <v>32.564195428263325</v>
      </c>
      <c r="Q254" s="8">
        <f t="shared" si="24"/>
        <v>36.545780729084271</v>
      </c>
      <c r="R254" s="8">
        <f t="shared" si="30"/>
        <v>5.8347988521091958</v>
      </c>
      <c r="S254" s="8">
        <f>Table3[[#This Row],[Non-Renewable Energy Production]]/Table3[[#This Row],[Total Production]]*100</f>
        <v>86.232375985017413</v>
      </c>
      <c r="T254" s="8">
        <f>Table3[[#This Row],[Renewable Energy Production]]/Table3[[#This Row],[Total Production]]*100</f>
        <v>13.767624014982582</v>
      </c>
    </row>
    <row r="255" spans="1:20" x14ac:dyDescent="0.3">
      <c r="A255" s="5">
        <v>2022</v>
      </c>
      <c r="B255" s="5" t="str">
        <f>'[1]Oil Production - tonnes'!A17</f>
        <v>Venezuela</v>
      </c>
      <c r="C255" s="8">
        <f>'[1]Oil Production - tonnes'!BG17</f>
        <v>37.51143080082192</v>
      </c>
      <c r="D255" s="8">
        <f>'[1]Oil Consumption - Tonnes'!BG17</f>
        <v>15.022609244591656</v>
      </c>
      <c r="E255" s="8">
        <v>20.919992879386179</v>
      </c>
      <c r="F255" s="10">
        <f>Table1[[#This Row],[Natural Gas Consumption (Mil.ton.)]]</f>
        <v>20.919992879386179</v>
      </c>
      <c r="G255" s="8">
        <f>'[1]Coal Production - mt'!AQ12</f>
        <v>0.80778036427997235</v>
      </c>
      <c r="H255" s="8">
        <f>Table1[[#This Row],[Coal Consumption(Exajoules)]]*34.12</f>
        <v>0.23006575416773556</v>
      </c>
      <c r="I255" s="8">
        <f>Table1[[#This Row],[Solar Energy Generation (Twh)]]*0.086</f>
        <v>9.7911000000000005E-5</v>
      </c>
      <c r="J255" s="8">
        <f>Table1[[#This Row],[Solar Energy Consumption ( Exajoules)]]*34.12</f>
        <v>0</v>
      </c>
      <c r="K255" s="8">
        <f>Table1[[#This Row],[Wind Energy Generation (Mil.ton)]]</f>
        <v>1.3950489999999998E-3</v>
      </c>
      <c r="L255" s="8">
        <f>Table1[[#This Row],[Wind Energy Consumption(Exajoules)]]*23.88</f>
        <v>3.6357274517649783E-3</v>
      </c>
      <c r="M255" s="8">
        <f>Table1[[#This Row],[Hydroelectricity Generation(Twh)]]*0.086</f>
        <v>5.8920122199999998</v>
      </c>
      <c r="N255" s="8">
        <f>Table1[[#This Row],[Hydroelectricity  Consumption (Exajoules)]]*0.086</f>
        <v>5.5300573825836176E-2</v>
      </c>
      <c r="O255" s="8">
        <f t="shared" si="28"/>
        <v>65.132709224488067</v>
      </c>
      <c r="P255" s="8">
        <f t="shared" si="29"/>
        <v>36.231604179423172</v>
      </c>
      <c r="Q255" s="8">
        <f t="shared" si="24"/>
        <v>59.239204044488069</v>
      </c>
      <c r="R255" s="8">
        <f t="shared" si="30"/>
        <v>5.89350518</v>
      </c>
      <c r="S255" s="8">
        <f>Table3[[#This Row],[Non-Renewable Energy Production]]/Table3[[#This Row],[Total Production]]*100</f>
        <v>90.951543010920531</v>
      </c>
      <c r="T255" s="8">
        <f>Table3[[#This Row],[Renewable Energy Production]]/Table3[[#This Row],[Total Production]]*100</f>
        <v>9.0484569890794724</v>
      </c>
    </row>
    <row r="256" spans="1:20" x14ac:dyDescent="0.3">
      <c r="A256" s="5">
        <v>2023</v>
      </c>
      <c r="B256" s="5" t="str">
        <f>'[1]Oil Production - tonnes'!A17</f>
        <v>Venezuela</v>
      </c>
      <c r="C256" s="8">
        <f>'[1]Oil Production - tonnes'!BH17</f>
        <v>43.727333071397169</v>
      </c>
      <c r="D256" s="8">
        <f>'[1]Oil Consumption - Tonnes'!BH17</f>
        <v>19.778049071827368</v>
      </c>
      <c r="E256" s="8">
        <v>21.372028474107474</v>
      </c>
      <c r="F256" s="10">
        <f>Table1[[#This Row],[Natural Gas Consumption (Mil.ton.)]]</f>
        <v>21.372028474107474</v>
      </c>
      <c r="G256" s="8">
        <f>'[1]Coal Production - mt'!AR12</f>
        <v>0.80778036427997235</v>
      </c>
      <c r="H256" s="8">
        <f>Table1[[#This Row],[Coal Consumption(Exajoules)]]*34.12</f>
        <v>0.23006575416773556</v>
      </c>
      <c r="I256" s="8">
        <f>Table1[[#This Row],[Solar Energy Generation (Twh)]]*0.086</f>
        <v>0</v>
      </c>
      <c r="J256" s="8">
        <f>Table1[[#This Row],[Solar Energy Consumption ( Exajoules)]]*34.12</f>
        <v>0</v>
      </c>
      <c r="K256" s="8">
        <f>Table1[[#This Row],[Wind Energy Generation (Mil.ton)]]</f>
        <v>0</v>
      </c>
      <c r="L256" s="8">
        <f>Table1[[#This Row],[Wind Energy Consumption(Exajoules)]]*23.88</f>
        <v>0</v>
      </c>
      <c r="M256" s="8">
        <f>Table1[[#This Row],[Hydroelectricity Generation(Twh)]]*0.086</f>
        <v>5.6408922200000005</v>
      </c>
      <c r="N256" s="8">
        <f>Table1[[#This Row],[Hydroelectricity  Consumption (Exajoules)]]*0.086</f>
        <v>5.2751270771026607E-2</v>
      </c>
      <c r="O256" s="8">
        <f t="shared" si="28"/>
        <v>71.548034129784625</v>
      </c>
      <c r="P256" s="8">
        <f t="shared" si="29"/>
        <v>41.4328945708736</v>
      </c>
      <c r="Q256" s="8">
        <f t="shared" si="24"/>
        <v>65.907141909784627</v>
      </c>
      <c r="R256" s="8">
        <f t="shared" si="30"/>
        <v>5.6408922200000005</v>
      </c>
      <c r="S256" s="8">
        <f>Table3[[#This Row],[Non-Renewable Energy Production]]/Table3[[#This Row],[Total Production]]*100</f>
        <v>92.11593681278832</v>
      </c>
      <c r="T256" s="8">
        <f>Table3[[#This Row],[Renewable Energy Production]]/Table3[[#This Row],[Total Production]]*100</f>
        <v>7.8840631872116829</v>
      </c>
    </row>
    <row r="257" spans="1:20" x14ac:dyDescent="0.3">
      <c r="A257" s="5">
        <v>2020</v>
      </c>
      <c r="B257" s="5" t="str">
        <f>'[1]Oil Production - tonnes'!A72</f>
        <v>Vietnam</v>
      </c>
      <c r="C257" s="8">
        <f>'[1]Oil Production - tonnes'!BE72</f>
        <v>10.023900000000003</v>
      </c>
      <c r="D257" s="8">
        <f>'[1]Oil Consumption - Tonnes'!BE107</f>
        <v>23.514236675108847</v>
      </c>
      <c r="E257" s="8">
        <v>6.3643680000000007</v>
      </c>
      <c r="F257" s="10">
        <f>Table1[[#This Row],[Natural Gas Consumption (Mil.ton.)]]</f>
        <v>6.3643680000000007</v>
      </c>
      <c r="G257" s="8">
        <f>'[1]Coal Production - mt'!AO55</f>
        <v>44.598360000000007</v>
      </c>
      <c r="H257" s="8">
        <f>Table1[[#This Row],[Coal Consumption(Exajoules)]]*34.12</f>
        <v>74.895724287033076</v>
      </c>
      <c r="I257" s="8">
        <f>Table1[[#This Row],[Solar Energy Generation (Twh)]]*0.086</f>
        <v>0.92544599999999988</v>
      </c>
      <c r="J257" s="8">
        <f>Table1[[#This Row],[Solar Energy Consumption ( Exajoules)]]*34.12</f>
        <v>3.4714164277911181</v>
      </c>
      <c r="K257" s="8">
        <f>Table1[[#This Row],[Wind Energy Generation (Mil.ton)]]</f>
        <v>8.4451999999999985E-2</v>
      </c>
      <c r="L257" s="8">
        <f>Table1[[#This Row],[Wind Energy Consumption(Exajoules)]]*23.88</f>
        <v>0.22171285998076198</v>
      </c>
      <c r="M257" s="8">
        <f>Table1[[#This Row],[Hydroelectricity Generation(Twh)]]*0.086</f>
        <v>6.2665619999999995</v>
      </c>
      <c r="N257" s="8">
        <f>Table1[[#This Row],[Hydroelectricity  Consumption (Exajoules)]]*0.086</f>
        <v>5.9248095750808714E-2</v>
      </c>
      <c r="O257" s="8">
        <f t="shared" si="28"/>
        <v>68.26308800000001</v>
      </c>
      <c r="P257" s="8">
        <f t="shared" si="29"/>
        <v>108.52670634566459</v>
      </c>
      <c r="Q257" s="8">
        <f t="shared" si="24"/>
        <v>60.98662800000001</v>
      </c>
      <c r="R257" s="8">
        <f t="shared" si="30"/>
        <v>7.2764599999999993</v>
      </c>
      <c r="S257" s="8">
        <f>Table3[[#This Row],[Non-Renewable Energy Production]]/Table3[[#This Row],[Total Production]]*100</f>
        <v>89.340564259267026</v>
      </c>
      <c r="T257" s="8">
        <f>Table3[[#This Row],[Renewable Energy Production]]/Table3[[#This Row],[Total Production]]*100</f>
        <v>10.659435740732969</v>
      </c>
    </row>
    <row r="258" spans="1:20" x14ac:dyDescent="0.3">
      <c r="A258" s="5">
        <v>2021</v>
      </c>
      <c r="B258" s="5" t="str">
        <f>'[1]Oil Production - tonnes'!A72</f>
        <v>Vietnam</v>
      </c>
      <c r="C258" s="8">
        <f>'[1]Oil Production - tonnes'!BF72</f>
        <v>9.4602000000000039</v>
      </c>
      <c r="D258" s="8">
        <f>'[1]Oil Consumption - Tonnes'!BF107</f>
        <v>22.721916791546168</v>
      </c>
      <c r="E258" s="8">
        <v>5.1832079999999996</v>
      </c>
      <c r="F258" s="10">
        <f>Table1[[#This Row],[Natural Gas Consumption (Mil.ton.)]]</f>
        <v>5.1832079999999996</v>
      </c>
      <c r="G258" s="8">
        <f>'[1]Coal Production - mt'!AP55</f>
        <v>48.315599999999996</v>
      </c>
      <c r="H258" s="8">
        <f>Table1[[#This Row],[Coal Consumption(Exajoules)]]*34.12</f>
        <v>71.148328008651731</v>
      </c>
      <c r="I258" s="8">
        <f>Table1[[#This Row],[Solar Energy Generation (Twh)]]*0.086</f>
        <v>2.2489859999999999</v>
      </c>
      <c r="J258" s="8">
        <f>Table1[[#This Row],[Solar Energy Consumption ( Exajoules)]]*34.12</f>
        <v>8.4052364379167557</v>
      </c>
      <c r="K258" s="8">
        <f>Table1[[#This Row],[Wind Energy Generation (Mil.ton)]]</f>
        <v>0.28732599999999997</v>
      </c>
      <c r="L258" s="8">
        <f>Table1[[#This Row],[Wind Energy Consumption(Exajoules)]]*23.88</f>
        <v>0.22171285998076198</v>
      </c>
      <c r="M258" s="8">
        <f>Table1[[#This Row],[Hydroelectricity Generation(Twh)]]*0.086</f>
        <v>6.7658779999999998</v>
      </c>
      <c r="N258" s="8">
        <f>Table1[[#This Row],[Hydroelectricity  Consumption (Exajoules)]]*0.086</f>
        <v>6.3734821557998658E-2</v>
      </c>
      <c r="O258" s="8">
        <f t="shared" si="28"/>
        <v>72.261197999999993</v>
      </c>
      <c r="P258" s="8">
        <f t="shared" si="29"/>
        <v>107.74413691965341</v>
      </c>
      <c r="Q258" s="8">
        <f t="shared" si="24"/>
        <v>62.959007999999997</v>
      </c>
      <c r="R258" s="8">
        <f t="shared" si="30"/>
        <v>9.3021899999999995</v>
      </c>
      <c r="S258" s="8">
        <f>Table3[[#This Row],[Non-Renewable Energy Production]]/Table3[[#This Row],[Total Production]]*100</f>
        <v>87.126991722445567</v>
      </c>
      <c r="T258" s="8">
        <f>Table3[[#This Row],[Renewable Energy Production]]/Table3[[#This Row],[Total Production]]*100</f>
        <v>12.873008277554435</v>
      </c>
    </row>
    <row r="259" spans="1:20" x14ac:dyDescent="0.3">
      <c r="A259" s="5">
        <v>2022</v>
      </c>
      <c r="B259" s="5" t="str">
        <f>'[1]Oil Production - tonnes'!A72</f>
        <v>Vietnam</v>
      </c>
      <c r="C259" s="8">
        <f>'[1]Oil Production - tonnes'!BG72</f>
        <v>9.34</v>
      </c>
      <c r="D259" s="8">
        <f>'[1]Oil Consumption - Tonnes'!BG107</f>
        <v>24.57885514396845</v>
      </c>
      <c r="E259" s="8">
        <v>5.6139840000000012</v>
      </c>
      <c r="F259" s="10">
        <f>Table1[[#This Row],[Natural Gas Consumption (Mil.ton.)]]</f>
        <v>5.6139840000000012</v>
      </c>
      <c r="G259" s="8">
        <f>'[1]Coal Production - mt'!AQ55</f>
        <v>49.854700000000001</v>
      </c>
      <c r="H259" s="8">
        <f>Table1[[#This Row],[Coal Consumption(Exajoules)]]*34.12</f>
        <v>64.869421801567071</v>
      </c>
      <c r="I259" s="8">
        <f>Table1[[#This Row],[Solar Energy Generation (Twh)]]*0.086</f>
        <v>2.2145000000000001</v>
      </c>
      <c r="J259" s="8">
        <f>Table1[[#This Row],[Solar Energy Consumption ( Exajoules)]]*34.12</f>
        <v>8.2461692643165581</v>
      </c>
      <c r="K259" s="8">
        <f>Table1[[#This Row],[Wind Energy Generation (Mil.ton)]]</f>
        <v>0.78182599999999991</v>
      </c>
      <c r="L259" s="8">
        <f>Table1[[#This Row],[Wind Energy Consumption(Exajoules)]]*23.88</f>
        <v>2.0375672909617424</v>
      </c>
      <c r="M259" s="8">
        <f>Table1[[#This Row],[Hydroelectricity Generation(Twh)]]*0.086</f>
        <v>8.2482599999999984</v>
      </c>
      <c r="N259" s="8">
        <f>Table1[[#This Row],[Hydroelectricity  Consumption (Exajoules)]]*0.086</f>
        <v>7.7415570735931388E-2</v>
      </c>
      <c r="O259" s="8">
        <f t="shared" si="28"/>
        <v>76.053269999999998</v>
      </c>
      <c r="P259" s="8">
        <f t="shared" si="29"/>
        <v>105.42341307154977</v>
      </c>
      <c r="Q259" s="8">
        <f t="shared" si="24"/>
        <v>64.808684</v>
      </c>
      <c r="R259" s="8">
        <f t="shared" si="30"/>
        <v>11.244585999999998</v>
      </c>
      <c r="S259" s="8">
        <f>Table3[[#This Row],[Non-Renewable Energy Production]]/Table3[[#This Row],[Total Production]]*100</f>
        <v>85.214855324432477</v>
      </c>
      <c r="T259" s="8">
        <f>Table3[[#This Row],[Renewable Energy Production]]/Table3[[#This Row],[Total Production]]*100</f>
        <v>14.785144675567533</v>
      </c>
    </row>
    <row r="260" spans="1:20" x14ac:dyDescent="0.3">
      <c r="A260" s="5">
        <v>2023</v>
      </c>
      <c r="B260" s="5" t="str">
        <f>'[1]Oil Production - tonnes'!A72</f>
        <v>Vietnam</v>
      </c>
      <c r="C260" s="8">
        <f>'[1]Oil Production - tonnes'!BH72</f>
        <v>9.042729999999997</v>
      </c>
      <c r="D260" s="8">
        <f>'[1]Oil Consumption - Tonnes'!BH107</f>
        <v>27.514826871953296</v>
      </c>
      <c r="E260" s="8">
        <v>5.1971040000000022</v>
      </c>
      <c r="F260" s="10">
        <f>Table1[[#This Row],[Natural Gas Consumption (Mil.ton.)]]</f>
        <v>5.1971040000000022</v>
      </c>
      <c r="G260" s="8">
        <f>'[1]Coal Production - mt'!AR55</f>
        <v>48.178698659808106</v>
      </c>
      <c r="H260" s="8">
        <f>Table1[[#This Row],[Coal Consumption(Exajoules)]]*34.12</f>
        <v>79.271211709976185</v>
      </c>
      <c r="I260" s="8">
        <f>Table1[[#This Row],[Solar Energy Generation (Twh)]]*0.086</f>
        <v>2.210372</v>
      </c>
      <c r="J260" s="8">
        <f>Table1[[#This Row],[Solar Energy Consumption ( Exajoules)]]*34.12</f>
        <v>8.200891751050948</v>
      </c>
      <c r="K260" s="8">
        <f>Table1[[#This Row],[Wind Energy Generation (Mil.ton)]]</f>
        <v>0.97756200000000004</v>
      </c>
      <c r="L260" s="8">
        <f>Table1[[#This Row],[Wind Energy Consumption(Exajoules)]]*23.88</f>
        <v>2.0375672909617424</v>
      </c>
      <c r="M260" s="8">
        <f>Table1[[#This Row],[Hydroelectricity Generation(Twh)]]*0.086</f>
        <v>6.9577439999999999</v>
      </c>
      <c r="N260" s="8">
        <f>Table1[[#This Row],[Hydroelectricity  Consumption (Exajoules)]]*0.086</f>
        <v>6.5065920591354368E-2</v>
      </c>
      <c r="O260" s="8">
        <f t="shared" si="28"/>
        <v>72.564210659808126</v>
      </c>
      <c r="P260" s="8">
        <f t="shared" si="29"/>
        <v>122.28666754453353</v>
      </c>
      <c r="Q260" s="8">
        <f t="shared" si="24"/>
        <v>62.418532659808108</v>
      </c>
      <c r="R260" s="8">
        <f t="shared" si="30"/>
        <v>10.145678</v>
      </c>
      <c r="S260" s="8">
        <f>Table3[[#This Row],[Non-Renewable Energy Production]]/Table3[[#This Row],[Total Production]]*100</f>
        <v>86.018344432127193</v>
      </c>
      <c r="T260" s="8">
        <f>Table3[[#This Row],[Renewable Energy Production]]/Table3[[#This Row],[Total Production]]*100</f>
        <v>13.981655567872785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EF4D-51C9-4996-867E-77DDBE818E3E}">
  <dimension ref="A1:E47"/>
  <sheetViews>
    <sheetView tabSelected="1" topLeftCell="A3" zoomScale="94" zoomScaleNormal="94" workbookViewId="0">
      <selection activeCell="E2" sqref="E2"/>
    </sheetView>
  </sheetViews>
  <sheetFormatPr defaultRowHeight="14.4" x14ac:dyDescent="0.3"/>
  <cols>
    <col min="1" max="1" width="31.44140625" bestFit="1" customWidth="1"/>
    <col min="2" max="2" width="15.5546875" bestFit="1" customWidth="1"/>
    <col min="3" max="3" width="21.88671875" bestFit="1" customWidth="1"/>
    <col min="4" max="4" width="17.77734375" bestFit="1" customWidth="1"/>
    <col min="5" max="5" width="7.88671875" bestFit="1" customWidth="1"/>
    <col min="6" max="6" width="11" bestFit="1" customWidth="1"/>
    <col min="7" max="10" width="6.5546875" bestFit="1" customWidth="1"/>
    <col min="11" max="11" width="5.5546875" bestFit="1" customWidth="1"/>
    <col min="12" max="12" width="6.5546875" bestFit="1" customWidth="1"/>
    <col min="13" max="13" width="5.5546875" bestFit="1" customWidth="1"/>
    <col min="14" max="15" width="6.5546875" bestFit="1" customWidth="1"/>
    <col min="16" max="18" width="4.5546875" bestFit="1" customWidth="1"/>
    <col min="19" max="20" width="6.5546875" bestFit="1" customWidth="1"/>
    <col min="21" max="21" width="4.5546875" bestFit="1" customWidth="1"/>
    <col min="22" max="22" width="6.5546875" bestFit="1" customWidth="1"/>
    <col min="23" max="25" width="4.5546875" bestFit="1" customWidth="1"/>
    <col min="26" max="26" width="5.5546875" bestFit="1" customWidth="1"/>
    <col min="27" max="27" width="6.5546875" bestFit="1" customWidth="1"/>
    <col min="28" max="28" width="5.5546875" bestFit="1" customWidth="1"/>
    <col min="29" max="29" width="6.5546875" bestFit="1" customWidth="1"/>
    <col min="30" max="31" width="5.5546875" bestFit="1" customWidth="1"/>
    <col min="32" max="32" width="6.5546875" bestFit="1" customWidth="1"/>
    <col min="33" max="34" width="5.5546875" bestFit="1" customWidth="1"/>
    <col min="35" max="35" width="4.5546875" bestFit="1" customWidth="1"/>
    <col min="36" max="38" width="6.5546875" bestFit="1" customWidth="1"/>
    <col min="39" max="40" width="5.5546875" bestFit="1" customWidth="1"/>
    <col min="41" max="43" width="6.5546875" bestFit="1" customWidth="1"/>
    <col min="44" max="44" width="5.5546875" bestFit="1" customWidth="1"/>
    <col min="45" max="45" width="4.5546875" bestFit="1" customWidth="1"/>
    <col min="46" max="46" width="5.5546875" bestFit="1" customWidth="1"/>
    <col min="47" max="48" width="6.5546875" bestFit="1" customWidth="1"/>
    <col min="49" max="50" width="5.5546875" bestFit="1" customWidth="1"/>
    <col min="51" max="52" width="4.5546875" bestFit="1" customWidth="1"/>
    <col min="53" max="56" width="6.5546875" bestFit="1" customWidth="1"/>
    <col min="57" max="58" width="5.5546875" bestFit="1" customWidth="1"/>
    <col min="59" max="59" width="4.5546875" bestFit="1" customWidth="1"/>
    <col min="60" max="61" width="6.5546875" bestFit="1" customWidth="1"/>
    <col min="62" max="62" width="5.5546875" bestFit="1" customWidth="1"/>
    <col min="63" max="63" width="6.5546875" bestFit="1" customWidth="1"/>
    <col min="64" max="64" width="5.5546875" bestFit="1" customWidth="1"/>
    <col min="65" max="65" width="6.5546875" bestFit="1" customWidth="1"/>
    <col min="66" max="66" width="5.5546875" bestFit="1" customWidth="1"/>
    <col min="67" max="67" width="4.5546875" bestFit="1" customWidth="1"/>
    <col min="68" max="68" width="6.5546875" bestFit="1" customWidth="1"/>
    <col min="69" max="69" width="4.5546875" bestFit="1" customWidth="1"/>
    <col min="70" max="70" width="5.5546875" bestFit="1" customWidth="1"/>
    <col min="71" max="71" width="6.5546875" bestFit="1" customWidth="1"/>
    <col min="72" max="72" width="5.5546875" bestFit="1" customWidth="1"/>
    <col min="73" max="74" width="6.5546875" bestFit="1" customWidth="1"/>
    <col min="75" max="75" width="5.5546875" bestFit="1" customWidth="1"/>
    <col min="76" max="76" width="4.5546875" bestFit="1" customWidth="1"/>
    <col min="77" max="77" width="6.5546875" bestFit="1" customWidth="1"/>
    <col min="78" max="78" width="4.5546875" bestFit="1" customWidth="1"/>
    <col min="79" max="79" width="5.5546875" bestFit="1" customWidth="1"/>
    <col min="80" max="80" width="4.5546875" bestFit="1" customWidth="1"/>
    <col min="81" max="81" width="5.5546875" bestFit="1" customWidth="1"/>
    <col min="82" max="82" width="4.5546875" bestFit="1" customWidth="1"/>
    <col min="83" max="84" width="5.5546875" bestFit="1" customWidth="1"/>
    <col min="85" max="85" width="4.5546875" bestFit="1" customWidth="1"/>
    <col min="86" max="89" width="5.5546875" bestFit="1" customWidth="1"/>
    <col min="90" max="90" width="6.5546875" bestFit="1" customWidth="1"/>
    <col min="91" max="91" width="5.5546875" bestFit="1" customWidth="1"/>
    <col min="92" max="94" width="6.5546875" bestFit="1" customWidth="1"/>
    <col min="95" max="97" width="5.5546875" bestFit="1" customWidth="1"/>
    <col min="98" max="98" width="6.5546875" bestFit="1" customWidth="1"/>
    <col min="99" max="101" width="4.5546875" bestFit="1" customWidth="1"/>
    <col min="102" max="102" width="5.5546875" bestFit="1" customWidth="1"/>
    <col min="103" max="103" width="6.5546875" bestFit="1" customWidth="1"/>
    <col min="104" max="104" width="5.5546875" bestFit="1" customWidth="1"/>
    <col min="105" max="105" width="4.5546875" bestFit="1" customWidth="1"/>
    <col min="106" max="106" width="5.5546875" bestFit="1" customWidth="1"/>
    <col min="107" max="107" width="6.5546875" bestFit="1" customWidth="1"/>
    <col min="108" max="109" width="4.5546875" bestFit="1" customWidth="1"/>
    <col min="110" max="118" width="5.5546875" bestFit="1" customWidth="1"/>
    <col min="119" max="121" width="4.5546875" bestFit="1" customWidth="1"/>
    <col min="122" max="123" width="5.5546875" bestFit="1" customWidth="1"/>
    <col min="124" max="124" width="4.5546875" bestFit="1" customWidth="1"/>
    <col min="125" max="126" width="5.5546875" bestFit="1" customWidth="1"/>
    <col min="127" max="127" width="4.5546875" bestFit="1" customWidth="1"/>
    <col min="128" max="129" width="5.5546875" bestFit="1" customWidth="1"/>
    <col min="130" max="130" width="4.5546875" bestFit="1" customWidth="1"/>
    <col min="131" max="131" width="5.5546875" bestFit="1" customWidth="1"/>
    <col min="132" max="133" width="4.5546875" bestFit="1" customWidth="1"/>
    <col min="134" max="134" width="5.5546875" bestFit="1" customWidth="1"/>
    <col min="135" max="135" width="6.5546875" bestFit="1" customWidth="1"/>
    <col min="136" max="136" width="5.5546875" bestFit="1" customWidth="1"/>
    <col min="137" max="137" width="4.5546875" bestFit="1" customWidth="1"/>
    <col min="138" max="142" width="6.5546875" bestFit="1" customWidth="1"/>
    <col min="143" max="146" width="5.5546875" bestFit="1" customWidth="1"/>
    <col min="147" max="150" width="6.5546875" bestFit="1" customWidth="1"/>
    <col min="151" max="152" width="5.5546875" bestFit="1" customWidth="1"/>
    <col min="153" max="153" width="6.5546875" bestFit="1" customWidth="1"/>
    <col min="154" max="156" width="5.5546875" bestFit="1" customWidth="1"/>
    <col min="157" max="157" width="6.5546875" bestFit="1" customWidth="1"/>
    <col min="158" max="160" width="5.5546875" bestFit="1" customWidth="1"/>
    <col min="161" max="161" width="4.5546875" bestFit="1" customWidth="1"/>
    <col min="162" max="162" width="5.5546875" bestFit="1" customWidth="1"/>
    <col min="163" max="163" width="4.5546875" bestFit="1" customWidth="1"/>
    <col min="164" max="164" width="5.5546875" bestFit="1" customWidth="1"/>
    <col min="165" max="169" width="4.5546875" bestFit="1" customWidth="1"/>
    <col min="170" max="170" width="5.5546875" bestFit="1" customWidth="1"/>
    <col min="171" max="171" width="4.5546875" bestFit="1" customWidth="1"/>
    <col min="172" max="172" width="6.5546875" bestFit="1" customWidth="1"/>
    <col min="173" max="173" width="5.5546875" bestFit="1" customWidth="1"/>
    <col min="174" max="174" width="4.5546875" bestFit="1" customWidth="1"/>
    <col min="175" max="180" width="5.5546875" bestFit="1" customWidth="1"/>
    <col min="181" max="184" width="6.5546875" bestFit="1" customWidth="1"/>
    <col min="185" max="188" width="5.5546875" bestFit="1" customWidth="1"/>
    <col min="189" max="191" width="6.5546875" bestFit="1" customWidth="1"/>
    <col min="192" max="195" width="7.5546875" bestFit="1" customWidth="1"/>
    <col min="196" max="199" width="6.5546875" bestFit="1" customWidth="1"/>
    <col min="200" max="200" width="7.5546875" bestFit="1" customWidth="1"/>
    <col min="201" max="208" width="6.5546875" bestFit="1" customWidth="1"/>
    <col min="209" max="216" width="7.5546875" bestFit="1" customWidth="1"/>
    <col min="217" max="217" width="10.77734375" bestFit="1" customWidth="1"/>
    <col min="218" max="218" width="5.5546875" bestFit="1" customWidth="1"/>
    <col min="219" max="219" width="10.21875" bestFit="1" customWidth="1"/>
    <col min="220" max="220" width="5.5546875" bestFit="1" customWidth="1"/>
    <col min="221" max="221" width="10.21875" bestFit="1" customWidth="1"/>
    <col min="222" max="222" width="5.5546875" bestFit="1" customWidth="1"/>
    <col min="223" max="223" width="10.21875" bestFit="1" customWidth="1"/>
    <col min="224" max="224" width="5.5546875" bestFit="1" customWidth="1"/>
    <col min="225" max="225" width="10.21875" bestFit="1" customWidth="1"/>
    <col min="226" max="226" width="5.5546875" bestFit="1" customWidth="1"/>
    <col min="227" max="227" width="10.21875" bestFit="1" customWidth="1"/>
    <col min="228" max="228" width="5.5546875" bestFit="1" customWidth="1"/>
    <col min="229" max="229" width="10.21875" bestFit="1" customWidth="1"/>
    <col min="230" max="230" width="5.5546875" bestFit="1" customWidth="1"/>
    <col min="231" max="231" width="10.21875" bestFit="1" customWidth="1"/>
    <col min="232" max="232" width="5.5546875" bestFit="1" customWidth="1"/>
    <col min="233" max="233" width="10.21875" bestFit="1" customWidth="1"/>
    <col min="234" max="234" width="5.5546875" bestFit="1" customWidth="1"/>
    <col min="235" max="235" width="10.21875" bestFit="1" customWidth="1"/>
    <col min="236" max="236" width="5.5546875" bestFit="1" customWidth="1"/>
    <col min="237" max="237" width="10.21875" bestFit="1" customWidth="1"/>
    <col min="238" max="238" width="5.5546875" bestFit="1" customWidth="1"/>
    <col min="239" max="239" width="10.21875" bestFit="1" customWidth="1"/>
    <col min="240" max="240" width="5.5546875" bestFit="1" customWidth="1"/>
    <col min="241" max="241" width="10.21875" bestFit="1" customWidth="1"/>
    <col min="242" max="242" width="5.5546875" bestFit="1" customWidth="1"/>
    <col min="243" max="243" width="10.21875" bestFit="1" customWidth="1"/>
    <col min="244" max="244" width="5.5546875" bestFit="1" customWidth="1"/>
    <col min="245" max="245" width="10.21875" bestFit="1" customWidth="1"/>
    <col min="246" max="246" width="5.5546875" bestFit="1" customWidth="1"/>
    <col min="247" max="247" width="10.21875" bestFit="1" customWidth="1"/>
    <col min="248" max="248" width="5.5546875" bestFit="1" customWidth="1"/>
    <col min="249" max="249" width="10.21875" bestFit="1" customWidth="1"/>
    <col min="250" max="250" width="5.5546875" bestFit="1" customWidth="1"/>
    <col min="251" max="251" width="10.21875" bestFit="1" customWidth="1"/>
    <col min="252" max="252" width="5.5546875" bestFit="1" customWidth="1"/>
    <col min="253" max="253" width="10.21875" bestFit="1" customWidth="1"/>
    <col min="254" max="254" width="5.5546875" bestFit="1" customWidth="1"/>
    <col min="255" max="255" width="10.21875" bestFit="1" customWidth="1"/>
    <col min="256" max="256" width="5.5546875" bestFit="1" customWidth="1"/>
    <col min="257" max="257" width="10.21875" bestFit="1" customWidth="1"/>
    <col min="258" max="258" width="5.5546875" bestFit="1" customWidth="1"/>
    <col min="259" max="259" width="10.21875" bestFit="1" customWidth="1"/>
    <col min="260" max="260" width="5.5546875" bestFit="1" customWidth="1"/>
    <col min="261" max="261" width="10.21875" bestFit="1" customWidth="1"/>
    <col min="262" max="262" width="5.5546875" bestFit="1" customWidth="1"/>
    <col min="263" max="263" width="10.21875" bestFit="1" customWidth="1"/>
    <col min="264" max="264" width="5.5546875" bestFit="1" customWidth="1"/>
    <col min="265" max="265" width="10.21875" bestFit="1" customWidth="1"/>
    <col min="266" max="266" width="5.5546875" bestFit="1" customWidth="1"/>
    <col min="267" max="267" width="10.21875" bestFit="1" customWidth="1"/>
    <col min="268" max="268" width="5.5546875" bestFit="1" customWidth="1"/>
    <col min="269" max="269" width="10.21875" bestFit="1" customWidth="1"/>
    <col min="270" max="270" width="5.5546875" bestFit="1" customWidth="1"/>
    <col min="271" max="271" width="10.21875" bestFit="1" customWidth="1"/>
    <col min="272" max="272" width="5.5546875" bestFit="1" customWidth="1"/>
    <col min="273" max="273" width="10.21875" bestFit="1" customWidth="1"/>
    <col min="274" max="274" width="5.5546875" bestFit="1" customWidth="1"/>
    <col min="275" max="275" width="10.21875" bestFit="1" customWidth="1"/>
    <col min="276" max="276" width="5.5546875" bestFit="1" customWidth="1"/>
    <col min="277" max="277" width="10.21875" bestFit="1" customWidth="1"/>
    <col min="278" max="278" width="5.5546875" bestFit="1" customWidth="1"/>
    <col min="279" max="279" width="10.21875" bestFit="1" customWidth="1"/>
    <col min="280" max="280" width="5.5546875" bestFit="1" customWidth="1"/>
    <col min="281" max="281" width="10.21875" bestFit="1" customWidth="1"/>
    <col min="282" max="282" width="5.5546875" bestFit="1" customWidth="1"/>
    <col min="283" max="283" width="10.21875" bestFit="1" customWidth="1"/>
    <col min="284" max="284" width="5.5546875" bestFit="1" customWidth="1"/>
    <col min="285" max="285" width="10.21875" bestFit="1" customWidth="1"/>
    <col min="286" max="286" width="5.5546875" bestFit="1" customWidth="1"/>
    <col min="287" max="287" width="10.21875" bestFit="1" customWidth="1"/>
    <col min="288" max="288" width="5.5546875" bestFit="1" customWidth="1"/>
    <col min="289" max="289" width="10.21875" bestFit="1" customWidth="1"/>
    <col min="290" max="290" width="5.5546875" bestFit="1" customWidth="1"/>
    <col min="291" max="291" width="10.21875" bestFit="1" customWidth="1"/>
    <col min="292" max="292" width="5.5546875" bestFit="1" customWidth="1"/>
    <col min="293" max="293" width="10.21875" bestFit="1" customWidth="1"/>
    <col min="294" max="294" width="5.5546875" bestFit="1" customWidth="1"/>
    <col min="295" max="295" width="10.21875" bestFit="1" customWidth="1"/>
    <col min="296" max="296" width="5.5546875" bestFit="1" customWidth="1"/>
    <col min="297" max="297" width="10.21875" bestFit="1" customWidth="1"/>
    <col min="298" max="298" width="5.5546875" bestFit="1" customWidth="1"/>
    <col min="299" max="299" width="10.21875" bestFit="1" customWidth="1"/>
    <col min="300" max="300" width="5.5546875" bestFit="1" customWidth="1"/>
    <col min="301" max="301" width="10.21875" bestFit="1" customWidth="1"/>
    <col min="302" max="302" width="6.5546875" bestFit="1" customWidth="1"/>
    <col min="303" max="303" width="10.21875" bestFit="1" customWidth="1"/>
    <col min="304" max="304" width="6.5546875" bestFit="1" customWidth="1"/>
    <col min="305" max="305" width="11.21875" bestFit="1" customWidth="1"/>
    <col min="306" max="306" width="6.5546875" bestFit="1" customWidth="1"/>
    <col min="307" max="307" width="11.21875" bestFit="1" customWidth="1"/>
    <col min="308" max="308" width="6.5546875" bestFit="1" customWidth="1"/>
    <col min="309" max="309" width="11.21875" bestFit="1" customWidth="1"/>
    <col min="310" max="310" width="6.5546875" bestFit="1" customWidth="1"/>
    <col min="311" max="311" width="11.21875" bestFit="1" customWidth="1"/>
    <col min="312" max="312" width="6.5546875" bestFit="1" customWidth="1"/>
    <col min="313" max="313" width="11.21875" bestFit="1" customWidth="1"/>
    <col min="314" max="314" width="6.5546875" bestFit="1" customWidth="1"/>
    <col min="315" max="315" width="11.21875" bestFit="1" customWidth="1"/>
    <col min="316" max="316" width="6.5546875" bestFit="1" customWidth="1"/>
    <col min="317" max="317" width="11.21875" bestFit="1" customWidth="1"/>
    <col min="318" max="318" width="6.5546875" bestFit="1" customWidth="1"/>
    <col min="319" max="319" width="11.21875" bestFit="1" customWidth="1"/>
    <col min="320" max="320" width="6.5546875" bestFit="1" customWidth="1"/>
    <col min="321" max="321" width="11.21875" bestFit="1" customWidth="1"/>
    <col min="322" max="322" width="6.5546875" bestFit="1" customWidth="1"/>
    <col min="323" max="323" width="11.21875" bestFit="1" customWidth="1"/>
    <col min="324" max="324" width="6.5546875" bestFit="1" customWidth="1"/>
    <col min="325" max="325" width="11.21875" bestFit="1" customWidth="1"/>
    <col min="326" max="326" width="6.5546875" bestFit="1" customWidth="1"/>
    <col min="327" max="327" width="11.21875" bestFit="1" customWidth="1"/>
    <col min="328" max="328" width="6.5546875" bestFit="1" customWidth="1"/>
    <col min="329" max="329" width="11.21875" bestFit="1" customWidth="1"/>
    <col min="330" max="330" width="6.5546875" bestFit="1" customWidth="1"/>
    <col min="331" max="331" width="11.21875" bestFit="1" customWidth="1"/>
    <col min="332" max="332" width="6.5546875" bestFit="1" customWidth="1"/>
    <col min="333" max="333" width="11.21875" bestFit="1" customWidth="1"/>
    <col min="334" max="334" width="6.5546875" bestFit="1" customWidth="1"/>
    <col min="335" max="335" width="11.21875" bestFit="1" customWidth="1"/>
    <col min="336" max="336" width="6.5546875" bestFit="1" customWidth="1"/>
    <col min="337" max="337" width="11.21875" bestFit="1" customWidth="1"/>
    <col min="338" max="338" width="6.5546875" bestFit="1" customWidth="1"/>
    <col min="339" max="339" width="11.21875" bestFit="1" customWidth="1"/>
    <col min="340" max="340" width="6.5546875" bestFit="1" customWidth="1"/>
    <col min="341" max="341" width="11.21875" bestFit="1" customWidth="1"/>
    <col min="342" max="342" width="6.5546875" bestFit="1" customWidth="1"/>
    <col min="343" max="343" width="11.21875" bestFit="1" customWidth="1"/>
    <col min="344" max="344" width="6.5546875" bestFit="1" customWidth="1"/>
    <col min="345" max="345" width="11.21875" bestFit="1" customWidth="1"/>
    <col min="346" max="346" width="6.5546875" bestFit="1" customWidth="1"/>
    <col min="347" max="347" width="11.21875" bestFit="1" customWidth="1"/>
    <col min="348" max="348" width="6.5546875" bestFit="1" customWidth="1"/>
    <col min="349" max="349" width="11.21875" bestFit="1" customWidth="1"/>
    <col min="350" max="350" width="6.5546875" bestFit="1" customWidth="1"/>
    <col min="351" max="351" width="11.21875" bestFit="1" customWidth="1"/>
    <col min="352" max="352" width="6.5546875" bestFit="1" customWidth="1"/>
    <col min="353" max="353" width="11.21875" bestFit="1" customWidth="1"/>
    <col min="354" max="354" width="6.5546875" bestFit="1" customWidth="1"/>
    <col min="355" max="355" width="11.21875" bestFit="1" customWidth="1"/>
    <col min="356" max="356" width="6.5546875" bestFit="1" customWidth="1"/>
    <col min="357" max="357" width="11.21875" bestFit="1" customWidth="1"/>
    <col min="358" max="358" width="6.5546875" bestFit="1" customWidth="1"/>
    <col min="359" max="359" width="11.21875" bestFit="1" customWidth="1"/>
    <col min="360" max="360" width="6.5546875" bestFit="1" customWidth="1"/>
    <col min="361" max="361" width="11.21875" bestFit="1" customWidth="1"/>
    <col min="362" max="362" width="6.5546875" bestFit="1" customWidth="1"/>
    <col min="363" max="363" width="11.21875" bestFit="1" customWidth="1"/>
    <col min="364" max="364" width="6.5546875" bestFit="1" customWidth="1"/>
    <col min="365" max="365" width="11.21875" bestFit="1" customWidth="1"/>
    <col min="366" max="366" width="6.5546875" bestFit="1" customWidth="1"/>
    <col min="367" max="367" width="11.21875" bestFit="1" customWidth="1"/>
    <col min="368" max="368" width="6.5546875" bestFit="1" customWidth="1"/>
    <col min="369" max="369" width="11.21875" bestFit="1" customWidth="1"/>
    <col min="370" max="370" width="6.5546875" bestFit="1" customWidth="1"/>
    <col min="371" max="371" width="11.21875" bestFit="1" customWidth="1"/>
    <col min="372" max="372" width="6.5546875" bestFit="1" customWidth="1"/>
    <col min="373" max="373" width="11.21875" bestFit="1" customWidth="1"/>
    <col min="374" max="374" width="6.5546875" bestFit="1" customWidth="1"/>
    <col min="375" max="375" width="11.21875" bestFit="1" customWidth="1"/>
    <col min="376" max="376" width="6.5546875" bestFit="1" customWidth="1"/>
    <col min="377" max="377" width="11.21875" bestFit="1" customWidth="1"/>
    <col min="378" max="378" width="6.5546875" bestFit="1" customWidth="1"/>
    <col min="379" max="379" width="11.21875" bestFit="1" customWidth="1"/>
    <col min="380" max="380" width="6.5546875" bestFit="1" customWidth="1"/>
    <col min="381" max="381" width="11.21875" bestFit="1" customWidth="1"/>
    <col min="382" max="382" width="6.5546875" bestFit="1" customWidth="1"/>
    <col min="383" max="383" width="11.21875" bestFit="1" customWidth="1"/>
    <col min="384" max="384" width="6.5546875" bestFit="1" customWidth="1"/>
    <col min="385" max="385" width="11.21875" bestFit="1" customWidth="1"/>
    <col min="386" max="386" width="6.5546875" bestFit="1" customWidth="1"/>
    <col min="387" max="387" width="11.21875" bestFit="1" customWidth="1"/>
    <col min="388" max="388" width="6.5546875" bestFit="1" customWidth="1"/>
    <col min="389" max="389" width="11.21875" bestFit="1" customWidth="1"/>
    <col min="390" max="390" width="6.5546875" bestFit="1" customWidth="1"/>
    <col min="391" max="391" width="11.21875" bestFit="1" customWidth="1"/>
    <col min="392" max="392" width="6.5546875" bestFit="1" customWidth="1"/>
    <col min="393" max="393" width="11.21875" bestFit="1" customWidth="1"/>
    <col min="394" max="394" width="6.5546875" bestFit="1" customWidth="1"/>
    <col min="395" max="395" width="11.21875" bestFit="1" customWidth="1"/>
    <col min="396" max="396" width="6.5546875" bestFit="1" customWidth="1"/>
    <col min="397" max="397" width="11.21875" bestFit="1" customWidth="1"/>
    <col min="398" max="398" width="6.5546875" bestFit="1" customWidth="1"/>
    <col min="399" max="399" width="11.21875" bestFit="1" customWidth="1"/>
    <col min="400" max="400" width="6.5546875" bestFit="1" customWidth="1"/>
    <col min="401" max="401" width="11.21875" bestFit="1" customWidth="1"/>
    <col min="402" max="402" width="6.5546875" bestFit="1" customWidth="1"/>
    <col min="403" max="403" width="11.21875" bestFit="1" customWidth="1"/>
    <col min="404" max="404" width="6.5546875" bestFit="1" customWidth="1"/>
    <col min="405" max="405" width="11.21875" bestFit="1" customWidth="1"/>
    <col min="406" max="406" width="6.5546875" bestFit="1" customWidth="1"/>
    <col min="407" max="407" width="11.21875" bestFit="1" customWidth="1"/>
    <col min="408" max="408" width="6.5546875" bestFit="1" customWidth="1"/>
    <col min="409" max="409" width="11.21875" bestFit="1" customWidth="1"/>
    <col min="410" max="410" width="6.5546875" bestFit="1" customWidth="1"/>
    <col min="411" max="411" width="11.21875" bestFit="1" customWidth="1"/>
    <col min="412" max="412" width="6.5546875" bestFit="1" customWidth="1"/>
    <col min="413" max="413" width="11.21875" bestFit="1" customWidth="1"/>
    <col min="414" max="414" width="6.5546875" bestFit="1" customWidth="1"/>
    <col min="415" max="415" width="11.21875" bestFit="1" customWidth="1"/>
    <col min="416" max="416" width="6.5546875" bestFit="1" customWidth="1"/>
    <col min="417" max="417" width="11.21875" bestFit="1" customWidth="1"/>
    <col min="418" max="418" width="6.5546875" bestFit="1" customWidth="1"/>
    <col min="419" max="419" width="11.21875" bestFit="1" customWidth="1"/>
    <col min="420" max="420" width="6.5546875" bestFit="1" customWidth="1"/>
    <col min="421" max="421" width="11.21875" bestFit="1" customWidth="1"/>
    <col min="422" max="422" width="6.5546875" bestFit="1" customWidth="1"/>
    <col min="423" max="423" width="11.21875" bestFit="1" customWidth="1"/>
    <col min="424" max="424" width="6.5546875" bestFit="1" customWidth="1"/>
    <col min="425" max="425" width="11.21875" bestFit="1" customWidth="1"/>
    <col min="426" max="426" width="6.5546875" bestFit="1" customWidth="1"/>
    <col min="427" max="427" width="11.21875" bestFit="1" customWidth="1"/>
    <col min="428" max="428" width="6.5546875" bestFit="1" customWidth="1"/>
    <col min="429" max="429" width="11.21875" bestFit="1" customWidth="1"/>
    <col min="430" max="430" width="6.5546875" bestFit="1" customWidth="1"/>
    <col min="431" max="431" width="11.21875" bestFit="1" customWidth="1"/>
    <col min="432" max="432" width="6.5546875" bestFit="1" customWidth="1"/>
    <col min="433" max="433" width="11.21875" bestFit="1" customWidth="1"/>
    <col min="434" max="434" width="6.5546875" bestFit="1" customWidth="1"/>
    <col min="435" max="435" width="11.21875" bestFit="1" customWidth="1"/>
    <col min="436" max="436" width="6.5546875" bestFit="1" customWidth="1"/>
    <col min="437" max="437" width="11.21875" bestFit="1" customWidth="1"/>
    <col min="438" max="438" width="6.5546875" bestFit="1" customWidth="1"/>
    <col min="439" max="439" width="11.21875" bestFit="1" customWidth="1"/>
    <col min="440" max="440" width="6.5546875" bestFit="1" customWidth="1"/>
    <col min="441" max="441" width="11.21875" bestFit="1" customWidth="1"/>
    <col min="442" max="442" width="6.5546875" bestFit="1" customWidth="1"/>
    <col min="443" max="443" width="11.21875" bestFit="1" customWidth="1"/>
    <col min="444" max="444" width="6.5546875" bestFit="1" customWidth="1"/>
    <col min="445" max="445" width="11.21875" bestFit="1" customWidth="1"/>
    <col min="446" max="446" width="6.5546875" bestFit="1" customWidth="1"/>
    <col min="447" max="447" width="11.21875" bestFit="1" customWidth="1"/>
    <col min="448" max="448" width="6.5546875" bestFit="1" customWidth="1"/>
    <col min="449" max="449" width="11.21875" bestFit="1" customWidth="1"/>
    <col min="450" max="450" width="6.5546875" bestFit="1" customWidth="1"/>
    <col min="451" max="451" width="11.21875" bestFit="1" customWidth="1"/>
    <col min="452" max="452" width="6.5546875" bestFit="1" customWidth="1"/>
    <col min="453" max="453" width="11.21875" bestFit="1" customWidth="1"/>
    <col min="454" max="454" width="6.5546875" bestFit="1" customWidth="1"/>
    <col min="455" max="455" width="11.21875" bestFit="1" customWidth="1"/>
    <col min="456" max="456" width="6.5546875" bestFit="1" customWidth="1"/>
    <col min="457" max="457" width="11.21875" bestFit="1" customWidth="1"/>
    <col min="458" max="458" width="6.5546875" bestFit="1" customWidth="1"/>
    <col min="459" max="459" width="11.21875" bestFit="1" customWidth="1"/>
    <col min="460" max="460" width="7.5546875" bestFit="1" customWidth="1"/>
    <col min="461" max="461" width="12.21875" bestFit="1" customWidth="1"/>
    <col min="462" max="462" width="7.5546875" bestFit="1" customWidth="1"/>
    <col min="463" max="463" width="12.21875" bestFit="1" customWidth="1"/>
    <col min="464" max="464" width="7.5546875" bestFit="1" customWidth="1"/>
    <col min="465" max="465" width="12.21875" bestFit="1" customWidth="1"/>
    <col min="466" max="466" width="7.5546875" bestFit="1" customWidth="1"/>
    <col min="467" max="467" width="12.21875" bestFit="1" customWidth="1"/>
    <col min="468" max="468" width="7.5546875" bestFit="1" customWidth="1"/>
    <col min="469" max="469" width="12.21875" bestFit="1" customWidth="1"/>
    <col min="470" max="470" width="7.5546875" bestFit="1" customWidth="1"/>
    <col min="471" max="471" width="12.21875" bestFit="1" customWidth="1"/>
    <col min="472" max="472" width="7.5546875" bestFit="1" customWidth="1"/>
    <col min="473" max="473" width="12.21875" bestFit="1" customWidth="1"/>
    <col min="474" max="474" width="7.5546875" bestFit="1" customWidth="1"/>
    <col min="475" max="475" width="12.21875" bestFit="1" customWidth="1"/>
    <col min="476" max="476" width="7.5546875" bestFit="1" customWidth="1"/>
    <col min="477" max="477" width="12.21875" bestFit="1" customWidth="1"/>
    <col min="478" max="478" width="7.5546875" bestFit="1" customWidth="1"/>
    <col min="479" max="479" width="12.21875" bestFit="1" customWidth="1"/>
    <col min="480" max="480" width="7.5546875" bestFit="1" customWidth="1"/>
    <col min="481" max="481" width="12.21875" bestFit="1" customWidth="1"/>
    <col min="482" max="482" width="7.5546875" bestFit="1" customWidth="1"/>
    <col min="483" max="483" width="12.21875" bestFit="1" customWidth="1"/>
    <col min="484" max="484" width="7.5546875" bestFit="1" customWidth="1"/>
    <col min="485" max="485" width="12.21875" bestFit="1" customWidth="1"/>
    <col min="486" max="486" width="10.77734375" bestFit="1" customWidth="1"/>
  </cols>
  <sheetData>
    <row r="1" spans="1:4" ht="18" x14ac:dyDescent="0.35">
      <c r="A1" s="17" t="s">
        <v>72</v>
      </c>
    </row>
    <row r="2" spans="1:4" ht="18" x14ac:dyDescent="0.35">
      <c r="A2" s="17"/>
    </row>
    <row r="3" spans="1:4" ht="18" x14ac:dyDescent="0.35">
      <c r="A3" s="17" t="s">
        <v>73</v>
      </c>
      <c r="B3" s="18"/>
      <c r="C3" s="18"/>
    </row>
    <row r="5" spans="1:4" x14ac:dyDescent="0.3">
      <c r="A5" s="12" t="s">
        <v>0</v>
      </c>
      <c r="B5" s="4" t="s">
        <v>81</v>
      </c>
    </row>
    <row r="7" spans="1:4" x14ac:dyDescent="0.3">
      <c r="A7" s="12" t="s">
        <v>1</v>
      </c>
      <c r="B7" s="14" t="s">
        <v>71</v>
      </c>
      <c r="C7" s="14" t="s">
        <v>76</v>
      </c>
      <c r="D7" s="14" t="s">
        <v>77</v>
      </c>
    </row>
    <row r="8" spans="1:4" x14ac:dyDescent="0.3">
      <c r="A8" s="13" t="s">
        <v>60</v>
      </c>
      <c r="B8" s="14">
        <v>19378.372832526369</v>
      </c>
      <c r="C8" s="14">
        <v>18722.076572566366</v>
      </c>
      <c r="D8" s="14">
        <v>656.29625996000004</v>
      </c>
    </row>
    <row r="9" spans="1:4" x14ac:dyDescent="0.3">
      <c r="A9" s="13" t="s">
        <v>70</v>
      </c>
      <c r="B9" s="14">
        <v>8010.0783908693256</v>
      </c>
      <c r="C9" s="14">
        <v>7900.0772693620311</v>
      </c>
      <c r="D9" s="14">
        <v>110.00112150729524</v>
      </c>
    </row>
    <row r="10" spans="1:4" x14ac:dyDescent="0.3">
      <c r="A10" s="13" t="s">
        <v>66</v>
      </c>
      <c r="B10" s="14">
        <v>5696.3311938166553</v>
      </c>
      <c r="C10" s="14">
        <v>5691.3095509606555</v>
      </c>
      <c r="D10" s="14">
        <v>5.0216428559999997</v>
      </c>
    </row>
    <row r="11" spans="1:4" x14ac:dyDescent="0.3">
      <c r="A11" s="13" t="s">
        <v>62</v>
      </c>
      <c r="B11" s="14">
        <v>3710.7973561638219</v>
      </c>
      <c r="C11" s="14">
        <v>3710.6469421638221</v>
      </c>
      <c r="D11" s="14">
        <v>0.15041399999999999</v>
      </c>
    </row>
    <row r="12" spans="1:4" x14ac:dyDescent="0.3">
      <c r="A12" s="13" t="s">
        <v>63</v>
      </c>
      <c r="B12" s="14">
        <v>3042.4785160769056</v>
      </c>
      <c r="C12" s="14">
        <v>2957.4645619882103</v>
      </c>
      <c r="D12" s="14">
        <v>85.013954088695357</v>
      </c>
    </row>
    <row r="13" spans="1:4" x14ac:dyDescent="0.3">
      <c r="A13" s="13" t="s">
        <v>67</v>
      </c>
      <c r="B13" s="14">
        <v>2526.6445535300677</v>
      </c>
      <c r="C13" s="14">
        <v>2470.5532336074025</v>
      </c>
      <c r="D13" s="14">
        <v>56.091319922665136</v>
      </c>
    </row>
    <row r="14" spans="1:4" x14ac:dyDescent="0.3">
      <c r="A14" s="13" t="s">
        <v>58</v>
      </c>
      <c r="B14" s="14">
        <v>2349.9318022488624</v>
      </c>
      <c r="C14" s="14">
        <v>2328.2162023763149</v>
      </c>
      <c r="D14" s="14">
        <v>21.715599872548008</v>
      </c>
    </row>
    <row r="15" spans="1:4" x14ac:dyDescent="0.3">
      <c r="A15" s="13" t="s">
        <v>59</v>
      </c>
      <c r="B15" s="14">
        <v>1909.9983504682375</v>
      </c>
      <c r="C15" s="14">
        <v>1772.841344234801</v>
      </c>
      <c r="D15" s="14">
        <v>137.1570062334365</v>
      </c>
    </row>
    <row r="16" spans="1:4" x14ac:dyDescent="0.3">
      <c r="A16" s="13" t="s">
        <v>64</v>
      </c>
      <c r="B16" s="14">
        <v>1427.3955423376069</v>
      </c>
      <c r="C16" s="14">
        <v>1418.5708879776071</v>
      </c>
      <c r="D16" s="14">
        <v>8.8246543600000003</v>
      </c>
    </row>
    <row r="17" spans="1:5" x14ac:dyDescent="0.3">
      <c r="A17" s="13" t="s">
        <v>15</v>
      </c>
      <c r="B17" s="14">
        <v>1177.794910630977</v>
      </c>
      <c r="C17" s="14">
        <v>1175.4768220000001</v>
      </c>
      <c r="D17" s="14">
        <v>2.318088630977011</v>
      </c>
    </row>
    <row r="19" spans="1:5" ht="18" x14ac:dyDescent="0.35">
      <c r="A19" s="17" t="s">
        <v>75</v>
      </c>
    </row>
    <row r="20" spans="1:5" ht="15.6" x14ac:dyDescent="0.3">
      <c r="A20" s="15"/>
    </row>
    <row r="21" spans="1:5" x14ac:dyDescent="0.3">
      <c r="A21" s="11" t="s">
        <v>55</v>
      </c>
      <c r="B21" s="11" t="s">
        <v>0</v>
      </c>
    </row>
    <row r="22" spans="1:5" x14ac:dyDescent="0.3">
      <c r="A22" s="11" t="s">
        <v>1</v>
      </c>
      <c r="B22" s="3">
        <v>2020</v>
      </c>
      <c r="C22" s="3">
        <v>2021</v>
      </c>
      <c r="D22" s="3">
        <v>2022</v>
      </c>
      <c r="E22" s="3">
        <v>2023</v>
      </c>
    </row>
    <row r="23" spans="1:5" x14ac:dyDescent="0.3">
      <c r="A23" s="2" t="s">
        <v>60</v>
      </c>
      <c r="B23" s="16">
        <v>176.24057399999998</v>
      </c>
      <c r="C23" s="16">
        <v>196.32079999999999</v>
      </c>
      <c r="D23" s="16">
        <v>213.97333285999997</v>
      </c>
      <c r="E23" s="16">
        <v>231.85733299999998</v>
      </c>
    </row>
    <row r="24" spans="1:5" x14ac:dyDescent="0.3">
      <c r="A24" s="2" t="s">
        <v>70</v>
      </c>
      <c r="B24" s="16">
        <v>65.030918741414141</v>
      </c>
      <c r="C24" s="16">
        <v>68.547380038383835</v>
      </c>
      <c r="D24" s="16">
        <v>77.151309456565656</v>
      </c>
      <c r="E24" s="16">
        <v>77.948444151515162</v>
      </c>
    </row>
    <row r="25" spans="1:5" x14ac:dyDescent="0.3">
      <c r="A25" s="2" t="s">
        <v>74</v>
      </c>
      <c r="B25" s="16">
        <v>39.919500912490449</v>
      </c>
      <c r="C25" s="16">
        <v>38.859676788008862</v>
      </c>
      <c r="D25" s="16">
        <v>46.342955838588004</v>
      </c>
      <c r="E25" s="16">
        <v>49.505404238910096</v>
      </c>
    </row>
    <row r="26" spans="1:5" x14ac:dyDescent="0.3">
      <c r="A26" s="2" t="s">
        <v>59</v>
      </c>
      <c r="B26" s="16">
        <v>36.686707424242428</v>
      </c>
      <c r="C26" s="16">
        <v>36.616272989898988</v>
      </c>
      <c r="D26" s="16">
        <v>38.111064497631446</v>
      </c>
      <c r="E26" s="16">
        <v>35.32659778833029</v>
      </c>
    </row>
    <row r="27" spans="1:5" x14ac:dyDescent="0.3">
      <c r="A27" s="2" t="s">
        <v>62</v>
      </c>
      <c r="B27" s="16">
        <v>24.322057872377826</v>
      </c>
      <c r="C27" s="16">
        <v>25.519469583249951</v>
      </c>
      <c r="D27" s="16">
        <v>29.251929899034444</v>
      </c>
      <c r="E27" s="16">
        <v>29.642736894605413</v>
      </c>
    </row>
    <row r="28" spans="1:5" x14ac:dyDescent="0.3">
      <c r="A28" s="2" t="s">
        <v>66</v>
      </c>
      <c r="B28" s="16">
        <v>18.527704979999999</v>
      </c>
      <c r="C28" s="16">
        <v>18.871001499999998</v>
      </c>
      <c r="D28" s="16">
        <v>17.520757639999996</v>
      </c>
      <c r="E28" s="16">
        <v>17.909318798000001</v>
      </c>
    </row>
    <row r="29" spans="1:5" x14ac:dyDescent="0.3">
      <c r="A29" s="2" t="s">
        <v>2</v>
      </c>
      <c r="B29" s="16">
        <v>17.19312</v>
      </c>
      <c r="C29" s="16">
        <v>15.793419805239999</v>
      </c>
      <c r="D29" s="16">
        <v>17.435998738679999</v>
      </c>
      <c r="E29" s="16">
        <v>19.174387999999997</v>
      </c>
    </row>
    <row r="30" spans="1:5" x14ac:dyDescent="0.3">
      <c r="A30" s="2" t="s">
        <v>3</v>
      </c>
      <c r="B30" s="16">
        <v>13.988596573155512</v>
      </c>
      <c r="C30" s="16">
        <v>14.907599963911913</v>
      </c>
      <c r="D30" s="16">
        <v>15.080496111106621</v>
      </c>
      <c r="E30" s="16">
        <v>15.609168281746367</v>
      </c>
    </row>
    <row r="31" spans="1:5" x14ac:dyDescent="0.3">
      <c r="A31" s="2" t="s">
        <v>80</v>
      </c>
      <c r="B31" s="16">
        <v>12.983289410155187</v>
      </c>
      <c r="C31" s="16">
        <v>13.349996861904637</v>
      </c>
      <c r="D31" s="16">
        <v>12.273877477427462</v>
      </c>
      <c r="E31" s="16">
        <v>12.947738553499368</v>
      </c>
    </row>
    <row r="32" spans="1:5" x14ac:dyDescent="0.3">
      <c r="A32" s="2" t="s">
        <v>12</v>
      </c>
      <c r="B32" s="16">
        <v>9.2551087530399982</v>
      </c>
      <c r="C32" s="16">
        <v>10.21551</v>
      </c>
      <c r="D32" s="16">
        <v>8.6895381380399996</v>
      </c>
      <c r="E32" s="16">
        <v>11.743283457506541</v>
      </c>
    </row>
    <row r="34" spans="1:5" ht="18" x14ac:dyDescent="0.35">
      <c r="A34" s="17" t="s">
        <v>78</v>
      </c>
    </row>
    <row r="36" spans="1:5" x14ac:dyDescent="0.3">
      <c r="A36" s="11" t="s">
        <v>79</v>
      </c>
      <c r="B36" s="11" t="s">
        <v>0</v>
      </c>
    </row>
    <row r="37" spans="1:5" x14ac:dyDescent="0.3">
      <c r="A37" s="11" t="s">
        <v>1</v>
      </c>
      <c r="B37" s="3">
        <v>2020</v>
      </c>
      <c r="C37" s="3">
        <v>2021</v>
      </c>
      <c r="D37" s="3">
        <v>2022</v>
      </c>
      <c r="E37" s="3">
        <v>2023</v>
      </c>
    </row>
    <row r="38" spans="1:5" x14ac:dyDescent="0.3">
      <c r="A38" s="2" t="s">
        <v>60</v>
      </c>
      <c r="B38" s="16">
        <v>4236.0327371681415</v>
      </c>
      <c r="C38" s="16">
        <v>4475.3510769911491</v>
      </c>
      <c r="D38" s="16">
        <v>4923.0007407079629</v>
      </c>
      <c r="E38" s="16">
        <v>5087.6920176991152</v>
      </c>
    </row>
    <row r="39" spans="1:5" x14ac:dyDescent="0.3">
      <c r="A39" s="2" t="s">
        <v>70</v>
      </c>
      <c r="B39" s="16">
        <v>1864.9164536663068</v>
      </c>
      <c r="C39" s="16">
        <v>1919.7582908792178</v>
      </c>
      <c r="D39" s="16">
        <v>2016.3305344500527</v>
      </c>
      <c r="E39" s="16">
        <v>2099.0719903664535</v>
      </c>
    </row>
    <row r="40" spans="1:5" x14ac:dyDescent="0.3">
      <c r="A40" s="2" t="s">
        <v>66</v>
      </c>
      <c r="B40" s="16">
        <v>1383.807937862751</v>
      </c>
      <c r="C40" s="16">
        <v>1478.3780403357591</v>
      </c>
      <c r="D40" s="16">
        <v>1432.7703828513941</v>
      </c>
      <c r="E40" s="16">
        <v>1396.3531899107513</v>
      </c>
    </row>
    <row r="41" spans="1:5" x14ac:dyDescent="0.3">
      <c r="A41" s="2" t="s">
        <v>62</v>
      </c>
      <c r="B41" s="16">
        <v>812.49920111967174</v>
      </c>
      <c r="C41" s="16">
        <v>866.65644563590899</v>
      </c>
      <c r="D41" s="16">
        <v>965.30132743440402</v>
      </c>
      <c r="E41" s="16">
        <v>1066.1899679738374</v>
      </c>
    </row>
    <row r="42" spans="1:5" x14ac:dyDescent="0.3">
      <c r="A42" s="2" t="s">
        <v>63</v>
      </c>
      <c r="B42" s="16">
        <v>646.6453703701892</v>
      </c>
      <c r="C42" s="16">
        <v>694.10504444367177</v>
      </c>
      <c r="D42" s="16">
        <v>764.17607961852855</v>
      </c>
      <c r="E42" s="16">
        <v>852.53806755582082</v>
      </c>
    </row>
    <row r="43" spans="1:5" x14ac:dyDescent="0.3">
      <c r="A43" s="2" t="s">
        <v>67</v>
      </c>
      <c r="B43" s="16">
        <v>600.9789020838856</v>
      </c>
      <c r="C43" s="16">
        <v>597.43468482982632</v>
      </c>
      <c r="D43" s="16">
        <v>658.29107123884728</v>
      </c>
      <c r="E43" s="16">
        <v>613.8485754548434</v>
      </c>
    </row>
    <row r="44" spans="1:5" x14ac:dyDescent="0.3">
      <c r="A44" s="2" t="s">
        <v>58</v>
      </c>
      <c r="B44" s="16">
        <v>594.02583834940458</v>
      </c>
      <c r="C44" s="16">
        <v>585.23804787094218</v>
      </c>
      <c r="D44" s="16">
        <v>568.26709745072401</v>
      </c>
      <c r="E44" s="16">
        <v>580.68521870524387</v>
      </c>
    </row>
    <row r="45" spans="1:5" x14ac:dyDescent="0.3">
      <c r="A45" s="2" t="s">
        <v>59</v>
      </c>
      <c r="B45" s="16">
        <v>417.40994501178631</v>
      </c>
      <c r="C45" s="16">
        <v>438.32031326550174</v>
      </c>
      <c r="D45" s="16">
        <v>453.70394396327242</v>
      </c>
      <c r="E45" s="16">
        <v>463.40714199424059</v>
      </c>
    </row>
    <row r="46" spans="1:5" x14ac:dyDescent="0.3">
      <c r="A46" s="2" t="s">
        <v>64</v>
      </c>
      <c r="B46" s="16">
        <v>317.43379318691518</v>
      </c>
      <c r="C46" s="16">
        <v>347.03855365965899</v>
      </c>
      <c r="D46" s="16">
        <v>358.59220551605188</v>
      </c>
      <c r="E46" s="16">
        <v>395.50633561498091</v>
      </c>
    </row>
    <row r="47" spans="1:5" x14ac:dyDescent="0.3">
      <c r="A47" s="2" t="s">
        <v>15</v>
      </c>
      <c r="B47" s="16">
        <v>248.08174600000001</v>
      </c>
      <c r="C47" s="16">
        <v>468.97407600000003</v>
      </c>
      <c r="D47" s="16">
        <v>229.92099999999999</v>
      </c>
      <c r="E47" s="16">
        <v>228.49999999999997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data 2020-2023</vt:lpstr>
      <vt:lpstr>Million tonnes</vt:lpstr>
      <vt:lpstr>Production 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Aleksandrov</dc:creator>
  <cp:lastModifiedBy>Artem Aleksandrov</cp:lastModifiedBy>
  <dcterms:created xsi:type="dcterms:W3CDTF">2015-06-05T18:17:20Z</dcterms:created>
  <dcterms:modified xsi:type="dcterms:W3CDTF">2025-01-30T22:04:44Z</dcterms:modified>
</cp:coreProperties>
</file>