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v\Downloads\"/>
    </mc:Choice>
  </mc:AlternateContent>
  <xr:revisionPtr revIDLastSave="0" documentId="8_{0B2C500B-A414-4910-BB58-4FEC5ADBB200}" xr6:coauthVersionLast="47" xr6:coauthVersionMax="47" xr10:uidLastSave="{00000000-0000-0000-0000-000000000000}"/>
  <bookViews>
    <workbookView xWindow="-120" yWindow="-120" windowWidth="29040" windowHeight="15720" xr2:uid="{12863E91-391B-4414-A234-FF6C30D52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H102" i="1" s="1"/>
  <c r="E102" i="1"/>
  <c r="F102" i="1" s="1"/>
  <c r="C102" i="1"/>
  <c r="G101" i="1"/>
  <c r="H101" i="1" s="1"/>
  <c r="E101" i="1"/>
  <c r="F101" i="1" s="1"/>
  <c r="C101" i="1"/>
  <c r="I100" i="1"/>
  <c r="G100" i="1"/>
  <c r="H100" i="1" s="1"/>
  <c r="E100" i="1"/>
  <c r="F100" i="1" s="1"/>
  <c r="F99" i="1"/>
  <c r="C100" i="1"/>
  <c r="G98" i="1"/>
  <c r="E98" i="1"/>
  <c r="C98" i="1"/>
  <c r="D98" i="1" s="1"/>
  <c r="H99" i="1"/>
  <c r="D99" i="1"/>
  <c r="D100" i="1"/>
  <c r="D101" i="1"/>
  <c r="D102" i="1"/>
  <c r="D97" i="1"/>
  <c r="C97" i="1"/>
  <c r="H92" i="1"/>
  <c r="H91" i="1"/>
  <c r="H90" i="1"/>
  <c r="H89" i="1"/>
  <c r="I92" i="1"/>
  <c r="I89" i="1"/>
  <c r="I88" i="1"/>
  <c r="H88" i="1"/>
  <c r="H77" i="1"/>
  <c r="H78" i="1"/>
  <c r="H79" i="1"/>
  <c r="H80" i="1"/>
  <c r="H81" i="1"/>
  <c r="H76" i="1"/>
  <c r="G106" i="1"/>
  <c r="H106" i="1" s="1"/>
  <c r="E106" i="1"/>
  <c r="F106" i="1" s="1"/>
  <c r="C106" i="1"/>
  <c r="D106" i="1" s="1"/>
  <c r="H108" i="1"/>
  <c r="F108" i="1"/>
  <c r="D108" i="1"/>
  <c r="I108" i="1" s="1"/>
  <c r="H107" i="1"/>
  <c r="F107" i="1"/>
  <c r="D107" i="1"/>
  <c r="G96" i="1"/>
  <c r="H96" i="1" s="1"/>
  <c r="E96" i="1"/>
  <c r="F96" i="1" s="1"/>
  <c r="C96" i="1"/>
  <c r="D96" i="1" s="1"/>
  <c r="H97" i="1"/>
  <c r="H98" i="1"/>
  <c r="F97" i="1"/>
  <c r="F98" i="1"/>
  <c r="F65" i="1"/>
  <c r="D65" i="1"/>
  <c r="B65" i="1"/>
  <c r="F64" i="1"/>
  <c r="D64" i="1"/>
  <c r="E64" i="1" s="1"/>
  <c r="B64" i="1"/>
  <c r="F63" i="1"/>
  <c r="D63" i="1"/>
  <c r="E63" i="1" s="1"/>
  <c r="E65" i="1"/>
  <c r="B63" i="1"/>
  <c r="B56" i="1"/>
  <c r="F60" i="1"/>
  <c r="D60" i="1"/>
  <c r="E60" i="1" s="1"/>
  <c r="B60" i="1"/>
  <c r="C60" i="1" s="1"/>
  <c r="F59" i="1"/>
  <c r="D59" i="1"/>
  <c r="E59" i="1" s="1"/>
  <c r="B59" i="1"/>
  <c r="F58" i="1"/>
  <c r="D58" i="1"/>
  <c r="E58" i="1" s="1"/>
  <c r="B58" i="1"/>
  <c r="C58" i="1" s="1"/>
  <c r="F56" i="1"/>
  <c r="H17" i="1"/>
  <c r="H12" i="1"/>
  <c r="H13" i="1"/>
  <c r="H14" i="1"/>
  <c r="H15" i="1"/>
  <c r="H16" i="1"/>
  <c r="H11" i="1"/>
  <c r="H7" i="1"/>
  <c r="H10" i="1"/>
  <c r="H9" i="1"/>
  <c r="H8" i="1"/>
  <c r="J8" i="1"/>
  <c r="J9" i="1"/>
  <c r="J10" i="1"/>
  <c r="J11" i="1"/>
  <c r="H6" i="1"/>
  <c r="J6" i="1"/>
  <c r="J7" i="1"/>
  <c r="J5" i="1"/>
  <c r="H5" i="1"/>
  <c r="H3" i="1"/>
  <c r="H4" i="1"/>
  <c r="H2" i="1"/>
  <c r="J4" i="1"/>
  <c r="J3" i="1"/>
  <c r="J2" i="1"/>
  <c r="I81" i="1"/>
  <c r="I78" i="1"/>
  <c r="I77" i="1"/>
  <c r="I76" i="1"/>
  <c r="I102" i="1" l="1"/>
  <c r="I101" i="1"/>
  <c r="C64" i="1"/>
  <c r="I98" i="1"/>
  <c r="I107" i="1"/>
  <c r="I97" i="1"/>
  <c r="I106" i="1"/>
  <c r="I96" i="1"/>
  <c r="C63" i="1"/>
  <c r="G65" i="1"/>
  <c r="G60" i="1"/>
  <c r="H60" i="1" s="1"/>
  <c r="C65" i="1"/>
  <c r="H65" i="1"/>
  <c r="G63" i="1"/>
  <c r="H63" i="1" s="1"/>
  <c r="G64" i="1"/>
  <c r="H64" i="1" s="1"/>
  <c r="C59" i="1"/>
  <c r="G58" i="1"/>
  <c r="H58" i="1" s="1"/>
  <c r="G59" i="1"/>
  <c r="H59" i="1" l="1"/>
</calcChain>
</file>

<file path=xl/sharedStrings.xml><?xml version="1.0" encoding="utf-8"?>
<sst xmlns="http://schemas.openxmlformats.org/spreadsheetml/2006/main" count="209" uniqueCount="91">
  <si>
    <t>GTSRB</t>
  </si>
  <si>
    <t>mAP50</t>
  </si>
  <si>
    <t>P (prediction)</t>
  </si>
  <si>
    <t>R (recall)</t>
  </si>
  <si>
    <t>YOLOv12n</t>
  </si>
  <si>
    <t>mAP50-95</t>
  </si>
  <si>
    <t>Testing on video (test_video_fhd3)</t>
  </si>
  <si>
    <t xml:space="preserve">Total image count </t>
  </si>
  <si>
    <t>Classes count</t>
  </si>
  <si>
    <t>GTSDB</t>
  </si>
  <si>
    <t>train 49</t>
  </si>
  <si>
    <t>train 47</t>
  </si>
  <si>
    <t>training number</t>
  </si>
  <si>
    <t>Road sign detection dataset (Kaggle)</t>
  </si>
  <si>
    <t>train 50</t>
  </si>
  <si>
    <t>Traffic Signs Dataset in YOLO format (Kaggle)</t>
  </si>
  <si>
    <t>Road Sign Detection (Kaggle)</t>
  </si>
  <si>
    <t>LISA</t>
  </si>
  <si>
    <t>BDD100K</t>
  </si>
  <si>
    <t>LINK</t>
  </si>
  <si>
    <t xml:space="preserve">https://www.kaggle.com/datasets/valentynsichkar/traffic-signs-dataset-in-yolo-format </t>
  </si>
  <si>
    <t xml:space="preserve">https://www.kaggle.com/datasets/andrewmvd/road-sign-detection </t>
  </si>
  <si>
    <t xml:space="preserve">https://universe.roboflow.com/mohamed-traore-2ekkp/gtsdb---german-traffic-sign-detection-benchmark </t>
  </si>
  <si>
    <t xml:space="preserve">https://www.kaggle.com/datasets/doganozcan/traffic-sign-gtrb </t>
  </si>
  <si>
    <t xml:space="preserve">https://www.kaggle.com/datasets/pkdarabi/cardetection </t>
  </si>
  <si>
    <t xml:space="preserve">https://universe.roboflow.com/radu-oprea-r4xnm/traffic-signs-detection-europe </t>
  </si>
  <si>
    <t>train 51</t>
  </si>
  <si>
    <t>Mapilary</t>
  </si>
  <si>
    <t>IMG SIZE</t>
  </si>
  <si>
    <t>train 52</t>
  </si>
  <si>
    <t>400x300</t>
  </si>
  <si>
    <t>1360x800</t>
  </si>
  <si>
    <t>640x640</t>
  </si>
  <si>
    <t>train 53</t>
  </si>
  <si>
    <t>Traffic Signs Detection Europe Computer Vision Project (Roboflow)</t>
  </si>
  <si>
    <t>My dataset</t>
  </si>
  <si>
    <t>https://www.kaggle.com/datasets/tuanai/traffic-signs-dataset</t>
  </si>
  <si>
    <t>train 56</t>
  </si>
  <si>
    <t>YOLOv12s</t>
  </si>
  <si>
    <t>train 57</t>
  </si>
  <si>
    <t>YOLOv11n</t>
  </si>
  <si>
    <t>YOLOv11s</t>
  </si>
  <si>
    <t>Parametrs</t>
  </si>
  <si>
    <t>GPU_MEM</t>
  </si>
  <si>
    <t>train 58</t>
  </si>
  <si>
    <t>AVG</t>
  </si>
  <si>
    <t>train 59</t>
  </si>
  <si>
    <t>YOLOv10n</t>
  </si>
  <si>
    <t>YOLOv10s</t>
  </si>
  <si>
    <t>train 60</t>
  </si>
  <si>
    <t>train 61</t>
  </si>
  <si>
    <t>train 62</t>
  </si>
  <si>
    <t>train 63</t>
  </si>
  <si>
    <t>YOLOv9s</t>
  </si>
  <si>
    <t>YOLOv8n</t>
  </si>
  <si>
    <t>YOLOv8s</t>
  </si>
  <si>
    <t>YOLOv9t</t>
  </si>
  <si>
    <t>train 64</t>
  </si>
  <si>
    <t>train 65</t>
  </si>
  <si>
    <t>Weigts size (MB)</t>
  </si>
  <si>
    <t>YOLOv7n</t>
  </si>
  <si>
    <t>YOLOv7s</t>
  </si>
  <si>
    <t>YOLOv6n</t>
  </si>
  <si>
    <t>YOLOv6s</t>
  </si>
  <si>
    <t>YOLOv5n</t>
  </si>
  <si>
    <t>YOLOv5s</t>
  </si>
  <si>
    <t>train 66</t>
  </si>
  <si>
    <t>train 67</t>
  </si>
  <si>
    <t>Test 1</t>
  </si>
  <si>
    <t>Predict</t>
  </si>
  <si>
    <t>precizitāte</t>
  </si>
  <si>
    <t>precizitāte %</t>
  </si>
  <si>
    <t>Vidēja precizitāte %</t>
  </si>
  <si>
    <t>precizitāte2</t>
  </si>
  <si>
    <t>Modelis</t>
  </si>
  <si>
    <t>Test 2</t>
  </si>
  <si>
    <t>Test 3</t>
  </si>
  <si>
    <t>Datasetu nosaukumi</t>
  </si>
  <si>
    <t>YOLO modelis</t>
  </si>
  <si>
    <t>Apmacīšanas laiks</t>
  </si>
  <si>
    <t>train 68</t>
  </si>
  <si>
    <t>Apmacības datu kopas nosaukums</t>
  </si>
  <si>
    <t>Izveidota datu kopa</t>
  </si>
  <si>
    <t>416x416</t>
  </si>
  <si>
    <t>dažādi</t>
  </si>
  <si>
    <t>train 69</t>
  </si>
  <si>
    <t>train 70</t>
  </si>
  <si>
    <t>train 71</t>
  </si>
  <si>
    <t>train 72</t>
  </si>
  <si>
    <t>predict</t>
  </si>
  <si>
    <t>65.66.67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</si>
</sst>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0006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25">
    <xf numFmtId="0" fontId="0" fillId="0" borderId="0" xfId="0"/>
    <xf numFmtId="20" fontId="0" fillId="0" borderId="0" xfId="0" applyNumberFormat="1"/>
    <xf numFmtId="0" fontId="4" fillId="4" borderId="0" xfId="3"/>
    <xf numFmtId="0" fontId="2" fillId="2" borderId="0" xfId="1"/>
    <xf numFmtId="0" fontId="5" fillId="7" borderId="0" xfId="6"/>
    <xf numFmtId="0" fontId="5" fillId="8" borderId="0" xfId="7"/>
    <xf numFmtId="0" fontId="5" fillId="9" borderId="0" xfId="8"/>
    <xf numFmtId="0" fontId="5" fillId="10" borderId="0" xfId="9"/>
    <xf numFmtId="0" fontId="5" fillId="11" borderId="0" xfId="10"/>
    <xf numFmtId="0" fontId="5" fillId="5" borderId="0" xfId="4"/>
    <xf numFmtId="0" fontId="1" fillId="6" borderId="0" xfId="5"/>
    <xf numFmtId="0" fontId="3" fillId="3" borderId="0" xfId="2"/>
    <xf numFmtId="0" fontId="6" fillId="0" borderId="0" xfId="11"/>
    <xf numFmtId="0" fontId="0" fillId="12" borderId="1" xfId="12" applyFont="1"/>
    <xf numFmtId="3" fontId="0" fillId="0" borderId="0" xfId="0" applyNumberFormat="1"/>
    <xf numFmtId="0" fontId="0" fillId="14" borderId="0" xfId="14" applyFont="1"/>
    <xf numFmtId="0" fontId="11" fillId="3" borderId="3" xfId="2" applyFont="1" applyBorder="1"/>
    <xf numFmtId="0" fontId="10" fillId="2" borderId="3" xfId="1" applyFont="1" applyBorder="1"/>
    <xf numFmtId="0" fontId="8" fillId="8" borderId="3" xfId="7" applyFont="1" applyBorder="1"/>
    <xf numFmtId="0" fontId="8" fillId="9" borderId="3" xfId="8" applyFont="1" applyBorder="1"/>
    <xf numFmtId="0" fontId="8" fillId="7" borderId="4" xfId="6" applyFont="1" applyBorder="1"/>
    <xf numFmtId="0" fontId="9" fillId="4" borderId="2" xfId="3" applyFont="1" applyBorder="1"/>
    <xf numFmtId="0" fontId="0" fillId="13" borderId="0" xfId="13" applyFont="1"/>
    <xf numFmtId="0" fontId="1" fillId="15" borderId="0" xfId="15"/>
    <xf numFmtId="0" fontId="1" fillId="16" borderId="0" xfId="16"/>
  </cellXfs>
  <cellStyles count="17">
    <cellStyle name="40% - Accent5" xfId="13" builtinId="47"/>
    <cellStyle name="60% - Accent1" xfId="5" builtinId="32"/>
    <cellStyle name="60% - Accent2" xfId="15" builtinId="36"/>
    <cellStyle name="60% - Accent4" xfId="16" builtinId="44"/>
    <cellStyle name="60% - Accent5" xfId="14" builtinId="48"/>
    <cellStyle name="Accent1" xfId="4" builtinId="29"/>
    <cellStyle name="Accent2" xfId="6" builtinId="33"/>
    <cellStyle name="Accent3" xfId="7" builtinId="37"/>
    <cellStyle name="Accent4" xfId="8" builtinId="41"/>
    <cellStyle name="Accent5" xfId="9" builtinId="45"/>
    <cellStyle name="Accent6" xfId="10" builtinId="49"/>
    <cellStyle name="Bad" xfId="2" builtinId="27"/>
    <cellStyle name="Good" xfId="1" builtinId="26"/>
    <cellStyle name="Hyperlink" xfId="11" builtinId="8"/>
    <cellStyle name="Neutral" xfId="3" builtinId="28"/>
    <cellStyle name="Normal" xfId="0" builtinId="0"/>
    <cellStyle name="Note" xfId="1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(Sheet1!$B$2,Sheet1!$B$4,Sheet1!$B$6,Sheet1!$B$8,Sheet1!$B$10,Sheet1!$B$16)</c:f>
              <c:strCache>
                <c:ptCount val="6"/>
                <c:pt idx="0">
                  <c:v>YOLOv12n</c:v>
                </c:pt>
                <c:pt idx="1">
                  <c:v>YOLOv11n</c:v>
                </c:pt>
                <c:pt idx="2">
                  <c:v>YOLOv10n</c:v>
                </c:pt>
                <c:pt idx="3">
                  <c:v>YOLOv9t</c:v>
                </c:pt>
                <c:pt idx="4">
                  <c:v>YOLOv8n</c:v>
                </c:pt>
                <c:pt idx="5">
                  <c:v>YOLOv5n</c:v>
                </c:pt>
              </c:strCache>
            </c:strRef>
          </c:cat>
          <c:val>
            <c:numRef>
              <c:f>(Sheet1!$H$2,Sheet1!$H$4,Sheet1!$H$6,Sheet1!$H$8,Sheet1!$H$10,Sheet1!$H$16)</c:f>
              <c:numCache>
                <c:formatCode>General</c:formatCode>
                <c:ptCount val="6"/>
                <c:pt idx="0">
                  <c:v>0.68274999999999997</c:v>
                </c:pt>
                <c:pt idx="1">
                  <c:v>0.67525000000000002</c:v>
                </c:pt>
                <c:pt idx="2">
                  <c:v>0.62175000000000002</c:v>
                </c:pt>
                <c:pt idx="3">
                  <c:v>0.69074999999999998</c:v>
                </c:pt>
                <c:pt idx="4">
                  <c:v>0.70199999999999996</c:v>
                </c:pt>
                <c:pt idx="5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7A4-A80E-F3BA9BFDA2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1452592"/>
        <c:axId val="971455472"/>
      </c:lineChart>
      <c:catAx>
        <c:axId val="9714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55472"/>
        <c:crosses val="autoZero"/>
        <c:auto val="1"/>
        <c:lblAlgn val="ctr"/>
        <c:lblOffset val="100"/>
        <c:noMultiLvlLbl val="0"/>
      </c:catAx>
      <c:valAx>
        <c:axId val="97145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(Sheet1!$B$3,Sheet1!$B$5,Sheet1!$B$7,Sheet1!$B$9,Sheet1!$B$11,Sheet1!$B$17)</c:f>
              <c:strCache>
                <c:ptCount val="6"/>
                <c:pt idx="0">
                  <c:v>YOLOv12s</c:v>
                </c:pt>
                <c:pt idx="1">
                  <c:v>YOLOv11s</c:v>
                </c:pt>
                <c:pt idx="2">
                  <c:v>YOLOv10s</c:v>
                </c:pt>
                <c:pt idx="3">
                  <c:v>YOLOv9s</c:v>
                </c:pt>
                <c:pt idx="4">
                  <c:v>YOLOv8s</c:v>
                </c:pt>
                <c:pt idx="5">
                  <c:v>YOLOv5s</c:v>
                </c:pt>
              </c:strCache>
            </c:strRef>
          </c:cat>
          <c:val>
            <c:numRef>
              <c:f>(Sheet1!$H$3,Sheet1!$H$5,Sheet1!$H$7,Sheet1!$H$9,Sheet1!$H$11,Sheet1!$H$17)</c:f>
              <c:numCache>
                <c:formatCode>General</c:formatCode>
                <c:ptCount val="6"/>
                <c:pt idx="0">
                  <c:v>0.78250000000000008</c:v>
                </c:pt>
                <c:pt idx="1">
                  <c:v>0.77800000000000002</c:v>
                </c:pt>
                <c:pt idx="2">
                  <c:v>0.76075000000000004</c:v>
                </c:pt>
                <c:pt idx="3">
                  <c:v>0.7712500000000001</c:v>
                </c:pt>
                <c:pt idx="4">
                  <c:v>0.76724999999999999</c:v>
                </c:pt>
                <c:pt idx="5">
                  <c:v>0.74299999999999999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9-4098-B782-79A7557C64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569008"/>
        <c:axId val="1083566416"/>
      </c:lineChart>
      <c:catAx>
        <c:axId val="2295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6416"/>
        <c:crosses val="autoZero"/>
        <c:auto val="1"/>
        <c:lblAlgn val="ctr"/>
        <c:lblOffset val="100"/>
        <c:noMultiLvlLbl val="0"/>
      </c:catAx>
      <c:valAx>
        <c:axId val="108356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(Sheet1!$B$2,Sheet1!$B$4,Sheet1!$B$6,Sheet1!$B$8,Sheet1!$B$10,Sheet1!$B$16)</c:f>
              <c:strCache>
                <c:ptCount val="6"/>
                <c:pt idx="0">
                  <c:v>YOLOv12n</c:v>
                </c:pt>
                <c:pt idx="1">
                  <c:v>YOLOv11n</c:v>
                </c:pt>
                <c:pt idx="2">
                  <c:v>YOLOv10n</c:v>
                </c:pt>
                <c:pt idx="3">
                  <c:v>YOLOv9t</c:v>
                </c:pt>
                <c:pt idx="4">
                  <c:v>YOLOv8n</c:v>
                </c:pt>
                <c:pt idx="5">
                  <c:v>YOLOv5n</c:v>
                </c:pt>
              </c:strCache>
            </c:strRef>
          </c:cat>
          <c:val>
            <c:numRef>
              <c:f>(Sheet1!$N$2,Sheet1!$N$4,Sheet1!$N$6,Sheet1!$N$8,Sheet1!$N$10,Sheet1!$N$16)</c:f>
              <c:numCache>
                <c:formatCode>General</c:formatCode>
                <c:ptCount val="6"/>
                <c:pt idx="0">
                  <c:v>5.26</c:v>
                </c:pt>
                <c:pt idx="1">
                  <c:v>5.21</c:v>
                </c:pt>
                <c:pt idx="2">
                  <c:v>5.5</c:v>
                </c:pt>
                <c:pt idx="3">
                  <c:v>4.42</c:v>
                </c:pt>
                <c:pt idx="4">
                  <c:v>5.95</c:v>
                </c:pt>
                <c:pt idx="5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5-43F8-B2F4-4F9E002C5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200800"/>
        <c:axId val="982201280"/>
      </c:lineChart>
      <c:catAx>
        <c:axId val="9822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01280"/>
        <c:crosses val="autoZero"/>
        <c:auto val="1"/>
        <c:lblAlgn val="ctr"/>
        <c:lblOffset val="100"/>
        <c:noMultiLvlLbl val="0"/>
      </c:catAx>
      <c:valAx>
        <c:axId val="98220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(Sheet1!$B$3,Sheet1!$B$5,Sheet1!$B$7,Sheet1!$B$9,Sheet1!$B$11,Sheet1!$B$17)</c:f>
              <c:strCache>
                <c:ptCount val="6"/>
                <c:pt idx="0">
                  <c:v>YOLOv12s</c:v>
                </c:pt>
                <c:pt idx="1">
                  <c:v>YOLOv11s</c:v>
                </c:pt>
                <c:pt idx="2">
                  <c:v>YOLOv10s</c:v>
                </c:pt>
                <c:pt idx="3">
                  <c:v>YOLOv9s</c:v>
                </c:pt>
                <c:pt idx="4">
                  <c:v>YOLOv8s</c:v>
                </c:pt>
                <c:pt idx="5">
                  <c:v>YOLOv5s</c:v>
                </c:pt>
              </c:strCache>
            </c:strRef>
          </c:cat>
          <c:val>
            <c:numRef>
              <c:f>(Sheet1!$N$3,Sheet1!$N$5,Sheet1!$N$7,Sheet1!$N$9,Sheet1!$N$11,Sheet1!$N$17)</c:f>
              <c:numCache>
                <c:formatCode>General</c:formatCode>
                <c:ptCount val="6"/>
                <c:pt idx="0">
                  <c:v>18</c:v>
                </c:pt>
                <c:pt idx="1">
                  <c:v>18.3</c:v>
                </c:pt>
                <c:pt idx="2">
                  <c:v>15.8</c:v>
                </c:pt>
                <c:pt idx="3">
                  <c:v>14.5</c:v>
                </c:pt>
                <c:pt idx="4">
                  <c:v>21.4</c:v>
                </c:pt>
                <c:pt idx="5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382-B1A8-D63872325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1013344"/>
        <c:axId val="351010944"/>
      </c:lineChart>
      <c:catAx>
        <c:axId val="3510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0944"/>
        <c:crosses val="autoZero"/>
        <c:auto val="1"/>
        <c:lblAlgn val="ctr"/>
        <c:lblOffset val="100"/>
        <c:noMultiLvlLbl val="0"/>
      </c:catAx>
      <c:valAx>
        <c:axId val="3510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(Sheet1!$A$96,Sheet1!$A$98,Sheet1!$A$100,Sheet1!$A$101,Sheet1!$A$102)</c:f>
              <c:strCache>
                <c:ptCount val="5"/>
                <c:pt idx="0">
                  <c:v>Izveidota datu kopa</c:v>
                </c:pt>
                <c:pt idx="1">
                  <c:v>GTSDB</c:v>
                </c:pt>
                <c:pt idx="2">
                  <c:v>Traffic Signs Dataset in YOLO format (Kaggle)</c:v>
                </c:pt>
                <c:pt idx="3">
                  <c:v>Road Sign Detection (Kaggle)</c:v>
                </c:pt>
                <c:pt idx="4">
                  <c:v>Traffic Signs Detection Europe Computer Vision Project (Roboflow)</c:v>
                </c:pt>
              </c:strCache>
            </c:strRef>
          </c:cat>
          <c:val>
            <c:numRef>
              <c:f>(Sheet1!$I$96,Sheet1!$I$98,Sheet1!$I$100,Sheet1!$I$101,Sheet1!$I$102)</c:f>
              <c:numCache>
                <c:formatCode>General</c:formatCode>
                <c:ptCount val="5"/>
                <c:pt idx="0">
                  <c:v>79.613924014919391</c:v>
                </c:pt>
                <c:pt idx="1">
                  <c:v>19.39337768523691</c:v>
                </c:pt>
                <c:pt idx="2">
                  <c:v>45.279287209610708</c:v>
                </c:pt>
                <c:pt idx="3">
                  <c:v>9.0224524458438431</c:v>
                </c:pt>
                <c:pt idx="4">
                  <c:v>56.39364289382064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A-4113-9983-F8562BE35D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974655"/>
        <c:axId val="1798009967"/>
      </c:lineChart>
      <c:catAx>
        <c:axId val="20599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09967"/>
        <c:crosses val="autoZero"/>
        <c:auto val="1"/>
        <c:lblAlgn val="ctr"/>
        <c:lblOffset val="100"/>
        <c:noMultiLvlLbl val="0"/>
      </c:catAx>
      <c:valAx>
        <c:axId val="179800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521071</xdr:colOff>
      <xdr:row>21</xdr:row>
      <xdr:rowOff>34740</xdr:rowOff>
    </xdr:from>
    <xdr:to>
      <xdr:col>5</xdr:col>
      <xdr:colOff>605117</xdr:colOff>
      <xdr:row>35</xdr:row>
      <xdr:rowOff>110940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D9350E-FE2A-28BB-DF3F-B0DE0F0F6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543482</xdr:colOff>
      <xdr:row>36</xdr:row>
      <xdr:rowOff>168088</xdr:rowOff>
    </xdr:from>
    <xdr:to>
      <xdr:col>6</xdr:col>
      <xdr:colOff>190500</xdr:colOff>
      <xdr:row>49</xdr:row>
      <xdr:rowOff>66114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A764F-5922-581A-7886-F28431000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644339</xdr:colOff>
      <xdr:row>20</xdr:row>
      <xdr:rowOff>169206</xdr:rowOff>
    </xdr:from>
    <xdr:to>
      <xdr:col>12</xdr:col>
      <xdr:colOff>369794</xdr:colOff>
      <xdr:row>35</xdr:row>
      <xdr:rowOff>54906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CEE7DB-41A0-2AD3-3E3C-D7923E37B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554689</xdr:colOff>
      <xdr:row>36</xdr:row>
      <xdr:rowOff>1120</xdr:rowOff>
    </xdr:from>
    <xdr:to>
      <xdr:col>12</xdr:col>
      <xdr:colOff>493059</xdr:colOff>
      <xdr:row>50</xdr:row>
      <xdr:rowOff>77320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2BE4BB-22A2-1734-1A0C-6B90A1E7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1047749</xdr:colOff>
      <xdr:row>93</xdr:row>
      <xdr:rowOff>146797</xdr:rowOff>
    </xdr:from>
    <xdr:to>
      <xdr:col>14</xdr:col>
      <xdr:colOff>935691</xdr:colOff>
      <xdr:row>108</xdr:row>
      <xdr:rowOff>32497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57222-CC06-7CF0-32D4-6F8B39CD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136B2-2A9C-41A8-A619-3D3FA3691B6B}" name="Table1" displayName="Table1" ref="A57:H60" totalsRowShown="0">
  <autoFilter ref="A57:H60" xr:uid="{991136B2-2A9C-41A8-A619-3D3FA3691B6B}"/>
  <tableColumns count="8">
    <tableColumn id="1" xr3:uid="{4700D6A9-0137-4791-B056-A9342063A044}" name="Modelis"/>
    <tableColumn id="2" xr3:uid="{DB8D777A-5512-4124-A9CE-DFE483709053}" name="Test 1"/>
    <tableColumn id="3" xr3:uid="{68F820FD-449C-4E04-AD65-CCEC723706CF}" name="precizitāte %">
      <calculatedColumnFormula>(B58*100/21)</calculatedColumnFormula>
    </tableColumn>
    <tableColumn id="4" xr3:uid="{99AF24DF-99D9-422A-84EB-539A5A9C6C96}" name="Test 2"/>
    <tableColumn id="5" xr3:uid="{E0B2DFFF-563A-4641-9CC2-4508E3FCB087}" name="precizitāte"/>
    <tableColumn id="6" xr3:uid="{450BC829-897D-4838-93D9-3974D5936FB5}" name="Test 3"/>
    <tableColumn id="7" xr3:uid="{97434C67-5531-430B-9909-AC7D4DD60800}" name="precizitāte2"/>
    <tableColumn id="8" xr3:uid="{2C77E5E2-C7DC-4B71-9924-54304B9E44DB}" name="Vidēja precizitāte %">
      <calculatedColumnFormula>AVERAGE(C58,E58,G58)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niverse.roboflow.com/mohamed-traore-2ekkp/gtsdb---german-traffic-sign-detection-benchmark" TargetMode="External"/><Relationship Id="rId7" Type="http://schemas.openxmlformats.org/officeDocument/2006/relationships/hyperlink" Target="https://www.kaggle.com/datasets/tuanai/traffic-signs-dataset" TargetMode="External"/><Relationship Id="rId2" Type="http://schemas.openxmlformats.org/officeDocument/2006/relationships/hyperlink" Target="https://www.kaggle.com/datasets/andrewmvd/road-sign-detection" TargetMode="External"/><Relationship Id="rId1" Type="http://schemas.openxmlformats.org/officeDocument/2006/relationships/hyperlink" Target="https://www.kaggle.com/datasets/valentynsichkar/traffic-signs-dataset-in-yolo-format" TargetMode="External"/><Relationship Id="rId6" Type="http://schemas.openxmlformats.org/officeDocument/2006/relationships/hyperlink" Target="https://universe.roboflow.com/radu-oprea-r4xnm/traffic-signs-detection-europe" TargetMode="External"/><Relationship Id="rId5" Type="http://schemas.openxmlformats.org/officeDocument/2006/relationships/hyperlink" Target="https://www.kaggle.com/datasets/pkdarabi/cardetection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aggle.com/datasets/doganozcan/traffic-sign-gtrb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F161-39D0-4B1D-9206-B2AADECBC4DC}">
  <dimension ref="A1:P111"/>
  <sheetViews>
    <sheetView tabSelected="1" zoomScale="85" zoomScaleNormal="85" workbookViewId="0">
      <selection activeCell="A99" sqref="A99"/>
    </sheetView>
  </sheetViews>
  <sheetFormatPr defaultRowHeight="15" x14ac:dyDescent="0.25"/>
  <cols>
    <col min="1" max="1" width="39.28515625" customWidth="1"/>
    <col min="2" max="2" width="13.140625" customWidth="1"/>
    <col min="3" max="3" width="21.85546875" customWidth="1"/>
    <col min="4" max="4" width="9" customWidth="1"/>
    <col min="5" max="5" width="14.42578125" customWidth="1"/>
    <col min="6" max="6" width="10.42578125" customWidth="1"/>
    <col min="7" max="7" width="13.140625" customWidth="1"/>
    <col min="8" max="8" width="19.42578125" customWidth="1"/>
    <col min="9" max="9" width="14.28515625" customWidth="1"/>
    <col min="10" max="10" width="11.28515625" customWidth="1"/>
    <col min="11" max="11" width="21" customWidth="1"/>
    <col min="12" max="12" width="13.7109375" customWidth="1"/>
    <col min="13" max="13" width="18.85546875" customWidth="1"/>
    <col min="14" max="14" width="16.5703125" customWidth="1"/>
    <col min="15" max="15" width="15.5703125" customWidth="1"/>
    <col min="16" max="16" width="14.42578125" customWidth="1"/>
    <col min="17" max="17" width="11.140625" customWidth="1"/>
  </cols>
  <sheetData>
    <row r="1" spans="1:16" x14ac:dyDescent="0.25">
      <c r="A1" s="22" t="s">
        <v>77</v>
      </c>
      <c r="B1" s="2" t="s">
        <v>78</v>
      </c>
      <c r="C1" s="3" t="s">
        <v>79</v>
      </c>
      <c r="D1" s="4" t="s">
        <v>2</v>
      </c>
      <c r="E1" s="5" t="s">
        <v>3</v>
      </c>
      <c r="F1" s="6" t="s">
        <v>1</v>
      </c>
      <c r="G1" s="7" t="s">
        <v>5</v>
      </c>
      <c r="H1" s="15" t="s">
        <v>45</v>
      </c>
      <c r="I1" s="8" t="s">
        <v>6</v>
      </c>
      <c r="J1" s="9" t="s">
        <v>7</v>
      </c>
      <c r="K1" s="10" t="s">
        <v>8</v>
      </c>
      <c r="L1" s="13" t="s">
        <v>28</v>
      </c>
      <c r="M1" t="s">
        <v>12</v>
      </c>
      <c r="N1" t="s">
        <v>59</v>
      </c>
      <c r="O1" t="s">
        <v>42</v>
      </c>
      <c r="P1" t="s">
        <v>43</v>
      </c>
    </row>
    <row r="2" spans="1:16" x14ac:dyDescent="0.25">
      <c r="A2" t="s">
        <v>35</v>
      </c>
      <c r="B2" t="s">
        <v>4</v>
      </c>
      <c r="C2" s="1">
        <v>3.9583333333333331E-2</v>
      </c>
      <c r="D2">
        <v>0.82299999999999995</v>
      </c>
      <c r="E2">
        <v>0.66800000000000004</v>
      </c>
      <c r="F2">
        <v>0.71499999999999997</v>
      </c>
      <c r="G2">
        <v>0.52500000000000002</v>
      </c>
      <c r="H2">
        <f>AVERAGE(D2:G2)</f>
        <v>0.68274999999999997</v>
      </c>
      <c r="J2">
        <f t="shared" ref="J2:J11" si="0">4871+1216</f>
        <v>6087</v>
      </c>
      <c r="K2">
        <v>56</v>
      </c>
      <c r="L2" t="s">
        <v>31</v>
      </c>
      <c r="M2" t="s">
        <v>37</v>
      </c>
      <c r="N2">
        <v>5.26</v>
      </c>
      <c r="O2" s="14">
        <v>2600000</v>
      </c>
      <c r="P2">
        <v>3</v>
      </c>
    </row>
    <row r="3" spans="1:16" x14ac:dyDescent="0.25">
      <c r="B3" t="s">
        <v>38</v>
      </c>
      <c r="C3" s="1">
        <v>6.3194444444444442E-2</v>
      </c>
      <c r="D3">
        <v>0.85099999999999998</v>
      </c>
      <c r="E3">
        <v>0.79700000000000004</v>
      </c>
      <c r="F3">
        <v>0.84499999999999997</v>
      </c>
      <c r="G3">
        <v>0.63700000000000001</v>
      </c>
      <c r="H3">
        <f t="shared" ref="H3:H4" si="1">AVERAGE(D3:G3)</f>
        <v>0.78250000000000008</v>
      </c>
      <c r="J3">
        <f t="shared" si="0"/>
        <v>6087</v>
      </c>
      <c r="K3">
        <v>56</v>
      </c>
      <c r="L3" t="s">
        <v>31</v>
      </c>
      <c r="M3" t="s">
        <v>39</v>
      </c>
      <c r="N3">
        <v>18</v>
      </c>
      <c r="O3" s="14">
        <v>9274808</v>
      </c>
      <c r="P3">
        <v>6.11</v>
      </c>
    </row>
    <row r="4" spans="1:16" x14ac:dyDescent="0.25">
      <c r="B4" t="s">
        <v>40</v>
      </c>
      <c r="C4" s="1">
        <v>2.7777777777777776E-2</v>
      </c>
      <c r="D4">
        <v>0.76700000000000002</v>
      </c>
      <c r="E4">
        <v>0.69099999999999995</v>
      </c>
      <c r="F4">
        <v>0.71899999999999997</v>
      </c>
      <c r="G4">
        <v>0.52400000000000002</v>
      </c>
      <c r="H4">
        <f t="shared" si="1"/>
        <v>0.67525000000000002</v>
      </c>
      <c r="J4">
        <f t="shared" si="0"/>
        <v>6087</v>
      </c>
      <c r="K4">
        <v>56</v>
      </c>
      <c r="L4" t="s">
        <v>31</v>
      </c>
      <c r="M4" t="s">
        <v>44</v>
      </c>
      <c r="N4">
        <v>5.21</v>
      </c>
      <c r="O4" s="14">
        <v>2600760</v>
      </c>
      <c r="P4">
        <v>2.35</v>
      </c>
    </row>
    <row r="5" spans="1:16" x14ac:dyDescent="0.25">
      <c r="B5" t="s">
        <v>41</v>
      </c>
      <c r="C5" s="1">
        <v>4.1666666666666664E-2</v>
      </c>
      <c r="D5">
        <v>0.89100000000000001</v>
      </c>
      <c r="E5">
        <v>0.76400000000000001</v>
      </c>
      <c r="F5">
        <v>0.83399999999999996</v>
      </c>
      <c r="G5">
        <v>0.623</v>
      </c>
      <c r="H5">
        <f t="shared" ref="H5:H12" si="2">AVERAGE(D5:G5)</f>
        <v>0.77800000000000002</v>
      </c>
      <c r="J5">
        <f t="shared" si="0"/>
        <v>6087</v>
      </c>
      <c r="K5">
        <v>56</v>
      </c>
      <c r="L5" t="s">
        <v>31</v>
      </c>
      <c r="M5" t="s">
        <v>46</v>
      </c>
      <c r="N5">
        <v>18.3</v>
      </c>
      <c r="O5" s="14">
        <v>9449464</v>
      </c>
      <c r="P5">
        <v>4.0999999999999996</v>
      </c>
    </row>
    <row r="6" spans="1:16" x14ac:dyDescent="0.25">
      <c r="B6" t="s">
        <v>47</v>
      </c>
      <c r="C6" s="1">
        <v>3.5416666666666666E-2</v>
      </c>
      <c r="D6">
        <v>0.73299999999999998</v>
      </c>
      <c r="E6">
        <v>0.57999999999999996</v>
      </c>
      <c r="F6">
        <v>0.67700000000000005</v>
      </c>
      <c r="G6">
        <v>0.497</v>
      </c>
      <c r="H6">
        <f t="shared" si="2"/>
        <v>0.62175000000000002</v>
      </c>
      <c r="J6">
        <f t="shared" si="0"/>
        <v>6087</v>
      </c>
      <c r="K6">
        <v>56</v>
      </c>
      <c r="L6" t="s">
        <v>31</v>
      </c>
      <c r="M6" t="s">
        <v>49</v>
      </c>
      <c r="N6">
        <v>5.5</v>
      </c>
      <c r="O6" s="14">
        <v>2728880</v>
      </c>
      <c r="P6">
        <v>2.98</v>
      </c>
    </row>
    <row r="7" spans="1:16" x14ac:dyDescent="0.25">
      <c r="B7" t="s">
        <v>48</v>
      </c>
      <c r="C7" s="1">
        <v>5.2083333333333336E-2</v>
      </c>
      <c r="D7">
        <v>0.91</v>
      </c>
      <c r="E7">
        <v>0.71699999999999997</v>
      </c>
      <c r="F7">
        <v>0.81100000000000005</v>
      </c>
      <c r="G7">
        <v>0.60499999999999998</v>
      </c>
      <c r="H7">
        <f t="shared" si="2"/>
        <v>0.76075000000000004</v>
      </c>
      <c r="J7">
        <f t="shared" si="0"/>
        <v>6087</v>
      </c>
      <c r="K7">
        <v>56</v>
      </c>
      <c r="L7" t="s">
        <v>31</v>
      </c>
      <c r="M7" t="s">
        <v>50</v>
      </c>
      <c r="N7">
        <v>15.8</v>
      </c>
      <c r="O7" s="14">
        <v>8109696</v>
      </c>
      <c r="P7">
        <v>4.9000000000000004</v>
      </c>
    </row>
    <row r="8" spans="1:16" x14ac:dyDescent="0.25">
      <c r="B8" t="s">
        <v>56</v>
      </c>
      <c r="C8" s="1">
        <v>4.5138888888888888E-2</v>
      </c>
      <c r="D8">
        <v>0.82299999999999995</v>
      </c>
      <c r="E8">
        <v>0.66</v>
      </c>
      <c r="F8">
        <v>0.747</v>
      </c>
      <c r="G8">
        <v>0.53300000000000003</v>
      </c>
      <c r="H8">
        <f t="shared" si="2"/>
        <v>0.69074999999999998</v>
      </c>
      <c r="J8">
        <f t="shared" si="0"/>
        <v>6087</v>
      </c>
      <c r="K8">
        <v>56</v>
      </c>
      <c r="L8" t="s">
        <v>31</v>
      </c>
      <c r="M8" t="s">
        <v>51</v>
      </c>
      <c r="N8">
        <v>4.42</v>
      </c>
      <c r="O8" s="14">
        <v>2016328</v>
      </c>
      <c r="P8">
        <v>2.58</v>
      </c>
    </row>
    <row r="9" spans="1:16" x14ac:dyDescent="0.25">
      <c r="B9" t="s">
        <v>53</v>
      </c>
      <c r="C9" s="1">
        <v>5.5555555555555552E-2</v>
      </c>
      <c r="D9">
        <v>0.84499999999999997</v>
      </c>
      <c r="E9">
        <v>0.79100000000000004</v>
      </c>
      <c r="F9">
        <v>0.83299999999999996</v>
      </c>
      <c r="G9">
        <v>0.61599999999999999</v>
      </c>
      <c r="H9">
        <f t="shared" si="2"/>
        <v>0.7712500000000001</v>
      </c>
      <c r="J9">
        <f t="shared" si="0"/>
        <v>6087</v>
      </c>
      <c r="K9">
        <v>56</v>
      </c>
      <c r="L9" t="s">
        <v>31</v>
      </c>
      <c r="M9" t="s">
        <v>52</v>
      </c>
      <c r="N9">
        <v>14.5</v>
      </c>
      <c r="O9" s="14">
        <v>7309080</v>
      </c>
      <c r="P9">
        <v>4.82</v>
      </c>
    </row>
    <row r="10" spans="1:16" x14ac:dyDescent="0.25">
      <c r="B10" t="s">
        <v>54</v>
      </c>
      <c r="C10" s="1">
        <v>2.5694444444444443E-2</v>
      </c>
      <c r="D10">
        <v>0.85599999999999998</v>
      </c>
      <c r="E10">
        <v>0.67500000000000004</v>
      </c>
      <c r="F10">
        <v>0.74</v>
      </c>
      <c r="G10">
        <v>0.53700000000000003</v>
      </c>
      <c r="H10">
        <f t="shared" si="2"/>
        <v>0.70199999999999996</v>
      </c>
      <c r="J10">
        <f t="shared" si="0"/>
        <v>6087</v>
      </c>
      <c r="K10">
        <v>56</v>
      </c>
      <c r="L10" t="s">
        <v>31</v>
      </c>
      <c r="M10" t="s">
        <v>57</v>
      </c>
      <c r="N10">
        <v>5.95</v>
      </c>
      <c r="O10" s="14">
        <v>3021768</v>
      </c>
      <c r="P10">
        <v>2.12</v>
      </c>
    </row>
    <row r="11" spans="1:16" x14ac:dyDescent="0.25">
      <c r="B11" t="s">
        <v>55</v>
      </c>
      <c r="C11" s="1">
        <v>4.027777777777778E-2</v>
      </c>
      <c r="D11">
        <v>0.872</v>
      </c>
      <c r="E11">
        <v>0.76300000000000001</v>
      </c>
      <c r="F11">
        <v>0.82299999999999995</v>
      </c>
      <c r="G11">
        <v>0.61099999999999999</v>
      </c>
      <c r="H11">
        <f t="shared" si="2"/>
        <v>0.76724999999999999</v>
      </c>
      <c r="J11">
        <f t="shared" si="0"/>
        <v>6087</v>
      </c>
      <c r="K11">
        <v>56</v>
      </c>
      <c r="L11" t="s">
        <v>31</v>
      </c>
      <c r="M11" t="s">
        <v>58</v>
      </c>
      <c r="N11">
        <v>21.4</v>
      </c>
      <c r="O11" s="14">
        <v>11157272</v>
      </c>
      <c r="P11">
        <v>3.7</v>
      </c>
    </row>
    <row r="12" spans="1:16" x14ac:dyDescent="0.25">
      <c r="B12" t="s">
        <v>60</v>
      </c>
      <c r="H12" t="e">
        <f t="shared" si="2"/>
        <v>#DIV/0!</v>
      </c>
    </row>
    <row r="13" spans="1:16" x14ac:dyDescent="0.25">
      <c r="B13" t="s">
        <v>61</v>
      </c>
      <c r="H13" t="e">
        <f t="shared" ref="H13:H14" si="3">AVERAGE(D13:G13)</f>
        <v>#DIV/0!</v>
      </c>
    </row>
    <row r="14" spans="1:16" x14ac:dyDescent="0.25">
      <c r="B14" t="s">
        <v>62</v>
      </c>
      <c r="H14" t="e">
        <f t="shared" si="3"/>
        <v>#DIV/0!</v>
      </c>
    </row>
    <row r="15" spans="1:16" x14ac:dyDescent="0.25">
      <c r="B15" t="s">
        <v>63</v>
      </c>
      <c r="H15" t="e">
        <f>AVERAGE(D15:G15)</f>
        <v>#DIV/0!</v>
      </c>
    </row>
    <row r="16" spans="1:16" x14ac:dyDescent="0.25">
      <c r="B16" t="s">
        <v>64</v>
      </c>
      <c r="C16" s="1">
        <v>2.5000000000000001E-2</v>
      </c>
      <c r="D16">
        <v>0.79500000000000004</v>
      </c>
      <c r="E16">
        <v>0.66200000000000003</v>
      </c>
      <c r="F16">
        <v>0.71199999999999997</v>
      </c>
      <c r="G16">
        <v>0.51500000000000001</v>
      </c>
      <c r="H16">
        <f>AVERAGE(D16:G16)</f>
        <v>0.67100000000000004</v>
      </c>
      <c r="M16" t="s">
        <v>66</v>
      </c>
      <c r="N16">
        <v>5.0199999999999996</v>
      </c>
      <c r="O16" s="14">
        <v>2519384</v>
      </c>
      <c r="P16">
        <v>2.06</v>
      </c>
    </row>
    <row r="17" spans="2:16" x14ac:dyDescent="0.25">
      <c r="B17" t="s">
        <v>65</v>
      </c>
      <c r="C17" s="1">
        <v>3.888888888888889E-2</v>
      </c>
      <c r="D17">
        <v>0.85099999999999998</v>
      </c>
      <c r="E17">
        <v>0.72399999999999998</v>
      </c>
      <c r="F17">
        <v>0.80300000000000005</v>
      </c>
      <c r="G17">
        <v>0.59399999999999997</v>
      </c>
      <c r="H17">
        <f>AVERAGE(D17:G17)</f>
        <v>0.74299999999999999</v>
      </c>
      <c r="M17" t="s">
        <v>67</v>
      </c>
      <c r="N17">
        <v>17.600000000000001</v>
      </c>
      <c r="O17" s="14">
        <v>9143864</v>
      </c>
      <c r="P17">
        <v>3.59</v>
      </c>
    </row>
    <row r="53" spans="1:8" x14ac:dyDescent="0.25">
      <c r="C53" s="4" t="s">
        <v>69</v>
      </c>
      <c r="E53" s="4" t="s">
        <v>69</v>
      </c>
      <c r="G53" s="4" t="s">
        <v>69</v>
      </c>
    </row>
    <row r="54" spans="1:8" x14ac:dyDescent="0.25">
      <c r="C54">
        <v>50</v>
      </c>
      <c r="E54">
        <v>51</v>
      </c>
      <c r="G54">
        <v>52</v>
      </c>
    </row>
    <row r="55" spans="1:8" x14ac:dyDescent="0.25">
      <c r="C55">
        <v>53</v>
      </c>
      <c r="E55">
        <v>54</v>
      </c>
      <c r="G55">
        <v>55</v>
      </c>
    </row>
    <row r="56" spans="1:8" x14ac:dyDescent="0.25">
      <c r="B56">
        <f>1+1+1+1+1+1+1+1+1+1+1+1+1+1+1+1+1+1+1+1+1</f>
        <v>21</v>
      </c>
      <c r="C56">
        <v>56</v>
      </c>
      <c r="D56">
        <v>97</v>
      </c>
      <c r="E56">
        <v>57</v>
      </c>
      <c r="F56">
        <f>1+1+1+2+1+1+1+1+1+2+1+1+1+3+1+1+2+1+2+2+2+1+1+1+1+1+1+1+1+1+1+1+3+1+3+1+1+1+1+1+1+1+1+1+2</f>
        <v>58</v>
      </c>
      <c r="G56">
        <v>58</v>
      </c>
    </row>
    <row r="57" spans="1:8" x14ac:dyDescent="0.25">
      <c r="A57" s="2" t="s">
        <v>74</v>
      </c>
      <c r="B57" s="5" t="s">
        <v>68</v>
      </c>
      <c r="C57" s="3" t="s">
        <v>71</v>
      </c>
      <c r="D57" s="11" t="s">
        <v>75</v>
      </c>
      <c r="E57" s="3" t="s">
        <v>70</v>
      </c>
      <c r="F57" s="6" t="s">
        <v>76</v>
      </c>
      <c r="G57" s="3" t="s">
        <v>73</v>
      </c>
      <c r="H57" s="4" t="s">
        <v>72</v>
      </c>
    </row>
    <row r="58" spans="1:8" x14ac:dyDescent="0.25">
      <c r="A58" t="s">
        <v>56</v>
      </c>
      <c r="B58">
        <f>2+1+0.5+1+0.5+1+1+1+1+1+2+0.5+1+1+1+1</f>
        <v>16.5</v>
      </c>
      <c r="C58">
        <f>(B58*100/21)</f>
        <v>78.571428571428569</v>
      </c>
      <c r="D58">
        <f>1+1+1+1+0.5+2+0.5+1+0.5+0.5+1+3+1+1+2+1+2+1+3+1.5+1+0.5+2+1+1+0.5+1+1+4+3+1+0.5+1+2+2+1+2+1+0.5+1+1+1+1+3+0.5+1+1+1+1+1+1+1+1+1+2+2+2+1+2+2</f>
        <v>79</v>
      </c>
      <c r="E58">
        <f>(D58*100/D56)</f>
        <v>81.44329896907216</v>
      </c>
      <c r="F58">
        <f>1+1+2+1+1+2+1+1+2+2+1+0.5+2+1+1+1+1+0.5+1+0.5+1+1.5+3+3+0.5+2</f>
        <v>34.5</v>
      </c>
      <c r="G58">
        <f>(F58*100/F56)</f>
        <v>59.482758620689658</v>
      </c>
      <c r="H58">
        <f>AVERAGE(C58,E58,G58)</f>
        <v>73.165828720396789</v>
      </c>
    </row>
    <row r="59" spans="1:8" x14ac:dyDescent="0.25">
      <c r="A59" t="s">
        <v>64</v>
      </c>
      <c r="B59">
        <f>2+1+1+1+1+1+1+1+1+2+2+1.5+0.5+1+1</f>
        <v>18</v>
      </c>
      <c r="C59">
        <f>(B59*100/B56)</f>
        <v>85.714285714285708</v>
      </c>
      <c r="D59">
        <f>0.5+6+1+0.5+1.5+1+1+2+1+1+1.5+2+1+2+1+3+1+2.5+0.5+2+1+1+1.5+4+4.5+0.5+2+2+0.5+3+0.5+1+1+1+1+2.5+1+1+2+1+2+2+2+2+1+1+2</f>
        <v>76</v>
      </c>
      <c r="E59">
        <f>(D59*100/D56)</f>
        <v>78.350515463917532</v>
      </c>
      <c r="F59">
        <f>1+1+2+1+1+1+1+1+2+1+2+1+2+2+1+1+1+1+1+1+0.5+1+3+0.5+3+1+1+1+1+2</f>
        <v>39</v>
      </c>
      <c r="G59">
        <f>(F59*100/F56)</f>
        <v>67.241379310344826</v>
      </c>
      <c r="H59">
        <f>AVERAGE(C59,E59,G59)</f>
        <v>77.102060162849355</v>
      </c>
    </row>
    <row r="60" spans="1:8" x14ac:dyDescent="0.25">
      <c r="A60" t="s">
        <v>4</v>
      </c>
      <c r="B60">
        <f>2+2+1.5+1+1+1+1+1+0.5+1+1.5+2+1+1+1</f>
        <v>18.5</v>
      </c>
      <c r="C60">
        <f>(B60*100/21)</f>
        <v>88.095238095238102</v>
      </c>
      <c r="D60">
        <f>0.5+1+1+3+1+1.5+1+1+1+1+1+1+1.5+2+1+2+1+1+2+1+3+0.5+1+2+1+1+2+1+4+1+2+1+1+2+2+1+3+0.5+1+1+1+1+1+3+1+1+1+1+1+1+1+1+2+0.5+1+2+1+0.5+1+1+1.5</f>
        <v>81</v>
      </c>
      <c r="E60">
        <f>(D60*100/D56)</f>
        <v>83.505154639175259</v>
      </c>
      <c r="F60">
        <f>2+1+1+1.5+1+1+2+1+3+0.5+2+1+2+1+1+1+0.5+2+1+0.5+1+0.5+3+0.5+3+1+2+2</f>
        <v>39</v>
      </c>
      <c r="G60">
        <f>(F60*100/F56)</f>
        <v>67.241379310344826</v>
      </c>
      <c r="H60">
        <f>AVERAGE(C60,E60,G60)</f>
        <v>79.613924014919391</v>
      </c>
    </row>
    <row r="62" spans="1:8" x14ac:dyDescent="0.25">
      <c r="A62" s="21" t="s">
        <v>74</v>
      </c>
      <c r="B62" s="18" t="s">
        <v>68</v>
      </c>
      <c r="C62" s="17" t="s">
        <v>71</v>
      </c>
      <c r="D62" s="16" t="s">
        <v>75</v>
      </c>
      <c r="E62" s="17" t="s">
        <v>70</v>
      </c>
      <c r="F62" s="19" t="s">
        <v>76</v>
      </c>
      <c r="G62" s="17" t="s">
        <v>70</v>
      </c>
      <c r="H62" s="20" t="s">
        <v>72</v>
      </c>
    </row>
    <row r="63" spans="1:8" x14ac:dyDescent="0.25">
      <c r="A63" t="s">
        <v>53</v>
      </c>
      <c r="B63">
        <f>2+1+0.5+1+2+1+1+1+1+1+2+1.5+2+1+1+1</f>
        <v>20</v>
      </c>
      <c r="C63">
        <f>(B63*100/B56)</f>
        <v>95.238095238095241</v>
      </c>
      <c r="D63">
        <f>1+3+1+1+2+1+0.5+2+1+1+1+1+1+1+2+2+1+2+1+2+1+2+2+1+1+1+1+2+1+1+4+1+2+0.5+1+2+2+1+3+0.5+1+1+1+1+1+2.5+1+1+1+2+1+1+1+2+1+1+1+2+2+2</f>
        <v>84</v>
      </c>
      <c r="E63">
        <f>(D63*100/D56)</f>
        <v>86.597938144329902</v>
      </c>
      <c r="F63">
        <f>1+1+2+1+1+2+1+0.5+1+2+0.5+2+1+1+1+1+1+1+1+1+1+1+1+1+1+1+3+1+3+1+1+1+1+1+2</f>
        <v>43</v>
      </c>
      <c r="G63">
        <f>(F63*100/F56)</f>
        <v>74.137931034482762</v>
      </c>
      <c r="H63">
        <f>AVERAGE(C63,E63,G63)</f>
        <v>85.324654805635973</v>
      </c>
    </row>
    <row r="64" spans="1:8" x14ac:dyDescent="0.25">
      <c r="A64" t="s">
        <v>48</v>
      </c>
      <c r="B64">
        <f>2+1+1+1+2+1+1+1+1+1+2+2+1.5+1+1+1</f>
        <v>20.5</v>
      </c>
      <c r="C64">
        <f>(B64*100/B56)</f>
        <v>97.61904761904762</v>
      </c>
      <c r="D64">
        <f>0.5+3+1+2+1+1+0.5+2+1+1+0.5+1+1+1+2+2+1+2+1+3+2+3+0.5+1+0.5+1+0.5+0.5+1+4+1+2+0.5+0.5+0.5+2+2+1+3+1+1+1+1+1+1+3+1+0.5+0.5+2+2+1+1+2+2+2+1+2+1.5</f>
        <v>81.5</v>
      </c>
      <c r="E64">
        <f>(D64*100/D56)</f>
        <v>84.020618556701038</v>
      </c>
      <c r="F64">
        <f>1+1+1+1+1+1.5+2+1+3+1+1.5+1+1+1+1+1+1+1+2+1+1+1+1+2.5+3+2</f>
        <v>35.5</v>
      </c>
      <c r="G64">
        <f>(F64*100/F56)</f>
        <v>61.206896551724135</v>
      </c>
      <c r="H64">
        <f t="shared" ref="H64:H65" si="4">AVERAGE(C64,E64,G64)</f>
        <v>80.948854242490924</v>
      </c>
    </row>
    <row r="65" spans="1:13" x14ac:dyDescent="0.25">
      <c r="A65" t="s">
        <v>38</v>
      </c>
      <c r="B65">
        <f>2+1+0.5+1+2+1+1+1+1+1+2+2+2+1+1+1</f>
        <v>20.5</v>
      </c>
      <c r="C65">
        <f>(B65*100/B56)</f>
        <v>97.61904761904762</v>
      </c>
      <c r="D65">
        <f>0.5+3+0.5+1+1+2+0.5+2+1+1+2+1+0.5+1+1+2+1+2+1+2+1+2+3+1+1+1+1+1+1.5+1+4+1+2+1+0.5+1+2+2+1+3+0.5+1+0.5+1+1+1+2+1+1+1+2+1+2+1+0.5+0.5+2+1+2+2</f>
        <v>81</v>
      </c>
      <c r="E65">
        <f>(D65*100/D56)</f>
        <v>83.505154639175259</v>
      </c>
      <c r="F65">
        <f>1+1+1+1+2+2+1+1+1+1+2+2+1+1+1+1+1+1+1+2+1+0.5+1+0.5+1+3+0.5+2.5+1+1.5+2</f>
        <v>39.5</v>
      </c>
      <c r="G65">
        <f>(F65*100/F56)</f>
        <v>68.103448275862064</v>
      </c>
      <c r="H65">
        <f t="shared" si="4"/>
        <v>83.075883511361653</v>
      </c>
    </row>
    <row r="66" spans="1:13" x14ac:dyDescent="0.25">
      <c r="C66" s="4" t="s">
        <v>69</v>
      </c>
      <c r="E66" s="4" t="s">
        <v>69</v>
      </c>
      <c r="G66" s="4" t="s">
        <v>69</v>
      </c>
    </row>
    <row r="67" spans="1:13" x14ac:dyDescent="0.25">
      <c r="C67">
        <v>59</v>
      </c>
      <c r="E67">
        <v>60</v>
      </c>
      <c r="G67">
        <v>61</v>
      </c>
    </row>
    <row r="68" spans="1:13" x14ac:dyDescent="0.25">
      <c r="C68">
        <v>62</v>
      </c>
      <c r="E68">
        <v>63</v>
      </c>
      <c r="G68">
        <v>64</v>
      </c>
    </row>
    <row r="69" spans="1:13" x14ac:dyDescent="0.25">
      <c r="C69">
        <v>65</v>
      </c>
      <c r="E69">
        <v>66</v>
      </c>
      <c r="G69">
        <v>67</v>
      </c>
    </row>
    <row r="75" spans="1:13" x14ac:dyDescent="0.25">
      <c r="A75" s="22" t="s">
        <v>77</v>
      </c>
      <c r="B75" s="2" t="s">
        <v>78</v>
      </c>
      <c r="C75" s="3" t="s">
        <v>79</v>
      </c>
      <c r="D75" s="4" t="s">
        <v>2</v>
      </c>
      <c r="E75" s="5" t="s">
        <v>3</v>
      </c>
      <c r="F75" s="6" t="s">
        <v>1</v>
      </c>
      <c r="G75" s="7" t="s">
        <v>5</v>
      </c>
      <c r="H75" s="15" t="s">
        <v>45</v>
      </c>
      <c r="I75" s="9" t="s">
        <v>7</v>
      </c>
      <c r="J75" s="10" t="s">
        <v>8</v>
      </c>
      <c r="K75" s="13" t="s">
        <v>28</v>
      </c>
      <c r="L75" s="23" t="s">
        <v>12</v>
      </c>
      <c r="M75" t="s">
        <v>19</v>
      </c>
    </row>
    <row r="76" spans="1:13" x14ac:dyDescent="0.25">
      <c r="A76" t="s">
        <v>0</v>
      </c>
      <c r="B76" t="s">
        <v>4</v>
      </c>
      <c r="C76" s="1">
        <v>0.29652777777777778</v>
      </c>
      <c r="D76">
        <v>0.96399999999999997</v>
      </c>
      <c r="E76">
        <v>0.95099999999999996</v>
      </c>
      <c r="F76">
        <v>0.96699999999999997</v>
      </c>
      <c r="G76">
        <v>0.94299999999999995</v>
      </c>
      <c r="H76">
        <f>AVERAGE(D76:G76)</f>
        <v>0.95625000000000004</v>
      </c>
      <c r="I76">
        <f>12640+39209</f>
        <v>51849</v>
      </c>
      <c r="J76">
        <v>43</v>
      </c>
      <c r="K76" t="s">
        <v>84</v>
      </c>
      <c r="L76" t="s">
        <v>11</v>
      </c>
      <c r="M76" s="12" t="s">
        <v>23</v>
      </c>
    </row>
    <row r="77" spans="1:13" x14ac:dyDescent="0.25">
      <c r="A77" t="s">
        <v>9</v>
      </c>
      <c r="B77" t="s">
        <v>4</v>
      </c>
      <c r="C77" s="1">
        <v>1.3888888888888888E-2</v>
      </c>
      <c r="D77">
        <v>0.56999999999999995</v>
      </c>
      <c r="E77">
        <v>0.63</v>
      </c>
      <c r="F77">
        <v>0.69199999999999995</v>
      </c>
      <c r="G77">
        <v>0.51900000000000002</v>
      </c>
      <c r="H77">
        <f t="shared" ref="H77:H81" si="5">AVERAGE(D77:G77)</f>
        <v>0.60275000000000001</v>
      </c>
      <c r="I77">
        <f>108+1149</f>
        <v>1257</v>
      </c>
      <c r="J77">
        <v>43</v>
      </c>
      <c r="K77" t="s">
        <v>83</v>
      </c>
      <c r="L77" t="s">
        <v>10</v>
      </c>
      <c r="M77" s="12" t="s">
        <v>22</v>
      </c>
    </row>
    <row r="78" spans="1:13" x14ac:dyDescent="0.25">
      <c r="A78" t="s">
        <v>13</v>
      </c>
      <c r="B78" t="s">
        <v>4</v>
      </c>
      <c r="C78" s="1">
        <v>2.9861111111111113E-2</v>
      </c>
      <c r="D78">
        <v>0.94799999999999995</v>
      </c>
      <c r="E78">
        <v>0.89200000000000002</v>
      </c>
      <c r="F78">
        <v>0.95299999999999996</v>
      </c>
      <c r="G78">
        <v>0.82799999999999996</v>
      </c>
      <c r="H78">
        <f t="shared" si="5"/>
        <v>0.90524999999999989</v>
      </c>
      <c r="I78">
        <f>801+3530</f>
        <v>4331</v>
      </c>
      <c r="J78">
        <v>15</v>
      </c>
      <c r="K78" t="s">
        <v>84</v>
      </c>
      <c r="L78" t="s">
        <v>14</v>
      </c>
      <c r="M78" s="12" t="s">
        <v>24</v>
      </c>
    </row>
    <row r="79" spans="1:13" x14ac:dyDescent="0.25">
      <c r="A79" t="s">
        <v>15</v>
      </c>
      <c r="B79" t="s">
        <v>4</v>
      </c>
      <c r="C79" s="1">
        <v>4.1666666666666666E-3</v>
      </c>
      <c r="D79">
        <v>0.95599999999999996</v>
      </c>
      <c r="E79">
        <v>0.85699999999999998</v>
      </c>
      <c r="F79">
        <v>0.92800000000000005</v>
      </c>
      <c r="G79">
        <v>0.76300000000000001</v>
      </c>
      <c r="H79">
        <f t="shared" si="5"/>
        <v>0.876</v>
      </c>
      <c r="I79">
        <v>741</v>
      </c>
      <c r="J79">
        <v>4</v>
      </c>
      <c r="K79" t="s">
        <v>31</v>
      </c>
      <c r="L79" t="s">
        <v>26</v>
      </c>
      <c r="M79" s="12" t="s">
        <v>20</v>
      </c>
    </row>
    <row r="80" spans="1:13" x14ac:dyDescent="0.25">
      <c r="A80" t="s">
        <v>16</v>
      </c>
      <c r="B80" t="s">
        <v>4</v>
      </c>
      <c r="C80" s="1">
        <v>6.9444444444444441E-3</v>
      </c>
      <c r="D80">
        <v>6.4799999999999996E-2</v>
      </c>
      <c r="E80">
        <v>0.20300000000000001</v>
      </c>
      <c r="F80">
        <v>4.58E-2</v>
      </c>
      <c r="G80">
        <v>2.9499999999999998E-2</v>
      </c>
      <c r="H80">
        <f t="shared" si="5"/>
        <v>8.5775000000000018E-2</v>
      </c>
      <c r="I80">
        <v>877</v>
      </c>
      <c r="J80">
        <v>4</v>
      </c>
      <c r="K80" t="s">
        <v>30</v>
      </c>
      <c r="L80" t="s">
        <v>29</v>
      </c>
      <c r="M80" s="12" t="s">
        <v>21</v>
      </c>
    </row>
    <row r="81" spans="1:13" x14ac:dyDescent="0.25">
      <c r="A81" t="s">
        <v>34</v>
      </c>
      <c r="B81" t="s">
        <v>4</v>
      </c>
      <c r="C81" s="1">
        <v>2.7777777777777776E-2</v>
      </c>
      <c r="D81">
        <v>0.80600000000000005</v>
      </c>
      <c r="E81">
        <v>0.76600000000000001</v>
      </c>
      <c r="F81">
        <v>0.82</v>
      </c>
      <c r="G81">
        <v>0.72099999999999997</v>
      </c>
      <c r="H81">
        <f t="shared" si="5"/>
        <v>0.77825</v>
      </c>
      <c r="I81">
        <f>3253+1128</f>
        <v>4381</v>
      </c>
      <c r="J81">
        <v>55</v>
      </c>
      <c r="K81" t="s">
        <v>32</v>
      </c>
      <c r="L81" t="s">
        <v>33</v>
      </c>
      <c r="M81" s="12" t="s">
        <v>25</v>
      </c>
    </row>
    <row r="82" spans="1:13" x14ac:dyDescent="0.25">
      <c r="C82" s="1"/>
      <c r="M82" s="12" t="s">
        <v>36</v>
      </c>
    </row>
    <row r="83" spans="1:13" x14ac:dyDescent="0.25">
      <c r="A83" t="s">
        <v>17</v>
      </c>
    </row>
    <row r="84" spans="1:13" x14ac:dyDescent="0.25">
      <c r="A84" t="s">
        <v>18</v>
      </c>
    </row>
    <row r="85" spans="1:13" x14ac:dyDescent="0.25">
      <c r="A85" t="s">
        <v>27</v>
      </c>
    </row>
    <row r="87" spans="1:13" x14ac:dyDescent="0.25">
      <c r="A87" s="22" t="s">
        <v>77</v>
      </c>
      <c r="B87" s="2" t="s">
        <v>78</v>
      </c>
      <c r="C87" s="3" t="s">
        <v>79</v>
      </c>
      <c r="D87" s="4" t="s">
        <v>2</v>
      </c>
      <c r="E87" s="5" t="s">
        <v>3</v>
      </c>
      <c r="F87" s="6" t="s">
        <v>1</v>
      </c>
      <c r="G87" s="7" t="s">
        <v>5</v>
      </c>
      <c r="H87" s="15" t="s">
        <v>45</v>
      </c>
      <c r="I87" s="9" t="s">
        <v>7</v>
      </c>
      <c r="J87" s="10" t="s">
        <v>8</v>
      </c>
      <c r="K87" s="13" t="s">
        <v>28</v>
      </c>
      <c r="L87" s="23" t="s">
        <v>12</v>
      </c>
    </row>
    <row r="88" spans="1:13" x14ac:dyDescent="0.25">
      <c r="A88" t="s">
        <v>9</v>
      </c>
      <c r="B88" t="s">
        <v>53</v>
      </c>
      <c r="C88" s="1">
        <v>1.2500000000000001E-2</v>
      </c>
      <c r="D88">
        <v>0.745</v>
      </c>
      <c r="E88">
        <v>0.84099999999999997</v>
      </c>
      <c r="F88">
        <v>0.94199999999999995</v>
      </c>
      <c r="G88">
        <v>0.72899999999999998</v>
      </c>
      <c r="H88">
        <f>AVERAGE(D88:G88)</f>
        <v>0.81424999999999992</v>
      </c>
      <c r="I88">
        <f>108+1149</f>
        <v>1257</v>
      </c>
      <c r="J88">
        <v>43</v>
      </c>
      <c r="K88" t="s">
        <v>83</v>
      </c>
      <c r="L88" t="s">
        <v>80</v>
      </c>
    </row>
    <row r="89" spans="1:13" x14ac:dyDescent="0.25">
      <c r="A89" t="s">
        <v>13</v>
      </c>
      <c r="B89" t="s">
        <v>53</v>
      </c>
      <c r="C89" s="1">
        <v>3.8194444444444448E-2</v>
      </c>
      <c r="D89">
        <v>0.96499999999999997</v>
      </c>
      <c r="E89">
        <v>0.93300000000000005</v>
      </c>
      <c r="F89">
        <v>0.97099999999999997</v>
      </c>
      <c r="G89">
        <v>0.84499999999999997</v>
      </c>
      <c r="H89">
        <f>AVERAGE(D89:G89)</f>
        <v>0.9285000000000001</v>
      </c>
      <c r="I89">
        <f>801+3530</f>
        <v>4331</v>
      </c>
      <c r="J89">
        <v>15</v>
      </c>
      <c r="K89" t="s">
        <v>84</v>
      </c>
      <c r="L89" t="s">
        <v>85</v>
      </c>
    </row>
    <row r="90" spans="1:13" x14ac:dyDescent="0.25">
      <c r="A90" t="s">
        <v>15</v>
      </c>
      <c r="B90" t="s">
        <v>53</v>
      </c>
      <c r="C90" s="1">
        <v>6.9444444444444441E-3</v>
      </c>
      <c r="D90">
        <v>0.96799999999999997</v>
      </c>
      <c r="E90">
        <v>0.93600000000000005</v>
      </c>
      <c r="F90">
        <v>0.97</v>
      </c>
      <c r="G90">
        <v>0.79500000000000004</v>
      </c>
      <c r="H90">
        <f>AVERAGE(D90:G90)</f>
        <v>0.9172499999999999</v>
      </c>
      <c r="I90">
        <v>741</v>
      </c>
      <c r="J90">
        <v>4</v>
      </c>
      <c r="K90" t="s">
        <v>31</v>
      </c>
      <c r="L90" t="s">
        <v>86</v>
      </c>
    </row>
    <row r="91" spans="1:13" x14ac:dyDescent="0.25">
      <c r="A91" t="s">
        <v>16</v>
      </c>
      <c r="B91" t="s">
        <v>53</v>
      </c>
      <c r="C91" s="1">
        <v>8.3333333333333332E-3</v>
      </c>
      <c r="D91">
        <v>9.9599999999999994E-2</v>
      </c>
      <c r="E91">
        <v>0.41699999999999998</v>
      </c>
      <c r="F91">
        <v>9.3600000000000003E-2</v>
      </c>
      <c r="G91">
        <v>8.1199999999999994E-2</v>
      </c>
      <c r="H91">
        <f>AVERAGE(D91:G91)</f>
        <v>0.17285</v>
      </c>
      <c r="I91">
        <v>877</v>
      </c>
      <c r="J91">
        <v>4</v>
      </c>
      <c r="K91" t="s">
        <v>30</v>
      </c>
      <c r="L91" t="s">
        <v>88</v>
      </c>
    </row>
    <row r="92" spans="1:13" x14ac:dyDescent="0.25">
      <c r="A92" t="s">
        <v>34</v>
      </c>
      <c r="B92" t="s">
        <v>53</v>
      </c>
      <c r="C92" s="1">
        <v>3.888888888888889E-2</v>
      </c>
      <c r="D92">
        <v>0.84099999999999997</v>
      </c>
      <c r="E92">
        <v>0.871</v>
      </c>
      <c r="F92">
        <v>0.89700000000000002</v>
      </c>
      <c r="G92">
        <v>0.8</v>
      </c>
      <c r="H92">
        <f>AVERAGE(D92:G92)</f>
        <v>0.85224999999999995</v>
      </c>
      <c r="I92">
        <f>3253+1128</f>
        <v>4381</v>
      </c>
      <c r="J92">
        <v>55</v>
      </c>
      <c r="K92" t="s">
        <v>32</v>
      </c>
      <c r="L92" t="s">
        <v>87</v>
      </c>
    </row>
    <row r="95" spans="1:13" x14ac:dyDescent="0.25">
      <c r="A95" s="11" t="s">
        <v>81</v>
      </c>
      <c r="B95" s="21" t="s">
        <v>74</v>
      </c>
      <c r="C95" s="18" t="s">
        <v>68</v>
      </c>
      <c r="D95" s="17" t="s">
        <v>71</v>
      </c>
      <c r="E95" s="16" t="s">
        <v>75</v>
      </c>
      <c r="F95" s="17" t="s">
        <v>70</v>
      </c>
      <c r="G95" s="19" t="s">
        <v>76</v>
      </c>
      <c r="H95" s="17" t="s">
        <v>70</v>
      </c>
      <c r="I95" s="20" t="s">
        <v>72</v>
      </c>
      <c r="J95" s="24" t="s">
        <v>89</v>
      </c>
    </row>
    <row r="96" spans="1:13" x14ac:dyDescent="0.25">
      <c r="A96" t="s">
        <v>82</v>
      </c>
      <c r="B96" t="s">
        <v>4</v>
      </c>
      <c r="C96">
        <f>2+2+1.5+1+1+1+1+1+0.5+1+1.5+2+1+1+1</f>
        <v>18.5</v>
      </c>
      <c r="D96">
        <f>(C96*100/21)</f>
        <v>88.095238095238102</v>
      </c>
      <c r="E96">
        <f>0.5+1+1+3+1+1.5+1+1+1+1+1+1+1.5+2+1+2+1+1+2+1+3+0.5+1+2+1+1+2+1+4+1+2+1+1+2+2+1+3+0.5+1+1+1+1+1+3+1+1+1+1+1+1+1+1+2+0.5+1+2+1+0.5+1+1+1.5</f>
        <v>81</v>
      </c>
      <c r="F96">
        <f>(E96*100/97)</f>
        <v>83.505154639175259</v>
      </c>
      <c r="G96">
        <f>2+1+1+1.5+1+1+2+1+3+0.5+2+1+2+1+1+1+0.5+2+1+0.5+1+0.5+3+0.5+3+1+2+2</f>
        <v>39</v>
      </c>
      <c r="H96">
        <f>(G96*100/58)</f>
        <v>67.241379310344826</v>
      </c>
      <c r="I96">
        <f>AVERAGE(D96,F96,H96)</f>
        <v>79.613924014919391</v>
      </c>
      <c r="J96" t="s">
        <v>90</v>
      </c>
    </row>
    <row r="97" spans="1:10" x14ac:dyDescent="0.25">
      <c r="A97" t="s">
        <v>0</v>
      </c>
      <c r="B97" t="s">
        <v>4</v>
      </c>
      <c r="C97">
        <f>0</f>
        <v>0</v>
      </c>
      <c r="D97">
        <f>(C97*100/21)</f>
        <v>0</v>
      </c>
      <c r="E97">
        <v>0</v>
      </c>
      <c r="F97">
        <f t="shared" ref="F97:F102" si="6">(E97*100/97)</f>
        <v>0</v>
      </c>
      <c r="G97">
        <v>0</v>
      </c>
      <c r="H97">
        <f t="shared" ref="H97:H102" si="7">(G97*100/58)</f>
        <v>0</v>
      </c>
      <c r="I97">
        <f t="shared" ref="I97:I98" si="8">AVERAGE(D97,F97,H97)</f>
        <v>0</v>
      </c>
      <c r="J97">
        <v>68</v>
      </c>
    </row>
    <row r="98" spans="1:10" x14ac:dyDescent="0.25">
      <c r="A98" t="s">
        <v>9</v>
      </c>
      <c r="B98" t="s">
        <v>4</v>
      </c>
      <c r="C98">
        <f>1+1+1</f>
        <v>3</v>
      </c>
      <c r="D98">
        <f t="shared" ref="D98:D102" si="9">(C98*100/21)</f>
        <v>14.285714285714286</v>
      </c>
      <c r="E98">
        <f>1+1+1+1+1+1+1+1+1+1+1+1+1+1+1+1+1+1+1+1</f>
        <v>20</v>
      </c>
      <c r="F98">
        <f t="shared" si="6"/>
        <v>20.618556701030929</v>
      </c>
      <c r="G98">
        <f>1+1+1+1+1+1+1+1+0.5+1+1+1+1+1</f>
        <v>13.5</v>
      </c>
      <c r="H98">
        <f t="shared" si="7"/>
        <v>23.275862068965516</v>
      </c>
      <c r="I98">
        <f t="shared" si="8"/>
        <v>19.39337768523691</v>
      </c>
      <c r="J98">
        <v>69</v>
      </c>
    </row>
    <row r="99" spans="1:10" x14ac:dyDescent="0.25">
      <c r="A99" t="s">
        <v>13</v>
      </c>
      <c r="B99" t="s">
        <v>4</v>
      </c>
      <c r="C99">
        <v>0</v>
      </c>
      <c r="D99">
        <f t="shared" si="9"/>
        <v>0</v>
      </c>
      <c r="E99">
        <v>0</v>
      </c>
      <c r="F99">
        <f>(E99*100/97)*1</f>
        <v>0</v>
      </c>
      <c r="G99">
        <v>0</v>
      </c>
      <c r="H99">
        <f t="shared" si="7"/>
        <v>0</v>
      </c>
      <c r="I99">
        <v>0</v>
      </c>
      <c r="J99">
        <v>70</v>
      </c>
    </row>
    <row r="100" spans="1:10" x14ac:dyDescent="0.25">
      <c r="A100" t="s">
        <v>15</v>
      </c>
      <c r="B100" t="s">
        <v>4</v>
      </c>
      <c r="C100">
        <f>1+1+1+0.5+1+0.5+0.5+0.5+1+1</f>
        <v>8</v>
      </c>
      <c r="D100">
        <f t="shared" si="9"/>
        <v>38.095238095238095</v>
      </c>
      <c r="E100">
        <f>1+3+2+2+1.5+1+3+1+2+1+1+1+2+1+1+1+1.5+0.5+1+1+1+1+1+1+1+2+1+1+1+1+1+1+2+1+1+1+1+2+1+2+0.5</f>
        <v>53</v>
      </c>
      <c r="F100">
        <f t="shared" si="6"/>
        <v>54.639175257731956</v>
      </c>
      <c r="G100">
        <f>1+1+1+1+1+1+1+1+1+1+1+1+1+1+2+1+1+3+1+2+1</f>
        <v>25</v>
      </c>
      <c r="H100">
        <f t="shared" si="7"/>
        <v>43.103448275862071</v>
      </c>
      <c r="I100">
        <f>AVERAGE(D100,F100,H100)</f>
        <v>45.279287209610708</v>
      </c>
      <c r="J100">
        <v>71</v>
      </c>
    </row>
    <row r="101" spans="1:10" x14ac:dyDescent="0.25">
      <c r="A101" t="s">
        <v>16</v>
      </c>
      <c r="B101" t="s">
        <v>4</v>
      </c>
      <c r="C101">
        <f>1+1</f>
        <v>2</v>
      </c>
      <c r="D101">
        <f t="shared" si="9"/>
        <v>9.5238095238095237</v>
      </c>
      <c r="E101">
        <f>2+2+2+1+2+1+2</f>
        <v>12</v>
      </c>
      <c r="F101">
        <f t="shared" si="6"/>
        <v>12.371134020618557</v>
      </c>
      <c r="G101">
        <f>2+1</f>
        <v>3</v>
      </c>
      <c r="H101">
        <f t="shared" si="7"/>
        <v>5.1724137931034484</v>
      </c>
      <c r="I101">
        <f t="shared" ref="I101:I102" si="10">AVERAGE(D101,F101,H101)</f>
        <v>9.0224524458438431</v>
      </c>
      <c r="J101">
        <v>72</v>
      </c>
    </row>
    <row r="102" spans="1:10" x14ac:dyDescent="0.25">
      <c r="A102" t="s">
        <v>34</v>
      </c>
      <c r="B102" t="s">
        <v>4</v>
      </c>
      <c r="C102">
        <f>2+1+0.5+1+1+1+1+1+1+0.5+1+1+1+0.5+1</f>
        <v>14.5</v>
      </c>
      <c r="D102">
        <f t="shared" si="9"/>
        <v>69.047619047619051</v>
      </c>
      <c r="E102">
        <f>1+1+0.5+1+1+1+1+1+1+1+1+2+2+1+0.5+1+1+2+0.5+2+1+1+1+1+1+1.5+1+1+1+0.5+1+1+1+2+2+1+0.5+1+1+1+1+1+2+1+0.5+1+1+1+1+1+1+1+1+1+1</f>
        <v>59.5</v>
      </c>
      <c r="F102">
        <f t="shared" si="6"/>
        <v>61.340206185567013</v>
      </c>
      <c r="G102">
        <f>2+0.5+1+1+1+1+1+2+1+1+1+1+1+1+1+1+1+1+1+2</f>
        <v>22.5</v>
      </c>
      <c r="H102">
        <f t="shared" si="7"/>
        <v>38.793103448275865</v>
      </c>
      <c r="I102">
        <f t="shared" si="10"/>
        <v>56.39364289382064</v>
      </c>
      <c r="J102">
        <v>73</v>
      </c>
    </row>
    <row r="105" spans="1:10" x14ac:dyDescent="0.25">
      <c r="A105" s="11" t="s">
        <v>81</v>
      </c>
      <c r="B105" s="21" t="s">
        <v>74</v>
      </c>
      <c r="C105" s="18" t="s">
        <v>68</v>
      </c>
      <c r="D105" s="17" t="s">
        <v>71</v>
      </c>
      <c r="E105" s="16" t="s">
        <v>75</v>
      </c>
      <c r="F105" s="17" t="s">
        <v>70</v>
      </c>
      <c r="G105" s="19" t="s">
        <v>76</v>
      </c>
      <c r="H105" s="17" t="s">
        <v>70</v>
      </c>
      <c r="I105" s="20" t="s">
        <v>72</v>
      </c>
      <c r="J105" s="24" t="s">
        <v>89</v>
      </c>
    </row>
    <row r="106" spans="1:10" x14ac:dyDescent="0.25">
      <c r="A106" t="s">
        <v>82</v>
      </c>
      <c r="B106" t="s">
        <v>53</v>
      </c>
      <c r="C106">
        <f>2+1+0.5+1+2+1+1+1+1+1+2+1.5+2+1+1+1</f>
        <v>20</v>
      </c>
      <c r="D106">
        <f>(C106*100/21)</f>
        <v>95.238095238095241</v>
      </c>
      <c r="E106">
        <f>1+3+1+1+2+1+0.5+2+1+1+1+1+1+1+2+2+1+2+1+2+1+2+2+1+1+1+1+2+1+1+4+1+2+0.5+1+2+2+1+3+0.5+1+1+1+1+1+2.5+1+1+1+2+1+1+1+2+1+1+1+2+2+2</f>
        <v>84</v>
      </c>
      <c r="F106">
        <f>(E106*100/97)</f>
        <v>86.597938144329902</v>
      </c>
      <c r="G106">
        <f>1+1+2+1+1+2+1+0.5+1+2+0.5+2+1+1+1+1+1+1+1+1+1+1+1+1+1+1+3+1+3+1+1+1+1+1+2</f>
        <v>43</v>
      </c>
      <c r="H106">
        <f>(G106*100/58)</f>
        <v>74.137931034482762</v>
      </c>
      <c r="I106">
        <f>AVERAGE(D106,F106,H106)</f>
        <v>85.324654805635973</v>
      </c>
      <c r="J106">
        <v>74</v>
      </c>
    </row>
    <row r="107" spans="1:10" x14ac:dyDescent="0.25">
      <c r="A107" t="s">
        <v>9</v>
      </c>
      <c r="B107" t="s">
        <v>53</v>
      </c>
      <c r="D107">
        <f t="shared" ref="D107:D108" si="11">(C107*100/21)</f>
        <v>0</v>
      </c>
      <c r="F107">
        <f t="shared" ref="F107:F108" si="12">(E107*100/97)</f>
        <v>0</v>
      </c>
      <c r="H107">
        <f t="shared" ref="H107:H108" si="13">(G107*100/58)</f>
        <v>0</v>
      </c>
      <c r="I107">
        <f t="shared" ref="I107:I108" si="14">AVERAGE(D107,F107,H107)</f>
        <v>0</v>
      </c>
      <c r="J107">
        <v>75</v>
      </c>
    </row>
    <row r="108" spans="1:10" x14ac:dyDescent="0.25">
      <c r="A108" t="s">
        <v>13</v>
      </c>
      <c r="B108" t="s">
        <v>53</v>
      </c>
      <c r="D108">
        <f t="shared" si="11"/>
        <v>0</v>
      </c>
      <c r="F108">
        <f t="shared" si="12"/>
        <v>0</v>
      </c>
      <c r="H108">
        <f t="shared" si="13"/>
        <v>0</v>
      </c>
      <c r="I108">
        <f t="shared" si="14"/>
        <v>0</v>
      </c>
      <c r="J108">
        <v>76</v>
      </c>
    </row>
    <row r="109" spans="1:10" x14ac:dyDescent="0.25">
      <c r="A109" t="s">
        <v>15</v>
      </c>
      <c r="B109" t="s">
        <v>53</v>
      </c>
      <c r="J109">
        <v>77</v>
      </c>
    </row>
    <row r="110" spans="1:10" x14ac:dyDescent="0.25">
      <c r="A110" t="s">
        <v>16</v>
      </c>
      <c r="B110" t="s">
        <v>53</v>
      </c>
      <c r="J110">
        <v>78</v>
      </c>
    </row>
    <row r="111" spans="1:10" x14ac:dyDescent="0.25">
      <c r="A111" t="s">
        <v>34</v>
      </c>
      <c r="B111" t="s">
        <v>53</v>
      </c>
      <c r="J111">
        <v>79</v>
      </c>
    </row>
  </sheetData>
  <phoneticPr fontId="7" type="noConversion"/>
  <hyperlinks>
    <hyperlink ref="M79" r:id="rId1" xr:uid="{BC296B8E-89B7-4FA8-8055-146745C6259D}"/>
    <hyperlink ref="M80" r:id="rId2" xr:uid="{0FE46017-0F3A-41AD-80B6-B46BE737503A}"/>
    <hyperlink ref="M77" r:id="rId3" xr:uid="{6B5217EF-C77B-47FC-81A6-1C78E1F07C7F}"/>
    <hyperlink ref="M76" r:id="rId4" xr:uid="{02750EE5-6BA2-4E15-9AEE-FC013E241CE2}"/>
    <hyperlink ref="M78" r:id="rId5" xr:uid="{5C33A2AA-E732-4122-AAD8-9444A1DBE8FF}"/>
    <hyperlink ref="M81" r:id="rId6" xr:uid="{57442EAE-AE8D-4E0B-8F9E-521C74FE67C0}"/>
    <hyperlink ref="M82" r:id="rId7" xr:uid="{E67552D7-CCA8-4E0B-8007-3428DB8DA988}"/>
  </hyperlinks>
  <pageMargins left="0.7" right="0.7" top="0.75" bottom="0.75" header="0.3" footer="0.3"/>
  <pageSetup orientation="portrait" r:id="rId8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7997C83D1094A9017416C76E02DDF" ma:contentTypeVersion="11" ma:contentTypeDescription="Create a new document." ma:contentTypeScope="" ma:versionID="e8dc3f2edb17311a31ace1330368616e">
  <xsd:schema xmlns:xsd="http://www.w3.org/2001/XMLSchema" xmlns:xs="http://www.w3.org/2001/XMLSchema" xmlns:p="http://schemas.microsoft.com/office/2006/metadata/properties" xmlns:ns3="b8a1387a-ac90-432b-8a56-d4f106129871" targetNamespace="http://schemas.microsoft.com/office/2006/metadata/properties" ma:root="true" ma:fieldsID="89391965b8b6a18a93401391d25a9d69" ns3:_="">
    <xsd:import namespace="b8a1387a-ac90-432b-8a56-d4f1061298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1387a-ac90-432b-8a56-d4f106129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a1387a-ac90-432b-8a56-d4f106129871" xsi:nil="true"/>
  </documentManagement>
</p:properties>
</file>

<file path=customXml/itemProps1.xml><?xml version="1.0" encoding="utf-8"?>
<ds:datastoreItem xmlns:ds="http://schemas.openxmlformats.org/officeDocument/2006/customXml" ds:itemID="{675E89C2-C335-48A4-97ED-D95319AB8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a1387a-ac90-432b-8a56-d4f1061298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E8BEFA-6CC6-4BB7-BF0F-350164A48F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610C3A-DA45-4FC0-A03D-DF384A985209}">
  <ds:schemaRefs>
    <ds:schemaRef ds:uri="b8a1387a-ac90-432b-8a56-d4f106129871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Aleksandrs Vaiculevičs</dc:creator>
  <cp:lastModifiedBy>Aleksandrs Vaiculevičs</cp:lastModifiedBy>
  <dcterms:created xsi:type="dcterms:W3CDTF">2025-03-31T11:38:37Z</dcterms:created>
  <dcterms:modified xsi:type="dcterms:W3CDTF">2025-04-07T20:04:10Z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0x010100E167997C83D1094A9017416C76E02DDF</vt:lpwstr>
  </property>
</Properties>
</file>