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257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P3" i="3"/>
  <c r="P4"/>
  <c r="P6"/>
  <c r="P7"/>
  <c r="P2"/>
  <c r="D26"/>
  <c r="E26"/>
  <c r="F26" s="1"/>
  <c r="G26"/>
  <c r="D27"/>
  <c r="E27"/>
  <c r="F27" s="1"/>
  <c r="G27"/>
  <c r="D28"/>
  <c r="E28"/>
  <c r="F28" s="1"/>
  <c r="G28"/>
  <c r="D29"/>
  <c r="E29"/>
  <c r="F29" s="1"/>
  <c r="G29"/>
  <c r="D30"/>
  <c r="E30"/>
  <c r="F30" s="1"/>
  <c r="G30"/>
  <c r="D31"/>
  <c r="E31"/>
  <c r="F31" s="1"/>
  <c r="G31"/>
  <c r="D32"/>
  <c r="E32"/>
  <c r="F32" s="1"/>
  <c r="G32"/>
  <c r="C39"/>
  <c r="H30" l="1"/>
  <c r="H26"/>
  <c r="H27"/>
  <c r="H31"/>
  <c r="H29"/>
  <c r="H32"/>
  <c r="H28"/>
  <c r="D39"/>
  <c r="R8"/>
  <c r="D5"/>
  <c r="E5"/>
  <c r="F5" s="1"/>
  <c r="G5"/>
  <c r="D6"/>
  <c r="E6"/>
  <c r="F6" s="1"/>
  <c r="G6"/>
  <c r="D7"/>
  <c r="E7"/>
  <c r="F7" s="1"/>
  <c r="G7"/>
  <c r="D8"/>
  <c r="E8"/>
  <c r="F8" s="1"/>
  <c r="G8"/>
  <c r="D9"/>
  <c r="E9"/>
  <c r="F9" s="1"/>
  <c r="G9"/>
  <c r="D10"/>
  <c r="E10"/>
  <c r="F10" s="1"/>
  <c r="G10"/>
  <c r="D11"/>
  <c r="E11"/>
  <c r="F11" s="1"/>
  <c r="G11"/>
  <c r="D12"/>
  <c r="E12"/>
  <c r="F12" s="1"/>
  <c r="G12"/>
  <c r="D13"/>
  <c r="E13"/>
  <c r="F13" s="1"/>
  <c r="G13"/>
  <c r="D14"/>
  <c r="E14"/>
  <c r="F14" s="1"/>
  <c r="G14"/>
  <c r="D15"/>
  <c r="E15"/>
  <c r="F15" s="1"/>
  <c r="G15"/>
  <c r="D16"/>
  <c r="E16"/>
  <c r="F16" s="1"/>
  <c r="G16"/>
  <c r="D17"/>
  <c r="E17"/>
  <c r="F17" s="1"/>
  <c r="G17"/>
  <c r="D18"/>
  <c r="E18"/>
  <c r="F18" s="1"/>
  <c r="G18"/>
  <c r="D19"/>
  <c r="E19"/>
  <c r="F19" s="1"/>
  <c r="G19"/>
  <c r="D20"/>
  <c r="E20"/>
  <c r="F20" s="1"/>
  <c r="G20"/>
  <c r="D21"/>
  <c r="E21"/>
  <c r="F21" s="1"/>
  <c r="G21"/>
  <c r="D22"/>
  <c r="E22"/>
  <c r="F22" s="1"/>
  <c r="G22"/>
  <c r="D23"/>
  <c r="E23"/>
  <c r="F23" s="1"/>
  <c r="G23"/>
  <c r="D24"/>
  <c r="E24"/>
  <c r="F24" s="1"/>
  <c r="G24"/>
  <c r="D25"/>
  <c r="E25"/>
  <c r="F25" s="1"/>
  <c r="G25"/>
  <c r="H18" l="1"/>
  <c r="H8"/>
  <c r="H20"/>
  <c r="H12"/>
  <c r="H7"/>
  <c r="H22"/>
  <c r="H17"/>
  <c r="H10"/>
  <c r="H25"/>
  <c r="H15"/>
  <c r="H13"/>
  <c r="H11"/>
  <c r="H6"/>
  <c r="H23"/>
  <c r="H16"/>
  <c r="H21"/>
  <c r="H19"/>
  <c r="H14"/>
  <c r="H9"/>
  <c r="H5"/>
  <c r="H24"/>
  <c r="G3" l="1"/>
  <c r="G4"/>
  <c r="G2"/>
  <c r="D3"/>
  <c r="E3"/>
  <c r="F3" s="1"/>
  <c r="W2"/>
  <c r="H3" l="1"/>
  <c r="E2" l="1"/>
  <c r="D63" l="1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62"/>
  <c r="E62" s="1"/>
  <c r="D53"/>
  <c r="G39" l="1"/>
  <c r="B53"/>
  <c r="F53" s="1"/>
  <c r="B54"/>
  <c r="B55"/>
  <c r="B56"/>
  <c r="B57"/>
  <c r="C62" l="1"/>
  <c r="G62" s="1"/>
  <c r="C63"/>
  <c r="G63" s="1"/>
  <c r="C64"/>
  <c r="G64" s="1"/>
  <c r="C68"/>
  <c r="G68" s="1"/>
  <c r="C67"/>
  <c r="G67" s="1"/>
  <c r="C66"/>
  <c r="G66" s="1"/>
  <c r="C65"/>
  <c r="G65" s="1"/>
  <c r="A3" i="4"/>
  <c r="A4"/>
  <c r="A5"/>
  <c r="A6"/>
  <c r="A7"/>
  <c r="A8"/>
  <c r="A9"/>
  <c r="A10"/>
  <c r="A11"/>
  <c r="A12"/>
  <c r="A13"/>
  <c r="A2"/>
  <c r="F48" i="3" l="1"/>
  <c r="H48" s="1"/>
  <c r="F37"/>
  <c r="H37" s="1"/>
  <c r="F40"/>
  <c r="H40" s="1"/>
  <c r="F46"/>
  <c r="H46" s="1"/>
  <c r="F41"/>
  <c r="H41" s="1"/>
  <c r="F47"/>
  <c r="H47" s="1"/>
  <c r="F42"/>
  <c r="H42" s="1"/>
  <c r="F38"/>
  <c r="H38" s="1"/>
  <c r="F45"/>
  <c r="H45" s="1"/>
  <c r="F44"/>
  <c r="H44" s="1"/>
  <c r="F43"/>
  <c r="H43" s="1"/>
  <c r="F39"/>
  <c r="H39" s="1"/>
  <c r="I39" s="1"/>
  <c r="F2"/>
  <c r="D2"/>
  <c r="S7"/>
  <c r="D54"/>
  <c r="D55"/>
  <c r="H55" s="1"/>
  <c r="D56"/>
  <c r="H56" s="1"/>
  <c r="D57"/>
  <c r="C47"/>
  <c r="C42"/>
  <c r="C43"/>
  <c r="C46"/>
  <c r="C38"/>
  <c r="C45"/>
  <c r="C48"/>
  <c r="C37"/>
  <c r="C40"/>
  <c r="C41"/>
  <c r="C44"/>
  <c r="G43" l="1"/>
  <c r="G41"/>
  <c r="G38"/>
  <c r="G44"/>
  <c r="G45"/>
  <c r="I45" s="1"/>
  <c r="G42"/>
  <c r="G46"/>
  <c r="I46" s="1"/>
  <c r="G48"/>
  <c r="G37"/>
  <c r="G47"/>
  <c r="I47" s="1"/>
  <c r="G40"/>
  <c r="H2"/>
  <c r="F57"/>
  <c r="F55"/>
  <c r="F56"/>
  <c r="G53"/>
  <c r="H53" s="1"/>
  <c r="I56"/>
  <c r="F54"/>
  <c r="I55"/>
  <c r="B49"/>
  <c r="C72" l="1"/>
  <c r="G72" s="1"/>
  <c r="C76"/>
  <c r="G76" s="1"/>
  <c r="C73"/>
  <c r="G73" s="1"/>
  <c r="C75"/>
  <c r="G75" s="1"/>
  <c r="C74"/>
  <c r="G74" s="1"/>
  <c r="G57"/>
  <c r="C87"/>
  <c r="G87" s="1"/>
  <c r="C86"/>
  <c r="G86" s="1"/>
  <c r="C85"/>
  <c r="G85" s="1"/>
  <c r="C84"/>
  <c r="G84" s="1"/>
  <c r="C80"/>
  <c r="G80" s="1"/>
  <c r="C79"/>
  <c r="G79" s="1"/>
  <c r="C78"/>
  <c r="G78" s="1"/>
  <c r="C77"/>
  <c r="G77" s="1"/>
  <c r="C83"/>
  <c r="G83" s="1"/>
  <c r="C82"/>
  <c r="G82" s="1"/>
  <c r="C81"/>
  <c r="G81" s="1"/>
  <c r="G54"/>
  <c r="H54" s="1"/>
  <c r="I54" s="1"/>
  <c r="C71"/>
  <c r="G71" s="1"/>
  <c r="C70"/>
  <c r="G70" s="1"/>
  <c r="C69"/>
  <c r="G69" s="1"/>
  <c r="H57"/>
  <c r="I57" s="1"/>
  <c r="I53"/>
  <c r="D46"/>
  <c r="D37"/>
  <c r="D47"/>
  <c r="D48"/>
  <c r="G58" l="1"/>
  <c r="V6" l="1"/>
  <c r="V5"/>
  <c r="V3"/>
  <c r="V7"/>
  <c r="V4"/>
  <c r="V2"/>
  <c r="S2"/>
  <c r="U2" s="1"/>
  <c r="S6"/>
  <c r="S3"/>
  <c r="U3" s="1"/>
  <c r="V8" l="1"/>
  <c r="S5"/>
  <c r="U5" s="1"/>
  <c r="S4"/>
  <c r="U4" s="1"/>
  <c r="I37"/>
  <c r="D38"/>
  <c r="U6"/>
  <c r="I40"/>
  <c r="D4"/>
  <c r="E4"/>
  <c r="F4" s="1"/>
  <c r="D41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C49" i="3" l="1"/>
  <c r="I48" s="1"/>
  <c r="D44"/>
  <c r="I43"/>
  <c r="I44"/>
  <c r="D45"/>
  <c r="I38"/>
  <c r="D40"/>
  <c r="I41"/>
  <c r="D42"/>
  <c r="D43"/>
  <c r="I42"/>
  <c r="U7"/>
  <c r="H4"/>
  <c r="I40" i="2"/>
  <c r="I44"/>
  <c r="I41"/>
  <c r="I32"/>
  <c r="I31"/>
  <c r="I30"/>
  <c r="I29"/>
  <c r="I28"/>
  <c r="I27"/>
  <c r="I26"/>
  <c r="D49" i="3" l="1"/>
  <c r="P5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<sst xmlns="http://schemas.openxmlformats.org/spreadsheetml/2006/main" count="347" uniqueCount="126">
  <si>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</si>
  <si>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</si>
  <si>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</si>
  <si>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</si>
  <si>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</si>
  <si>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</si>
  <si>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</si>
  <si>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</si>
  <si>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</si>
  <si>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</si>
  <si>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</si>
  <si>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</si>
  <si>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</si>
  <si>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</si>
  <si>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</si>
  <si>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</si>
  <si>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</si>
  <si>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</si>
  <si>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</si>
  <si>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</si>
  <si>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</si>
  <si>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</si>
  <si>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</si>
  <si>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</si>
  <si>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</si>
  <si>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</si>
  <si>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</si>
  <si>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</si>
  <si>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</si>
  <si>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</si>
  <si>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</si>
  <si>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</si>
  <si>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</si>
  <si>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</si>
  <si>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</si>
  <si>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</si>
  <si>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</si>
  <si>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</si>
  <si>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</si>
  <si>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</si>
  <si>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</si>
  <si>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</si>
  <si>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</si>
  <si>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</si>
  <si>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</si>
  <si>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</si>
  <si>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</si>
  <si>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</si>
  <si>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</si>
  <si>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</si>
  <si>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</si>
  <si>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</si>
  <si>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</si>
  <si>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</si>
  <si>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</si>
  <si>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</si>
  <si>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</si>
  <si>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</si>
  <si>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</si>
  <si>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</si>
  <si>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</si>
  <si>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</si>
  <si>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</si>
  <si>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</si>
  <si>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</si>
  <si>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</si>
  <si>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</si>
  <si>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</si>
  <si>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</si>
  <si>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</si>
  <si>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</si>
  <si>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</si>
  <si>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</si>
  <si>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</si>
  <si>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</si>
  <si>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</si>
  <si>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</si>
  <si>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</si>
  <si>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</si>
  <si>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</si>
  <si>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</si>
  <si>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</si>
  <si>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</si>
  <si>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</si>
  <si>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</si>
  <si>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</si>
  <si>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</si>
  <si>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</si>
  <si>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</si>
  <si>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</si>
  <si>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</si>
  <si>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</si>
  <si>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</si>
  <si>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</si>
  <si>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</si>
  <si>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</si>
  <si>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</si>
  <si>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</si>
  <si>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</si>
  <si>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</si>
  <si>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</si>
  <si>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</si>
  <si>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</si>
  <si>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</si>
  <si>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</si>
  <si>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</si>
  <si>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</si>
  <si>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select_flight</t>
  </si>
  <si>
    <t>sigh_off</t>
  </si>
  <si>
    <t>Просмотр броней</t>
  </si>
  <si>
    <t>click_sign_up</t>
  </si>
  <si>
    <t>user_profile</t>
  </si>
  <si>
    <t>click_continue</t>
  </si>
  <si>
    <t>find_flights</t>
  </si>
  <si>
    <t>click_itinerary</t>
  </si>
  <si>
    <t>delete_flight</t>
  </si>
  <si>
    <t xml:space="preserve">Threshold </t>
  </si>
  <si>
    <t xml:space="preserve">Violation(%) </t>
  </si>
  <si>
    <t>Invoice</t>
  </si>
  <si>
    <t>logIn</t>
  </si>
  <si>
    <t>UC1_LogIn_LogOut</t>
  </si>
  <si>
    <t>UC2_SearchTicketWithoutPay</t>
  </si>
  <si>
    <t>UC3_BuyTickets</t>
  </si>
  <si>
    <t>UC4_ViewIneitrary</t>
  </si>
  <si>
    <t>UC5_DeleteTicket</t>
  </si>
  <si>
    <t>UC6_Registration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</si>
</sst>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7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3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</cellStyleXfs>
  <cellXfs count="78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7" fillId="0" borderId="12" xfId="0" applyFont="1" applyBorder="1" applyAlignment="1">
      <alignment vertical="center" wrapText="1"/>
    </xf>
    <xf numFmtId="0" fontId="7" fillId="39" borderId="17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horizontal="center" vertical="center" wrapText="1"/>
    </xf>
    <xf numFmtId="0" fontId="5" fillId="39" borderId="17" xfId="0" applyFont="1" applyFill="1" applyBorder="1" applyAlignment="1">
      <alignment horizontal="left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7" fillId="0" borderId="24" xfId="0" applyFont="1" applyBorder="1" applyAlignment="1">
      <alignment vertical="center" wrapText="1"/>
    </xf>
    <xf numFmtId="9" fontId="0" fillId="0" borderId="25" xfId="44" applyFont="1" applyBorder="1"/>
    <xf numFmtId="0" fontId="7" fillId="0" borderId="12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0" borderId="2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2" fillId="0" borderId="0" xfId="0" applyFont="1"/>
    <xf numFmtId="164" fontId="0" fillId="37" borderId="2" xfId="0" applyNumberFormat="1" applyFill="1" applyBorder="1"/>
    <xf numFmtId="164" fontId="0" fillId="37" borderId="14" xfId="0" applyNumberFormat="1" applyFill="1" applyBorder="1"/>
    <xf numFmtId="0" fontId="1" fillId="0" borderId="0" xfId="66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7">
    <cellStyle name="20% - Акцент1" xfId="19" builtinId="30" customBuiltin="1"/>
    <cellStyle name="20% - Акцент1 2" xfId="69"/>
    <cellStyle name="20% — акцент1 2" xfId="48"/>
    <cellStyle name="20% - Акцент2" xfId="23" builtinId="34" customBuiltin="1"/>
    <cellStyle name="20% - Акцент2 2" xfId="72"/>
    <cellStyle name="20% — акцент2 2" xfId="51"/>
    <cellStyle name="20% - Акцент3" xfId="27" builtinId="38" customBuiltin="1"/>
    <cellStyle name="20% - Акцент3 2" xfId="75"/>
    <cellStyle name="20% — акцент3 2" xfId="54"/>
    <cellStyle name="20% - Акцент4" xfId="31" builtinId="42" customBuiltin="1"/>
    <cellStyle name="20% - Акцент4 2" xfId="78"/>
    <cellStyle name="20% — акцент4 2" xfId="57"/>
    <cellStyle name="20% - Акцент5" xfId="35" builtinId="46" customBuiltin="1"/>
    <cellStyle name="20% - Акцент5 2" xfId="81"/>
    <cellStyle name="20% — акцент5 2" xfId="60"/>
    <cellStyle name="20% - Акцент6" xfId="39" builtinId="50" customBuiltin="1"/>
    <cellStyle name="20% - Акцент6 2" xfId="84"/>
    <cellStyle name="20% — акцент6 2" xfId="63"/>
    <cellStyle name="40% - Акцент1" xfId="20" builtinId="31" customBuiltin="1"/>
    <cellStyle name="40% - Акцент1 2" xfId="70"/>
    <cellStyle name="40% — акцент1 2" xfId="49"/>
    <cellStyle name="40% - Акцент2" xfId="24" builtinId="35" customBuiltin="1"/>
    <cellStyle name="40% - Акцент2 2" xfId="73"/>
    <cellStyle name="40% — акцент2 2" xfId="52"/>
    <cellStyle name="40% - Акцент3" xfId="28" builtinId="39" customBuiltin="1"/>
    <cellStyle name="40% - Акцент3 2" xfId="76"/>
    <cellStyle name="40% — акцент3 2" xfId="55"/>
    <cellStyle name="40% - Акцент4" xfId="32" builtinId="43" customBuiltin="1"/>
    <cellStyle name="40% - Акцент4 2" xfId="79"/>
    <cellStyle name="40% — акцент4 2" xfId="58"/>
    <cellStyle name="40% - Акцент5" xfId="36" builtinId="47" customBuiltin="1"/>
    <cellStyle name="40% - Акцент5 2" xfId="82"/>
    <cellStyle name="40% — акцент5 2" xfId="61"/>
    <cellStyle name="40% - Акцент6" xfId="40" builtinId="51" customBuiltin="1"/>
    <cellStyle name="40% - Акцент6 2" xfId="85"/>
    <cellStyle name="40% — акцент6 2" xfId="64"/>
    <cellStyle name="60% - Акцент1" xfId="21" builtinId="32" customBuiltin="1"/>
    <cellStyle name="60% - Акцент1 2" xfId="71"/>
    <cellStyle name="60% — акцент1 2" xfId="50"/>
    <cellStyle name="60% - Акцент2" xfId="25" builtinId="36" customBuiltin="1"/>
    <cellStyle name="60% - Акцент2 2" xfId="74"/>
    <cellStyle name="60% — акцент2 2" xfId="53"/>
    <cellStyle name="60% - Акцент3" xfId="29" builtinId="40" customBuiltin="1"/>
    <cellStyle name="60% - Акцент3 2" xfId="77"/>
    <cellStyle name="60% — акцент3 2" xfId="56"/>
    <cellStyle name="60% - Акцент4" xfId="33" builtinId="44" customBuiltin="1"/>
    <cellStyle name="60% - Акцент4 2" xfId="80"/>
    <cellStyle name="60% — акцент4 2" xfId="59"/>
    <cellStyle name="60% - Акцент5" xfId="37" builtinId="48" customBuiltin="1"/>
    <cellStyle name="60% - Акцент5 2" xfId="83"/>
    <cellStyle name="60% — акцент5 2" xfId="62"/>
    <cellStyle name="60% - Акцент6" xfId="41" builtinId="52" customBuiltin="1"/>
    <cellStyle name="60% - Акцент6 2" xfId="86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67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Катюня" refreshedDate="45035.496460995368" createdVersion="3" refreshedVersion="3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броне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35" maxValue="108"/>
    </cacheField>
    <cacheField name="одним пользователем в минуту" numFmtId="2">
      <sharedItems containsSemiMixedTypes="0" containsString="0" containsNumber="1" minValue="0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55555555555555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5"/>
    <n v="108"/>
    <n v="0.55555555555555558"/>
    <n v="20"/>
    <n v="55.555555555555557"/>
  </r>
  <r>
    <s v="Покупка билета"/>
    <x v="1"/>
    <n v="1"/>
    <n v="5"/>
    <n v="108"/>
    <n v="0.55555555555555558"/>
    <n v="20"/>
    <n v="55.555555555555557"/>
  </r>
  <r>
    <s v="Покупка билета"/>
    <x v="2"/>
    <n v="1"/>
    <n v="5"/>
    <n v="108"/>
    <n v="0.55555555555555558"/>
    <n v="20"/>
    <n v="55.555555555555557"/>
  </r>
  <r>
    <s v="Покупка билета"/>
    <x v="3"/>
    <n v="1"/>
    <n v="5"/>
    <n v="108"/>
    <n v="0.55555555555555558"/>
    <n v="20"/>
    <n v="55.555555555555557"/>
  </r>
  <r>
    <s v="Покупка билета"/>
    <x v="4"/>
    <n v="1"/>
    <n v="5"/>
    <n v="108"/>
    <n v="0.55555555555555558"/>
    <n v="20"/>
    <n v="55.555555555555557"/>
  </r>
  <r>
    <s v="Покупка билета"/>
    <x v="5"/>
    <n v="1"/>
    <n v="5"/>
    <n v="108"/>
    <n v="0.55555555555555558"/>
    <n v="20"/>
    <n v="55.555555555555557"/>
  </r>
  <r>
    <s v="Покупка билета"/>
    <x v="6"/>
    <n v="1"/>
    <n v="5"/>
    <n v="108"/>
    <n v="0.55555555555555558"/>
    <n v="20"/>
    <n v="55.555555555555557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1"/>
    <n v="70"/>
    <n v="0.8571428571428571"/>
    <n v="20"/>
    <n v="17.142857142857142"/>
  </r>
  <r>
    <s v="Логин"/>
    <x v="1"/>
    <n v="1"/>
    <n v="1"/>
    <n v="70"/>
    <n v="0.8571428571428571"/>
    <n v="20"/>
    <n v="17.142857142857142"/>
  </r>
  <r>
    <s v="Логин"/>
    <x v="2"/>
    <n v="1"/>
    <n v="1"/>
    <n v="70"/>
    <n v="0.8571428571428571"/>
    <n v="20"/>
    <n v="17.142857142857142"/>
  </r>
  <r>
    <s v="Логин"/>
    <x v="8"/>
    <n v="1"/>
    <n v="1"/>
    <n v="70"/>
    <n v="0.8571428571428571"/>
    <n v="20"/>
    <n v="17.142857142857142"/>
  </r>
  <r>
    <s v="Поиск билета без покупки"/>
    <x v="0"/>
    <n v="1"/>
    <n v="1"/>
    <n v="35"/>
    <n v="1.7142857142857142"/>
    <n v="20"/>
    <n v="34.285714285714285"/>
  </r>
  <r>
    <s v="Поиск билета без покупки"/>
    <x v="1"/>
    <n v="1"/>
    <n v="1"/>
    <n v="35"/>
    <n v="1.7142857142857142"/>
    <n v="20"/>
    <n v="34.285714285714285"/>
  </r>
  <r>
    <s v="Поиск билета без покупки"/>
    <x v="2"/>
    <n v="1"/>
    <n v="1"/>
    <n v="35"/>
    <n v="1.7142857142857142"/>
    <n v="20"/>
    <n v="34.285714285714285"/>
  </r>
  <r>
    <s v="Поиск билета без покупки"/>
    <x v="3"/>
    <n v="1"/>
    <n v="1"/>
    <n v="35"/>
    <n v="1.7142857142857142"/>
    <n v="20"/>
    <n v="34.285714285714285"/>
  </r>
  <r>
    <s v="Поиск билета без покупки"/>
    <x v="4"/>
    <n v="1"/>
    <n v="1"/>
    <n v="35"/>
    <n v="1.7142857142857142"/>
    <n v="20"/>
    <n v="34.285714285714285"/>
  </r>
  <r>
    <s v="Поиск билета без покупки"/>
    <x v="8"/>
    <n v="1"/>
    <n v="1"/>
    <n v="35"/>
    <n v="1.7142857142857142"/>
    <n v="20"/>
    <n v="34.285714285714285"/>
  </r>
  <r>
    <s v="Ознакомление с путевым листом"/>
    <x v="0"/>
    <n v="1"/>
    <n v="1"/>
    <n v="66"/>
    <n v="0.90909090909090906"/>
    <n v="20"/>
    <n v="18.18181818181818"/>
  </r>
  <r>
    <s v="Ознакомление с путевым листом"/>
    <x v="1"/>
    <n v="1"/>
    <n v="1"/>
    <n v="66"/>
    <n v="0.90909090909090906"/>
    <n v="20"/>
    <n v="18.18181818181818"/>
  </r>
  <r>
    <s v="Ознакомление с путевым листом"/>
    <x v="6"/>
    <n v="1"/>
    <n v="1"/>
    <n v="66"/>
    <n v="0.90909090909090906"/>
    <n v="20"/>
    <n v="18.18181818181818"/>
  </r>
  <r>
    <s v="Ознакомление с путевым листом"/>
    <x v="8"/>
    <n v="0"/>
    <n v="1"/>
    <n v="66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compact="0" compactData="0" multipleFieldFilters="0">
  <location ref="I1:J14" firstHeaderRow="1" firstDataRow="1" firstDataCol="1"/>
  <pivotFields count="8">
    <pivotField compact="0" outline="0" showAll="0" insertBlankRow="1"/>
    <pivotField axis="axisRow" compact="0" outline="0" showAll="0" insertBlankRow="1">
      <items count="13">
        <item x="1"/>
        <item x="4"/>
        <item x="8"/>
        <item x="3"/>
        <item x="5"/>
        <item x="7"/>
        <item x="0"/>
        <item x="9"/>
        <item x="10"/>
        <item x="11"/>
        <item x="2"/>
        <item x="6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dataField="1" compact="0" outline="0" showAll="0" insertBlankRow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7"/>
  <sheetViews>
    <sheetView tabSelected="1" topLeftCell="A25" zoomScale="80" zoomScaleNormal="80" workbookViewId="0">
      <selection activeCell="N43" sqref="N43"/>
    </sheetView>
  </sheetViews>
  <sheetFormatPr defaultColWidth="11.42578125" defaultRowHeight="1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9.5703125" customWidth="1"/>
    <col min="10" max="10" width="21.7109375" customWidth="1"/>
    <col min="11" max="11" width="6.28515625" customWidth="1"/>
    <col min="12" max="12" width="4.5703125" customWidth="1"/>
    <col min="13" max="13" width="35.140625" bestFit="1" customWidth="1"/>
    <col min="14" max="14" width="11" customWidth="1"/>
    <col min="15" max="15" width="14.5703125" customWidth="1"/>
    <col min="16" max="16" width="23.42578125" bestFit="1" customWidth="1"/>
    <col min="17" max="17" width="12.5703125" customWidth="1"/>
    <col min="18" max="18" width="10.5703125" customWidth="1"/>
    <col min="19" max="19" width="12.28515625" customWidth="1"/>
  </cols>
  <sheetData>
    <row r="1" spans="1:24" ht="15.75" thickBot="1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6</v>
      </c>
      <c r="I1" s="16" t="s">
        <v>37</v>
      </c>
      <c r="J1" t="s">
        <v>51</v>
      </c>
      <c r="M1" t="s">
        <v>41</v>
      </c>
      <c r="N1" t="s">
        <v>43</v>
      </c>
      <c r="O1" t="s">
        <v>44</v>
      </c>
      <c r="P1" t="s">
        <v>105</v>
      </c>
      <c r="Q1" t="s">
        <v>45</v>
      </c>
      <c r="R1" t="s">
        <v>42</v>
      </c>
      <c r="S1" t="s">
        <v>46</v>
      </c>
      <c r="T1" s="22" t="s">
        <v>47</v>
      </c>
      <c r="U1" s="22" t="s">
        <v>48</v>
      </c>
      <c r="V1" s="34" t="s">
        <v>49</v>
      </c>
      <c r="X1" t="s">
        <v>50</v>
      </c>
    </row>
    <row r="2" spans="1:24">
      <c r="A2" s="30" t="s">
        <v>7</v>
      </c>
      <c r="B2" s="30" t="s">
        <v>62</v>
      </c>
      <c r="C2" s="66">
        <v>1</v>
      </c>
      <c r="D2" s="68">
        <f t="shared" ref="D2:D4" si="0">VLOOKUP(A2,$M$1:$W$8,6,FALSE)</f>
        <v>5</v>
      </c>
      <c r="E2">
        <f>VLOOKUP(A2,$M$1:$W$8,5,FALSE)</f>
        <v>108</v>
      </c>
      <c r="F2" s="21">
        <f>60/E2*C2</f>
        <v>0.55555555555555558</v>
      </c>
      <c r="G2">
        <f>VLOOKUP(A2,$M$1:$W$8,8,FALSE)</f>
        <v>20</v>
      </c>
      <c r="H2" s="20">
        <f>D2*F2*G2</f>
        <v>55.555555555555557</v>
      </c>
      <c r="I2" t="s">
        <v>0</v>
      </c>
      <c r="J2" s="20">
        <v>148.69535693065106</v>
      </c>
      <c r="K2" s="15"/>
      <c r="M2" t="s">
        <v>7</v>
      </c>
      <c r="N2" s="24">
        <v>2.3363999999999998</v>
      </c>
      <c r="O2" s="72">
        <v>40.7744</v>
      </c>
      <c r="P2" s="63">
        <f>N2+O2</f>
        <v>43.110799999999998</v>
      </c>
      <c r="Q2" s="36">
        <v>108</v>
      </c>
      <c r="R2" s="18">
        <v>5</v>
      </c>
      <c r="S2" s="19">
        <f t="shared" ref="S2:S7" si="1">60/(Q2)</f>
        <v>0.55555555555555558</v>
      </c>
      <c r="T2" s="22">
        <v>20</v>
      </c>
      <c r="U2" s="23">
        <f>ROUND(R2*S2*T2,0)</f>
        <v>56</v>
      </c>
      <c r="V2" s="35">
        <f t="shared" ref="V2:V7" si="2">R2/W$2</f>
        <v>0.5</v>
      </c>
      <c r="W2">
        <f>SUM(R2:R7)</f>
        <v>10</v>
      </c>
    </row>
    <row r="3" spans="1:24">
      <c r="A3" s="30" t="s">
        <v>7</v>
      </c>
      <c r="B3" s="30" t="s">
        <v>0</v>
      </c>
      <c r="C3" s="66">
        <v>1</v>
      </c>
      <c r="D3" s="69">
        <f t="shared" si="0"/>
        <v>5</v>
      </c>
      <c r="E3">
        <f>VLOOKUP(A3,$M$1:$W$8,5,FALSE)</f>
        <v>108</v>
      </c>
      <c r="F3" s="21">
        <f>60/E3*C3</f>
        <v>0.55555555555555558</v>
      </c>
      <c r="G3">
        <f t="shared" ref="G3:G4" si="3">VLOOKUP(A3,$M$1:$W$8,8,FALSE)</f>
        <v>20</v>
      </c>
      <c r="H3" s="20">
        <f>D3*F3*G3</f>
        <v>55.555555555555557</v>
      </c>
      <c r="I3" t="s">
        <v>11</v>
      </c>
      <c r="J3" s="20">
        <v>89.841269841269849</v>
      </c>
      <c r="K3" s="15"/>
      <c r="M3" t="s">
        <v>8</v>
      </c>
      <c r="N3" s="24">
        <v>1.7411000000000001</v>
      </c>
      <c r="O3" s="72">
        <v>20.7256</v>
      </c>
      <c r="P3" s="63">
        <f t="shared" ref="P3:P7" si="4">N3+O3</f>
        <v>22.466699999999999</v>
      </c>
      <c r="Q3" s="36">
        <v>51</v>
      </c>
      <c r="R3" s="18">
        <v>1</v>
      </c>
      <c r="S3" s="19">
        <f t="shared" si="1"/>
        <v>1.1764705882352942</v>
      </c>
      <c r="T3" s="22">
        <v>20</v>
      </c>
      <c r="U3" s="23">
        <f>ROUND(R3*S3*T3,0)</f>
        <v>24</v>
      </c>
      <c r="V3" s="35">
        <f t="shared" si="2"/>
        <v>0.1</v>
      </c>
    </row>
    <row r="4" spans="1:24">
      <c r="A4" s="30" t="s">
        <v>7</v>
      </c>
      <c r="B4" s="30" t="s">
        <v>76</v>
      </c>
      <c r="C4" s="66">
        <v>1</v>
      </c>
      <c r="D4" s="69">
        <f t="shared" si="0"/>
        <v>5</v>
      </c>
      <c r="E4">
        <f t="shared" ref="E4" si="5">VLOOKUP(A4,$M$1:$W$8,5,FALSE)</f>
        <v>108</v>
      </c>
      <c r="F4" s="21">
        <f t="shared" ref="F4" si="6">60/E4*C4</f>
        <v>0.55555555555555558</v>
      </c>
      <c r="G4">
        <f t="shared" si="3"/>
        <v>20</v>
      </c>
      <c r="H4" s="20">
        <f t="shared" ref="H4" si="7">D4*F4*G4</f>
        <v>55.555555555555557</v>
      </c>
      <c r="I4" t="s">
        <v>5</v>
      </c>
      <c r="J4" s="20">
        <v>107.39041562570975</v>
      </c>
      <c r="K4" s="15"/>
      <c r="M4" t="s">
        <v>61</v>
      </c>
      <c r="N4" s="24">
        <v>1.5919000000000001</v>
      </c>
      <c r="O4" s="72">
        <v>20.149100000000001</v>
      </c>
      <c r="P4" s="63">
        <f t="shared" si="4"/>
        <v>21.741</v>
      </c>
      <c r="Q4" s="36">
        <v>37</v>
      </c>
      <c r="R4" s="18">
        <v>1</v>
      </c>
      <c r="S4" s="19">
        <f t="shared" si="1"/>
        <v>1.6216216216216217</v>
      </c>
      <c r="T4" s="22">
        <v>20</v>
      </c>
      <c r="U4" s="23">
        <f>ROUND(R4*S4*T4,0)</f>
        <v>32</v>
      </c>
      <c r="V4" s="35">
        <f t="shared" si="2"/>
        <v>0.1</v>
      </c>
    </row>
    <row r="5" spans="1:24">
      <c r="A5" s="30" t="s">
        <v>7</v>
      </c>
      <c r="B5" s="30" t="s">
        <v>10</v>
      </c>
      <c r="C5" s="66">
        <v>1</v>
      </c>
      <c r="D5" s="69">
        <f t="shared" ref="D5:D8" si="8">VLOOKUP(A5,$M$1:$W$8,6,FALSE)</f>
        <v>5</v>
      </c>
      <c r="E5">
        <f t="shared" ref="E5:E8" si="9">VLOOKUP(A5,$M$1:$W$8,5,FALSE)</f>
        <v>108</v>
      </c>
      <c r="F5" s="21">
        <f t="shared" ref="F5:F18" si="10">60/E5*C5</f>
        <v>0.55555555555555558</v>
      </c>
      <c r="G5">
        <f t="shared" ref="G5:G25" si="11">VLOOKUP(A5,$M$1:$W$8,8,FALSE)</f>
        <v>20</v>
      </c>
      <c r="H5" s="20">
        <f t="shared" ref="H5:H8" si="12">D5*F5*G5</f>
        <v>55.555555555555557</v>
      </c>
      <c r="I5" t="s">
        <v>10</v>
      </c>
      <c r="J5" s="20">
        <v>89.841269841269849</v>
      </c>
      <c r="K5" s="15"/>
      <c r="M5" t="s">
        <v>66</v>
      </c>
      <c r="N5" s="24">
        <v>1.6847000000000001</v>
      </c>
      <c r="O5" s="72">
        <v>25.793800000000001</v>
      </c>
      <c r="P5" s="63">
        <f t="shared" si="4"/>
        <v>27.4785</v>
      </c>
      <c r="Q5" s="36">
        <v>35</v>
      </c>
      <c r="R5" s="18">
        <v>1</v>
      </c>
      <c r="S5" s="19">
        <f t="shared" si="1"/>
        <v>1.7142857142857142</v>
      </c>
      <c r="T5" s="22">
        <v>20</v>
      </c>
      <c r="U5" s="23">
        <f>ROUND(R5*S5*T5,0)</f>
        <v>34</v>
      </c>
      <c r="V5" s="35">
        <f t="shared" si="2"/>
        <v>0.1</v>
      </c>
    </row>
    <row r="6" spans="1:24">
      <c r="A6" s="30" t="s">
        <v>7</v>
      </c>
      <c r="B6" s="30" t="s">
        <v>11</v>
      </c>
      <c r="C6" s="66">
        <v>1</v>
      </c>
      <c r="D6" s="69">
        <f t="shared" si="8"/>
        <v>5</v>
      </c>
      <c r="E6">
        <f t="shared" si="9"/>
        <v>108</v>
      </c>
      <c r="F6" s="21">
        <f t="shared" si="10"/>
        <v>0.55555555555555558</v>
      </c>
      <c r="G6">
        <f t="shared" si="11"/>
        <v>20</v>
      </c>
      <c r="H6" s="20">
        <f t="shared" si="12"/>
        <v>55.555555555555557</v>
      </c>
      <c r="I6" t="s">
        <v>3</v>
      </c>
      <c r="J6" s="20">
        <v>55.555555555555557</v>
      </c>
      <c r="K6" s="15"/>
      <c r="M6" t="s">
        <v>9</v>
      </c>
      <c r="N6" s="24">
        <v>1.2745</v>
      </c>
      <c r="O6" s="72">
        <v>15.8969</v>
      </c>
      <c r="P6" s="63">
        <f t="shared" si="4"/>
        <v>17.171400000000002</v>
      </c>
      <c r="Q6" s="36">
        <v>66</v>
      </c>
      <c r="R6" s="18">
        <v>1</v>
      </c>
      <c r="S6" s="19">
        <f t="shared" si="1"/>
        <v>0.90909090909090906</v>
      </c>
      <c r="T6" s="22">
        <v>20</v>
      </c>
      <c r="U6" s="23">
        <f>ROUND(R6*S6*T6,0)</f>
        <v>18</v>
      </c>
      <c r="V6" s="35">
        <f t="shared" si="2"/>
        <v>0.1</v>
      </c>
    </row>
    <row r="7" spans="1:24">
      <c r="A7" s="30" t="s">
        <v>7</v>
      </c>
      <c r="B7" s="30" t="s">
        <v>3</v>
      </c>
      <c r="C7" s="66">
        <v>1</v>
      </c>
      <c r="D7" s="69">
        <f t="shared" si="8"/>
        <v>5</v>
      </c>
      <c r="E7">
        <f t="shared" si="9"/>
        <v>108</v>
      </c>
      <c r="F7" s="21">
        <f t="shared" si="10"/>
        <v>0.55555555555555558</v>
      </c>
      <c r="G7">
        <f t="shared" si="11"/>
        <v>20</v>
      </c>
      <c r="H7" s="20">
        <f t="shared" si="12"/>
        <v>55.555555555555557</v>
      </c>
      <c r="I7" t="s">
        <v>12</v>
      </c>
      <c r="J7" s="20">
        <v>23.529411764705884</v>
      </c>
      <c r="K7" s="15"/>
      <c r="M7" t="s">
        <v>67</v>
      </c>
      <c r="N7" s="24">
        <v>1.3287</v>
      </c>
      <c r="O7" s="73">
        <v>15.768800000000001</v>
      </c>
      <c r="P7" s="63">
        <f t="shared" si="4"/>
        <v>17.0975</v>
      </c>
      <c r="Q7" s="36">
        <v>70</v>
      </c>
      <c r="R7" s="18">
        <v>1</v>
      </c>
      <c r="S7" s="19">
        <f t="shared" si="1"/>
        <v>0.8571428571428571</v>
      </c>
      <c r="T7" s="22">
        <v>20</v>
      </c>
      <c r="U7" s="23">
        <f>SUM(U2:U6)</f>
        <v>164</v>
      </c>
      <c r="V7" s="35">
        <f t="shared" si="2"/>
        <v>0.1</v>
      </c>
    </row>
    <row r="8" spans="1:24" ht="15.75" thickBot="1">
      <c r="A8" s="30" t="s">
        <v>7</v>
      </c>
      <c r="B8" s="30" t="s">
        <v>109</v>
      </c>
      <c r="C8" s="66">
        <v>1</v>
      </c>
      <c r="D8" s="67">
        <f t="shared" si="8"/>
        <v>5</v>
      </c>
      <c r="E8">
        <f t="shared" si="9"/>
        <v>108</v>
      </c>
      <c r="F8" s="21">
        <f t="shared" si="10"/>
        <v>0.55555555555555558</v>
      </c>
      <c r="G8">
        <f t="shared" si="11"/>
        <v>20</v>
      </c>
      <c r="H8" s="20">
        <f t="shared" si="12"/>
        <v>55.555555555555557</v>
      </c>
      <c r="I8" t="s">
        <v>62</v>
      </c>
      <c r="J8" s="20">
        <v>181.12778936308348</v>
      </c>
      <c r="K8" s="15"/>
      <c r="R8">
        <f>SUM(R2:R7)</f>
        <v>10</v>
      </c>
      <c r="V8" s="65">
        <f>SUM(V2:V7)</f>
        <v>0.99999999999999989</v>
      </c>
    </row>
    <row r="9" spans="1:24">
      <c r="A9" s="30" t="s">
        <v>8</v>
      </c>
      <c r="B9" s="30" t="s">
        <v>62</v>
      </c>
      <c r="C9" s="30">
        <v>1</v>
      </c>
      <c r="D9" s="50">
        <f>VLOOKUP(A9,$M$1:$W$8,6,FALSE)</f>
        <v>1</v>
      </c>
      <c r="E9" s="20">
        <f>VLOOKUP(A9,$M$1:$W$8,5,FALSE)</f>
        <v>51</v>
      </c>
      <c r="F9" s="21">
        <f t="shared" si="10"/>
        <v>1.1764705882352942</v>
      </c>
      <c r="G9">
        <f t="shared" si="11"/>
        <v>20</v>
      </c>
      <c r="H9" s="20">
        <f>D9*F9*G9</f>
        <v>23.529411764705884</v>
      </c>
      <c r="I9" t="s">
        <v>64</v>
      </c>
      <c r="J9" s="20">
        <v>32.432432432432435</v>
      </c>
      <c r="K9" s="15"/>
    </row>
    <row r="10" spans="1:24">
      <c r="A10" s="30" t="s">
        <v>8</v>
      </c>
      <c r="B10" s="30" t="s">
        <v>0</v>
      </c>
      <c r="C10" s="30">
        <v>1</v>
      </c>
      <c r="D10" s="48">
        <f t="shared" ref="D10:D18" si="13">VLOOKUP(A10,$M$1:$W$8,6,FALSE)</f>
        <v>1</v>
      </c>
      <c r="E10" s="20">
        <f t="shared" ref="E10" si="14">VLOOKUP(A10,$M$1:$W$8,5,FALSE)</f>
        <v>51</v>
      </c>
      <c r="F10" s="21">
        <f t="shared" si="10"/>
        <v>1.1764705882352942</v>
      </c>
      <c r="G10">
        <f t="shared" si="11"/>
        <v>20</v>
      </c>
      <c r="H10" s="20">
        <f t="shared" ref="H10:H13" si="15">D10*F10*G10</f>
        <v>23.529411764705884</v>
      </c>
      <c r="I10" t="s">
        <v>63</v>
      </c>
      <c r="J10" s="20">
        <v>32.432432432432435</v>
      </c>
    </row>
    <row r="11" spans="1:24">
      <c r="A11" s="30" t="s">
        <v>8</v>
      </c>
      <c r="B11" s="30" t="s">
        <v>109</v>
      </c>
      <c r="C11" s="30">
        <v>1</v>
      </c>
      <c r="D11" s="48">
        <f t="shared" si="13"/>
        <v>1</v>
      </c>
      <c r="E11" s="20">
        <f>VLOOKUP(A11,$M$1:$W$8,5,FALSE)</f>
        <v>51</v>
      </c>
      <c r="F11" s="21">
        <f t="shared" si="10"/>
        <v>1.1764705882352942</v>
      </c>
      <c r="G11">
        <f t="shared" si="11"/>
        <v>20</v>
      </c>
      <c r="H11" s="20">
        <f t="shared" si="15"/>
        <v>23.529411764705884</v>
      </c>
      <c r="I11" t="s">
        <v>65</v>
      </c>
      <c r="J11" s="20">
        <v>32.432432432432435</v>
      </c>
    </row>
    <row r="12" spans="1:24">
      <c r="A12" s="30" t="s">
        <v>8</v>
      </c>
      <c r="B12" s="30" t="s">
        <v>12</v>
      </c>
      <c r="C12" s="30">
        <v>1</v>
      </c>
      <c r="D12" s="48">
        <f t="shared" si="13"/>
        <v>1</v>
      </c>
      <c r="E12" s="20">
        <f t="shared" ref="E12:E18" si="16">VLOOKUP(A12,$M$1:$W$8,5,FALSE)</f>
        <v>51</v>
      </c>
      <c r="F12" s="21">
        <f t="shared" si="10"/>
        <v>1.1764705882352942</v>
      </c>
      <c r="G12">
        <f t="shared" si="11"/>
        <v>20</v>
      </c>
      <c r="H12" s="20">
        <f t="shared" si="15"/>
        <v>23.529411764705884</v>
      </c>
      <c r="I12" t="s">
        <v>76</v>
      </c>
      <c r="J12" s="20">
        <v>106.98412698412699</v>
      </c>
    </row>
    <row r="13" spans="1:24" ht="15.75" thickBot="1">
      <c r="A13" s="30" t="s">
        <v>8</v>
      </c>
      <c r="B13" s="30" t="s">
        <v>5</v>
      </c>
      <c r="C13" s="30">
        <v>1</v>
      </c>
      <c r="D13" s="49">
        <f t="shared" si="13"/>
        <v>1</v>
      </c>
      <c r="E13" s="20">
        <f t="shared" si="16"/>
        <v>51</v>
      </c>
      <c r="F13" s="21">
        <f t="shared" si="10"/>
        <v>1.1764705882352942</v>
      </c>
      <c r="G13">
        <f t="shared" si="11"/>
        <v>20</v>
      </c>
      <c r="H13" s="20">
        <f t="shared" si="15"/>
        <v>23.529411764705884</v>
      </c>
      <c r="I13" t="s">
        <v>109</v>
      </c>
      <c r="J13" s="20">
        <v>97.266785502079614</v>
      </c>
    </row>
    <row r="14" spans="1:24">
      <c r="A14" s="30" t="s">
        <v>61</v>
      </c>
      <c r="B14" s="30" t="s">
        <v>62</v>
      </c>
      <c r="C14" s="30">
        <v>1</v>
      </c>
      <c r="D14" s="50">
        <f t="shared" si="13"/>
        <v>1</v>
      </c>
      <c r="E14" s="20">
        <f t="shared" si="16"/>
        <v>37</v>
      </c>
      <c r="F14" s="21">
        <f t="shared" si="10"/>
        <v>1.6216216216216217</v>
      </c>
      <c r="G14">
        <f t="shared" si="11"/>
        <v>20</v>
      </c>
      <c r="H14" s="20">
        <f>D14*F14*G14</f>
        <v>32.432432432432435</v>
      </c>
      <c r="I14" t="s">
        <v>40</v>
      </c>
      <c r="J14" s="20">
        <v>997.52927870574922</v>
      </c>
    </row>
    <row r="15" spans="1:24">
      <c r="A15" s="30" t="s">
        <v>61</v>
      </c>
      <c r="B15" s="30" t="s">
        <v>64</v>
      </c>
      <c r="C15" s="30">
        <v>1</v>
      </c>
      <c r="D15" s="48">
        <f t="shared" si="13"/>
        <v>1</v>
      </c>
      <c r="E15" s="20">
        <f t="shared" si="16"/>
        <v>37</v>
      </c>
      <c r="F15" s="21">
        <f t="shared" si="10"/>
        <v>1.6216216216216217</v>
      </c>
      <c r="G15">
        <f t="shared" si="11"/>
        <v>20</v>
      </c>
      <c r="H15" s="20">
        <f t="shared" ref="H15:H18" si="17">D15*F15*G15</f>
        <v>32.432432432432435</v>
      </c>
    </row>
    <row r="16" spans="1:24">
      <c r="A16" s="30" t="s">
        <v>61</v>
      </c>
      <c r="B16" s="30" t="s">
        <v>63</v>
      </c>
      <c r="C16" s="30">
        <v>1</v>
      </c>
      <c r="D16" s="48">
        <f t="shared" si="13"/>
        <v>1</v>
      </c>
      <c r="E16" s="20">
        <f t="shared" si="16"/>
        <v>37</v>
      </c>
      <c r="F16" s="21">
        <f t="shared" si="10"/>
        <v>1.6216216216216217</v>
      </c>
      <c r="G16">
        <f t="shared" si="11"/>
        <v>20</v>
      </c>
      <c r="H16" s="20">
        <f t="shared" si="17"/>
        <v>32.432432432432435</v>
      </c>
    </row>
    <row r="17" spans="1:8">
      <c r="A17" s="30" t="s">
        <v>61</v>
      </c>
      <c r="B17" s="30" t="s">
        <v>65</v>
      </c>
      <c r="C17" s="30">
        <v>1</v>
      </c>
      <c r="D17" s="48">
        <f t="shared" si="13"/>
        <v>1</v>
      </c>
      <c r="E17" s="20">
        <f t="shared" si="16"/>
        <v>37</v>
      </c>
      <c r="F17" s="21">
        <f t="shared" si="10"/>
        <v>1.6216216216216217</v>
      </c>
      <c r="G17">
        <f t="shared" si="11"/>
        <v>20</v>
      </c>
      <c r="H17" s="20">
        <f t="shared" si="17"/>
        <v>32.432432432432435</v>
      </c>
    </row>
    <row r="18" spans="1:8" ht="15.75" thickBot="1">
      <c r="A18" s="30" t="s">
        <v>61</v>
      </c>
      <c r="B18" s="30" t="s">
        <v>5</v>
      </c>
      <c r="C18" s="30">
        <v>1</v>
      </c>
      <c r="D18" s="48">
        <f t="shared" si="13"/>
        <v>1</v>
      </c>
      <c r="E18" s="20">
        <f t="shared" si="16"/>
        <v>37</v>
      </c>
      <c r="F18" s="21">
        <f t="shared" si="10"/>
        <v>1.6216216216216217</v>
      </c>
      <c r="G18">
        <f t="shared" si="11"/>
        <v>20</v>
      </c>
      <c r="H18" s="20">
        <f t="shared" si="17"/>
        <v>32.432432432432435</v>
      </c>
    </row>
    <row r="19" spans="1:8">
      <c r="A19" s="30" t="s">
        <v>67</v>
      </c>
      <c r="B19" s="30" t="s">
        <v>62</v>
      </c>
      <c r="C19" s="66">
        <v>1</v>
      </c>
      <c r="D19" s="68">
        <f>VLOOKUP(A19,$M$1:$W$8,6,FALSE)</f>
        <v>1</v>
      </c>
      <c r="E19">
        <f>VLOOKUP(A19,$M$1:$W$8,5,FALSE)</f>
        <v>70</v>
      </c>
      <c r="F19" s="21">
        <f>60/E19*C19</f>
        <v>0.8571428571428571</v>
      </c>
      <c r="G19">
        <f t="shared" si="11"/>
        <v>20</v>
      </c>
      <c r="H19" s="20">
        <f>D19*F19*G19</f>
        <v>17.142857142857142</v>
      </c>
    </row>
    <row r="20" spans="1:8">
      <c r="A20" s="30" t="s">
        <v>67</v>
      </c>
      <c r="B20" s="30" t="s">
        <v>0</v>
      </c>
      <c r="C20" s="66">
        <v>1</v>
      </c>
      <c r="D20" s="69">
        <f>VLOOKUP(A20,$M$1:$W$8,6,FALSE)</f>
        <v>1</v>
      </c>
      <c r="E20">
        <f>VLOOKUP(A20,$M$1:$W$8,5,FALSE)</f>
        <v>70</v>
      </c>
      <c r="F20" s="21">
        <f>60/E20*C20</f>
        <v>0.8571428571428571</v>
      </c>
      <c r="G20">
        <f t="shared" si="11"/>
        <v>20</v>
      </c>
      <c r="H20" s="20">
        <f t="shared" ref="H20:H25" si="18">D20*F20*G20</f>
        <v>17.142857142857142</v>
      </c>
    </row>
    <row r="21" spans="1:8">
      <c r="A21" s="30" t="s">
        <v>67</v>
      </c>
      <c r="B21" s="30" t="s">
        <v>76</v>
      </c>
      <c r="C21" s="66">
        <v>1</v>
      </c>
      <c r="D21" s="69">
        <f>VLOOKUP(A21,$M$1:$W$8,6,FALSE)</f>
        <v>1</v>
      </c>
      <c r="E21">
        <f>VLOOKUP(A21,$M$1:$W$8,5,FALSE)</f>
        <v>70</v>
      </c>
      <c r="F21" s="21">
        <f>60/E21*C21</f>
        <v>0.8571428571428571</v>
      </c>
      <c r="G21">
        <f t="shared" si="11"/>
        <v>20</v>
      </c>
      <c r="H21" s="20">
        <f t="shared" si="18"/>
        <v>17.142857142857142</v>
      </c>
    </row>
    <row r="22" spans="1:8" ht="15.75" thickBot="1">
      <c r="A22" s="30" t="s">
        <v>67</v>
      </c>
      <c r="B22" s="30" t="s">
        <v>5</v>
      </c>
      <c r="C22" s="66">
        <v>1</v>
      </c>
      <c r="D22" s="67">
        <f>VLOOKUP(A22,$M$1:$W$8,6,FALSE)</f>
        <v>1</v>
      </c>
      <c r="E22">
        <f>VLOOKUP(A22,$M$1:$W$8,5,FALSE)</f>
        <v>70</v>
      </c>
      <c r="F22" s="21">
        <f>60/E22*C22</f>
        <v>0.8571428571428571</v>
      </c>
      <c r="G22">
        <f t="shared" si="11"/>
        <v>20</v>
      </c>
      <c r="H22" s="20">
        <f t="shared" si="18"/>
        <v>17.142857142857142</v>
      </c>
    </row>
    <row r="23" spans="1:8">
      <c r="A23" s="30" t="s">
        <v>66</v>
      </c>
      <c r="B23" s="30" t="s">
        <v>62</v>
      </c>
      <c r="C23" s="30">
        <v>1</v>
      </c>
      <c r="D23" s="48">
        <f t="shared" ref="D23:D25" si="19">VLOOKUP(A23,$M$1:$W$8,6,FALSE)</f>
        <v>1</v>
      </c>
      <c r="E23">
        <f t="shared" ref="E23:E25" si="20">VLOOKUP(A23,$M$1:$W$8,5,FALSE)</f>
        <v>35</v>
      </c>
      <c r="F23" s="21">
        <f t="shared" ref="F23:F25" si="21">60/E23*C23</f>
        <v>1.7142857142857142</v>
      </c>
      <c r="G23">
        <f t="shared" si="11"/>
        <v>20</v>
      </c>
      <c r="H23" s="20">
        <f t="shared" si="18"/>
        <v>34.285714285714285</v>
      </c>
    </row>
    <row r="24" spans="1:8">
      <c r="A24" s="30" t="s">
        <v>66</v>
      </c>
      <c r="B24" s="30" t="s">
        <v>0</v>
      </c>
      <c r="C24" s="30">
        <v>1</v>
      </c>
      <c r="D24" s="48">
        <f t="shared" si="19"/>
        <v>1</v>
      </c>
      <c r="E24">
        <f t="shared" si="20"/>
        <v>35</v>
      </c>
      <c r="F24" s="21">
        <f t="shared" si="21"/>
        <v>1.7142857142857142</v>
      </c>
      <c r="G24">
        <f t="shared" si="11"/>
        <v>20</v>
      </c>
      <c r="H24" s="20">
        <f t="shared" si="18"/>
        <v>34.285714285714285</v>
      </c>
    </row>
    <row r="25" spans="1:8">
      <c r="A25" s="30" t="s">
        <v>66</v>
      </c>
      <c r="B25" s="30" t="s">
        <v>76</v>
      </c>
      <c r="C25" s="30">
        <v>1</v>
      </c>
      <c r="D25" s="48">
        <f t="shared" si="19"/>
        <v>1</v>
      </c>
      <c r="E25">
        <f t="shared" si="20"/>
        <v>35</v>
      </c>
      <c r="F25" s="21">
        <f t="shared" si="21"/>
        <v>1.7142857142857142</v>
      </c>
      <c r="G25">
        <f t="shared" si="11"/>
        <v>20</v>
      </c>
      <c r="H25" s="20">
        <f t="shared" si="18"/>
        <v>34.285714285714285</v>
      </c>
    </row>
    <row r="26" spans="1:8">
      <c r="A26" s="30" t="s">
        <v>66</v>
      </c>
      <c r="B26" s="30" t="s">
        <v>10</v>
      </c>
      <c r="C26" s="30">
        <v>1</v>
      </c>
      <c r="D26" s="48">
        <f t="shared" ref="D26:D32" si="22">VLOOKUP(A26,$M$1:$W$8,6,FALSE)</f>
        <v>1</v>
      </c>
      <c r="E26">
        <f t="shared" ref="E26:E32" si="23">VLOOKUP(A26,$M$1:$W$8,5,FALSE)</f>
        <v>35</v>
      </c>
      <c r="F26" s="21">
        <f t="shared" ref="F26:F32" si="24">60/E26*C26</f>
        <v>1.7142857142857142</v>
      </c>
      <c r="G26">
        <f t="shared" ref="G26:G32" si="25">VLOOKUP(A26,$M$1:$W$8,8,FALSE)</f>
        <v>20</v>
      </c>
      <c r="H26" s="20">
        <f t="shared" ref="H26:H28" si="26">D26*F26*G26</f>
        <v>34.285714285714285</v>
      </c>
    </row>
    <row r="27" spans="1:8">
      <c r="A27" s="30" t="s">
        <v>66</v>
      </c>
      <c r="B27" s="30" t="s">
        <v>11</v>
      </c>
      <c r="C27" s="30">
        <v>1</v>
      </c>
      <c r="D27" s="48">
        <f t="shared" si="22"/>
        <v>1</v>
      </c>
      <c r="E27">
        <f t="shared" si="23"/>
        <v>35</v>
      </c>
      <c r="F27" s="21">
        <f t="shared" si="24"/>
        <v>1.7142857142857142</v>
      </c>
      <c r="G27">
        <f t="shared" si="25"/>
        <v>20</v>
      </c>
      <c r="H27" s="20">
        <f t="shared" si="26"/>
        <v>34.285714285714285</v>
      </c>
    </row>
    <row r="28" spans="1:8" ht="15.75" thickBot="1">
      <c r="A28" s="30" t="s">
        <v>66</v>
      </c>
      <c r="B28" s="30" t="s">
        <v>5</v>
      </c>
      <c r="C28" s="30">
        <v>1</v>
      </c>
      <c r="D28" s="48">
        <f t="shared" si="22"/>
        <v>1</v>
      </c>
      <c r="E28">
        <f t="shared" si="23"/>
        <v>35</v>
      </c>
      <c r="F28" s="21">
        <f t="shared" si="24"/>
        <v>1.7142857142857142</v>
      </c>
      <c r="G28">
        <f t="shared" si="25"/>
        <v>20</v>
      </c>
      <c r="H28" s="20">
        <f t="shared" si="26"/>
        <v>34.285714285714285</v>
      </c>
    </row>
    <row r="29" spans="1:8">
      <c r="A29" s="30" t="s">
        <v>9</v>
      </c>
      <c r="B29" s="30" t="s">
        <v>62</v>
      </c>
      <c r="C29" s="30">
        <v>1</v>
      </c>
      <c r="D29" s="50">
        <f t="shared" si="22"/>
        <v>1</v>
      </c>
      <c r="E29">
        <f t="shared" si="23"/>
        <v>66</v>
      </c>
      <c r="F29" s="21">
        <f t="shared" si="24"/>
        <v>0.90909090909090906</v>
      </c>
      <c r="G29">
        <f t="shared" si="25"/>
        <v>20</v>
      </c>
      <c r="H29" s="20">
        <f>D29*F29*G29</f>
        <v>18.18181818181818</v>
      </c>
    </row>
    <row r="30" spans="1:8">
      <c r="A30" s="30" t="s">
        <v>9</v>
      </c>
      <c r="B30" s="30" t="s">
        <v>0</v>
      </c>
      <c r="C30" s="30">
        <v>1</v>
      </c>
      <c r="D30" s="48">
        <f t="shared" si="22"/>
        <v>1</v>
      </c>
      <c r="E30">
        <f t="shared" si="23"/>
        <v>66</v>
      </c>
      <c r="F30" s="21">
        <f t="shared" si="24"/>
        <v>0.90909090909090906</v>
      </c>
      <c r="G30">
        <f t="shared" si="25"/>
        <v>20</v>
      </c>
      <c r="H30" s="20">
        <f t="shared" ref="H30:H32" si="27">D30*F30*G30</f>
        <v>18.18181818181818</v>
      </c>
    </row>
    <row r="31" spans="1:8">
      <c r="A31" s="30" t="s">
        <v>9</v>
      </c>
      <c r="B31" s="30" t="s">
        <v>109</v>
      </c>
      <c r="C31" s="30">
        <v>1</v>
      </c>
      <c r="D31" s="48">
        <f t="shared" si="22"/>
        <v>1</v>
      </c>
      <c r="E31">
        <f t="shared" si="23"/>
        <v>66</v>
      </c>
      <c r="F31" s="21">
        <f t="shared" si="24"/>
        <v>0.90909090909090906</v>
      </c>
      <c r="G31">
        <f t="shared" si="25"/>
        <v>20</v>
      </c>
      <c r="H31" s="20">
        <f t="shared" si="27"/>
        <v>18.18181818181818</v>
      </c>
    </row>
    <row r="32" spans="1:8" ht="15.75" thickBot="1">
      <c r="A32" s="30" t="s">
        <v>9</v>
      </c>
      <c r="B32" s="30" t="s">
        <v>5</v>
      </c>
      <c r="C32" s="30">
        <v>0</v>
      </c>
      <c r="D32" s="49">
        <f t="shared" si="22"/>
        <v>1</v>
      </c>
      <c r="E32">
        <f t="shared" si="23"/>
        <v>66</v>
      </c>
      <c r="F32" s="21">
        <f t="shared" si="24"/>
        <v>0</v>
      </c>
      <c r="G32">
        <f t="shared" si="25"/>
        <v>20</v>
      </c>
      <c r="H32" s="20">
        <f t="shared" si="27"/>
        <v>0</v>
      </c>
    </row>
    <row r="34" spans="1:9" ht="15.75" thickBot="1"/>
    <row r="35" spans="1:9">
      <c r="A35" s="75" t="s">
        <v>78</v>
      </c>
      <c r="B35" s="76"/>
    </row>
    <row r="36" spans="1:9" ht="93.75">
      <c r="A36" s="38" t="s">
        <v>77</v>
      </c>
      <c r="B36" s="39" t="s">
        <v>58</v>
      </c>
      <c r="C36" s="37" t="s">
        <v>56</v>
      </c>
      <c r="D36" s="54" t="s">
        <v>57</v>
      </c>
      <c r="E36" s="57"/>
      <c r="F36" s="56" t="s">
        <v>88</v>
      </c>
      <c r="G36" s="29" t="s">
        <v>55</v>
      </c>
      <c r="H36" s="29" t="s">
        <v>59</v>
      </c>
      <c r="I36" s="29" t="s">
        <v>60</v>
      </c>
    </row>
    <row r="37" spans="1:9" ht="37.5">
      <c r="A37" s="38" t="s">
        <v>62</v>
      </c>
      <c r="B37" s="40">
        <v>520</v>
      </c>
      <c r="C37" s="28">
        <f>GETPIVOTDATA("Итого",$I$1,"transaction rq",A37)*3</f>
        <v>543.38336808925044</v>
      </c>
      <c r="D37" s="55">
        <f>1-B37/C37</f>
        <v>4.3032910947340075E-2</v>
      </c>
      <c r="E37" s="53"/>
      <c r="F37" s="52" t="str">
        <f>VLOOKUP(A37,Соответствие!A:B,2,FALSE)</f>
        <v>open_home_page</v>
      </c>
      <c r="G37" s="58">
        <f>C37/3</f>
        <v>181.12778936308348</v>
      </c>
      <c r="H37" s="47">
        <f>VLOOKUP(F37,SummaryReport!A:J,8,FALSE)</f>
        <v>182</v>
      </c>
      <c r="I37" s="26">
        <f t="shared" ref="I37:I48" si="28">1-G37/H37</f>
        <v>4.792366136903925E-3</v>
      </c>
    </row>
    <row r="38" spans="1:9" ht="18.75">
      <c r="A38" s="41" t="s">
        <v>0</v>
      </c>
      <c r="B38" s="40">
        <v>422</v>
      </c>
      <c r="C38" s="28">
        <f t="shared" ref="C38:C48" si="29">GETPIVOTDATA("Итого",$I$1,"transaction rq",A38)*3</f>
        <v>446.08607079195315</v>
      </c>
      <c r="D38" s="55">
        <f>1-B38/C38</f>
        <v>5.3994223018872245E-2</v>
      </c>
      <c r="E38" s="53"/>
      <c r="F38" s="52" t="str">
        <f>VLOOKUP(A38,Соответствие!A:B,2,FALSE)</f>
        <v>login</v>
      </c>
      <c r="G38" s="58">
        <f t="shared" ref="G38:G48" si="30">C38/3</f>
        <v>148.69535693065106</v>
      </c>
      <c r="H38" s="47">
        <f>VLOOKUP(F38,SummaryReport!A:J,8,FALSE)</f>
        <v>149</v>
      </c>
      <c r="I38" s="26">
        <f t="shared" si="28"/>
        <v>2.0445843580465528E-3</v>
      </c>
    </row>
    <row r="39" spans="1:9" ht="37.5">
      <c r="A39" s="41" t="s">
        <v>76</v>
      </c>
      <c r="B39" s="40">
        <v>305</v>
      </c>
      <c r="C39" s="28">
        <f t="shared" ref="C39" si="31">GETPIVOTDATA("Итого",$I$1,"transaction rq",A39)*3</f>
        <v>320.95238095238096</v>
      </c>
      <c r="D39" s="55">
        <f>1-B39/C39</f>
        <v>4.9703264094955513E-2</v>
      </c>
      <c r="E39" s="53"/>
      <c r="F39" s="52" t="str">
        <f>VLOOKUP(A39,Соответствие!A:B,2,FALSE)</f>
        <v>click_flights</v>
      </c>
      <c r="G39" s="58">
        <f t="shared" si="30"/>
        <v>106.98412698412699</v>
      </c>
      <c r="H39" s="47">
        <f>VLOOKUP(F39,SummaryReport!A:J,8,FALSE)</f>
        <v>106</v>
      </c>
      <c r="I39" s="26">
        <f t="shared" si="28"/>
        <v>-9.2842168313866935E-3</v>
      </c>
    </row>
    <row r="40" spans="1:9" ht="37.5">
      <c r="A40" s="41" t="s">
        <v>10</v>
      </c>
      <c r="B40" s="40">
        <v>282</v>
      </c>
      <c r="C40" s="28">
        <f t="shared" si="29"/>
        <v>269.52380952380952</v>
      </c>
      <c r="D40" s="51">
        <f t="shared" ref="D40:D49" si="32">1-B40/C40</f>
        <v>-4.6289752650176652E-2</v>
      </c>
      <c r="E40" s="53"/>
      <c r="F40" s="52" t="str">
        <f>VLOOKUP(A40,Соответствие!A:B,2,FALSE)</f>
        <v>find_flights</v>
      </c>
      <c r="G40" s="58">
        <f t="shared" si="30"/>
        <v>89.841269841269835</v>
      </c>
      <c r="H40" s="47">
        <f>VLOOKUP(F40,SummaryReport!A:J,8,FALSE)</f>
        <v>88</v>
      </c>
      <c r="I40" s="26">
        <f t="shared" si="28"/>
        <v>-2.0923520923520789E-2</v>
      </c>
    </row>
    <row r="41" spans="1:9" ht="37.5">
      <c r="A41" s="41" t="s">
        <v>11</v>
      </c>
      <c r="B41" s="40">
        <v>270</v>
      </c>
      <c r="C41" s="28">
        <f t="shared" si="29"/>
        <v>269.52380952380952</v>
      </c>
      <c r="D41" s="51">
        <f t="shared" si="32"/>
        <v>-1.7667844522968323E-3</v>
      </c>
      <c r="E41" s="53"/>
      <c r="F41" s="52" t="str">
        <f>VLOOKUP(A41,Соответствие!A:B,2,FALSE)</f>
        <v>select_flight</v>
      </c>
      <c r="G41" s="58">
        <f t="shared" si="30"/>
        <v>89.841269841269835</v>
      </c>
      <c r="H41" s="47">
        <f>VLOOKUP(F41,SummaryReport!A:J,8,FALSE)</f>
        <v>89</v>
      </c>
      <c r="I41" s="26">
        <f t="shared" si="28"/>
        <v>-9.4524701266274214E-3</v>
      </c>
    </row>
    <row r="42" spans="1:9" ht="18.75">
      <c r="A42" s="41" t="s">
        <v>3</v>
      </c>
      <c r="B42" s="40">
        <v>175</v>
      </c>
      <c r="C42" s="28">
        <f t="shared" si="29"/>
        <v>166.66666666666669</v>
      </c>
      <c r="D42" s="51">
        <f t="shared" si="32"/>
        <v>-4.9999999999999822E-2</v>
      </c>
      <c r="E42" s="53"/>
      <c r="F42" s="52" t="str">
        <f>VLOOKUP(A42,Соответствие!A:B,2,FALSE)</f>
        <v>payment_details</v>
      </c>
      <c r="G42" s="58">
        <f t="shared" si="30"/>
        <v>55.555555555555564</v>
      </c>
      <c r="H42" s="47">
        <f>VLOOKUP(F42,SummaryReport!A:J,8,FALSE)</f>
        <v>56</v>
      </c>
      <c r="I42" s="26">
        <f t="shared" si="28"/>
        <v>7.9365079365077973E-3</v>
      </c>
    </row>
    <row r="43" spans="1:9" ht="18.75">
      <c r="A43" s="41" t="s">
        <v>109</v>
      </c>
      <c r="B43" s="40">
        <v>280</v>
      </c>
      <c r="C43" s="28">
        <f t="shared" si="29"/>
        <v>291.80035650623881</v>
      </c>
      <c r="D43" s="51">
        <f t="shared" si="32"/>
        <v>4.0439828955406099E-2</v>
      </c>
      <c r="E43" s="64"/>
      <c r="F43" s="52" t="str">
        <f>VLOOKUP(A43,Соответствие!A:B,2,FALSE)</f>
        <v>click_itinerary</v>
      </c>
      <c r="G43" s="58">
        <f t="shared" si="30"/>
        <v>97.2667855020796</v>
      </c>
      <c r="H43" s="47">
        <f>VLOOKUP(F43,SummaryReport!A:J,8,FALSE)</f>
        <v>97</v>
      </c>
      <c r="I43" s="26">
        <f t="shared" si="28"/>
        <v>-2.7503660008205699E-3</v>
      </c>
    </row>
    <row r="44" spans="1:9" ht="18.75">
      <c r="A44" s="41" t="s">
        <v>12</v>
      </c>
      <c r="B44" s="40">
        <v>73</v>
      </c>
      <c r="C44" s="28">
        <f t="shared" si="29"/>
        <v>70.588235294117652</v>
      </c>
      <c r="D44" s="51">
        <f t="shared" si="32"/>
        <v>-3.4166666666666679E-2</v>
      </c>
      <c r="E44" s="53"/>
      <c r="F44" s="52" t="str">
        <f>VLOOKUP(A44,Соответствие!A:B,2,FALSE)</f>
        <v>delete_flight</v>
      </c>
      <c r="G44" s="58">
        <f t="shared" si="30"/>
        <v>23.529411764705884</v>
      </c>
      <c r="H44" s="47">
        <f>VLOOKUP(F44,SummaryReport!A:J,8,FALSE)</f>
        <v>23</v>
      </c>
      <c r="I44" s="26">
        <f t="shared" si="28"/>
        <v>-2.3017902813299296E-2</v>
      </c>
    </row>
    <row r="45" spans="1:9" ht="18.75">
      <c r="A45" s="41" t="s">
        <v>5</v>
      </c>
      <c r="B45" s="40">
        <v>326</v>
      </c>
      <c r="C45" s="28">
        <f t="shared" si="29"/>
        <v>322.17124687712925</v>
      </c>
      <c r="D45" s="51">
        <f t="shared" si="32"/>
        <v>-1.188421735329781E-2</v>
      </c>
      <c r="E45" s="53"/>
      <c r="F45" s="52" t="str">
        <f>VLOOKUP(A45,Соответствие!A:B,2,FALSE)</f>
        <v>sigh_off</v>
      </c>
      <c r="G45" s="58">
        <f t="shared" si="30"/>
        <v>107.39041562570975</v>
      </c>
      <c r="H45" s="47">
        <f>VLOOKUP(F45,SummaryReport!A:J,8,FALSE)</f>
        <v>106</v>
      </c>
      <c r="I45" s="26">
        <f t="shared" si="28"/>
        <v>-1.3117128544431589E-2</v>
      </c>
    </row>
    <row r="46" spans="1:9" ht="37.5">
      <c r="A46" s="41" t="s">
        <v>64</v>
      </c>
      <c r="B46" s="40">
        <v>97</v>
      </c>
      <c r="C46" s="28">
        <f t="shared" si="29"/>
        <v>97.297297297297305</v>
      </c>
      <c r="D46" s="51">
        <f t="shared" si="32"/>
        <v>3.0555555555555891E-3</v>
      </c>
      <c r="E46" s="53"/>
      <c r="F46" s="52" t="str">
        <f>VLOOKUP(A46,Соответствие!A:B,2,FALSE)</f>
        <v>click_sign_up</v>
      </c>
      <c r="G46" s="58">
        <f t="shared" si="30"/>
        <v>32.432432432432435</v>
      </c>
      <c r="H46" s="47">
        <f>VLOOKUP(F46,SummaryReport!A:J,8,FALSE)</f>
        <v>33</v>
      </c>
      <c r="I46" s="26">
        <f t="shared" si="28"/>
        <v>1.7199017199017064E-2</v>
      </c>
    </row>
    <row r="47" spans="1:9" ht="37.5">
      <c r="A47" s="41" t="s">
        <v>63</v>
      </c>
      <c r="B47" s="40">
        <v>97</v>
      </c>
      <c r="C47" s="28">
        <f t="shared" si="29"/>
        <v>97.297297297297305</v>
      </c>
      <c r="D47" s="51">
        <f t="shared" si="32"/>
        <v>3.0555555555555891E-3</v>
      </c>
      <c r="E47" s="53"/>
      <c r="F47" s="52" t="str">
        <f>VLOOKUP(A47,Соответствие!A:B,2,FALSE)</f>
        <v>user_profile</v>
      </c>
      <c r="G47" s="58">
        <f t="shared" si="30"/>
        <v>32.432432432432435</v>
      </c>
      <c r="H47" s="47">
        <f>VLOOKUP(F47,SummaryReport!A:J,8,FALSE)</f>
        <v>33</v>
      </c>
      <c r="I47" s="26">
        <f t="shared" si="28"/>
        <v>1.7199017199017064E-2</v>
      </c>
    </row>
    <row r="48" spans="1:9" ht="37.5">
      <c r="A48" s="41" t="s">
        <v>65</v>
      </c>
      <c r="B48" s="40">
        <v>97</v>
      </c>
      <c r="C48" s="28">
        <f t="shared" si="29"/>
        <v>97.297297297297305</v>
      </c>
      <c r="D48" s="51">
        <f t="shared" si="32"/>
        <v>3.0555555555555891E-3</v>
      </c>
      <c r="E48" s="53"/>
      <c r="F48" s="52" t="str">
        <f>VLOOKUP(A48,Соответствие!A:B,2,FALSE)</f>
        <v>click_continue</v>
      </c>
      <c r="G48" s="58">
        <f t="shared" si="30"/>
        <v>32.432432432432435</v>
      </c>
      <c r="H48" s="47">
        <f>VLOOKUP(F48,SummaryReport!A:J,8,FALSE)</f>
        <v>33</v>
      </c>
      <c r="I48" s="26">
        <f t="shared" si="28"/>
        <v>1.7199017199017064E-2</v>
      </c>
    </row>
    <row r="49" spans="1:10" ht="19.5" thickBot="1">
      <c r="A49" s="42" t="s">
        <v>6</v>
      </c>
      <c r="B49" s="43">
        <f>SUM(B37:B48)</f>
        <v>2944</v>
      </c>
      <c r="C49" s="27">
        <f>SUM(C37:C48)</f>
        <v>2992.5878361172486</v>
      </c>
      <c r="D49" s="25">
        <f t="shared" si="32"/>
        <v>1.6236060151968434E-2</v>
      </c>
    </row>
    <row r="50" spans="1:10">
      <c r="I50" s="32"/>
    </row>
    <row r="51" spans="1:10">
      <c r="C51" s="32" t="s">
        <v>75</v>
      </c>
      <c r="D51" s="32"/>
      <c r="E51" s="32"/>
      <c r="F51" s="32"/>
      <c r="G51" s="32"/>
      <c r="H51" s="32"/>
    </row>
    <row r="52" spans="1:10">
      <c r="B52" t="s">
        <v>90</v>
      </c>
      <c r="C52" t="s">
        <v>74</v>
      </c>
      <c r="D52" t="s">
        <v>70</v>
      </c>
      <c r="E52" t="s">
        <v>72</v>
      </c>
      <c r="F52" t="s">
        <v>71</v>
      </c>
      <c r="G52" t="s">
        <v>73</v>
      </c>
      <c r="H52" t="s">
        <v>89</v>
      </c>
    </row>
    <row r="53" spans="1:10">
      <c r="A53" s="59" t="s">
        <v>7</v>
      </c>
      <c r="B53" s="60">
        <f>124/3</f>
        <v>41.333333333333336</v>
      </c>
      <c r="C53" s="36">
        <v>57</v>
      </c>
      <c r="D53" s="33">
        <f>60/C53</f>
        <v>1.0526315789473684</v>
      </c>
      <c r="E53" s="46">
        <v>20</v>
      </c>
      <c r="F53" s="44">
        <f>B53/(D53*E53)</f>
        <v>1.9633333333333336</v>
      </c>
      <c r="G53" s="20">
        <f>ROUND(F53,0)</f>
        <v>2</v>
      </c>
      <c r="H53" s="20">
        <f>G53*D53*E53</f>
        <v>42.105263157894733</v>
      </c>
      <c r="I53" s="31">
        <f>1-B53/H53</f>
        <v>1.8333333333333202E-2</v>
      </c>
    </row>
    <row r="54" spans="1:10">
      <c r="A54" s="59" t="s">
        <v>98</v>
      </c>
      <c r="B54" s="60">
        <f>150/3</f>
        <v>50</v>
      </c>
      <c r="C54" s="36">
        <v>25</v>
      </c>
      <c r="D54" s="33">
        <f>60/C54</f>
        <v>2.4</v>
      </c>
      <c r="E54" s="46">
        <v>20</v>
      </c>
      <c r="F54" s="44">
        <f>B54/(D54*E54)</f>
        <v>1.0416666666666667</v>
      </c>
      <c r="G54" s="20">
        <f>ROUND(F54,0)</f>
        <v>1</v>
      </c>
      <c r="H54" s="20">
        <f>G54*D54*E54</f>
        <v>48</v>
      </c>
      <c r="I54" s="31">
        <f>1-B54/H54</f>
        <v>-4.1666666666666741E-2</v>
      </c>
    </row>
    <row r="55" spans="1:10">
      <c r="A55" s="59" t="s">
        <v>91</v>
      </c>
      <c r="B55" s="61">
        <f>30/3</f>
        <v>10</v>
      </c>
      <c r="C55" s="45">
        <v>115</v>
      </c>
      <c r="D55" s="33">
        <f>60/C55</f>
        <v>0.52173913043478259</v>
      </c>
      <c r="E55" s="46">
        <v>20</v>
      </c>
      <c r="F55" s="44">
        <f>B55/(D55*E55)</f>
        <v>0.95833333333333337</v>
      </c>
      <c r="G55" s="20">
        <v>1</v>
      </c>
      <c r="H55" s="20">
        <f>G55*D55*E55</f>
        <v>10.434782608695652</v>
      </c>
      <c r="I55" s="31">
        <f>1-B55/H55</f>
        <v>4.166666666666663E-2</v>
      </c>
    </row>
    <row r="56" spans="1:10">
      <c r="A56" s="59" t="s">
        <v>68</v>
      </c>
      <c r="B56" s="60">
        <f>20/3</f>
        <v>6.666666666666667</v>
      </c>
      <c r="C56" s="36">
        <v>180</v>
      </c>
      <c r="D56" s="33">
        <f>60/C56</f>
        <v>0.33333333333333331</v>
      </c>
      <c r="E56" s="46">
        <v>20</v>
      </c>
      <c r="F56" s="44">
        <f>B56/(D56*E56)</f>
        <v>1.0000000000000002</v>
      </c>
      <c r="G56" s="20">
        <v>1</v>
      </c>
      <c r="H56" s="20">
        <f>G56*D56*E56</f>
        <v>6.6666666666666661</v>
      </c>
      <c r="I56" s="31">
        <f>1-B56/H56</f>
        <v>0</v>
      </c>
    </row>
    <row r="57" spans="1:10">
      <c r="A57" s="59" t="s">
        <v>69</v>
      </c>
      <c r="B57" s="60">
        <f>120/3</f>
        <v>40</v>
      </c>
      <c r="C57" s="36">
        <v>30</v>
      </c>
      <c r="D57" s="33">
        <f>60/C57</f>
        <v>2</v>
      </c>
      <c r="E57" s="46">
        <v>20</v>
      </c>
      <c r="F57" s="44">
        <f>B57/(D57*E57)</f>
        <v>1</v>
      </c>
      <c r="G57" s="20">
        <f>ROUND(F57,0)</f>
        <v>1</v>
      </c>
      <c r="H57" s="20">
        <f>G57*D57*E57</f>
        <v>40</v>
      </c>
      <c r="I57" s="31">
        <f>1-B57/H57</f>
        <v>0</v>
      </c>
    </row>
    <row r="58" spans="1:10">
      <c r="G58" s="20">
        <f>SUM(G53:G57)</f>
        <v>6</v>
      </c>
    </row>
    <row r="61" spans="1:10">
      <c r="A61" t="s">
        <v>101</v>
      </c>
      <c r="B61" t="s">
        <v>102</v>
      </c>
      <c r="C61" t="s">
        <v>103</v>
      </c>
      <c r="D61" t="s">
        <v>45</v>
      </c>
      <c r="E61" t="s">
        <v>104</v>
      </c>
      <c r="F61" t="s">
        <v>54</v>
      </c>
      <c r="G61" t="s">
        <v>6</v>
      </c>
      <c r="I61" s="16" t="s">
        <v>39</v>
      </c>
      <c r="J61" t="s">
        <v>51</v>
      </c>
    </row>
    <row r="62" spans="1:10">
      <c r="A62" t="s">
        <v>7</v>
      </c>
      <c r="B62" t="s">
        <v>92</v>
      </c>
      <c r="C62" s="20">
        <f t="shared" ref="C62:C87" si="33">VLOOKUP(A62,$A$53:$H$57,6,FALSE)</f>
        <v>1.9633333333333336</v>
      </c>
      <c r="D62">
        <f t="shared" ref="D62:D87" si="34">VLOOKUP(A62,$A$53:$H$57,3,FALSE)</f>
        <v>57</v>
      </c>
      <c r="E62" s="20">
        <f>60/D62</f>
        <v>1.0526315789473684</v>
      </c>
      <c r="F62">
        <v>20</v>
      </c>
      <c r="G62" s="20">
        <f>C62*E62*F62</f>
        <v>41.333333333333336</v>
      </c>
      <c r="I62" s="17" t="s">
        <v>95</v>
      </c>
      <c r="J62" s="20">
        <v>48</v>
      </c>
    </row>
    <row r="63" spans="1:10">
      <c r="A63" t="s">
        <v>7</v>
      </c>
      <c r="B63" t="s">
        <v>67</v>
      </c>
      <c r="C63" s="20">
        <f t="shared" si="33"/>
        <v>1.9633333333333336</v>
      </c>
      <c r="D63">
        <f t="shared" si="34"/>
        <v>57</v>
      </c>
      <c r="E63" s="20">
        <f t="shared" ref="E63:E87" si="35">60/D63</f>
        <v>1.0526315789473684</v>
      </c>
      <c r="F63">
        <v>20</v>
      </c>
      <c r="G63" s="20">
        <f t="shared" ref="G63:G87" si="36">C63*E63*F63</f>
        <v>41.333333333333336</v>
      </c>
      <c r="I63" s="17" t="s">
        <v>92</v>
      </c>
      <c r="J63" s="20">
        <v>154.66666666666669</v>
      </c>
    </row>
    <row r="64" spans="1:10">
      <c r="A64" t="s">
        <v>7</v>
      </c>
      <c r="B64" t="s">
        <v>93</v>
      </c>
      <c r="C64" s="20">
        <f t="shared" si="33"/>
        <v>1.9633333333333336</v>
      </c>
      <c r="D64">
        <f t="shared" si="34"/>
        <v>57</v>
      </c>
      <c r="E64" s="20">
        <f t="shared" si="35"/>
        <v>1.0526315789473684</v>
      </c>
      <c r="F64">
        <v>20</v>
      </c>
      <c r="G64" s="20">
        <f t="shared" si="36"/>
        <v>41.333333333333336</v>
      </c>
      <c r="I64" s="17" t="s">
        <v>94</v>
      </c>
      <c r="J64" s="20">
        <v>48</v>
      </c>
    </row>
    <row r="65" spans="1:10">
      <c r="A65" t="s">
        <v>7</v>
      </c>
      <c r="B65" t="s">
        <v>94</v>
      </c>
      <c r="C65" s="20">
        <f t="shared" si="33"/>
        <v>1.9633333333333336</v>
      </c>
      <c r="D65">
        <f t="shared" si="34"/>
        <v>57</v>
      </c>
      <c r="E65" s="20">
        <f t="shared" si="35"/>
        <v>1.0526315789473684</v>
      </c>
      <c r="F65">
        <v>20</v>
      </c>
      <c r="G65" s="20">
        <f t="shared" si="36"/>
        <v>41.333333333333336</v>
      </c>
      <c r="I65" s="62" t="s">
        <v>97</v>
      </c>
      <c r="J65" s="20">
        <v>148</v>
      </c>
    </row>
    <row r="66" spans="1:10">
      <c r="A66" t="s">
        <v>7</v>
      </c>
      <c r="B66" t="s">
        <v>95</v>
      </c>
      <c r="C66" s="20">
        <f t="shared" si="33"/>
        <v>1.9633333333333336</v>
      </c>
      <c r="D66">
        <f t="shared" si="34"/>
        <v>57</v>
      </c>
      <c r="E66" s="20">
        <f t="shared" si="35"/>
        <v>1.0526315789473684</v>
      </c>
      <c r="F66">
        <v>20</v>
      </c>
      <c r="G66" s="20">
        <f t="shared" si="36"/>
        <v>41.333333333333336</v>
      </c>
      <c r="I66" s="62" t="s">
        <v>67</v>
      </c>
      <c r="J66" s="20">
        <v>148</v>
      </c>
    </row>
    <row r="67" spans="1:10">
      <c r="A67" t="s">
        <v>7</v>
      </c>
      <c r="B67" t="s">
        <v>96</v>
      </c>
      <c r="C67" s="20">
        <f t="shared" si="33"/>
        <v>1.9633333333333336</v>
      </c>
      <c r="D67">
        <f t="shared" si="34"/>
        <v>57</v>
      </c>
      <c r="E67" s="20">
        <f t="shared" si="35"/>
        <v>1.0526315789473684</v>
      </c>
      <c r="F67">
        <v>20</v>
      </c>
      <c r="G67" s="20">
        <f t="shared" si="36"/>
        <v>41.333333333333336</v>
      </c>
      <c r="I67" s="17" t="s">
        <v>93</v>
      </c>
      <c r="J67" s="20">
        <v>48</v>
      </c>
    </row>
    <row r="68" spans="1:10">
      <c r="A68" t="s">
        <v>7</v>
      </c>
      <c r="B68" t="s">
        <v>97</v>
      </c>
      <c r="C68" s="20">
        <f t="shared" si="33"/>
        <v>1.9633333333333336</v>
      </c>
      <c r="D68">
        <f t="shared" si="34"/>
        <v>57</v>
      </c>
      <c r="E68" s="20">
        <f t="shared" si="35"/>
        <v>1.0526315789473684</v>
      </c>
      <c r="F68">
        <v>20</v>
      </c>
      <c r="G68" s="20">
        <f t="shared" si="36"/>
        <v>41.333333333333336</v>
      </c>
      <c r="I68" s="62" t="s">
        <v>96</v>
      </c>
      <c r="J68" s="20">
        <v>41.333333333333336</v>
      </c>
    </row>
    <row r="69" spans="1:10">
      <c r="A69" t="s">
        <v>98</v>
      </c>
      <c r="B69" t="s">
        <v>92</v>
      </c>
      <c r="C69" s="20">
        <f t="shared" si="33"/>
        <v>1.0416666666666667</v>
      </c>
      <c r="D69">
        <f t="shared" si="34"/>
        <v>25</v>
      </c>
      <c r="E69" s="20">
        <f t="shared" si="35"/>
        <v>2.4</v>
      </c>
      <c r="F69">
        <v>20</v>
      </c>
      <c r="G69" s="20">
        <f t="shared" si="36"/>
        <v>50</v>
      </c>
      <c r="I69" s="17" t="s">
        <v>99</v>
      </c>
      <c r="J69" s="20">
        <v>50</v>
      </c>
    </row>
    <row r="70" spans="1:10">
      <c r="A70" t="s">
        <v>98</v>
      </c>
      <c r="B70" t="s">
        <v>67</v>
      </c>
      <c r="C70" s="20">
        <f t="shared" si="33"/>
        <v>1.0416666666666667</v>
      </c>
      <c r="D70">
        <f t="shared" si="34"/>
        <v>25</v>
      </c>
      <c r="E70" s="20">
        <f t="shared" si="35"/>
        <v>2.4</v>
      </c>
      <c r="F70">
        <v>20</v>
      </c>
      <c r="G70" s="20">
        <f t="shared" si="36"/>
        <v>50</v>
      </c>
      <c r="I70" s="62" t="s">
        <v>100</v>
      </c>
      <c r="J70" s="20">
        <v>10</v>
      </c>
    </row>
    <row r="71" spans="1:10">
      <c r="A71" t="s">
        <v>98</v>
      </c>
      <c r="B71" t="s">
        <v>97</v>
      </c>
      <c r="C71" s="20">
        <f t="shared" si="33"/>
        <v>1.0416666666666667</v>
      </c>
      <c r="D71">
        <f t="shared" si="34"/>
        <v>25</v>
      </c>
      <c r="E71" s="20">
        <f t="shared" si="35"/>
        <v>2.4</v>
      </c>
      <c r="F71">
        <v>20</v>
      </c>
      <c r="G71" s="20">
        <f t="shared" si="36"/>
        <v>50</v>
      </c>
      <c r="I71" s="17" t="s">
        <v>40</v>
      </c>
      <c r="J71" s="15">
        <v>696.00000000000011</v>
      </c>
    </row>
    <row r="72" spans="1:10">
      <c r="A72" t="s">
        <v>91</v>
      </c>
      <c r="B72" t="s">
        <v>92</v>
      </c>
      <c r="C72" s="20">
        <f t="shared" si="33"/>
        <v>0.95833333333333337</v>
      </c>
      <c r="D72">
        <f t="shared" si="34"/>
        <v>115</v>
      </c>
      <c r="E72" s="20">
        <f t="shared" si="35"/>
        <v>0.52173913043478259</v>
      </c>
      <c r="F72">
        <v>20</v>
      </c>
      <c r="G72" s="20">
        <f t="shared" si="36"/>
        <v>10</v>
      </c>
    </row>
    <row r="73" spans="1:10">
      <c r="A73" t="s">
        <v>91</v>
      </c>
      <c r="B73" t="s">
        <v>67</v>
      </c>
      <c r="C73" s="20">
        <f t="shared" si="33"/>
        <v>0.95833333333333337</v>
      </c>
      <c r="D73">
        <f t="shared" si="34"/>
        <v>115</v>
      </c>
      <c r="E73" s="20">
        <f t="shared" si="35"/>
        <v>0.52173913043478259</v>
      </c>
      <c r="F73">
        <v>20</v>
      </c>
      <c r="G73" s="20">
        <f t="shared" si="36"/>
        <v>10</v>
      </c>
    </row>
    <row r="74" spans="1:10">
      <c r="A74" t="s">
        <v>91</v>
      </c>
      <c r="B74" t="s">
        <v>99</v>
      </c>
      <c r="C74" s="20">
        <f t="shared" si="33"/>
        <v>0.95833333333333337</v>
      </c>
      <c r="D74">
        <f t="shared" si="34"/>
        <v>115</v>
      </c>
      <c r="E74" s="20">
        <f t="shared" si="35"/>
        <v>0.52173913043478259</v>
      </c>
      <c r="F74">
        <v>20</v>
      </c>
      <c r="G74" s="20">
        <f t="shared" si="36"/>
        <v>10</v>
      </c>
    </row>
    <row r="75" spans="1:10">
      <c r="A75" t="s">
        <v>91</v>
      </c>
      <c r="B75" t="s">
        <v>100</v>
      </c>
      <c r="C75" s="20">
        <f t="shared" si="33"/>
        <v>0.95833333333333337</v>
      </c>
      <c r="D75">
        <f t="shared" si="34"/>
        <v>115</v>
      </c>
      <c r="E75" s="20">
        <f t="shared" si="35"/>
        <v>0.52173913043478259</v>
      </c>
      <c r="F75">
        <v>20</v>
      </c>
      <c r="G75" s="20">
        <f t="shared" si="36"/>
        <v>10</v>
      </c>
    </row>
    <row r="76" spans="1:10">
      <c r="A76" t="s">
        <v>91</v>
      </c>
      <c r="B76" t="s">
        <v>97</v>
      </c>
      <c r="C76" s="20">
        <f t="shared" si="33"/>
        <v>0.95833333333333337</v>
      </c>
      <c r="D76">
        <f t="shared" si="34"/>
        <v>115</v>
      </c>
      <c r="E76" s="20">
        <f t="shared" si="35"/>
        <v>0.52173913043478259</v>
      </c>
      <c r="F76">
        <v>20</v>
      </c>
      <c r="G76" s="20">
        <f t="shared" si="36"/>
        <v>10</v>
      </c>
    </row>
    <row r="77" spans="1:10">
      <c r="A77" t="s">
        <v>68</v>
      </c>
      <c r="B77" t="s">
        <v>92</v>
      </c>
      <c r="C77" s="20">
        <f t="shared" si="33"/>
        <v>1.0000000000000002</v>
      </c>
      <c r="D77">
        <f t="shared" si="34"/>
        <v>180</v>
      </c>
      <c r="E77" s="20">
        <f t="shared" si="35"/>
        <v>0.33333333333333331</v>
      </c>
      <c r="F77">
        <v>20</v>
      </c>
      <c r="G77" s="20">
        <f t="shared" si="36"/>
        <v>6.6666666666666679</v>
      </c>
    </row>
    <row r="78" spans="1:10">
      <c r="A78" t="s">
        <v>68</v>
      </c>
      <c r="B78" t="s">
        <v>92</v>
      </c>
      <c r="C78" s="20">
        <f t="shared" si="33"/>
        <v>1.0000000000000002</v>
      </c>
      <c r="D78">
        <f t="shared" si="34"/>
        <v>180</v>
      </c>
      <c r="E78" s="20">
        <f>60/D78</f>
        <v>0.33333333333333331</v>
      </c>
      <c r="F78">
        <v>20</v>
      </c>
      <c r="G78" s="20">
        <f t="shared" si="36"/>
        <v>6.6666666666666679</v>
      </c>
    </row>
    <row r="79" spans="1:10">
      <c r="A79" t="s">
        <v>68</v>
      </c>
      <c r="B79" t="s">
        <v>67</v>
      </c>
      <c r="C79" s="20">
        <f t="shared" si="33"/>
        <v>1.0000000000000002</v>
      </c>
      <c r="D79">
        <f t="shared" si="34"/>
        <v>180</v>
      </c>
      <c r="E79" s="20">
        <f t="shared" si="35"/>
        <v>0.33333333333333331</v>
      </c>
      <c r="F79">
        <v>20</v>
      </c>
      <c r="G79" s="20">
        <f t="shared" si="36"/>
        <v>6.6666666666666679</v>
      </c>
    </row>
    <row r="80" spans="1:10">
      <c r="A80" t="s">
        <v>68</v>
      </c>
      <c r="B80" t="s">
        <v>93</v>
      </c>
      <c r="C80" s="20">
        <f t="shared" si="33"/>
        <v>1.0000000000000002</v>
      </c>
      <c r="D80">
        <f t="shared" si="34"/>
        <v>180</v>
      </c>
      <c r="E80" s="20">
        <f t="shared" si="35"/>
        <v>0.33333333333333331</v>
      </c>
      <c r="F80">
        <v>20</v>
      </c>
      <c r="G80" s="20">
        <f t="shared" si="36"/>
        <v>6.6666666666666679</v>
      </c>
    </row>
    <row r="81" spans="1:7">
      <c r="A81" t="s">
        <v>68</v>
      </c>
      <c r="B81" t="s">
        <v>94</v>
      </c>
      <c r="C81" s="20">
        <f t="shared" si="33"/>
        <v>1.0000000000000002</v>
      </c>
      <c r="D81">
        <f t="shared" si="34"/>
        <v>180</v>
      </c>
      <c r="E81" s="20">
        <f t="shared" si="35"/>
        <v>0.33333333333333331</v>
      </c>
      <c r="F81">
        <v>20</v>
      </c>
      <c r="G81" s="20">
        <f t="shared" si="36"/>
        <v>6.6666666666666679</v>
      </c>
    </row>
    <row r="82" spans="1:7">
      <c r="A82" t="s">
        <v>68</v>
      </c>
      <c r="B82" t="s">
        <v>95</v>
      </c>
      <c r="C82" s="20">
        <f t="shared" si="33"/>
        <v>1.0000000000000002</v>
      </c>
      <c r="D82">
        <f t="shared" si="34"/>
        <v>180</v>
      </c>
      <c r="E82" s="20">
        <f t="shared" si="35"/>
        <v>0.33333333333333331</v>
      </c>
      <c r="F82">
        <v>20</v>
      </c>
      <c r="G82" s="20">
        <f t="shared" si="36"/>
        <v>6.6666666666666679</v>
      </c>
    </row>
    <row r="83" spans="1:7">
      <c r="A83" t="s">
        <v>68</v>
      </c>
      <c r="B83" t="s">
        <v>97</v>
      </c>
      <c r="C83" s="20">
        <f t="shared" si="33"/>
        <v>1.0000000000000002</v>
      </c>
      <c r="D83">
        <f t="shared" si="34"/>
        <v>180</v>
      </c>
      <c r="E83" s="20">
        <f t="shared" si="35"/>
        <v>0.33333333333333331</v>
      </c>
      <c r="F83">
        <v>20</v>
      </c>
      <c r="G83" s="20">
        <f t="shared" si="36"/>
        <v>6.6666666666666679</v>
      </c>
    </row>
    <row r="84" spans="1:7">
      <c r="A84" t="s">
        <v>69</v>
      </c>
      <c r="B84" t="s">
        <v>92</v>
      </c>
      <c r="C84" s="20">
        <f t="shared" si="33"/>
        <v>1</v>
      </c>
      <c r="D84">
        <f t="shared" si="34"/>
        <v>30</v>
      </c>
      <c r="E84" s="20">
        <f t="shared" si="35"/>
        <v>2</v>
      </c>
      <c r="F84">
        <v>20</v>
      </c>
      <c r="G84" s="20">
        <f t="shared" si="36"/>
        <v>40</v>
      </c>
    </row>
    <row r="85" spans="1:7">
      <c r="A85" t="s">
        <v>69</v>
      </c>
      <c r="B85" t="s">
        <v>67</v>
      </c>
      <c r="C85" s="20">
        <f t="shared" si="33"/>
        <v>1</v>
      </c>
      <c r="D85">
        <f t="shared" si="34"/>
        <v>30</v>
      </c>
      <c r="E85" s="20">
        <f t="shared" si="35"/>
        <v>2</v>
      </c>
      <c r="F85">
        <v>20</v>
      </c>
      <c r="G85" s="20">
        <f t="shared" si="36"/>
        <v>40</v>
      </c>
    </row>
    <row r="86" spans="1:7">
      <c r="A86" t="s">
        <v>69</v>
      </c>
      <c r="B86" t="s">
        <v>99</v>
      </c>
      <c r="C86" s="20">
        <f t="shared" si="33"/>
        <v>1</v>
      </c>
      <c r="D86">
        <f t="shared" si="34"/>
        <v>30</v>
      </c>
      <c r="E86" s="20">
        <f t="shared" si="35"/>
        <v>2</v>
      </c>
      <c r="F86">
        <v>20</v>
      </c>
      <c r="G86" s="20">
        <f t="shared" si="36"/>
        <v>40</v>
      </c>
    </row>
    <row r="87" spans="1:7">
      <c r="A87" t="s">
        <v>69</v>
      </c>
      <c r="B87" t="s">
        <v>97</v>
      </c>
      <c r="C87" s="20">
        <f t="shared" si="33"/>
        <v>1</v>
      </c>
      <c r="D87">
        <f t="shared" si="34"/>
        <v>30</v>
      </c>
      <c r="E87" s="20">
        <f t="shared" si="35"/>
        <v>2</v>
      </c>
      <c r="F87">
        <v>20</v>
      </c>
      <c r="G87" s="20">
        <f t="shared" si="36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4" sqref="C14"/>
    </sheetView>
  </sheetViews>
  <sheetFormatPr defaultRowHeight="15"/>
  <cols>
    <col min="1" max="1" width="47.42578125" bestFit="1" customWidth="1"/>
    <col min="2" max="2" width="18.5703125" customWidth="1"/>
  </cols>
  <sheetData>
    <row r="1" spans="1:2" ht="15.75" thickBot="1">
      <c r="A1" s="70" t="s">
        <v>79</v>
      </c>
      <c r="B1" s="70" t="s">
        <v>80</v>
      </c>
    </row>
    <row r="2" spans="1:2">
      <c r="A2" t="str">
        <f>'Автоматизированный расчет'!A37</f>
        <v>Главная Welcome страница</v>
      </c>
      <c r="B2" t="s">
        <v>81</v>
      </c>
    </row>
    <row r="3" spans="1:2">
      <c r="A3" t="str">
        <f>'Автоматизированный расчет'!A38</f>
        <v>Вход в систему</v>
      </c>
      <c r="B3" t="s">
        <v>23</v>
      </c>
    </row>
    <row r="4" spans="1:2">
      <c r="A4" t="str">
        <f>'Автоматизированный расчет'!A39</f>
        <v>Переход на страницу поиска билетов</v>
      </c>
      <c r="B4" t="s">
        <v>87</v>
      </c>
    </row>
    <row r="5" spans="1:2">
      <c r="A5" t="str">
        <f>'Автоматизированный расчет'!A40</f>
        <v xml:space="preserve">Заполнение полей для поиска билета </v>
      </c>
      <c r="B5" t="s">
        <v>113</v>
      </c>
    </row>
    <row r="6" spans="1:2">
      <c r="A6" t="str">
        <f>'Автоматизированный расчет'!A41</f>
        <v xml:space="preserve">Выбор рейса из найденных </v>
      </c>
      <c r="B6" t="s">
        <v>107</v>
      </c>
    </row>
    <row r="7" spans="1:2">
      <c r="A7" t="str">
        <f>'Автоматизированный расчет'!A42</f>
        <v>Оплата билета</v>
      </c>
      <c r="B7" t="s">
        <v>18</v>
      </c>
    </row>
    <row r="8" spans="1:2">
      <c r="A8" t="str">
        <f>'Автоматизированный расчет'!A43</f>
        <v>Просмотр броней</v>
      </c>
      <c r="B8" t="s">
        <v>114</v>
      </c>
    </row>
    <row r="9" spans="1:2">
      <c r="A9" t="str">
        <f>'Автоматизированный расчет'!A44</f>
        <v xml:space="preserve">Отмена бронирования </v>
      </c>
      <c r="B9" t="s">
        <v>115</v>
      </c>
    </row>
    <row r="10" spans="1:2">
      <c r="A10" t="str">
        <f>'Автоматизированный расчет'!A45</f>
        <v>Выход из системы</v>
      </c>
      <c r="B10" t="s">
        <v>108</v>
      </c>
    </row>
    <row r="11" spans="1:2">
      <c r="A11" t="str">
        <f>'Автоматизированный расчет'!A46</f>
        <v>Перход на страницу регистрации</v>
      </c>
      <c r="B11" s="71" t="s">
        <v>110</v>
      </c>
    </row>
    <row r="12" spans="1:2">
      <c r="A12" t="str">
        <f>'Автоматизированный расчет'!A47</f>
        <v>Заполнение полей регистарции</v>
      </c>
      <c r="B12" s="71" t="s">
        <v>111</v>
      </c>
    </row>
    <row r="13" spans="1:2">
      <c r="A13" t="str">
        <f>'Автоматизированный расчет'!A48</f>
        <v>Переход на следуюущий эран после регистарции</v>
      </c>
      <c r="B13" s="71" t="s">
        <v>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5" sqref="A25"/>
    </sheetView>
  </sheetViews>
  <sheetFormatPr defaultRowHeight="15"/>
  <cols>
    <col min="1" max="1" width="36.42578125" bestFit="1" customWidth="1"/>
  </cols>
  <sheetData>
    <row r="1" spans="1:10">
      <c r="A1" s="74" t="s">
        <v>26</v>
      </c>
      <c r="B1" s="74" t="s">
        <v>82</v>
      </c>
      <c r="C1" s="74" t="s">
        <v>116</v>
      </c>
      <c r="D1" s="74" t="s">
        <v>117</v>
      </c>
      <c r="E1" s="74" t="s">
        <v>83</v>
      </c>
      <c r="F1" s="74" t="s">
        <v>84</v>
      </c>
      <c r="G1" s="74" t="s">
        <v>85</v>
      </c>
      <c r="H1" s="74" t="s">
        <v>27</v>
      </c>
      <c r="I1" s="74" t="s">
        <v>28</v>
      </c>
      <c r="J1" s="74" t="s">
        <v>29</v>
      </c>
    </row>
    <row r="2" spans="1:10">
      <c r="A2" s="74" t="s">
        <v>106</v>
      </c>
      <c r="B2" s="74" t="s">
        <v>86</v>
      </c>
      <c r="C2" s="74">
        <v>0</v>
      </c>
      <c r="D2" s="74">
        <v>0</v>
      </c>
      <c r="E2" s="74">
        <v>0.71599999999999997</v>
      </c>
      <c r="F2" s="74">
        <v>0.125</v>
      </c>
      <c r="G2" s="74">
        <v>0.63800000000000001</v>
      </c>
      <c r="H2" s="74">
        <v>179</v>
      </c>
      <c r="I2" s="74">
        <v>2</v>
      </c>
      <c r="J2" s="74">
        <v>0</v>
      </c>
    </row>
    <row r="3" spans="1:10">
      <c r="A3" s="74" t="s">
        <v>112</v>
      </c>
      <c r="B3" s="74" t="s">
        <v>86</v>
      </c>
      <c r="C3" s="74">
        <v>0</v>
      </c>
      <c r="D3" s="74">
        <v>0</v>
      </c>
      <c r="E3" s="74">
        <v>0.128</v>
      </c>
      <c r="F3" s="74">
        <v>1.4999999999999999E-2</v>
      </c>
      <c r="G3" s="74">
        <v>0.128</v>
      </c>
      <c r="H3" s="74">
        <v>33</v>
      </c>
      <c r="I3" s="74">
        <v>0</v>
      </c>
      <c r="J3" s="74">
        <v>0</v>
      </c>
    </row>
    <row r="4" spans="1:10">
      <c r="A4" s="74" t="s">
        <v>87</v>
      </c>
      <c r="B4" s="74" t="s">
        <v>86</v>
      </c>
      <c r="C4" s="74">
        <v>0</v>
      </c>
      <c r="D4" s="74">
        <v>0</v>
      </c>
      <c r="E4" s="74">
        <v>0.161</v>
      </c>
      <c r="F4" s="74">
        <v>0.01</v>
      </c>
      <c r="G4" s="74">
        <v>0.14399999999999999</v>
      </c>
      <c r="H4" s="74">
        <v>106</v>
      </c>
      <c r="I4" s="74">
        <v>0</v>
      </c>
      <c r="J4" s="74">
        <v>0</v>
      </c>
    </row>
    <row r="5" spans="1:10">
      <c r="A5" s="74" t="s">
        <v>114</v>
      </c>
      <c r="B5" s="74" t="s">
        <v>86</v>
      </c>
      <c r="C5" s="74">
        <v>0</v>
      </c>
      <c r="D5" s="74">
        <v>0</v>
      </c>
      <c r="E5" s="74">
        <v>0.16</v>
      </c>
      <c r="F5" s="74">
        <v>0.01</v>
      </c>
      <c r="G5" s="74">
        <v>0.14299999999999999</v>
      </c>
      <c r="H5" s="74">
        <v>97</v>
      </c>
      <c r="I5" s="74">
        <v>0</v>
      </c>
      <c r="J5" s="74">
        <v>0</v>
      </c>
    </row>
    <row r="6" spans="1:10">
      <c r="A6" s="74" t="s">
        <v>110</v>
      </c>
      <c r="B6" s="74" t="s">
        <v>86</v>
      </c>
      <c r="C6" s="74">
        <v>0</v>
      </c>
      <c r="D6" s="74">
        <v>0</v>
      </c>
      <c r="E6" s="74">
        <v>7.4999999999999997E-2</v>
      </c>
      <c r="F6" s="74">
        <v>0.01</v>
      </c>
      <c r="G6" s="74">
        <v>5.8000000000000003E-2</v>
      </c>
      <c r="H6" s="74">
        <v>33</v>
      </c>
      <c r="I6" s="74">
        <v>0</v>
      </c>
      <c r="J6" s="74">
        <v>0</v>
      </c>
    </row>
    <row r="7" spans="1:10">
      <c r="A7" s="74" t="s">
        <v>115</v>
      </c>
      <c r="B7" s="74" t="s">
        <v>86</v>
      </c>
      <c r="C7" s="74">
        <v>0</v>
      </c>
      <c r="D7" s="74">
        <v>0</v>
      </c>
      <c r="E7" s="74">
        <v>0.10199999999999999</v>
      </c>
      <c r="F7" s="74">
        <v>0.01</v>
      </c>
      <c r="G7" s="74">
        <v>7.4999999999999997E-2</v>
      </c>
      <c r="H7" s="74">
        <v>23</v>
      </c>
      <c r="I7" s="74">
        <v>0</v>
      </c>
      <c r="J7" s="74">
        <v>0</v>
      </c>
    </row>
    <row r="8" spans="1:10">
      <c r="A8" s="74" t="s">
        <v>113</v>
      </c>
      <c r="B8" s="74" t="s">
        <v>86</v>
      </c>
      <c r="C8" s="74">
        <v>0</v>
      </c>
      <c r="D8" s="74">
        <v>0</v>
      </c>
      <c r="E8" s="74">
        <v>8.2000000000000003E-2</v>
      </c>
      <c r="F8" s="74">
        <v>8.0000000000000002E-3</v>
      </c>
      <c r="G8" s="74">
        <v>5.8999999999999997E-2</v>
      </c>
      <c r="H8" s="74">
        <v>88</v>
      </c>
      <c r="I8" s="74">
        <v>1</v>
      </c>
      <c r="J8" s="74">
        <v>0</v>
      </c>
    </row>
    <row r="9" spans="1:10">
      <c r="A9" s="74" t="s">
        <v>118</v>
      </c>
      <c r="B9" s="74" t="s">
        <v>86</v>
      </c>
      <c r="C9" s="74">
        <v>0</v>
      </c>
      <c r="D9" s="74">
        <v>0</v>
      </c>
      <c r="E9" s="74">
        <v>0.08</v>
      </c>
      <c r="F9" s="74">
        <v>7.0000000000000001E-3</v>
      </c>
      <c r="G9" s="74">
        <v>5.5E-2</v>
      </c>
      <c r="H9" s="74">
        <v>57</v>
      </c>
      <c r="I9" s="74">
        <v>0</v>
      </c>
      <c r="J9" s="74">
        <v>0</v>
      </c>
    </row>
    <row r="10" spans="1:10">
      <c r="A10" s="74" t="s">
        <v>119</v>
      </c>
      <c r="B10" s="74" t="s">
        <v>86</v>
      </c>
      <c r="C10" s="74">
        <v>0</v>
      </c>
      <c r="D10" s="74">
        <v>0</v>
      </c>
      <c r="E10" s="74">
        <v>0.16</v>
      </c>
      <c r="F10" s="74">
        <v>1.7999999999999999E-2</v>
      </c>
      <c r="G10" s="74">
        <v>0.128</v>
      </c>
      <c r="H10" s="74">
        <v>149</v>
      </c>
      <c r="I10" s="74">
        <v>1</v>
      </c>
      <c r="J10" s="74">
        <v>0</v>
      </c>
    </row>
    <row r="11" spans="1:10">
      <c r="A11" s="74" t="s">
        <v>81</v>
      </c>
      <c r="B11" s="74" t="s">
        <v>86</v>
      </c>
      <c r="C11" s="74">
        <v>0</v>
      </c>
      <c r="D11" s="74">
        <v>0</v>
      </c>
      <c r="E11" s="74">
        <v>0.106</v>
      </c>
      <c r="F11" s="74">
        <v>8.9999999999999993E-3</v>
      </c>
      <c r="G11" s="74">
        <v>8.6999999999999994E-2</v>
      </c>
      <c r="H11" s="74">
        <v>182</v>
      </c>
      <c r="I11" s="74">
        <v>0</v>
      </c>
      <c r="J11" s="74">
        <v>0</v>
      </c>
    </row>
    <row r="12" spans="1:10">
      <c r="A12" s="74" t="s">
        <v>18</v>
      </c>
      <c r="B12" s="74" t="s">
        <v>86</v>
      </c>
      <c r="C12" s="74">
        <v>0</v>
      </c>
      <c r="D12" s="74">
        <v>0</v>
      </c>
      <c r="E12" s="74">
        <v>0.08</v>
      </c>
      <c r="F12" s="74">
        <v>7.0000000000000001E-3</v>
      </c>
      <c r="G12" s="74">
        <v>5.5E-2</v>
      </c>
      <c r="H12" s="74">
        <v>56</v>
      </c>
      <c r="I12" s="74">
        <v>0</v>
      </c>
      <c r="J12" s="74">
        <v>0</v>
      </c>
    </row>
    <row r="13" spans="1:10">
      <c r="A13" s="74" t="s">
        <v>107</v>
      </c>
      <c r="B13" s="74" t="s">
        <v>86</v>
      </c>
      <c r="C13" s="74">
        <v>0</v>
      </c>
      <c r="D13" s="74">
        <v>0</v>
      </c>
      <c r="E13" s="74">
        <v>7.6999999999999999E-2</v>
      </c>
      <c r="F13" s="74">
        <v>7.0000000000000001E-3</v>
      </c>
      <c r="G13" s="74">
        <v>5.6000000000000001E-2</v>
      </c>
      <c r="H13" s="74">
        <v>89</v>
      </c>
      <c r="I13" s="74">
        <v>0</v>
      </c>
      <c r="J13" s="74">
        <v>0</v>
      </c>
    </row>
    <row r="14" spans="1:10">
      <c r="A14" s="74" t="s">
        <v>108</v>
      </c>
      <c r="B14" s="74" t="s">
        <v>86</v>
      </c>
      <c r="C14" s="74">
        <v>0</v>
      </c>
      <c r="D14" s="74">
        <v>0</v>
      </c>
      <c r="E14" s="74">
        <v>0.1</v>
      </c>
      <c r="F14" s="74">
        <v>7.0000000000000001E-3</v>
      </c>
      <c r="G14" s="74">
        <v>0.08</v>
      </c>
      <c r="H14" s="74">
        <v>106</v>
      </c>
      <c r="I14" s="74">
        <v>0</v>
      </c>
      <c r="J14" s="74">
        <v>0</v>
      </c>
    </row>
    <row r="15" spans="1:10">
      <c r="A15" s="74" t="s">
        <v>120</v>
      </c>
      <c r="B15" s="74" t="s">
        <v>86</v>
      </c>
      <c r="C15" s="74">
        <v>0</v>
      </c>
      <c r="D15" s="74">
        <v>0</v>
      </c>
      <c r="E15" s="74">
        <v>0.42799999999999999</v>
      </c>
      <c r="F15" s="74">
        <v>2.1000000000000001E-2</v>
      </c>
      <c r="G15" s="74">
        <v>0.42</v>
      </c>
      <c r="H15" s="74">
        <v>17</v>
      </c>
      <c r="I15" s="74">
        <v>0</v>
      </c>
      <c r="J15" s="74">
        <v>0</v>
      </c>
    </row>
    <row r="16" spans="1:10">
      <c r="A16" s="74" t="s">
        <v>121</v>
      </c>
      <c r="B16" s="74" t="s">
        <v>86</v>
      </c>
      <c r="C16" s="74">
        <v>0</v>
      </c>
      <c r="D16" s="74">
        <v>0</v>
      </c>
      <c r="E16" s="74">
        <v>0.53600000000000003</v>
      </c>
      <c r="F16" s="74">
        <v>2.3E-2</v>
      </c>
      <c r="G16" s="74">
        <v>0.51300000000000001</v>
      </c>
      <c r="H16" s="74">
        <v>34</v>
      </c>
      <c r="I16" s="74">
        <v>1</v>
      </c>
      <c r="J16" s="74">
        <v>0</v>
      </c>
    </row>
    <row r="17" spans="1:10">
      <c r="A17" s="74" t="s">
        <v>122</v>
      </c>
      <c r="B17" s="74" t="s">
        <v>86</v>
      </c>
      <c r="C17" s="74">
        <v>0</v>
      </c>
      <c r="D17" s="74">
        <v>0</v>
      </c>
      <c r="E17" s="74">
        <v>0.71499999999999997</v>
      </c>
      <c r="F17" s="74">
        <v>3.2000000000000001E-2</v>
      </c>
      <c r="G17" s="74">
        <v>0.68799999999999994</v>
      </c>
      <c r="H17" s="74">
        <v>55</v>
      </c>
      <c r="I17" s="74">
        <v>0</v>
      </c>
      <c r="J17" s="74">
        <v>0</v>
      </c>
    </row>
    <row r="18" spans="1:10">
      <c r="A18" s="74" t="s">
        <v>123</v>
      </c>
      <c r="B18" s="74" t="s">
        <v>86</v>
      </c>
      <c r="C18" s="74">
        <v>0</v>
      </c>
      <c r="D18" s="74">
        <v>0</v>
      </c>
      <c r="E18" s="74">
        <v>0.34200000000000003</v>
      </c>
      <c r="F18" s="74">
        <v>1.7000000000000001E-2</v>
      </c>
      <c r="G18" s="74">
        <v>0.33700000000000002</v>
      </c>
      <c r="H18" s="74">
        <v>18</v>
      </c>
      <c r="I18" s="74">
        <v>0</v>
      </c>
      <c r="J18" s="74">
        <v>0</v>
      </c>
    </row>
    <row r="19" spans="1:10">
      <c r="A19" s="74" t="s">
        <v>124</v>
      </c>
      <c r="B19" s="74" t="s">
        <v>86</v>
      </c>
      <c r="C19" s="74">
        <v>0</v>
      </c>
      <c r="D19" s="74">
        <v>0</v>
      </c>
      <c r="E19" s="74">
        <v>0.48799999999999999</v>
      </c>
      <c r="F19" s="74">
        <v>2.1000000000000001E-2</v>
      </c>
      <c r="G19" s="74">
        <v>0.47099999999999997</v>
      </c>
      <c r="H19" s="74">
        <v>23</v>
      </c>
      <c r="I19" s="74">
        <v>1</v>
      </c>
      <c r="J19" s="74">
        <v>0</v>
      </c>
    </row>
    <row r="20" spans="1:10">
      <c r="A20" s="74" t="s">
        <v>125</v>
      </c>
      <c r="B20" s="74" t="s">
        <v>86</v>
      </c>
      <c r="C20" s="74">
        <v>0</v>
      </c>
      <c r="D20" s="74">
        <v>0</v>
      </c>
      <c r="E20" s="74">
        <v>0.38800000000000001</v>
      </c>
      <c r="F20" s="74">
        <v>2.1000000000000001E-2</v>
      </c>
      <c r="G20" s="74">
        <v>0.35499999999999998</v>
      </c>
      <c r="H20" s="74">
        <v>32</v>
      </c>
      <c r="I20" s="74">
        <v>0</v>
      </c>
      <c r="J20" s="74">
        <v>0</v>
      </c>
    </row>
    <row r="21" spans="1:10">
      <c r="A21" s="74" t="s">
        <v>111</v>
      </c>
      <c r="B21" s="74" t="s">
        <v>86</v>
      </c>
      <c r="C21" s="74">
        <v>0</v>
      </c>
      <c r="D21" s="74">
        <v>0</v>
      </c>
      <c r="E21" s="74">
        <v>5.3999999999999999E-2</v>
      </c>
      <c r="F21" s="74">
        <v>5.0000000000000001E-3</v>
      </c>
      <c r="G21" s="74">
        <v>0.05</v>
      </c>
      <c r="H21" s="74">
        <v>33</v>
      </c>
      <c r="I21" s="74">
        <v>0</v>
      </c>
      <c r="J21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32" sqref="E32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77" t="s">
        <v>32</v>
      </c>
      <c r="F9" s="77"/>
      <c r="G9" s="77"/>
      <c r="H9" s="77"/>
      <c r="I9" s="77"/>
    </row>
    <row r="11" spans="5:9" ht="28.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>
      <c r="E17" s="2" t="s">
        <v>4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>
      <c r="E18" s="2" t="s">
        <v>5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77" t="s">
        <v>30</v>
      </c>
      <c r="F23" s="77"/>
      <c r="G23" s="77"/>
      <c r="H23" s="77"/>
      <c r="I23" s="77"/>
    </row>
    <row r="25" spans="5:9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>
      <c r="E31" s="13" t="s">
        <v>4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>
      <c r="E32" s="13" t="s">
        <v>5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77" t="s">
        <v>31</v>
      </c>
      <c r="F35" s="77"/>
      <c r="G35" s="77"/>
      <c r="H35" s="77"/>
      <c r="I35" s="77"/>
    </row>
    <row r="37" spans="5:1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>
      <c r="E43" s="13" t="s">
        <v>4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>
      <c r="E44" s="13" t="s">
        <v>5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Катюня</cp:lastModifiedBy>
  <dcterms:created xsi:type="dcterms:W3CDTF">2015-06-05T18:19:34Z</dcterms:created>
  <dcterms:modified xsi:type="dcterms:W3CDTF">2023-04-19T19:23:53Z</dcterms:modified>
</cp:coreProperties>
</file>