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мета ГИС\"/>
    </mc:Choice>
  </mc:AlternateContent>
  <xr:revisionPtr revIDLastSave="0" documentId="8_{A4B2A017-FF0C-4AA9-917D-B64D35DBA202}" xr6:coauthVersionLast="47" xr6:coauthVersionMax="47" xr10:uidLastSave="{00000000-0000-0000-0000-000000000000}"/>
  <bookViews>
    <workbookView xWindow="3165" yWindow="105" windowWidth="11595" windowHeight="15390" xr2:uid="{D282845C-F7AE-4CFB-B2D7-D6A7E283793F}"/>
  </bookViews>
  <sheets>
    <sheet name="50762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H47" i="1"/>
  <c r="G47" i="1"/>
  <c r="F47" i="1"/>
  <c r="D47" i="1"/>
  <c r="I37" i="1"/>
  <c r="I36" i="1"/>
  <c r="I35" i="1"/>
  <c r="I34" i="1"/>
  <c r="I26" i="1"/>
  <c r="I23" i="1"/>
  <c r="I21" i="1"/>
  <c r="I19" i="1"/>
  <c r="I15" i="1"/>
  <c r="I9" i="1"/>
  <c r="I40" i="1" l="1"/>
  <c r="H30" i="1"/>
  <c r="I30" i="1" s="1"/>
  <c r="F31" i="1" s="1"/>
  <c r="I32" i="1" s="1"/>
  <c r="I41" i="1" l="1"/>
  <c r="I42" i="1" s="1"/>
  <c r="I43" i="1" s="1"/>
  <c r="E47" i="1" s="1"/>
  <c r="I45" i="1" l="1"/>
  <c r="I44" i="1"/>
  <c r="I46" i="1" l="1"/>
  <c r="C47" i="1" s="1"/>
</calcChain>
</file>

<file path=xl/sharedStrings.xml><?xml version="1.0" encoding="utf-8"?>
<sst xmlns="http://schemas.openxmlformats.org/spreadsheetml/2006/main" count="100" uniqueCount="94">
  <si>
    <t>Бишкекглавархитектура</t>
  </si>
  <si>
    <t>Сектор Городской Исполнительной Съемки</t>
  </si>
  <si>
    <t xml:space="preserve">С М Е Т А </t>
  </si>
  <si>
    <t>Заказчик:</t>
  </si>
  <si>
    <t>Объект работ:</t>
  </si>
  <si>
    <t xml:space="preserve">   Составлена по сборнику цен утвержденный приказом ГААС и ЖКХ при ПКР от 05.12.2017 г №9-нпа</t>
  </si>
  <si>
    <t>№№ПП</t>
  </si>
  <si>
    <t>Наименование работ</t>
  </si>
  <si>
    <t>Единица измерения</t>
  </si>
  <si>
    <t>№ табл.-параграфа сборника цен г.Бишкек 2017 г.</t>
  </si>
  <si>
    <t>Цена единицы измерения (сом)</t>
  </si>
  <si>
    <t>Объем (км)</t>
  </si>
  <si>
    <t>Сумма 
(в сом)</t>
  </si>
  <si>
    <t xml:space="preserve">Отыскание знаков полигоно -метрии </t>
  </si>
  <si>
    <t>знак</t>
  </si>
  <si>
    <r>
      <t xml:space="preserve">81-1       </t>
    </r>
    <r>
      <rPr>
        <sz val="7"/>
        <rFont val="Times New Roman"/>
        <family val="1"/>
      </rPr>
      <t>II-кат.</t>
    </r>
  </si>
  <si>
    <t xml:space="preserve">  стр.66             III-кат.</t>
  </si>
  <si>
    <t xml:space="preserve">Теодолитный ход </t>
  </si>
  <si>
    <t>км.</t>
  </si>
  <si>
    <r>
      <t xml:space="preserve">19-1       </t>
    </r>
    <r>
      <rPr>
        <sz val="7"/>
        <rFont val="Times New Roman"/>
        <family val="1"/>
      </rPr>
      <t>III-кат.</t>
    </r>
  </si>
  <si>
    <t>стр.22                IV-кат.</t>
  </si>
  <si>
    <t xml:space="preserve">Техническое нивелирование </t>
  </si>
  <si>
    <r>
      <t xml:space="preserve">25-4       </t>
    </r>
    <r>
      <rPr>
        <sz val="7"/>
        <rFont val="Times New Roman"/>
        <family val="1"/>
      </rPr>
      <t>II-кат.</t>
    </r>
  </si>
  <si>
    <t>стр.26               III-кат.</t>
  </si>
  <si>
    <t xml:space="preserve">Обследование </t>
  </si>
  <si>
    <t>уз., кол.</t>
  </si>
  <si>
    <r>
      <rPr>
        <b/>
        <sz val="8"/>
        <rFont val="Times New Roman"/>
        <family val="1"/>
        <charset val="204"/>
      </rPr>
      <t>Стр 136</t>
    </r>
    <r>
      <rPr>
        <b/>
        <sz val="10"/>
        <rFont val="Times New Roman"/>
        <family val="1"/>
      </rPr>
      <t>.9.</t>
    </r>
    <r>
      <rPr>
        <sz val="7"/>
        <rFont val="Times New Roman"/>
        <family val="1"/>
      </rPr>
      <t>II-кат.</t>
    </r>
  </si>
  <si>
    <t>часть-II            III-кат.</t>
  </si>
  <si>
    <t>Компл. инженерно-геодезические изыск. на застр. территориях с сост. плана в М1:500 к=0,8;  к=1,25;к=1,15-над уровнем моря</t>
  </si>
  <si>
    <t>Разбивка</t>
  </si>
  <si>
    <r>
      <t>П3-10-10</t>
    </r>
    <r>
      <rPr>
        <sz val="10"/>
        <rFont val="Times New Roman"/>
        <family val="1"/>
      </rPr>
      <t xml:space="preserve">     </t>
    </r>
    <r>
      <rPr>
        <sz val="7"/>
        <rFont val="Times New Roman"/>
        <family val="1"/>
      </rPr>
      <t>III-кат.</t>
    </r>
  </si>
  <si>
    <t>5348,1*0,7</t>
  </si>
  <si>
    <r>
      <t xml:space="preserve">                         </t>
    </r>
    <r>
      <rPr>
        <sz val="7"/>
        <rFont val="Times New Roman"/>
        <family val="1"/>
      </rPr>
      <t>IV-кат</t>
    </r>
    <r>
      <rPr>
        <b/>
        <sz val="7"/>
        <rFont val="Times New Roman"/>
        <family val="1"/>
      </rPr>
      <t>.</t>
    </r>
  </si>
  <si>
    <t>6383,2*0,7</t>
  </si>
  <si>
    <t>Испол-</t>
  </si>
  <si>
    <r>
      <t xml:space="preserve">158-2     </t>
    </r>
    <r>
      <rPr>
        <sz val="7"/>
        <rFont val="Times New Roman"/>
        <family val="1"/>
      </rPr>
      <t>II-кат.</t>
    </r>
  </si>
  <si>
    <t xml:space="preserve"> стр.130             III-кат.</t>
  </si>
  <si>
    <t>нитель-</t>
  </si>
  <si>
    <r>
      <t xml:space="preserve">169-7     </t>
    </r>
    <r>
      <rPr>
        <sz val="7"/>
        <rFont val="Times New Roman"/>
        <family val="1"/>
      </rPr>
      <t>II-кат.</t>
    </r>
  </si>
  <si>
    <t xml:space="preserve"> стр.139             III-кат.</t>
  </si>
  <si>
    <t>ная</t>
  </si>
  <si>
    <t>78-2         кат.</t>
  </si>
  <si>
    <t>съемка</t>
  </si>
  <si>
    <t xml:space="preserve">точка </t>
  </si>
  <si>
    <r>
      <t xml:space="preserve">к=0,8(пр.5) пл.    </t>
    </r>
    <r>
      <rPr>
        <sz val="7"/>
        <rFont val="Times New Roman"/>
        <family val="1"/>
      </rPr>
      <t>III</t>
    </r>
  </si>
  <si>
    <t>219,2*1.38</t>
  </si>
  <si>
    <t xml:space="preserve">                                      IV</t>
  </si>
  <si>
    <t>250,5*1.38</t>
  </si>
  <si>
    <r>
      <t xml:space="preserve">к=0,4(пр.5) выс.     </t>
    </r>
    <r>
      <rPr>
        <sz val="7"/>
        <rFont val="Times New Roman"/>
        <family val="1"/>
      </rPr>
      <t>III</t>
    </r>
  </si>
  <si>
    <t>219,2*0,4</t>
  </si>
  <si>
    <t>стр.65                          IV</t>
  </si>
  <si>
    <t>250,5*0,4</t>
  </si>
  <si>
    <r>
      <t xml:space="preserve">к=0,5(пр.4) раз.      </t>
    </r>
    <r>
      <rPr>
        <sz val="7"/>
        <rFont val="Times New Roman"/>
        <family val="1"/>
      </rPr>
      <t>III</t>
    </r>
  </si>
  <si>
    <t>219,2*0,8</t>
  </si>
  <si>
    <t xml:space="preserve">                                     IV</t>
  </si>
  <si>
    <t>250,5*0,8</t>
  </si>
  <si>
    <r>
      <t xml:space="preserve">     </t>
    </r>
    <r>
      <rPr>
        <u/>
        <sz val="7"/>
        <rFont val="Times New Roman"/>
        <family val="1"/>
        <charset val="204"/>
      </rPr>
      <t xml:space="preserve">    к1=1,20</t>
    </r>
    <r>
      <rPr>
        <sz val="7"/>
        <rFont val="Times New Roman"/>
        <family val="1"/>
        <charset val="204"/>
      </rPr>
      <t>[</t>
    </r>
    <r>
      <rPr>
        <sz val="7"/>
        <rFont val="Times New Roman"/>
        <family val="1"/>
      </rPr>
      <t xml:space="preserve">небл.пер.] (с 20 ноября – 15 марта)  * </t>
    </r>
    <r>
      <rPr>
        <u/>
        <sz val="7"/>
        <rFont val="Times New Roman"/>
        <family val="1"/>
        <charset val="204"/>
      </rPr>
      <t>к3=1,05</t>
    </r>
    <r>
      <rPr>
        <sz val="7"/>
        <rFont val="Times New Roman"/>
        <family val="1"/>
      </rPr>
      <t xml:space="preserve"> (амморт. п.№22 стр.6)*1,15 (стр.9 п-13)</t>
    </r>
  </si>
  <si>
    <t>Транспортные расходы (9% от С.П.Р.) 
к-1,25 п-7 стр.8                                       11,25%</t>
  </si>
  <si>
    <t xml:space="preserve">Т-4/П2                              </t>
  </si>
  <si>
    <r>
      <t xml:space="preserve">                                                                                                                                                       </t>
    </r>
    <r>
      <rPr>
        <b/>
        <sz val="8"/>
        <rFont val="Times New Roman"/>
        <family val="1"/>
      </rPr>
      <t xml:space="preserve">Всего по П1-6                                            </t>
    </r>
  </si>
  <si>
    <t xml:space="preserve">Составл. плана </t>
  </si>
  <si>
    <t>точка</t>
  </si>
  <si>
    <t>73-2</t>
  </si>
  <si>
    <t>стр.60</t>
  </si>
  <si>
    <t>Вычерчивание плана</t>
  </si>
  <si>
    <t>дм.</t>
  </si>
  <si>
    <t>91-2/7  стр-75</t>
  </si>
  <si>
    <t>Изготовление копий плана</t>
  </si>
  <si>
    <t>120,0*0,4</t>
  </si>
  <si>
    <t>Сбор и систематизация материалов прошлых лет</t>
  </si>
  <si>
    <t>планшеты</t>
  </si>
  <si>
    <t>85-5  стр.69</t>
  </si>
  <si>
    <t>п. пол.</t>
  </si>
  <si>
    <t>85-6  стр-69</t>
  </si>
  <si>
    <t>кол., опора</t>
  </si>
  <si>
    <t>85-9   стр-69</t>
  </si>
  <si>
    <t xml:space="preserve">Всего по П7-11     </t>
  </si>
  <si>
    <t>Итого:</t>
  </si>
  <si>
    <t>Инфл.коэфф.</t>
  </si>
  <si>
    <t>ГААСЖКпри ПКР</t>
  </si>
  <si>
    <t xml:space="preserve">10/166-б                             от 20.03.2020г. </t>
  </si>
  <si>
    <t>Без НДС</t>
  </si>
  <si>
    <t>12% НДС</t>
  </si>
  <si>
    <t>2% с продаж</t>
  </si>
  <si>
    <t>Всего по смете</t>
  </si>
  <si>
    <t>Всего по смете:</t>
  </si>
  <si>
    <t>Составил:</t>
  </si>
  <si>
    <t>Кытанов М.Т.</t>
  </si>
  <si>
    <t>Рук. Сектор</t>
  </si>
  <si>
    <t>Мукамединов Д.К.</t>
  </si>
  <si>
    <t>от 28.02.25</t>
  </si>
  <si>
    <t>507622-ГИС</t>
  </si>
  <si>
    <t>507622_ОсОО ДС Групп.</t>
  </si>
  <si>
    <t>Исп. Съемка (В,К) ул.Адышева,43 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</si>
</sst>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7" x14ac:knownFonts="1">
    <font>
      <sz val="10"/>
      <name val="Arial"/>
    </font>
    <font>
      <b/>
      <sz val="11"/>
      <name val="Times New Roman Cyr"/>
      <family val="1"/>
      <charset val="204"/>
    </font>
    <font>
      <sz val="11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1"/>
      <name val="Times New Roman Cyr"/>
      <charset val="204"/>
    </font>
    <font>
      <sz val="9"/>
      <name val="Arial Cyr"/>
      <family val="2"/>
      <charset val="204"/>
    </font>
    <font>
      <b/>
      <sz val="11"/>
      <name val="Times New Roman"/>
      <family val="1"/>
      <charset val="204"/>
    </font>
    <font>
      <sz val="10"/>
      <name val="Arial Cyr"/>
      <family val="2"/>
      <charset val="204"/>
    </font>
    <font>
      <b/>
      <sz val="9"/>
      <name val="Arial Cyr"/>
      <charset val="204"/>
    </font>
    <font>
      <sz val="5.5"/>
      <name val="Arial Cyr"/>
      <family val="2"/>
      <charset val="204"/>
    </font>
    <font>
      <b/>
      <sz val="10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7"/>
      <name val="Times New Roman"/>
      <family val="1"/>
    </font>
    <font>
      <sz val="10"/>
      <name val="Times New Roman"/>
      <family val="1"/>
      <charset val="204"/>
    </font>
    <font>
      <b/>
      <sz val="7"/>
      <name val="Times New Roman"/>
      <family val="1"/>
      <charset val="204"/>
    </font>
    <font>
      <sz val="8"/>
      <name val="Times New Roman"/>
      <family val="1"/>
    </font>
    <font>
      <b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sz val="7.5"/>
      <name val="Times New Roman"/>
      <family val="1"/>
    </font>
    <font>
      <sz val="10"/>
      <name val="Times New Roman"/>
      <family val="1"/>
    </font>
    <font>
      <b/>
      <sz val="7"/>
      <name val="Times New Roman"/>
      <family val="1"/>
    </font>
    <font>
      <sz val="8"/>
      <name val="Arial"/>
      <family val="2"/>
      <charset val="204"/>
    </font>
    <font>
      <sz val="7"/>
      <name val="Times New Roman"/>
      <family val="1"/>
      <charset val="204"/>
    </font>
    <font>
      <u/>
      <sz val="7"/>
      <name val="Times New Roman"/>
      <family val="1"/>
      <charset val="204"/>
    </font>
    <font>
      <i/>
      <sz val="8"/>
      <name val="Times New Roman"/>
      <family val="1"/>
    </font>
    <font>
      <b/>
      <sz val="8"/>
      <name val="Times New Roman"/>
      <family val="1"/>
    </font>
    <font>
      <sz val="10.5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  <charset val="204"/>
    </font>
    <font>
      <b/>
      <sz val="10.5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  <charset val="204"/>
    </font>
    <font>
      <i/>
      <sz val="11"/>
      <name val="Times New Roman"/>
      <family val="1"/>
    </font>
    <font>
      <i/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8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0" fontId="10" fillId="0" borderId="3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17" fillId="0" borderId="11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2" fillId="0" borderId="12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9" fillId="0" borderId="8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23" fillId="0" borderId="9" xfId="0" applyFont="1" applyBorder="1" applyAlignment="1">
      <alignment vertical="top" wrapText="1"/>
    </xf>
    <xf numFmtId="0" fontId="14" fillId="0" borderId="7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23" fillId="0" borderId="8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 wrapText="1"/>
    </xf>
    <xf numFmtId="0" fontId="15" fillId="0" borderId="8" xfId="0" applyFont="1" applyBorder="1" applyAlignment="1">
      <alignment vertical="top" wrapText="1"/>
    </xf>
    <xf numFmtId="0" fontId="24" fillId="0" borderId="0" xfId="0" applyFont="1"/>
    <xf numFmtId="0" fontId="23" fillId="0" borderId="8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15" fillId="0" borderId="11" xfId="0" applyFont="1" applyBorder="1" applyAlignment="1">
      <alignment vertical="top" wrapText="1"/>
    </xf>
    <xf numFmtId="0" fontId="25" fillId="0" borderId="0" xfId="0" applyFont="1"/>
    <xf numFmtId="164" fontId="16" fillId="0" borderId="0" xfId="0" applyNumberFormat="1" applyFont="1" applyAlignment="1">
      <alignment horizontal="center"/>
    </xf>
    <xf numFmtId="0" fontId="12" fillId="0" borderId="3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27" fillId="0" borderId="2" xfId="0" applyFont="1" applyBorder="1" applyAlignment="1">
      <alignment horizontal="left"/>
    </xf>
    <xf numFmtId="0" fontId="27" fillId="0" borderId="15" xfId="0" applyFont="1" applyBorder="1" applyAlignment="1">
      <alignment horizontal="center"/>
    </xf>
    <xf numFmtId="0" fontId="22" fillId="0" borderId="13" xfId="0" applyFont="1" applyBorder="1" applyAlignment="1">
      <alignment horizontal="justify" vertical="top" wrapText="1"/>
    </xf>
    <xf numFmtId="0" fontId="16" fillId="0" borderId="1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justify" vertical="top" wrapText="1"/>
    </xf>
    <xf numFmtId="0" fontId="16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justify" vertical="top" wrapText="1"/>
    </xf>
    <xf numFmtId="0" fontId="16" fillId="0" borderId="11" xfId="0" applyFont="1" applyBorder="1" applyAlignment="1">
      <alignment horizontal="center" vertical="center" wrapText="1"/>
    </xf>
    <xf numFmtId="164" fontId="16" fillId="0" borderId="9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vertical="top" wrapText="1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0" borderId="3" xfId="0" applyNumberFormat="1" applyFont="1" applyBorder="1" applyAlignment="1">
      <alignment horizontal="center"/>
    </xf>
    <xf numFmtId="0" fontId="31" fillId="0" borderId="3" xfId="0" applyFont="1" applyBorder="1" applyAlignment="1">
      <alignment horizontal="center" vertical="top" wrapText="1"/>
    </xf>
    <xf numFmtId="2" fontId="31" fillId="0" borderId="3" xfId="0" applyNumberFormat="1" applyFont="1" applyBorder="1" applyAlignment="1">
      <alignment horizontal="center" vertical="top" wrapText="1"/>
    </xf>
    <xf numFmtId="0" fontId="16" fillId="0" borderId="3" xfId="0" applyFont="1" applyBorder="1" applyAlignment="1">
      <alignment vertical="top" wrapText="1"/>
    </xf>
    <xf numFmtId="2" fontId="6" fillId="0" borderId="3" xfId="0" applyNumberFormat="1" applyFont="1" applyBorder="1" applyAlignment="1">
      <alignment horizontal="center"/>
    </xf>
    <xf numFmtId="0" fontId="33" fillId="0" borderId="0" xfId="0" applyFont="1" applyAlignment="1">
      <alignment horizontal="right" vertical="top" wrapText="1"/>
    </xf>
    <xf numFmtId="2" fontId="34" fillId="0" borderId="1" xfId="0" applyNumberFormat="1" applyFont="1" applyBorder="1" applyAlignment="1">
      <alignment horizontal="center"/>
    </xf>
    <xf numFmtId="2" fontId="0" fillId="0" borderId="0" xfId="0" applyNumberFormat="1"/>
    <xf numFmtId="2" fontId="6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right"/>
    </xf>
    <xf numFmtId="0" fontId="36" fillId="0" borderId="1" xfId="0" applyFont="1" applyBorder="1"/>
    <xf numFmtId="0" fontId="29" fillId="0" borderId="0" xfId="0" applyFont="1"/>
    <xf numFmtId="0" fontId="36" fillId="0" borderId="1" xfId="0" applyFont="1" applyBorder="1" applyAlignment="1">
      <alignment horizontal="center"/>
    </xf>
    <xf numFmtId="0" fontId="16" fillId="0" borderId="0" xfId="0" applyFont="1"/>
    <xf numFmtId="0" fontId="16" fillId="0" borderId="1" xfId="0" applyFont="1" applyBorder="1"/>
    <xf numFmtId="0" fontId="1" fillId="0" borderId="0" xfId="0" applyFont="1" applyAlignment="1">
      <alignment horizontal="center"/>
    </xf>
    <xf numFmtId="0" fontId="11" fillId="0" borderId="4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13" fillId="0" borderId="7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3" fillId="0" borderId="10" xfId="0" applyFont="1" applyBorder="1" applyAlignment="1">
      <alignment vertical="top" wrapText="1"/>
    </xf>
    <xf numFmtId="0" fontId="13" fillId="0" borderId="11" xfId="0" applyFont="1" applyBorder="1" applyAlignment="1">
      <alignment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1" fontId="16" fillId="0" borderId="6" xfId="0" applyNumberFormat="1" applyFont="1" applyBorder="1" applyAlignment="1">
      <alignment horizontal="center" wrapText="1"/>
    </xf>
    <xf numFmtId="1" fontId="16" fillId="0" borderId="9" xfId="0" applyNumberFormat="1" applyFont="1" applyBorder="1" applyAlignment="1">
      <alignment horizontal="center" wrapText="1"/>
    </xf>
    <xf numFmtId="164" fontId="16" fillId="0" borderId="6" xfId="0" applyNumberFormat="1" applyFont="1" applyBorder="1" applyAlignment="1">
      <alignment horizontal="center" wrapText="1"/>
    </xf>
    <xf numFmtId="164" fontId="16" fillId="0" borderId="9" xfId="0" applyNumberFormat="1" applyFont="1" applyBorder="1" applyAlignment="1">
      <alignment horizontal="center" wrapText="1"/>
    </xf>
    <xf numFmtId="0" fontId="12" fillId="0" borderId="12" xfId="0" applyFont="1" applyBorder="1" applyAlignment="1">
      <alignment horizontal="center" vertical="top" wrapText="1"/>
    </xf>
    <xf numFmtId="0" fontId="18" fillId="0" borderId="13" xfId="0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4" fillId="0" borderId="12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8" fillId="0" borderId="7" xfId="0" applyFont="1" applyBorder="1" applyAlignment="1">
      <alignment vertical="top" wrapText="1"/>
    </xf>
    <xf numFmtId="0" fontId="18" fillId="0" borderId="8" xfId="0" applyFont="1" applyBorder="1" applyAlignment="1">
      <alignment vertical="top" wrapText="1"/>
    </xf>
    <xf numFmtId="0" fontId="12" fillId="0" borderId="4" xfId="0" applyFont="1" applyBorder="1" applyAlignment="1">
      <alignment horizontal="center" vertical="top" wrapText="1"/>
    </xf>
    <xf numFmtId="0" fontId="21" fillId="0" borderId="12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top" wrapText="1"/>
    </xf>
    <xf numFmtId="0" fontId="22" fillId="0" borderId="8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165" fontId="16" fillId="0" borderId="6" xfId="0" applyNumberFormat="1" applyFont="1" applyBorder="1" applyAlignment="1">
      <alignment horizontal="center" wrapText="1"/>
    </xf>
    <xf numFmtId="165" fontId="16" fillId="0" borderId="9" xfId="0" applyNumberFormat="1" applyFont="1" applyBorder="1" applyAlignment="1">
      <alignment horizontal="center" wrapText="1"/>
    </xf>
    <xf numFmtId="0" fontId="13" fillId="0" borderId="4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6" fillId="0" borderId="12" xfId="0" applyFont="1" applyBorder="1" applyAlignment="1">
      <alignment horizontal="center" wrapText="1"/>
    </xf>
    <xf numFmtId="164" fontId="16" fillId="0" borderId="12" xfId="0" applyNumberFormat="1" applyFont="1" applyBorder="1" applyAlignment="1">
      <alignment horizontal="center" wrapText="1"/>
    </xf>
    <xf numFmtId="0" fontId="22" fillId="0" borderId="0" xfId="0" applyFont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13" fillId="0" borderId="3" xfId="0" applyFont="1" applyBorder="1" applyAlignment="1">
      <alignment vertical="top" wrapText="1"/>
    </xf>
    <xf numFmtId="164" fontId="16" fillId="0" borderId="3" xfId="0" applyNumberFormat="1" applyFont="1" applyBorder="1"/>
    <xf numFmtId="0" fontId="14" fillId="0" borderId="15" xfId="0" applyFont="1" applyBorder="1" applyAlignment="1">
      <alignment horizontal="center" vertical="top" wrapText="1"/>
    </xf>
    <xf numFmtId="0" fontId="13" fillId="0" borderId="13" xfId="0" applyFont="1" applyBorder="1" applyAlignment="1">
      <alignment vertical="top" wrapText="1"/>
    </xf>
    <xf numFmtId="0" fontId="13" fillId="0" borderId="14" xfId="0" applyFont="1" applyBorder="1" applyAlignment="1">
      <alignment vertical="top" wrapText="1"/>
    </xf>
    <xf numFmtId="0" fontId="35" fillId="0" borderId="1" xfId="0" applyFont="1" applyBorder="1" applyAlignment="1">
      <alignment horizontal="center"/>
    </xf>
    <xf numFmtId="0" fontId="30" fillId="0" borderId="4" xfId="0" applyFont="1" applyBorder="1" applyAlignment="1">
      <alignment horizontal="right" vertical="top" wrapText="1"/>
    </xf>
    <xf numFmtId="0" fontId="30" fillId="0" borderId="2" xfId="0" applyFont="1" applyBorder="1" applyAlignment="1">
      <alignment horizontal="right" vertical="top" wrapText="1"/>
    </xf>
    <xf numFmtId="0" fontId="30" fillId="0" borderId="5" xfId="0" applyFont="1" applyBorder="1" applyAlignment="1">
      <alignment horizontal="right" vertical="top" wrapText="1"/>
    </xf>
    <xf numFmtId="0" fontId="18" fillId="0" borderId="3" xfId="0" applyFont="1" applyBorder="1" applyAlignment="1">
      <alignment vertical="top" wrapText="1"/>
    </xf>
    <xf numFmtId="0" fontId="32" fillId="0" borderId="0" xfId="0" applyFont="1" applyAlignment="1">
      <alignment horizontal="right" vertical="top" wrapText="1"/>
    </xf>
    <xf numFmtId="0" fontId="30" fillId="0" borderId="0" xfId="0" applyFont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0FDA-EE96-4EE0-A8C7-C02E9E92D0C0}">
  <dimension ref="A1:N52"/>
  <sheetViews>
    <sheetView tabSelected="1" topLeftCell="B1" zoomScaleNormal="100" workbookViewId="0">
      <selection activeCell="C4" sqref="C4"/>
    </sheetView>
  </sheetViews>
  <sheetFormatPr defaultRowHeight="12.75" x14ac:dyDescent="0.2"/>
  <cols>
    <col min="1" max="1" width="3.7109375" customWidth="1"/>
    <col min="2" max="2" width="9.28515625" customWidth="1"/>
    <col min="3" max="3" width="11.85546875" customWidth="1"/>
    <col min="4" max="4" width="8.140625" customWidth="1"/>
    <col min="5" max="5" width="13" customWidth="1"/>
    <col min="6" max="6" width="19" customWidth="1"/>
    <col min="7" max="7" width="5" hidden="1" customWidth="1"/>
    <col min="8" max="8" width="9.28515625" style="18" customWidth="1"/>
    <col min="9" max="9" width="13.140625" style="18" customWidth="1"/>
  </cols>
  <sheetData>
    <row r="1" spans="1:9" ht="12.2" customHeight="1" x14ac:dyDescent="0.2">
      <c r="A1" s="89" t="s">
        <v>0</v>
      </c>
      <c r="B1" s="89"/>
      <c r="C1" s="89"/>
      <c r="D1" s="89"/>
      <c r="E1" s="89"/>
      <c r="F1" s="89"/>
      <c r="G1" s="89"/>
      <c r="H1" s="89"/>
      <c r="I1" s="89"/>
    </row>
    <row r="2" spans="1:9" ht="12.2" customHeight="1" x14ac:dyDescent="0.2">
      <c r="A2" s="89" t="s">
        <v>1</v>
      </c>
      <c r="B2" s="89"/>
      <c r="C2" s="89"/>
      <c r="D2" s="89"/>
      <c r="E2" s="89"/>
      <c r="F2" s="89"/>
      <c r="G2" s="89"/>
      <c r="H2" s="89"/>
      <c r="I2" s="89"/>
    </row>
    <row r="3" spans="1:9" ht="14.25" customHeight="1" x14ac:dyDescent="0.25">
      <c r="A3" s="1"/>
      <c r="B3" s="1"/>
      <c r="C3" s="1"/>
      <c r="D3" s="2" t="s">
        <v>2</v>
      </c>
      <c r="E3" s="3" t="s">
        <v>91</v>
      </c>
      <c r="F3" s="4" t="s">
        <v>90</v>
      </c>
      <c r="G3" s="1"/>
      <c r="H3" s="5"/>
      <c r="I3" s="6"/>
    </row>
    <row r="4" spans="1:9" ht="12.75" customHeight="1" x14ac:dyDescent="0.2">
      <c r="B4" s="7" t="s">
        <v>3</v>
      </c>
      <c r="C4" s="8" t="s">
        <v>92</v>
      </c>
      <c r="D4" s="9"/>
      <c r="E4" s="9"/>
      <c r="F4" s="9"/>
      <c r="G4" s="9"/>
      <c r="H4" s="10"/>
      <c r="I4" s="10"/>
    </row>
    <row r="5" spans="1:9" ht="13.5" customHeight="1" x14ac:dyDescent="0.2">
      <c r="B5" s="7" t="s">
        <v>4</v>
      </c>
      <c r="C5" s="11" t="s">
        <v>93</v>
      </c>
      <c r="D5" s="12"/>
      <c r="E5" s="12"/>
      <c r="F5" s="12"/>
      <c r="G5" s="12"/>
      <c r="H5" s="13"/>
      <c r="I5" s="13"/>
    </row>
    <row r="6" spans="1:9" ht="10.5" customHeight="1" x14ac:dyDescent="0.2">
      <c r="B6" s="11"/>
      <c r="C6" s="14"/>
      <c r="D6" s="15"/>
      <c r="E6" s="15"/>
      <c r="F6" s="15"/>
      <c r="G6" s="15"/>
      <c r="H6" s="16"/>
      <c r="I6" s="16"/>
    </row>
    <row r="7" spans="1:9" ht="9.9499999999999993" customHeight="1" x14ac:dyDescent="0.2">
      <c r="A7" s="17" t="s">
        <v>5</v>
      </c>
    </row>
    <row r="8" spans="1:9" ht="46.5" customHeight="1" x14ac:dyDescent="0.2">
      <c r="A8" s="19" t="s">
        <v>6</v>
      </c>
      <c r="B8" s="90" t="s">
        <v>7</v>
      </c>
      <c r="C8" s="91"/>
      <c r="D8" s="20" t="s">
        <v>8</v>
      </c>
      <c r="E8" s="20" t="s">
        <v>9</v>
      </c>
      <c r="F8" s="90" t="s">
        <v>10</v>
      </c>
      <c r="G8" s="91"/>
      <c r="H8" s="20" t="s">
        <v>11</v>
      </c>
      <c r="I8" s="20" t="s">
        <v>12</v>
      </c>
    </row>
    <row r="9" spans="1:9" ht="12.75" customHeight="1" x14ac:dyDescent="0.2">
      <c r="A9" s="92">
        <v>1</v>
      </c>
      <c r="B9" s="94" t="s">
        <v>13</v>
      </c>
      <c r="C9" s="95"/>
      <c r="D9" s="98" t="s">
        <v>14</v>
      </c>
      <c r="E9" s="22" t="s">
        <v>15</v>
      </c>
      <c r="F9" s="23">
        <v>88.7</v>
      </c>
      <c r="G9" s="23">
        <v>8.6999999999999994E-3</v>
      </c>
      <c r="H9" s="100">
        <v>1</v>
      </c>
      <c r="I9" s="102">
        <f>F10*H9</f>
        <v>114.8</v>
      </c>
    </row>
    <row r="10" spans="1:9" ht="11.25" customHeight="1" x14ac:dyDescent="0.2">
      <c r="A10" s="93"/>
      <c r="B10" s="96"/>
      <c r="C10" s="97"/>
      <c r="D10" s="99"/>
      <c r="E10" s="25" t="s">
        <v>16</v>
      </c>
      <c r="F10" s="26">
        <v>114.8</v>
      </c>
      <c r="G10" s="26">
        <v>1.1299999999999999E-2</v>
      </c>
      <c r="H10" s="101"/>
      <c r="I10" s="103"/>
    </row>
    <row r="11" spans="1:9" ht="12.75" customHeight="1" x14ac:dyDescent="0.2">
      <c r="A11" s="104">
        <v>2</v>
      </c>
      <c r="B11" s="105" t="s">
        <v>17</v>
      </c>
      <c r="C11" s="106"/>
      <c r="D11" s="109" t="s">
        <v>18</v>
      </c>
      <c r="E11" s="22" t="s">
        <v>19</v>
      </c>
      <c r="F11" s="23">
        <v>1513.4</v>
      </c>
      <c r="G11" s="23">
        <v>0.18490000000000001</v>
      </c>
      <c r="H11" s="110"/>
      <c r="I11" s="102"/>
    </row>
    <row r="12" spans="1:9" ht="9" customHeight="1" x14ac:dyDescent="0.2">
      <c r="A12" s="93"/>
      <c r="B12" s="107"/>
      <c r="C12" s="108"/>
      <c r="D12" s="99"/>
      <c r="E12" s="25" t="s">
        <v>20</v>
      </c>
      <c r="F12" s="26">
        <v>1826.5</v>
      </c>
      <c r="G12" s="26">
        <v>0.22309999999999999</v>
      </c>
      <c r="H12" s="111"/>
      <c r="I12" s="103"/>
    </row>
    <row r="13" spans="1:9" ht="12.75" customHeight="1" x14ac:dyDescent="0.2">
      <c r="A13" s="104">
        <v>3</v>
      </c>
      <c r="B13" s="105" t="s">
        <v>21</v>
      </c>
      <c r="C13" s="106"/>
      <c r="D13" s="109" t="s">
        <v>18</v>
      </c>
      <c r="E13" s="22" t="s">
        <v>22</v>
      </c>
      <c r="F13" s="23">
        <v>626.20000000000005</v>
      </c>
      <c r="G13" s="23">
        <v>5.1400000000000001E-2</v>
      </c>
      <c r="H13" s="110"/>
      <c r="I13" s="102"/>
    </row>
    <row r="14" spans="1:9" ht="9.75" customHeight="1" x14ac:dyDescent="0.2">
      <c r="A14" s="93"/>
      <c r="B14" s="107"/>
      <c r="C14" s="108"/>
      <c r="D14" s="99"/>
      <c r="E14" s="25" t="s">
        <v>23</v>
      </c>
      <c r="F14" s="26">
        <v>728.8</v>
      </c>
      <c r="G14" s="26">
        <v>6.6799999999999998E-2</v>
      </c>
      <c r="H14" s="111"/>
      <c r="I14" s="103"/>
    </row>
    <row r="15" spans="1:9" ht="13.5" customHeight="1" x14ac:dyDescent="0.2">
      <c r="A15" s="104">
        <v>4</v>
      </c>
      <c r="B15" s="105" t="s">
        <v>24</v>
      </c>
      <c r="C15" s="106"/>
      <c r="D15" s="109" t="s">
        <v>25</v>
      </c>
      <c r="E15" s="29" t="s">
        <v>26</v>
      </c>
      <c r="F15" s="23">
        <v>136</v>
      </c>
      <c r="G15" s="23">
        <v>1.34E-2</v>
      </c>
      <c r="H15" s="100">
        <v>2</v>
      </c>
      <c r="I15" s="102">
        <f>H15*F16</f>
        <v>292</v>
      </c>
    </row>
    <row r="16" spans="1:9" ht="9.75" customHeight="1" x14ac:dyDescent="0.2">
      <c r="A16" s="93"/>
      <c r="B16" s="112"/>
      <c r="C16" s="113"/>
      <c r="D16" s="99"/>
      <c r="E16" s="23" t="s">
        <v>27</v>
      </c>
      <c r="F16" s="23">
        <v>146</v>
      </c>
      <c r="G16" s="26">
        <v>1.44E-2</v>
      </c>
      <c r="H16" s="101"/>
      <c r="I16" s="103"/>
    </row>
    <row r="17" spans="1:14" ht="12.75" customHeight="1" x14ac:dyDescent="0.2">
      <c r="A17" s="114">
        <v>5</v>
      </c>
      <c r="B17" s="115" t="s">
        <v>28</v>
      </c>
      <c r="C17" s="118" t="s">
        <v>29</v>
      </c>
      <c r="D17" s="120" t="s">
        <v>18</v>
      </c>
      <c r="E17" s="30" t="s">
        <v>30</v>
      </c>
      <c r="F17" s="31" t="s">
        <v>31</v>
      </c>
      <c r="G17" s="32">
        <v>0.63670000000000004</v>
      </c>
      <c r="H17" s="121"/>
      <c r="I17" s="102"/>
    </row>
    <row r="18" spans="1:14" ht="9.75" customHeight="1" x14ac:dyDescent="0.2">
      <c r="A18" s="114"/>
      <c r="B18" s="116"/>
      <c r="C18" s="119"/>
      <c r="D18" s="120"/>
      <c r="E18" s="33" t="s">
        <v>32</v>
      </c>
      <c r="F18" s="23" t="s">
        <v>33</v>
      </c>
      <c r="G18" s="32">
        <v>0.7611</v>
      </c>
      <c r="H18" s="122"/>
      <c r="I18" s="103"/>
    </row>
    <row r="19" spans="1:14" ht="14.1" customHeight="1" x14ac:dyDescent="0.2">
      <c r="A19" s="114"/>
      <c r="B19" s="116"/>
      <c r="C19" s="119" t="s">
        <v>34</v>
      </c>
      <c r="D19" s="120" t="s">
        <v>18</v>
      </c>
      <c r="E19" s="34" t="s">
        <v>35</v>
      </c>
      <c r="F19" s="35">
        <v>4383.7</v>
      </c>
      <c r="G19" s="32">
        <v>0.53549999999999998</v>
      </c>
      <c r="H19" s="121">
        <v>1.0999999999999999E-2</v>
      </c>
      <c r="I19" s="102">
        <f>H19*F20</f>
        <v>60.849800000000002</v>
      </c>
    </row>
    <row r="20" spans="1:14" ht="9.75" customHeight="1" x14ac:dyDescent="0.2">
      <c r="A20" s="114"/>
      <c r="B20" s="116"/>
      <c r="C20" s="119"/>
      <c r="D20" s="120"/>
      <c r="E20" s="36" t="s">
        <v>36</v>
      </c>
      <c r="F20" s="37">
        <v>5531.8</v>
      </c>
      <c r="G20" s="32">
        <v>0.67569999999999997</v>
      </c>
      <c r="H20" s="122"/>
      <c r="I20" s="103"/>
    </row>
    <row r="21" spans="1:14" ht="13.5" customHeight="1" x14ac:dyDescent="0.2">
      <c r="A21" s="114"/>
      <c r="B21" s="116"/>
      <c r="C21" s="119" t="s">
        <v>37</v>
      </c>
      <c r="D21" s="120" t="s">
        <v>18</v>
      </c>
      <c r="E21" s="28" t="s">
        <v>38</v>
      </c>
      <c r="F21" s="35">
        <v>3809.7</v>
      </c>
      <c r="G21" s="32">
        <v>0.27410000000000001</v>
      </c>
      <c r="H21" s="121">
        <v>0</v>
      </c>
      <c r="I21" s="102">
        <f>H21*F22</f>
        <v>0</v>
      </c>
    </row>
    <row r="22" spans="1:14" ht="9.75" customHeight="1" x14ac:dyDescent="0.2">
      <c r="A22" s="114"/>
      <c r="B22" s="116"/>
      <c r="C22" s="119"/>
      <c r="D22" s="131"/>
      <c r="E22" s="38" t="s">
        <v>39</v>
      </c>
      <c r="F22" s="37">
        <v>4853.3999999999996</v>
      </c>
      <c r="G22" s="32">
        <v>0.33150000000000002</v>
      </c>
      <c r="H22" s="122"/>
      <c r="I22" s="103"/>
    </row>
    <row r="23" spans="1:14" ht="13.5" customHeight="1" x14ac:dyDescent="0.2">
      <c r="A23" s="114"/>
      <c r="B23" s="116"/>
      <c r="C23" s="39" t="s">
        <v>40</v>
      </c>
      <c r="D23" s="40"/>
      <c r="E23" s="41" t="s">
        <v>41</v>
      </c>
      <c r="F23" s="35"/>
      <c r="G23" s="32"/>
      <c r="H23" s="125">
        <v>5</v>
      </c>
      <c r="I23" s="126">
        <f>H23*345.69</f>
        <v>1728.45</v>
      </c>
    </row>
    <row r="24" spans="1:14" ht="9.75" customHeight="1" x14ac:dyDescent="0.2">
      <c r="A24" s="114"/>
      <c r="B24" s="116"/>
      <c r="C24" s="127" t="s">
        <v>42</v>
      </c>
      <c r="D24" s="98" t="s">
        <v>43</v>
      </c>
      <c r="E24" s="42" t="s">
        <v>44</v>
      </c>
      <c r="F24" s="43" t="s">
        <v>45</v>
      </c>
      <c r="G24" s="32">
        <v>1.9900000000000001E-2</v>
      </c>
      <c r="H24" s="110"/>
      <c r="I24" s="102"/>
    </row>
    <row r="25" spans="1:14" ht="9.75" customHeight="1" x14ac:dyDescent="0.2">
      <c r="A25" s="114"/>
      <c r="B25" s="116"/>
      <c r="C25" s="127"/>
      <c r="D25" s="98"/>
      <c r="E25" s="44" t="s">
        <v>46</v>
      </c>
      <c r="F25" s="37" t="s">
        <v>47</v>
      </c>
      <c r="G25" s="32">
        <v>2.2700000000000001E-2</v>
      </c>
      <c r="H25" s="111"/>
      <c r="I25" s="103"/>
      <c r="N25" s="45"/>
    </row>
    <row r="26" spans="1:14" ht="14.1" customHeight="1" x14ac:dyDescent="0.2">
      <c r="A26" s="114"/>
      <c r="B26" s="116"/>
      <c r="C26" s="127"/>
      <c r="D26" s="98"/>
      <c r="E26" s="46" t="s">
        <v>48</v>
      </c>
      <c r="F26" s="23" t="s">
        <v>49</v>
      </c>
      <c r="G26" s="32">
        <v>9.9000000000000008E-3</v>
      </c>
      <c r="H26" s="100">
        <v>3</v>
      </c>
      <c r="I26" s="102">
        <f>H26*100.2</f>
        <v>300.60000000000002</v>
      </c>
    </row>
    <row r="27" spans="1:14" ht="14.1" customHeight="1" x14ac:dyDescent="0.2">
      <c r="A27" s="114"/>
      <c r="B27" s="116"/>
      <c r="C27" s="127"/>
      <c r="D27" s="98"/>
      <c r="E27" s="47" t="s">
        <v>50</v>
      </c>
      <c r="F27" s="23" t="s">
        <v>51</v>
      </c>
      <c r="G27" s="32">
        <v>1.1299999999999999E-2</v>
      </c>
      <c r="H27" s="101"/>
      <c r="I27" s="103"/>
    </row>
    <row r="28" spans="1:14" ht="8.25" customHeight="1" x14ac:dyDescent="0.2">
      <c r="A28" s="114"/>
      <c r="B28" s="116"/>
      <c r="C28" s="127"/>
      <c r="D28" s="98"/>
      <c r="E28" s="46" t="s">
        <v>52</v>
      </c>
      <c r="F28" s="35" t="s">
        <v>53</v>
      </c>
      <c r="G28" s="32">
        <v>1.24E-2</v>
      </c>
      <c r="H28" s="125"/>
      <c r="I28" s="126"/>
    </row>
    <row r="29" spans="1:14" ht="9" customHeight="1" x14ac:dyDescent="0.2">
      <c r="A29" s="114"/>
      <c r="B29" s="117"/>
      <c r="C29" s="128"/>
      <c r="D29" s="99"/>
      <c r="E29" s="48" t="s">
        <v>54</v>
      </c>
      <c r="F29" s="37" t="s">
        <v>55</v>
      </c>
      <c r="G29" s="32">
        <v>1.4200000000000001E-2</v>
      </c>
      <c r="H29" s="111"/>
      <c r="I29" s="103"/>
    </row>
    <row r="30" spans="1:14" ht="14.1" customHeight="1" x14ac:dyDescent="0.2">
      <c r="A30" s="49" t="s">
        <v>56</v>
      </c>
      <c r="H30" s="50">
        <f>SUM(I9:I29)</f>
        <v>2496.6997999999999</v>
      </c>
      <c r="I30" s="50">
        <f>1.05*1.15*H30</f>
        <v>3014.7650085</v>
      </c>
    </row>
    <row r="31" spans="1:14" ht="21.75" customHeight="1" x14ac:dyDescent="0.2">
      <c r="A31" s="51">
        <v>6</v>
      </c>
      <c r="B31" s="129" t="s">
        <v>57</v>
      </c>
      <c r="C31" s="129"/>
      <c r="D31" s="129"/>
      <c r="E31" s="52" t="s">
        <v>58</v>
      </c>
      <c r="F31" s="130">
        <f>I30*11.25/100</f>
        <v>339.16106345624996</v>
      </c>
      <c r="G31" s="130"/>
      <c r="H31" s="130"/>
      <c r="I31" s="130"/>
    </row>
    <row r="32" spans="1:14" ht="14.1" customHeight="1" x14ac:dyDescent="0.2">
      <c r="A32" s="53" t="s">
        <v>59</v>
      </c>
      <c r="B32" s="53"/>
      <c r="C32" s="53"/>
      <c r="D32" s="53"/>
      <c r="E32" s="53"/>
      <c r="F32" s="53"/>
      <c r="G32" s="53"/>
      <c r="H32" s="54"/>
      <c r="I32" s="50">
        <f>F31+I30</f>
        <v>3353.9260719562499</v>
      </c>
    </row>
    <row r="33" spans="1:10" ht="14.1" customHeight="1" x14ac:dyDescent="0.2">
      <c r="A33" s="104">
        <v>7</v>
      </c>
      <c r="B33" s="132" t="s">
        <v>60</v>
      </c>
      <c r="C33" s="133"/>
      <c r="D33" s="109" t="s">
        <v>61</v>
      </c>
      <c r="E33" s="28" t="s">
        <v>62</v>
      </c>
      <c r="F33" s="31"/>
      <c r="G33" s="55">
        <v>3.8E-3</v>
      </c>
      <c r="H33" s="56"/>
      <c r="I33" s="57"/>
    </row>
    <row r="34" spans="1:10" ht="10.5" customHeight="1" x14ac:dyDescent="0.2">
      <c r="A34" s="93"/>
      <c r="B34" s="96"/>
      <c r="C34" s="97"/>
      <c r="D34" s="99"/>
      <c r="E34" s="58" t="s">
        <v>63</v>
      </c>
      <c r="F34" s="26">
        <v>19.8</v>
      </c>
      <c r="G34" s="59">
        <v>3.3E-3</v>
      </c>
      <c r="H34" s="60">
        <v>5</v>
      </c>
      <c r="I34" s="61">
        <f>H34*F34</f>
        <v>99</v>
      </c>
    </row>
    <row r="35" spans="1:10" ht="14.1" customHeight="1" x14ac:dyDescent="0.2">
      <c r="A35" s="24">
        <v>8</v>
      </c>
      <c r="B35" s="123" t="s">
        <v>64</v>
      </c>
      <c r="C35" s="124"/>
      <c r="D35" s="62" t="s">
        <v>65</v>
      </c>
      <c r="E35" s="62" t="s">
        <v>66</v>
      </c>
      <c r="F35" s="26">
        <v>120</v>
      </c>
      <c r="G35" s="63">
        <v>3.1E-2</v>
      </c>
      <c r="H35" s="64">
        <v>2</v>
      </c>
      <c r="I35" s="65">
        <f>PRODUCT(F35,H35)</f>
        <v>240</v>
      </c>
    </row>
    <row r="36" spans="1:10" ht="14.1" customHeight="1" x14ac:dyDescent="0.2">
      <c r="A36" s="21">
        <v>9</v>
      </c>
      <c r="B36" s="123" t="s">
        <v>67</v>
      </c>
      <c r="C36" s="124"/>
      <c r="D36" s="62" t="s">
        <v>65</v>
      </c>
      <c r="E36" s="62" t="s">
        <v>66</v>
      </c>
      <c r="F36" s="26" t="s">
        <v>68</v>
      </c>
      <c r="G36" s="63">
        <v>1.4500000000000001E-2</v>
      </c>
      <c r="H36" s="64">
        <v>2</v>
      </c>
      <c r="I36" s="65">
        <f>H36*48</f>
        <v>96</v>
      </c>
    </row>
    <row r="37" spans="1:10" ht="14.1" customHeight="1" x14ac:dyDescent="0.2">
      <c r="A37" s="27">
        <v>10</v>
      </c>
      <c r="B37" s="132" t="s">
        <v>69</v>
      </c>
      <c r="C37" s="133"/>
      <c r="D37" s="66" t="s">
        <v>70</v>
      </c>
      <c r="E37" s="62" t="s">
        <v>71</v>
      </c>
      <c r="F37" s="26">
        <v>156.6</v>
      </c>
      <c r="G37" s="63">
        <v>2.0899999999999998E-2</v>
      </c>
      <c r="H37" s="64">
        <v>1</v>
      </c>
      <c r="I37" s="65">
        <f>PRODUCT(F37,H37)</f>
        <v>156.6</v>
      </c>
    </row>
    <row r="38" spans="1:10" ht="14.1" customHeight="1" x14ac:dyDescent="0.2">
      <c r="A38" s="67"/>
      <c r="B38" s="94"/>
      <c r="C38" s="95"/>
      <c r="D38" s="62" t="s">
        <v>72</v>
      </c>
      <c r="E38" s="62" t="s">
        <v>73</v>
      </c>
      <c r="F38" s="26">
        <v>47</v>
      </c>
      <c r="G38" s="63">
        <v>7.0000000000000001E-3</v>
      </c>
      <c r="H38" s="64"/>
      <c r="I38" s="68"/>
    </row>
    <row r="39" spans="1:10" ht="12.75" customHeight="1" x14ac:dyDescent="0.2">
      <c r="A39" s="69"/>
      <c r="B39" s="96"/>
      <c r="C39" s="97"/>
      <c r="D39" s="70" t="s">
        <v>74</v>
      </c>
      <c r="E39" s="62" t="s">
        <v>75</v>
      </c>
      <c r="F39" s="26">
        <v>15.7</v>
      </c>
      <c r="G39" s="63">
        <v>2E-3</v>
      </c>
      <c r="H39" s="64"/>
      <c r="I39" s="68"/>
    </row>
    <row r="40" spans="1:10" ht="11.25" customHeight="1" x14ac:dyDescent="0.2">
      <c r="F40" s="71" t="s">
        <v>76</v>
      </c>
      <c r="H40" s="72"/>
      <c r="I40" s="73">
        <f>I37+I36+I34+I35</f>
        <v>591.6</v>
      </c>
    </row>
    <row r="41" spans="1:10" ht="14.1" customHeight="1" x14ac:dyDescent="0.2">
      <c r="A41" s="135" t="s">
        <v>77</v>
      </c>
      <c r="B41" s="136"/>
      <c r="C41" s="136"/>
      <c r="D41" s="136"/>
      <c r="E41" s="136"/>
      <c r="F41" s="136"/>
      <c r="G41" s="136"/>
      <c r="H41" s="137"/>
      <c r="I41" s="74">
        <f>I32+I40</f>
        <v>3945.5260719562498</v>
      </c>
    </row>
    <row r="42" spans="1:10" ht="23.25" customHeight="1" x14ac:dyDescent="0.2">
      <c r="A42" s="51">
        <v>14</v>
      </c>
      <c r="B42" s="138" t="s">
        <v>78</v>
      </c>
      <c r="C42" s="138"/>
      <c r="D42" s="138"/>
      <c r="E42" s="75" t="s">
        <v>79</v>
      </c>
      <c r="F42" s="76" t="s">
        <v>80</v>
      </c>
      <c r="G42" s="77"/>
      <c r="H42" s="74">
        <v>1.5</v>
      </c>
      <c r="I42" s="78">
        <f>H42*I41</f>
        <v>5918.2891079343744</v>
      </c>
    </row>
    <row r="43" spans="1:10" ht="15" customHeight="1" x14ac:dyDescent="0.25">
      <c r="A43" s="139"/>
      <c r="B43" s="139"/>
      <c r="C43" s="139"/>
      <c r="D43" s="139"/>
      <c r="E43" s="79"/>
      <c r="F43" s="140" t="s">
        <v>81</v>
      </c>
      <c r="G43" s="140"/>
      <c r="H43" s="140"/>
      <c r="I43" s="80">
        <f>I42</f>
        <v>5918.2891079343744</v>
      </c>
      <c r="J43" s="81"/>
    </row>
    <row r="44" spans="1:10" ht="15.2" customHeight="1" x14ac:dyDescent="0.25">
      <c r="A44" s="139"/>
      <c r="B44" s="139"/>
      <c r="C44" s="139"/>
      <c r="D44" s="139"/>
      <c r="E44" s="79"/>
      <c r="F44" s="140" t="s">
        <v>82</v>
      </c>
      <c r="G44" s="140"/>
      <c r="H44" s="140"/>
      <c r="I44" s="80">
        <f>I43*12/100</f>
        <v>710.19469295212491</v>
      </c>
      <c r="J44" s="81"/>
    </row>
    <row r="45" spans="1:10" ht="15" customHeight="1" x14ac:dyDescent="0.25">
      <c r="A45" s="139"/>
      <c r="B45" s="139"/>
      <c r="C45" s="139"/>
      <c r="D45" s="139"/>
      <c r="E45" s="79"/>
      <c r="F45" s="140" t="s">
        <v>83</v>
      </c>
      <c r="G45" s="140"/>
      <c r="H45" s="140"/>
      <c r="I45" s="80">
        <f>I43*2/100</f>
        <v>118.36578215868749</v>
      </c>
      <c r="J45" s="81"/>
    </row>
    <row r="46" spans="1:10" ht="12.75" customHeight="1" x14ac:dyDescent="0.2">
      <c r="A46" s="139"/>
      <c r="B46" s="139"/>
      <c r="C46" s="139"/>
      <c r="D46" s="139"/>
      <c r="E46" s="79"/>
      <c r="F46" s="140" t="s">
        <v>84</v>
      </c>
      <c r="G46" s="140"/>
      <c r="H46" s="140"/>
      <c r="I46" s="82">
        <f>I43+I44+I45</f>
        <v>6746.8495830451866</v>
      </c>
      <c r="J46" s="81"/>
    </row>
    <row r="47" spans="1:10" ht="11.25" customHeight="1" x14ac:dyDescent="0.25">
      <c r="B47" s="83" t="s">
        <v>85</v>
      </c>
      <c r="C47" s="134" t="str">
        <f>SUBSTITUTE(SUBSTITUTE(PROPER(SUBSTITUTE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I46,0))&gt;6,ROMAN(MID(ROUNDDOWN(I46,0),1,LEN(ROUNDDOWN(I46,0))-6)+0)&amp;" миллионов "&amp;ROMAN(MID(ROUNDDOWN(I46,0),LEN(ROUNDDOWN(I46,0))-5,3)+0)&amp;" тысяч "&amp;ROMAN(MID(ROUNDDOWN(I46,0),LEN(ROUNDDOWN(I46,0))-2,3)+0)&amp;" сома",IF(LEN(ROUNDDOWN(I46,0))&gt;3,ROMAN(MID(ROUNDDOWN(I46,0),1,LEN(ROUNDDOWN(I46,0))-3)+0)&amp;" тысяч "&amp;ROMAN(MID(ROUNDDOWN(I46,0),LEN(ROUNDDOWN(I46,0))-2,3)+0)&amp;" сом",ROMAN(ROUNDDOWN(I46,0))&amp;" сом")),"DCCC","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сом","один сом"),"два сома","два сома"),"три сома","три сома"),"четыре сома","четыре сома")),"миллион тысяч","миллион"),"миллиона тысяч","миллиона"),"миллионов тысяч","миллионов")&amp;" "&amp;SUBSTITUTE(SUBSTITUTE(SUBSTITUTE(SUBSTITUTE(SUBSTITUTE(SUBSTITUTE(SUBSTITUTE(SUBSTITUTE(RIGHT(ROUND(I46*100,0),2)&amp;" тыйын.","1 тыйын.","1 тыйын."),"2 тыйын.","2 тыйын."),"3 тыйын.","3 тыйын."),"4 тыйын.","4 тыйын."),"11 тыйын.","11 тыйын."),"12 тыйын.","12 тыйын."),"13 тыйын.","13 тыйын."),"14 тыйын.","14 тыйын.")," ","Z")),"z"," "),"Z"," ")</f>
        <v>Шесть тысяч семьсот сорок шесть сом 85 тыйын.</v>
      </c>
      <c r="D47" s="134" t="str">
        <f t="shared" ref="D47:I47" si="0">SUBSTITUTE(SUBSTITUTE(PROPER(SUBSTITUTE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H43,0))&gt;6,ROMAN(MID(ROUNDDOWN(H43,0),1,LEN(ROUNDDOWN(H43,0))-6)+0)&amp;" миллионов "&amp;ROMAN(MID(ROUNDDOWN(H43,0),LEN(ROUNDDOWN(H43,0))-5,3)+0)&amp;" тысяч "&amp;ROMAN(MID(ROUNDDOWN(H43,0),LEN(ROUNDDOWN(H43,0))-2,3)+0)&amp;" сома",IF(LEN(ROUNDDOWN(H43,0))&gt;3,ROMAN(MID(ROUNDDOWN(H43,0),1,LEN(ROUNDDOWN(H43,0))-3)+0)&amp;" тысяч "&amp;ROMAN(MID(ROUNDDOWN(H43,0),LEN(ROUNDDOWN(H43,0))-2,3)+0)&amp;" сом",ROMAN(ROUNDDOWN(H43,0))&amp;" сом")),"DCCC","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сом","один сом"),"два сома","два сома"),"три сома","три сома"),"четыре сома","четыре сома")),"миллион тысяч","миллион"),"миллиона тысяч","миллиона"),"миллионов тысяч","миллионов")&amp;" "&amp;SUBSTITUTE(SUBSTITUTE(SUBSTITUTE(SUBSTITUTE(SUBSTITUTE(SUBSTITUTE(SUBSTITUTE(SUBSTITUTE(RIGHT(ROUND(H43*100,0),2)&amp;" тыйын.","1 тыйын.","1 тыйын."),"2 тыйын.","2 тыйын."),"3 тыйын.","3 тыйын."),"4 тыйын.","4 тыйын."),"11 тыйын.","11 тыйын."),"12 тыйын.","12 тыйын."),"13 тыйын.","13 тыйын."),"14 тыйын.","14 тыйын.")," ","Z")),"z"," "),"Z"," ")</f>
        <v>Сом 0 тыйын.</v>
      </c>
      <c r="E47" s="134" t="str">
        <f t="shared" si="0"/>
        <v>Пять тысяч девятьсот восемнадцать сом 29 тыйын.</v>
      </c>
      <c r="F47" s="134" t="str">
        <f t="shared" si="0"/>
        <v>Сом 0 тыйын.</v>
      </c>
      <c r="G47" s="134" t="str">
        <f t="shared" si="0"/>
        <v>Сом 0 тыйын.</v>
      </c>
      <c r="H47" s="134" t="str">
        <f t="shared" si="0"/>
        <v>Сом 0 тыйын.</v>
      </c>
      <c r="I47" s="134" t="str">
        <f t="shared" si="0"/>
        <v>Сом 0 тыйын.</v>
      </c>
      <c r="J47" s="81"/>
    </row>
    <row r="48" spans="1:10" ht="10.5" customHeight="1" x14ac:dyDescent="0.2">
      <c r="A48" s="84"/>
      <c r="B48" s="84"/>
      <c r="C48" s="85"/>
      <c r="D48" s="84"/>
      <c r="E48" s="84"/>
      <c r="F48" s="84"/>
      <c r="G48" s="84"/>
      <c r="H48" s="86"/>
      <c r="I48" s="86"/>
    </row>
    <row r="49" spans="3:6" ht="13.5" x14ac:dyDescent="0.2">
      <c r="C49" s="85"/>
    </row>
    <row r="50" spans="3:6" x14ac:dyDescent="0.2">
      <c r="C50" s="87" t="s">
        <v>86</v>
      </c>
      <c r="D50" s="88"/>
      <c r="E50" s="88"/>
      <c r="F50" s="87" t="s">
        <v>87</v>
      </c>
    </row>
    <row r="51" spans="3:6" x14ac:dyDescent="0.2">
      <c r="C51" s="87"/>
      <c r="D51" s="87"/>
      <c r="E51" s="87"/>
      <c r="F51" s="87"/>
    </row>
    <row r="52" spans="3:6" x14ac:dyDescent="0.2">
      <c r="C52" s="87" t="s">
        <v>88</v>
      </c>
      <c r="D52" s="88"/>
      <c r="E52" s="88"/>
      <c r="F52" s="87" t="s">
        <v>89</v>
      </c>
    </row>
  </sheetData>
  <mergeCells count="63">
    <mergeCell ref="C47:I47"/>
    <mergeCell ref="B36:C36"/>
    <mergeCell ref="B37:C39"/>
    <mergeCell ref="A41:H41"/>
    <mergeCell ref="B42:D42"/>
    <mergeCell ref="A43:D46"/>
    <mergeCell ref="F43:H43"/>
    <mergeCell ref="F44:H44"/>
    <mergeCell ref="F45:H45"/>
    <mergeCell ref="F46:H46"/>
    <mergeCell ref="C21:C22"/>
    <mergeCell ref="D21:D22"/>
    <mergeCell ref="H21:H22"/>
    <mergeCell ref="A33:A34"/>
    <mergeCell ref="B33:C34"/>
    <mergeCell ref="D33:D34"/>
    <mergeCell ref="B35:C35"/>
    <mergeCell ref="H23:H25"/>
    <mergeCell ref="I23:I25"/>
    <mergeCell ref="C24:C25"/>
    <mergeCell ref="D24:D29"/>
    <mergeCell ref="C26:C29"/>
    <mergeCell ref="H26:H27"/>
    <mergeCell ref="I26:I27"/>
    <mergeCell ref="H28:H29"/>
    <mergeCell ref="I28:I29"/>
    <mergeCell ref="B31:D31"/>
    <mergeCell ref="F31:I31"/>
    <mergeCell ref="I21:I22"/>
    <mergeCell ref="A15:A16"/>
    <mergeCell ref="B15:C16"/>
    <mergeCell ref="D15:D16"/>
    <mergeCell ref="H15:H16"/>
    <mergeCell ref="I15:I16"/>
    <mergeCell ref="A17:A29"/>
    <mergeCell ref="B17:B29"/>
    <mergeCell ref="C17:C18"/>
    <mergeCell ref="D17:D18"/>
    <mergeCell ref="H17:H18"/>
    <mergeCell ref="I17:I18"/>
    <mergeCell ref="C19:C20"/>
    <mergeCell ref="D19:D20"/>
    <mergeCell ref="H19:H20"/>
    <mergeCell ref="I19:I20"/>
    <mergeCell ref="A11:A12"/>
    <mergeCell ref="B11:C12"/>
    <mergeCell ref="D11:D12"/>
    <mergeCell ref="H11:H12"/>
    <mergeCell ref="I11:I12"/>
    <mergeCell ref="A13:A14"/>
    <mergeCell ref="B13:C14"/>
    <mergeCell ref="D13:D14"/>
    <mergeCell ref="H13:H14"/>
    <mergeCell ref="I13:I14"/>
    <mergeCell ref="A1:I1"/>
    <mergeCell ref="A2:I2"/>
    <mergeCell ref="B8:C8"/>
    <mergeCell ref="F8:G8"/>
    <mergeCell ref="A9:A10"/>
    <mergeCell ref="B9:C10"/>
    <mergeCell ref="D9:D10"/>
    <mergeCell ref="H9:H10"/>
    <mergeCell ref="I9:I10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507622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cp:lastPrinted>2025-02-28T07:54:48Z</cp:lastPrinted>
  <dcterms:created xsi:type="dcterms:W3CDTF">2025-01-30T03:37:42Z</dcterms:created>
  <dcterms:modified xsi:type="dcterms:W3CDTF">2025-02-28T07:54:57Z</dcterms:modified>
</cp:coreProperties>
</file>