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D0D8F441-1CCA-4B6B-9613-F33F05391992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2_TR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2" l="1"/>
  <c r="E35" i="2" s="1"/>
  <c r="F35" i="2"/>
  <c r="G35" i="2"/>
  <c r="H35" i="2"/>
  <c r="I35" i="2"/>
  <c r="B35" i="2"/>
  <c r="F4" i="2"/>
  <c r="E8" i="2"/>
  <c r="H26" i="2"/>
  <c r="J26" i="2"/>
  <c r="F27" i="2"/>
  <c r="H27" i="2"/>
  <c r="J27" i="2"/>
  <c r="G22" i="2"/>
  <c r="I22" i="2"/>
  <c r="E22" i="2"/>
  <c r="F26" i="2" l="1"/>
  <c r="F25" i="2"/>
  <c r="H24" i="2"/>
  <c r="J23" i="2"/>
  <c r="F23" i="2"/>
  <c r="J22" i="2"/>
  <c r="F22" i="2"/>
  <c r="G27" i="2"/>
  <c r="I26" i="2"/>
  <c r="E26" i="2"/>
  <c r="E25" i="2"/>
  <c r="G24" i="2"/>
  <c r="I23" i="2"/>
  <c r="E23" i="2"/>
  <c r="I25" i="2"/>
  <c r="H25" i="2"/>
  <c r="J24" i="2"/>
  <c r="F24" i="2"/>
  <c r="H23" i="2"/>
  <c r="H22" i="2"/>
  <c r="I27" i="2"/>
  <c r="E27" i="2"/>
  <c r="G26" i="2"/>
  <c r="G25" i="2"/>
  <c r="I24" i="2"/>
  <c r="E24" i="2"/>
  <c r="G23" i="2"/>
  <c r="J25" i="2"/>
  <c r="E33" i="2"/>
  <c r="E31" i="2" s="1"/>
  <c r="F33" i="2"/>
  <c r="F34" i="2" s="1"/>
  <c r="G33" i="2"/>
  <c r="G34" i="2" s="1"/>
  <c r="H33" i="2"/>
  <c r="H32" i="2" s="1"/>
  <c r="I33" i="2"/>
  <c r="I34" i="2" s="1"/>
  <c r="H34" i="2"/>
  <c r="F30" i="2"/>
  <c r="H30" i="2"/>
  <c r="I30" i="2"/>
  <c r="F11" i="2"/>
  <c r="G11" i="2" s="1"/>
  <c r="H11" i="2" s="1"/>
  <c r="I11" i="2" s="1"/>
  <c r="J11" i="2" s="1"/>
  <c r="D4" i="2"/>
  <c r="E4" i="2" s="1"/>
  <c r="E3" i="2"/>
  <c r="B7" i="2"/>
  <c r="D23" i="2" s="1"/>
  <c r="D24" i="2" s="1"/>
  <c r="D25" i="2" s="1"/>
  <c r="D26" i="2" s="1"/>
  <c r="D27" i="2" s="1"/>
  <c r="B6" i="2"/>
  <c r="F2" i="2" l="1"/>
  <c r="F8" i="2" s="1"/>
  <c r="F21" i="2"/>
  <c r="G21" i="2" s="1"/>
  <c r="H21" i="2" s="1"/>
  <c r="I21" i="2" s="1"/>
  <c r="J21" i="2" s="1"/>
  <c r="D5" i="2"/>
  <c r="E5" i="2" s="1"/>
  <c r="B9" i="2"/>
  <c r="D13" i="2"/>
  <c r="D14" i="2" s="1"/>
  <c r="D15" i="2" s="1"/>
  <c r="D16" i="2" s="1"/>
  <c r="D17" i="2" s="1"/>
  <c r="G30" i="2"/>
  <c r="I31" i="2"/>
  <c r="H31" i="2"/>
  <c r="E34" i="2"/>
  <c r="G31" i="2"/>
  <c r="G32" i="2"/>
  <c r="F31" i="2"/>
  <c r="I32" i="2"/>
  <c r="E32" i="2"/>
  <c r="F32" i="2"/>
  <c r="D6" i="2"/>
  <c r="E6" i="2" s="1"/>
  <c r="G2" i="2"/>
  <c r="G8" i="2" s="1"/>
  <c r="F3" i="2" l="1"/>
  <c r="F5" i="2"/>
  <c r="B10" i="2"/>
  <c r="H2" i="2"/>
  <c r="H8" i="2" s="1"/>
  <c r="D7" i="2"/>
  <c r="E7" i="2" s="1"/>
  <c r="F6" i="2" s="1"/>
  <c r="G5" i="2" l="1"/>
  <c r="G4" i="2"/>
  <c r="D8" i="2"/>
  <c r="F7" i="2" s="1"/>
  <c r="G7" i="2" s="1"/>
  <c r="I2" i="2"/>
  <c r="G3" i="2" l="1"/>
  <c r="H4" i="2" s="1"/>
  <c r="G6" i="2"/>
  <c r="H7" i="2" s="1"/>
  <c r="H6" i="2"/>
  <c r="I7" i="2" s="1"/>
  <c r="J2" i="2"/>
  <c r="J8" i="2" s="1"/>
  <c r="I8" i="2"/>
  <c r="H5" i="2" l="1"/>
  <c r="I6" i="2" s="1"/>
  <c r="J7" i="2" s="1"/>
  <c r="I5" i="2"/>
  <c r="J6" i="2" s="1"/>
  <c r="H3" i="2"/>
  <c r="I4" i="2" s="1"/>
  <c r="I3" i="2" s="1"/>
  <c r="J4" i="2" s="1"/>
  <c r="J3" i="2" s="1"/>
  <c r="J5" i="2" l="1"/>
</calcChain>
</file>

<file path=xl/sharedStrings.xml><?xml version="1.0" encoding="utf-8"?>
<sst xmlns="http://schemas.openxmlformats.org/spreadsheetml/2006/main" count="18" uniqueCount="18">
  <si>
    <t>n=</t>
  </si>
  <si>
    <t>l=</t>
  </si>
  <si>
    <t>T=</t>
  </si>
  <si>
    <t>τ=</t>
  </si>
  <si>
    <t>h=</t>
  </si>
  <si>
    <t>Явная схема</t>
  </si>
  <si>
    <t>τ/h^2=</t>
  </si>
  <si>
    <t>1-2τ/h^2=</t>
  </si>
  <si>
    <t>Неявная схема</t>
  </si>
  <si>
    <t>Метод Фурье</t>
  </si>
  <si>
    <t>C(k)</t>
  </si>
  <si>
    <t>k</t>
  </si>
  <si>
    <t>A(k)</t>
  </si>
  <si>
    <t>B(k)</t>
  </si>
  <si>
    <t>λ(k)</t>
  </si>
  <si>
    <t>μ(k)</t>
  </si>
  <si>
    <t>t5</t>
  </si>
  <si>
    <t>T(k)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</si>
</sst>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C00000"/>
      <name val="Calibri"/>
      <family val="2"/>
      <charset val="204"/>
    </font>
    <font>
      <sz val="11"/>
      <color rgb="FF548DD4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165" fontId="2" fillId="0" borderId="13" xfId="0" applyNumberFormat="1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5" fontId="2" fillId="0" borderId="17" xfId="0" applyNumberFormat="1" applyFont="1" applyBorder="1"/>
    <xf numFmtId="165" fontId="2" fillId="0" borderId="0" xfId="0" applyNumberFormat="1" applyFont="1"/>
    <xf numFmtId="0" fontId="0" fillId="0" borderId="18" xfId="0" applyBorder="1"/>
    <xf numFmtId="0" fontId="0" fillId="0" borderId="17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5" fontId="2" fillId="0" borderId="7" xfId="0" applyNumberFormat="1" applyFont="1" applyBorder="1"/>
    <xf numFmtId="1" fontId="2" fillId="0" borderId="1" xfId="0" applyNumberFormat="1" applyFont="1" applyBorder="1"/>
    <xf numFmtId="165" fontId="4" fillId="0" borderId="20" xfId="0" applyNumberFormat="1" applyFont="1" applyBorder="1"/>
    <xf numFmtId="165" fontId="3" fillId="0" borderId="21" xfId="0" applyNumberFormat="1" applyFont="1" applyBorder="1"/>
    <xf numFmtId="165" fontId="2" fillId="2" borderId="22" xfId="0" applyNumberFormat="1" applyFont="1" applyFill="1" applyBorder="1"/>
    <xf numFmtId="165" fontId="2" fillId="0" borderId="23" xfId="0" applyNumberFormat="1" applyFont="1" applyBorder="1"/>
    <xf numFmtId="165" fontId="2" fillId="0" borderId="24" xfId="0" applyNumberFormat="1" applyFont="1" applyBorder="1"/>
    <xf numFmtId="165" fontId="2" fillId="2" borderId="25" xfId="0" applyNumberFormat="1" applyFont="1" applyFill="1" applyBorder="1"/>
    <xf numFmtId="165" fontId="2" fillId="0" borderId="26" xfId="0" applyNumberFormat="1" applyFont="1" applyBorder="1"/>
    <xf numFmtId="165" fontId="2" fillId="2" borderId="27" xfId="0" applyNumberFormat="1" applyFont="1" applyFill="1" applyBorder="1"/>
    <xf numFmtId="165" fontId="2" fillId="0" borderId="28" xfId="0" applyNumberFormat="1" applyFont="1" applyBorder="1"/>
    <xf numFmtId="165" fontId="2" fillId="0" borderId="29" xfId="0" applyNumberFormat="1" applyFont="1" applyBorder="1"/>
    <xf numFmtId="165" fontId="0" fillId="0" borderId="15" xfId="0" applyNumberFormat="1" applyBorder="1"/>
    <xf numFmtId="165" fontId="2" fillId="0" borderId="5" xfId="0" applyNumberFormat="1" applyFont="1" applyBorder="1"/>
    <xf numFmtId="165" fontId="2" fillId="0" borderId="19" xfId="0" applyNumberFormat="1" applyFont="1" applyBorder="1"/>
    <xf numFmtId="165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165" fontId="0" fillId="0" borderId="10" xfId="0" applyNumberFormat="1" applyBorder="1"/>
    <xf numFmtId="165" fontId="0" fillId="0" borderId="11" xfId="0" applyNumberFormat="1" applyBorder="1"/>
    <xf numFmtId="165" fontId="0" fillId="0" borderId="12" xfId="0" applyNumberFormat="1" applyBorder="1"/>
    <xf numFmtId="0" fontId="0" fillId="0" borderId="4" xfId="0" applyBorder="1"/>
    <xf numFmtId="0" fontId="0" fillId="0" borderId="10" xfId="0" applyBorder="1"/>
    <xf numFmtId="0" fontId="2" fillId="0" borderId="1" xfId="0" applyFont="1" applyBorder="1"/>
    <xf numFmtId="0" fontId="0" fillId="0" borderId="31" xfId="0" applyBorder="1"/>
    <xf numFmtId="165" fontId="4" fillId="0" borderId="19" xfId="0" applyNumberFormat="1" applyFont="1" applyBorder="1"/>
    <xf numFmtId="165" fontId="3" fillId="0" borderId="30" xfId="0" applyNumberFormat="1" applyFont="1" applyBorder="1"/>
    <xf numFmtId="164" fontId="0" fillId="0" borderId="11" xfId="0" applyNumberFormat="1" applyBorder="1"/>
    <xf numFmtId="164" fontId="0" fillId="0" borderId="31" xfId="0" applyNumberFormat="1" applyBorder="1"/>
    <xf numFmtId="0" fontId="2" fillId="0" borderId="30" xfId="0" applyFont="1" applyBorder="1"/>
    <xf numFmtId="164" fontId="0" fillId="0" borderId="30" xfId="0" applyNumberFormat="1" applyBorder="1"/>
    <xf numFmtId="165" fontId="0" fillId="0" borderId="0" xfId="0" applyNumberFormat="1"/>
    <xf numFmtId="164" fontId="0" fillId="0" borderId="19" xfId="0" applyNumberFormat="1" applyBorder="1"/>
  </cellXfs>
  <cellStyles count="2">
    <cellStyle name="Обычный" xfId="0" builtinId="0"/>
    <cellStyle name="Обычный 2" xfId="1" xr:uid="{7F787D05-F269-44C8-B0BC-39DB3FE7D3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40602-9C75-454D-8C0E-859B73637918}">
  <dimension ref="A1:K36"/>
  <sheetViews>
    <sheetView tabSelected="1" topLeftCell="A21" zoomScale="153" zoomScaleNormal="61" workbookViewId="0">
      <selection activeCell="F38" sqref="F38"/>
    </sheetView>
  </sheetViews>
  <sheetFormatPr defaultRowHeight="14.5" x14ac:dyDescent="0.35"/>
  <cols>
    <col min="1" max="1" width="12.453125" bestFit="1" customWidth="1"/>
    <col min="2" max="2" width="12.1796875" bestFit="1" customWidth="1"/>
    <col min="3" max="4" width="8.90625" bestFit="1" customWidth="1"/>
    <col min="5" max="5" width="12.453125" bestFit="1" customWidth="1"/>
    <col min="6" max="6" width="12.54296875" bestFit="1" customWidth="1"/>
    <col min="7" max="7" width="8.90625" bestFit="1" customWidth="1"/>
    <col min="9" max="9" width="13.6328125" bestFit="1" customWidth="1"/>
    <col min="10" max="13" width="8.81640625" bestFit="1" customWidth="1"/>
    <col min="14" max="14" width="10.36328125" bestFit="1" customWidth="1"/>
    <col min="15" max="15" width="8.81640625" bestFit="1" customWidth="1"/>
    <col min="16" max="16" width="9.36328125" customWidth="1"/>
    <col min="17" max="17" width="8.81640625" bestFit="1" customWidth="1"/>
  </cols>
  <sheetData>
    <row r="1" spans="1:11" x14ac:dyDescent="0.35">
      <c r="A1" s="6" t="s">
        <v>5</v>
      </c>
      <c r="B1" s="7"/>
      <c r="C1" s="7"/>
      <c r="D1" s="7"/>
      <c r="E1" s="4">
        <v>0</v>
      </c>
      <c r="F1" s="4">
        <v>1</v>
      </c>
      <c r="G1" s="4">
        <v>2</v>
      </c>
      <c r="H1" s="4">
        <v>3</v>
      </c>
      <c r="I1" s="4">
        <v>4</v>
      </c>
      <c r="J1" s="4">
        <v>5</v>
      </c>
      <c r="K1" s="8"/>
    </row>
    <row r="2" spans="1:11" ht="15" thickBot="1" x14ac:dyDescent="0.4">
      <c r="A2" s="9"/>
      <c r="B2" s="10"/>
      <c r="C2" s="10"/>
      <c r="D2" s="5"/>
      <c r="E2" s="19">
        <v>0</v>
      </c>
      <c r="F2" s="19">
        <f>E2+$B$6</f>
        <v>0.06</v>
      </c>
      <c r="G2" s="19">
        <f>F2+$B$6</f>
        <v>0.12</v>
      </c>
      <c r="H2" s="19">
        <f>G2+$B$6</f>
        <v>0.18</v>
      </c>
      <c r="I2" s="19">
        <f>H2+$B$6</f>
        <v>0.24</v>
      </c>
      <c r="J2" s="19">
        <f>I2+$B$6</f>
        <v>0.3</v>
      </c>
      <c r="K2" s="11"/>
    </row>
    <row r="3" spans="1:11" x14ac:dyDescent="0.35">
      <c r="A3" s="9" t="s">
        <v>0</v>
      </c>
      <c r="B3" s="10">
        <v>5</v>
      </c>
      <c r="C3" s="17">
        <v>0</v>
      </c>
      <c r="D3" s="18">
        <v>0</v>
      </c>
      <c r="E3" s="20">
        <f>8.1-2*D3^2</f>
        <v>8.1</v>
      </c>
      <c r="F3" s="21">
        <f>F4 - 0.1*$B$7*LN(F2+1)</f>
        <v>7.5340692436750407</v>
      </c>
      <c r="G3" s="21">
        <f>G4 - 0.1*$B$7*LN(G2+1)</f>
        <v>7.1745746926733434</v>
      </c>
      <c r="H3" s="21">
        <f>H4 - 0.1*$B$7*LN(H2+1)</f>
        <v>6.8658500494058803</v>
      </c>
      <c r="I3" s="21">
        <f>I4 - 0.1*$B$7*LN(I2+1)</f>
        <v>6.5737038341667615</v>
      </c>
      <c r="J3" s="22">
        <f>J4 - 0.1*$B$7*LN(J2+1)</f>
        <v>6.3003955762593353</v>
      </c>
      <c r="K3" s="11"/>
    </row>
    <row r="4" spans="1:11" x14ac:dyDescent="0.35">
      <c r="A4" s="29" t="s">
        <v>1</v>
      </c>
      <c r="B4" s="30">
        <v>2</v>
      </c>
      <c r="C4" s="17">
        <v>1</v>
      </c>
      <c r="D4" s="18">
        <f>D3+$B$7</f>
        <v>0.4</v>
      </c>
      <c r="E4" s="23">
        <f>8.1-2*D4^2</f>
        <v>7.7799999999999994</v>
      </c>
      <c r="F4" s="5">
        <f>$B$9*(E3+E5) + $B$10*E4 + $B$6*((2-$D4)*E$2 + (0.1*$D4)/(E$2 + 1) + (0.1)/(E$2^2 + 1) -2 * (0.1)/(E$2+1))</f>
        <v>7.5363999999999995</v>
      </c>
      <c r="G4" s="5">
        <f t="shared" ref="F4:J7" si="0">$B$9*(F3+F5) + $B$10*F4 + $B$6*((2-$D4)*F$2 + (0.1*$D4)/(F$2 + 1) + (0.1)/(F$2^2 + 1) -2 * (0.1)/(F$2+1))</f>
        <v>7.1791078400856234</v>
      </c>
      <c r="H4" s="5">
        <f t="shared" si="0"/>
        <v>6.8724706269449829</v>
      </c>
      <c r="I4" s="5">
        <f t="shared" si="0"/>
        <v>6.5823082893514391</v>
      </c>
      <c r="J4" s="24">
        <f t="shared" si="0"/>
        <v>6.3108901468380347</v>
      </c>
      <c r="K4" s="11"/>
    </row>
    <row r="5" spans="1:11" x14ac:dyDescent="0.35">
      <c r="A5" s="29" t="s">
        <v>2</v>
      </c>
      <c r="B5" s="30">
        <v>0.3</v>
      </c>
      <c r="C5" s="17">
        <v>2</v>
      </c>
      <c r="D5" s="18">
        <f>D4+$B$7</f>
        <v>0.8</v>
      </c>
      <c r="E5" s="23">
        <f t="shared" ref="E5:E7" si="1">8.1-2*D5^2</f>
        <v>6.8199999999999994</v>
      </c>
      <c r="F5" s="5">
        <f t="shared" si="0"/>
        <v>6.5788000000000002</v>
      </c>
      <c r="G5" s="5">
        <f t="shared" si="0"/>
        <v>6.3423060246508784</v>
      </c>
      <c r="H5" s="5">
        <f t="shared" si="0"/>
        <v>6.0654420171125327</v>
      </c>
      <c r="I5" s="5">
        <f t="shared" si="0"/>
        <v>5.811207599416516</v>
      </c>
      <c r="J5" s="24">
        <f t="shared" si="0"/>
        <v>5.5698647795109286</v>
      </c>
      <c r="K5" s="11"/>
    </row>
    <row r="6" spans="1:11" ht="18" customHeight="1" x14ac:dyDescent="0.35">
      <c r="A6" s="9" t="s">
        <v>3</v>
      </c>
      <c r="B6" s="10">
        <f>B5/B3</f>
        <v>0.06</v>
      </c>
      <c r="C6" s="17">
        <v>3</v>
      </c>
      <c r="D6" s="18">
        <f>D5+$B$7</f>
        <v>1.2000000000000002</v>
      </c>
      <c r="E6" s="23">
        <f t="shared" si="1"/>
        <v>5.2199999999999989</v>
      </c>
      <c r="F6" s="5">
        <f t="shared" si="0"/>
        <v>4.9811999999999985</v>
      </c>
      <c r="G6" s="5">
        <f t="shared" si="0"/>
        <v>4.7455301755942747</v>
      </c>
      <c r="H6" s="5">
        <f t="shared" si="0"/>
        <v>4.5466682774883758</v>
      </c>
      <c r="I6" s="5">
        <f t="shared" si="0"/>
        <v>4.3508013343269214</v>
      </c>
      <c r="J6" s="24">
        <f t="shared" si="0"/>
        <v>4.171506673510919</v>
      </c>
      <c r="K6" s="11"/>
    </row>
    <row r="7" spans="1:11" x14ac:dyDescent="0.35">
      <c r="A7" s="9" t="s">
        <v>4</v>
      </c>
      <c r="B7" s="10">
        <f>B4/B3</f>
        <v>0.4</v>
      </c>
      <c r="C7" s="17">
        <v>4</v>
      </c>
      <c r="D7" s="18">
        <f>D6+$B$7</f>
        <v>1.6</v>
      </c>
      <c r="E7" s="23">
        <f t="shared" si="1"/>
        <v>2.9799999999999986</v>
      </c>
      <c r="F7" s="5">
        <f t="shared" si="0"/>
        <v>2.7435999999999994</v>
      </c>
      <c r="G7" s="5">
        <f t="shared" si="0"/>
        <v>2.5987516323547166</v>
      </c>
      <c r="H7" s="5">
        <f t="shared" si="0"/>
        <v>2.4778922780177859</v>
      </c>
      <c r="I7" s="5">
        <f t="shared" si="0"/>
        <v>2.3767499613323002</v>
      </c>
      <c r="J7" s="24">
        <f t="shared" si="0"/>
        <v>2.2815686660020527</v>
      </c>
      <c r="K7" s="11"/>
    </row>
    <row r="8" spans="1:11" ht="15" thickBot="1" x14ac:dyDescent="0.4">
      <c r="A8" s="9"/>
      <c r="B8" s="10"/>
      <c r="C8" s="17">
        <v>5</v>
      </c>
      <c r="D8" s="18">
        <f>D7+$B$7</f>
        <v>2</v>
      </c>
      <c r="E8" s="25">
        <f>8.1-2*D8^2</f>
        <v>9.9999999999999645E-2</v>
      </c>
      <c r="F8" s="26">
        <f>0.1*ATAN(F2)+0.1</f>
        <v>0.10599281551212079</v>
      </c>
      <c r="G8" s="26">
        <f>0.1*ATAN(G2)+0.1</f>
        <v>0.11194289260183385</v>
      </c>
      <c r="H8" s="26">
        <f t="shared" ref="H8:I8" si="2">0.1*ATAN(H2)+0.1</f>
        <v>0.11780929382311976</v>
      </c>
      <c r="I8" s="26">
        <f t="shared" si="2"/>
        <v>0.12355449807208634</v>
      </c>
      <c r="J8" s="27">
        <f>0.1*ATAN(J2)+0.1</f>
        <v>0.12914567944778671</v>
      </c>
      <c r="K8" s="11"/>
    </row>
    <row r="9" spans="1:11" x14ac:dyDescent="0.35">
      <c r="A9" s="9" t="s">
        <v>6</v>
      </c>
      <c r="B9">
        <f>B6/(B7^2)</f>
        <v>0.37499999999999989</v>
      </c>
      <c r="K9" s="11"/>
    </row>
    <row r="10" spans="1:11" ht="15" thickBot="1" x14ac:dyDescent="0.4">
      <c r="A10" s="16" t="s">
        <v>7</v>
      </c>
      <c r="B10" s="14">
        <f>1-2*B9</f>
        <v>0.25000000000000022</v>
      </c>
      <c r="C10" s="14"/>
      <c r="D10" s="14"/>
      <c r="E10" s="14"/>
      <c r="F10" s="14"/>
      <c r="G10" s="14"/>
      <c r="H10" s="14"/>
      <c r="I10" s="14"/>
      <c r="J10" s="14"/>
      <c r="K10" s="15"/>
    </row>
    <row r="11" spans="1:11" ht="15" thickBot="1" x14ac:dyDescent="0.4">
      <c r="A11" s="6" t="s">
        <v>8</v>
      </c>
      <c r="B11" s="7"/>
      <c r="C11" s="7"/>
      <c r="D11" s="28"/>
      <c r="E11" s="19">
        <v>0</v>
      </c>
      <c r="F11" s="19">
        <f>E11+$B$6</f>
        <v>0.06</v>
      </c>
      <c r="G11" s="19">
        <f>F11+$B$6</f>
        <v>0.12</v>
      </c>
      <c r="H11" s="19">
        <f>G11+$B$6</f>
        <v>0.18</v>
      </c>
      <c r="I11" s="19">
        <f>H11+$B$6</f>
        <v>0.24</v>
      </c>
      <c r="J11" s="19">
        <f>I11+$B$6</f>
        <v>0.3</v>
      </c>
      <c r="K11" s="8"/>
    </row>
    <row r="12" spans="1:11" x14ac:dyDescent="0.35">
      <c r="A12" s="12"/>
      <c r="D12" s="18">
        <v>0</v>
      </c>
      <c r="E12" s="32">
        <v>8.1</v>
      </c>
      <c r="F12" s="33">
        <v>7.4477000000000002</v>
      </c>
      <c r="G12" s="33">
        <v>7.14</v>
      </c>
      <c r="H12" s="33">
        <v>6.8521999999999998</v>
      </c>
      <c r="I12" s="33">
        <v>6.5819000000000001</v>
      </c>
      <c r="J12" s="34">
        <v>6.3274999999999997</v>
      </c>
      <c r="K12" s="11"/>
    </row>
    <row r="13" spans="1:11" x14ac:dyDescent="0.35">
      <c r="A13" s="12"/>
      <c r="D13" s="18">
        <f>D12+$B$7</f>
        <v>0.4</v>
      </c>
      <c r="E13" s="35">
        <v>7.78</v>
      </c>
      <c r="F13" s="31">
        <v>7.45</v>
      </c>
      <c r="G13" s="31">
        <v>7.1444999999999999</v>
      </c>
      <c r="H13" s="31">
        <v>6.8587999999999996</v>
      </c>
      <c r="I13" s="31">
        <v>6.5904999999999996</v>
      </c>
      <c r="J13" s="36">
        <v>6.3380000000000001</v>
      </c>
      <c r="K13" s="11"/>
    </row>
    <row r="14" spans="1:11" x14ac:dyDescent="0.35">
      <c r="A14" s="12"/>
      <c r="D14" s="18">
        <f>D13+$B$7</f>
        <v>0.8</v>
      </c>
      <c r="E14" s="35">
        <v>6.82</v>
      </c>
      <c r="F14" s="31">
        <v>6.5651999999999999</v>
      </c>
      <c r="G14" s="31">
        <v>6.3108000000000004</v>
      </c>
      <c r="H14" s="31">
        <v>6.0637999999999996</v>
      </c>
      <c r="I14" s="31">
        <v>5.8274999999999997</v>
      </c>
      <c r="J14" s="36">
        <v>5.6036000000000001</v>
      </c>
      <c r="K14" s="11"/>
    </row>
    <row r="15" spans="1:11" x14ac:dyDescent="0.35">
      <c r="A15" s="12"/>
      <c r="D15" s="18">
        <f>D14+$B$7</f>
        <v>1.2000000000000002</v>
      </c>
      <c r="E15" s="35">
        <v>5.22</v>
      </c>
      <c r="F15" s="31">
        <v>4.9917999999999996</v>
      </c>
      <c r="G15" s="31">
        <v>4.7769000000000004</v>
      </c>
      <c r="H15" s="31">
        <v>4.5759999999999996</v>
      </c>
      <c r="I15" s="31">
        <v>4.3887999999999998</v>
      </c>
      <c r="J15" s="36">
        <v>4.2144000000000004</v>
      </c>
      <c r="K15" s="11"/>
    </row>
    <row r="16" spans="1:11" x14ac:dyDescent="0.35">
      <c r="A16" s="12"/>
      <c r="D16" s="18">
        <f>D15+$B$7</f>
        <v>1.6</v>
      </c>
      <c r="E16" s="35">
        <v>2.98</v>
      </c>
      <c r="F16" s="31">
        <v>2.7982</v>
      </c>
      <c r="G16" s="31">
        <v>2.6503999999999999</v>
      </c>
      <c r="H16" s="31">
        <v>2.5249999999999999</v>
      </c>
      <c r="I16" s="31">
        <v>2.4152</v>
      </c>
      <c r="J16" s="36">
        <v>2.3170999999999999</v>
      </c>
      <c r="K16" s="11"/>
    </row>
    <row r="17" spans="1:11" ht="15" thickBot="1" x14ac:dyDescent="0.4">
      <c r="A17" s="12"/>
      <c r="D17" s="18">
        <f>D16+$B$7</f>
        <v>2</v>
      </c>
      <c r="E17" s="37">
        <v>0.1</v>
      </c>
      <c r="F17" s="38">
        <v>0.106</v>
      </c>
      <c r="G17" s="38">
        <v>0.1119</v>
      </c>
      <c r="H17" s="38">
        <v>0.1178</v>
      </c>
      <c r="I17" s="38">
        <v>0.1236</v>
      </c>
      <c r="J17" s="39">
        <v>0.12909999999999999</v>
      </c>
      <c r="K17" s="11"/>
    </row>
    <row r="18" spans="1:11" ht="15" thickBot="1" x14ac:dyDescent="0.4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5"/>
    </row>
    <row r="19" spans="1:11" x14ac:dyDescent="0.35">
      <c r="A19" s="6"/>
      <c r="B19" s="7"/>
      <c r="C19" s="7"/>
      <c r="D19" s="7"/>
      <c r="E19" s="28"/>
      <c r="F19" s="28"/>
      <c r="G19" s="28"/>
      <c r="H19" s="28"/>
      <c r="I19" s="28"/>
      <c r="J19" s="28"/>
      <c r="K19" s="8"/>
    </row>
    <row r="20" spans="1:11" x14ac:dyDescent="0.35">
      <c r="A20" s="12" t="s">
        <v>9</v>
      </c>
      <c r="K20" s="11"/>
    </row>
    <row r="21" spans="1:11" ht="15" thickBot="1" x14ac:dyDescent="0.4">
      <c r="A21" s="12"/>
      <c r="D21" s="1"/>
      <c r="E21" s="45">
        <v>0</v>
      </c>
      <c r="F21" s="45">
        <f>E21+$B$6</f>
        <v>0.06</v>
      </c>
      <c r="G21" s="45">
        <f>F21+$B$6</f>
        <v>0.12</v>
      </c>
      <c r="H21" s="45">
        <f>G21+$B$6</f>
        <v>0.18</v>
      </c>
      <c r="I21" s="45">
        <f>H21+$B$6</f>
        <v>0.24</v>
      </c>
      <c r="J21" s="45">
        <f>I21+$B$6</f>
        <v>0.3</v>
      </c>
      <c r="K21" s="11"/>
    </row>
    <row r="22" spans="1:11" x14ac:dyDescent="0.35">
      <c r="A22" s="12"/>
      <c r="D22" s="44">
        <v>0</v>
      </c>
      <c r="E22" s="32">
        <f>0.1*LN(1+E$21)*$D22 + (0.1*ATAN(E$21) + 0.1 -2*0.1*LN(E$21 + 1)) + COS($E$33*$D22)*($E$30*EXP(-$E$34*E$21) + $E$31*E$21 + $E$32) + COS($F$33*$D22)*($F$30*EXP(-$F$34*E$21) + $F$31*E$21 + $F$32) + COS($G$33*$D22)*($G$30*EXP(-$G$34*E$21) + $G$31*E$21 + $G$32) + COS($H$33*$D22)*($H$30*EXP(-$H$34*E$21) + $H$31*E$21 + $H$32)  + COS($I$33*$D22)*($I$30*EXP(-$I$34*E$21) + $I$31*E$21 + $I$32)</f>
        <v>8.1039061565834931</v>
      </c>
      <c r="F22" s="33">
        <f t="shared" ref="F22:J27" si="3">0.1*LN(1+F$21)*$D22 + (0.1*ATAN(F$21) + 0.1 -2*0.1*LN(F$21 + 1)) + COS($E$33*$D22)*($E$30*EXP(-$E$34*F$21) + $E$31*F$21 + $E$32) + COS($F$33*$D22)*($F$30*EXP(-$F$34*F$21) + $F$31*F$21 + $F$32) + COS($G$33*$D22)*($G$30*EXP(-$G$34*F$21) + $G$31*F$21 + $G$32) + COS($H$33*$D22)*($H$30*EXP(-$H$34*F$21) + $H$31*F$21 + $H$32)  + COS($I$33*$D22)*($I$30*EXP(-$I$34*F$21) + $I$31*F$21 + $I$32)</f>
        <v>7.8577157089216119</v>
      </c>
      <c r="G22" s="33">
        <f t="shared" si="3"/>
        <v>7.6221335082748327</v>
      </c>
      <c r="H22" s="33">
        <f t="shared" si="3"/>
        <v>7.3930566698060778</v>
      </c>
      <c r="I22" s="33">
        <f t="shared" si="3"/>
        <v>7.1707313611953944</v>
      </c>
      <c r="J22" s="34">
        <f t="shared" si="3"/>
        <v>6.9560800704956112</v>
      </c>
      <c r="K22" s="11"/>
    </row>
    <row r="23" spans="1:11" x14ac:dyDescent="0.35">
      <c r="A23" s="12"/>
      <c r="D23" s="44">
        <f>D22+$B$7</f>
        <v>0.4</v>
      </c>
      <c r="E23" s="35">
        <f t="shared" ref="E23:E27" si="4">0.1*LN(1+E$21)*$D23 + (0.1*ATAN(E$21) + 0.1 -2*0.1*LN(E$21 + 1)) + COS($E$33*$D23)*($E$30*EXP(-$E$34*E$21) + $E$31*E$21 + $E$32) + COS($F$33*$D23)*($F$30*EXP(-$F$34*E$21) + $F$31*E$21 + $F$32) + COS($G$33*$D23)*($G$30*EXP(-$G$34*E$21) + $G$31*E$21 + $G$32) + COS($H$33*$D23)*($H$30*EXP(-$H$34*E$21) + $H$31*E$21 + $H$32)  + COS($I$33*$D23)*($I$30*EXP(-$I$34*E$21) + $I$31*E$21 + $I$32)</f>
        <v>7.7759332896111788</v>
      </c>
      <c r="F23" s="31">
        <f t="shared" si="3"/>
        <v>7.539483083545405</v>
      </c>
      <c r="G23" s="31">
        <f t="shared" si="3"/>
        <v>7.3052346102893413</v>
      </c>
      <c r="H23" s="31">
        <f t="shared" si="3"/>
        <v>7.0774940829250843</v>
      </c>
      <c r="I23" s="31">
        <f t="shared" si="3"/>
        <v>6.8576118226084946</v>
      </c>
      <c r="J23" s="36">
        <f t="shared" si="3"/>
        <v>6.6468474471138235</v>
      </c>
      <c r="K23" s="11"/>
    </row>
    <row r="24" spans="1:11" x14ac:dyDescent="0.35">
      <c r="A24" s="12"/>
      <c r="D24" s="44">
        <f>D23+$B$7</f>
        <v>0.8</v>
      </c>
      <c r="E24" s="35">
        <f t="shared" si="4"/>
        <v>6.8246070031670563</v>
      </c>
      <c r="F24" s="31">
        <f t="shared" si="3"/>
        <v>6.5812313446772306</v>
      </c>
      <c r="G24" s="31">
        <f t="shared" si="3"/>
        <v>6.348323158173196</v>
      </c>
      <c r="H24" s="31">
        <f t="shared" si="3"/>
        <v>6.1255737729273116</v>
      </c>
      <c r="I24" s="31">
        <f t="shared" si="3"/>
        <v>5.9156118295897029</v>
      </c>
      <c r="J24" s="36">
        <f t="shared" si="3"/>
        <v>5.7189979780463043</v>
      </c>
      <c r="K24" s="11"/>
    </row>
    <row r="25" spans="1:11" x14ac:dyDescent="0.35">
      <c r="A25" s="12"/>
      <c r="D25" s="44">
        <f>D24+$B$7</f>
        <v>1.2000000000000002</v>
      </c>
      <c r="E25" s="35">
        <f t="shared" si="4"/>
        <v>5.2142616814834559</v>
      </c>
      <c r="F25" s="31">
        <f t="shared" si="3"/>
        <v>4.9837970855469216</v>
      </c>
      <c r="G25" s="31">
        <f t="shared" si="3"/>
        <v>4.7641301808065055</v>
      </c>
      <c r="H25" s="31">
        <f t="shared" si="3"/>
        <v>4.5674676570345643</v>
      </c>
      <c r="I25" s="31">
        <f>0.1*LN(1+I$21)*$D25 + (0.1*ATAN(I$21) + 0.1 -2*0.1*LN(I$21 + 1)) + COS($E$33*$D25)*($E$30*EXP(-$E$34*I$21) + $E$31*I$21 + $E$32) + COS($F$33*$D25)*($F$30*EXP(-$F$34*I$21) + $F$31*I$21 + $F$32) + COS($G$33*$D25)*($G$30*EXP(-$G$34*I$21) + $G$31*I$21 + $G$32) + COS($H$33*$D25)*($H$30*EXP(-$H$34*I$21) + $H$31*I$21 + $H$32)  + COS($I$33*$D25)*($I$30*EXP(-$I$34*I$21) + $I$31*I$21 + $I$32)</f>
        <v>4.3912306571353561</v>
      </c>
      <c r="J25" s="36">
        <f>0.1*LN(1+J$21)*$D25 + (0.1*ATAN(J$21) + 0.1 -2*0.1*LN(J$21 + 1)) + COS($E$33*$D25)*($E$30*EXP(-$E$34*J$21) + $E$31*J$21 + $E$32) + COS($F$33*$D25)*($F$30*EXP(-$F$34*J$21) + $F$31*J$21 + $F$32) + COS($G$33*$D25)*($G$30*EXP(-$G$34*J$21) + $G$31*J$21 + $G$32) + COS($H$33*$D25)*($H$30*EXP(-$H$34*J$21) + $H$31*J$21 + $H$32)  + COS($I$33*$D25)*($I$30*EXP(-$I$34*J$21) + $I$31*J$21 + $I$32)</f>
        <v>4.2320778884729444</v>
      </c>
      <c r="K25" s="11"/>
    </row>
    <row r="26" spans="1:11" x14ac:dyDescent="0.35">
      <c r="A26" s="12"/>
      <c r="D26" s="44">
        <f>D25+$B$7</f>
        <v>1.6</v>
      </c>
      <c r="E26" s="35">
        <f t="shared" si="4"/>
        <v>2.9877817811732905</v>
      </c>
      <c r="F26" s="31">
        <f t="shared" si="3"/>
        <v>2.7698841668248186</v>
      </c>
      <c r="G26" s="31">
        <f t="shared" si="3"/>
        <v>2.6175981451354815</v>
      </c>
      <c r="H26" s="31">
        <f t="shared" si="3"/>
        <v>2.4961799413920409</v>
      </c>
      <c r="I26" s="31">
        <f t="shared" si="3"/>
        <v>2.3936573408615773</v>
      </c>
      <c r="J26" s="36">
        <f t="shared" si="3"/>
        <v>2.3043788293264806</v>
      </c>
      <c r="K26" s="11"/>
    </row>
    <row r="27" spans="1:11" ht="15" thickBot="1" x14ac:dyDescent="0.4">
      <c r="A27" s="12"/>
      <c r="D27" s="44">
        <f>D26+$B$7</f>
        <v>2</v>
      </c>
      <c r="E27" s="37">
        <f t="shared" si="4"/>
        <v>0.10000000000000059</v>
      </c>
      <c r="F27" s="38">
        <f t="shared" si="3"/>
        <v>0.10599281551212134</v>
      </c>
      <c r="G27" s="38">
        <f t="shared" si="3"/>
        <v>0.11194289260183435</v>
      </c>
      <c r="H27" s="38">
        <f t="shared" si="3"/>
        <v>0.11780929382312025</v>
      </c>
      <c r="I27" s="38">
        <f t="shared" si="3"/>
        <v>0.12355449807208679</v>
      </c>
      <c r="J27" s="39">
        <f t="shared" si="3"/>
        <v>0.12914567944778713</v>
      </c>
      <c r="K27" s="11"/>
    </row>
    <row r="28" spans="1:11" ht="15" thickBot="1" x14ac:dyDescent="0.4">
      <c r="A28" s="12"/>
      <c r="K28" s="11"/>
    </row>
    <row r="29" spans="1:11" x14ac:dyDescent="0.35">
      <c r="A29" s="12"/>
      <c r="D29" s="3" t="s">
        <v>11</v>
      </c>
      <c r="E29" s="4">
        <v>0</v>
      </c>
      <c r="F29" s="4">
        <v>1</v>
      </c>
      <c r="G29" s="4">
        <v>2</v>
      </c>
      <c r="H29" s="4">
        <v>3</v>
      </c>
      <c r="I29" s="40">
        <v>4</v>
      </c>
      <c r="K29" s="11"/>
    </row>
    <row r="30" spans="1:11" ht="15" thickBot="1" x14ac:dyDescent="0.4">
      <c r="A30" s="12"/>
      <c r="D30" s="41" t="s">
        <v>10</v>
      </c>
      <c r="E30" s="46">
        <f>(4*SIN(2*E33) - 8*E33*COS(2*E33))/(E33^3) - (COS(2*E33) - 1)/(E33^6)</f>
        <v>12.516894209518881</v>
      </c>
      <c r="F30" s="46">
        <f t="shared" ref="F30:I30" si="5">(4*SIN(2*F33) - 8*F33*COS(2*F33))/(F33^3) - (COS(2*F33) - 1)/(F33^6)</f>
        <v>-0.29994801729445114</v>
      </c>
      <c r="G30" s="46">
        <f t="shared" si="5"/>
        <v>6.6323814608448078E-2</v>
      </c>
      <c r="H30" s="46">
        <f t="shared" si="5"/>
        <v>-2.4034902414094027E-2</v>
      </c>
      <c r="I30" s="46">
        <f t="shared" si="5"/>
        <v>1.1333658606422905E-2</v>
      </c>
      <c r="K30" s="11"/>
    </row>
    <row r="31" spans="1:11" x14ac:dyDescent="0.35">
      <c r="A31" s="12"/>
      <c r="D31" s="43" t="s">
        <v>12</v>
      </c>
      <c r="E31" s="47">
        <f>-(COS(2*E33) - 1)/(E33^4)</f>
        <v>2.6280914571991896</v>
      </c>
      <c r="F31" s="47">
        <f t="shared" ref="F31:I31" si="6">1/(F33^4)</f>
        <v>3.2445573545669015E-2</v>
      </c>
      <c r="G31" s="47">
        <f t="shared" si="6"/>
        <v>4.2049463315187042E-3</v>
      </c>
      <c r="H31" s="47">
        <f t="shared" si="6"/>
        <v>1.094582031319946E-3</v>
      </c>
      <c r="I31" s="47">
        <f t="shared" si="6"/>
        <v>4.0056263636628408E-4</v>
      </c>
      <c r="K31" s="11"/>
    </row>
    <row r="32" spans="1:11" x14ac:dyDescent="0.35">
      <c r="A32" s="12"/>
      <c r="D32" s="1" t="s">
        <v>13</v>
      </c>
      <c r="E32" s="2">
        <f>-1/(E33^6)</f>
        <v>-4.260501394619812</v>
      </c>
      <c r="F32" s="2">
        <f t="shared" ref="F32:I32" si="7">-1/(F33^6)</f>
        <v>-5.8443091832919222E-3</v>
      </c>
      <c r="G32" s="2">
        <f t="shared" si="7"/>
        <v>-2.7267208925566797E-4</v>
      </c>
      <c r="H32" s="2">
        <f t="shared" si="7"/>
        <v>-3.6213664328806972E-5</v>
      </c>
      <c r="I32" s="2">
        <f t="shared" si="7"/>
        <v>-8.0168850250918011E-6</v>
      </c>
      <c r="K32" s="11"/>
    </row>
    <row r="33" spans="1:11" x14ac:dyDescent="0.35">
      <c r="A33" s="12"/>
      <c r="D33" s="42" t="s">
        <v>15</v>
      </c>
      <c r="E33" s="2">
        <f>(PI()*(1+2*E29))/4</f>
        <v>0.78539816339744828</v>
      </c>
      <c r="F33" s="2">
        <f>(PI()*(1+2*F29))/4</f>
        <v>2.3561944901923448</v>
      </c>
      <c r="G33" s="2">
        <f>(PI()*(1+2*G29))/4</f>
        <v>3.9269908169872414</v>
      </c>
      <c r="H33" s="2">
        <f t="shared" ref="H33:I33" si="8">(PI()*(1+2*H29))/4</f>
        <v>5.497787143782138</v>
      </c>
      <c r="I33" s="2">
        <f t="shared" si="8"/>
        <v>7.0685834705770345</v>
      </c>
      <c r="K33" s="11"/>
    </row>
    <row r="34" spans="1:11" x14ac:dyDescent="0.35">
      <c r="A34" s="12"/>
      <c r="D34" s="48" t="s">
        <v>14</v>
      </c>
      <c r="E34" s="49">
        <f>E33^2</f>
        <v>0.61685027506808487</v>
      </c>
      <c r="F34" s="49">
        <f t="shared" ref="F34:I34" si="9">F33^2</f>
        <v>5.5516524756127641</v>
      </c>
      <c r="G34" s="49">
        <f t="shared" si="9"/>
        <v>15.421256876702122</v>
      </c>
      <c r="H34" s="49">
        <f t="shared" si="9"/>
        <v>30.225663478336159</v>
      </c>
      <c r="I34" s="49">
        <f t="shared" si="9"/>
        <v>49.964872280514875</v>
      </c>
      <c r="K34" s="11"/>
    </row>
    <row r="35" spans="1:11" x14ac:dyDescent="0.35">
      <c r="A35" s="12" t="s">
        <v>16</v>
      </c>
      <c r="B35" s="50">
        <f>J2</f>
        <v>0.3</v>
      </c>
      <c r="D35" s="1" t="s">
        <v>17</v>
      </c>
      <c r="E35" s="2">
        <f>E30*EXP(-E34*$B$35) + E31*$B$35 +E32</f>
        <v>6.9301974414871772</v>
      </c>
      <c r="F35" s="2">
        <f t="shared" ref="F35:I35" si="10">F30*EXP(-F34*$B$35) + F31*$B$35 +F32</f>
        <v>-5.2829874753995011E-2</v>
      </c>
      <c r="G35" s="2">
        <f t="shared" si="10"/>
        <v>1.6381328373751664E-3</v>
      </c>
      <c r="H35" s="2">
        <f t="shared" si="10"/>
        <v>2.8938896115766714E-4</v>
      </c>
      <c r="I35" s="51">
        <f t="shared" si="10"/>
        <v>1.1215540960671594E-4</v>
      </c>
      <c r="K35" s="11"/>
    </row>
    <row r="36" spans="1:11" ht="15" thickBot="1" x14ac:dyDescent="0.4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2_TR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sfspb</cp:lastModifiedBy>
  <dcterms:created xsi:type="dcterms:W3CDTF">2015-06-05T18:19:34Z</dcterms:created>
  <dcterms:modified xsi:type="dcterms:W3CDTF">2025-03-28T13:49:41Z</dcterms:modified>
</cp:coreProperties>
</file>