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Geek/DataBases_for_Analysts/lesson-02/"/>
    </mc:Choice>
  </mc:AlternateContent>
  <xr:revisionPtr revIDLastSave="0" documentId="8_{22D2D040-0F1A-F042-AEBF-7EAC6CA3898C}" xr6:coauthVersionLast="45" xr6:coauthVersionMax="45" xr10:uidLastSave="{00000000-0000-0000-0000-000000000000}"/>
  <bookViews>
    <workbookView xWindow="0" yWindow="0" windowWidth="28800" windowHeight="18000"/>
  </bookViews>
  <sheets>
    <sheet name="Sales" sheetId="1" r:id="rId1"/>
  </sheets>
  <definedNames>
    <definedName name="_xlchart.v1.0" hidden="1">Sales!$O$7:$O$18</definedName>
    <definedName name="_xlchart.v1.1" hidden="1">Sales!$P$7:$P$18</definedName>
    <definedName name="_xlchart.v1.2" hidden="1">Sales!$Q$7:$Q$18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P8" i="1"/>
  <c r="P9" i="1"/>
  <c r="P10" i="1"/>
  <c r="P11" i="1"/>
  <c r="P12" i="1"/>
  <c r="P13" i="1"/>
  <c r="P14" i="1"/>
  <c r="P15" i="1"/>
  <c r="P16" i="1"/>
  <c r="P17" i="1"/>
  <c r="P7" i="1"/>
  <c r="O8" i="1"/>
  <c r="O9" i="1"/>
  <c r="O10" i="1"/>
  <c r="O11" i="1"/>
  <c r="O12" i="1"/>
  <c r="O13" i="1"/>
  <c r="O14" i="1"/>
  <c r="O15" i="1"/>
  <c r="O16" i="1"/>
  <c r="O17" i="1"/>
  <c r="O18" i="1"/>
  <c r="O7" i="1"/>
  <c r="N8" i="1"/>
  <c r="N9" i="1"/>
  <c r="N10" i="1"/>
  <c r="N11" i="1"/>
  <c r="N12" i="1"/>
  <c r="N13" i="1"/>
  <c r="N14" i="1"/>
  <c r="N15" i="1"/>
  <c r="N16" i="1"/>
  <c r="N17" i="1"/>
  <c r="N18" i="1"/>
  <c r="N7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M8" i="1"/>
  <c r="M7" i="1"/>
  <c r="L8" i="1"/>
  <c r="L9" i="1"/>
  <c r="L10" i="1"/>
  <c r="L11" i="1"/>
  <c r="L12" i="1"/>
  <c r="L13" i="1"/>
  <c r="L14" i="1"/>
  <c r="L15" i="1"/>
  <c r="L16" i="1"/>
  <c r="L17" i="1"/>
  <c r="L18" i="1"/>
  <c r="L7" i="1"/>
  <c r="J7" i="1"/>
  <c r="I8" i="1" a="1"/>
  <c r="I8" i="1" s="1"/>
  <c r="I9" i="1" a="1"/>
  <c r="I9" i="1" s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 s="1"/>
  <c r="I18" i="1" a="1"/>
  <c r="I18" i="1" s="1"/>
  <c r="I7" i="1" a="1"/>
  <c r="I7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7" i="1"/>
  <c r="G3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7" i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<sst xmlns="http://schemas.openxmlformats.org/spreadsheetml/2006/main" count="20" uniqueCount="20">
  <si>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YEAR(o_date)</t>
  </si>
  <si>
    <t>MONTH(o_date)</t>
  </si>
  <si>
    <t>SUM(price)</t>
  </si>
  <si>
    <t>1. Рассчитываем значения функции y=bx+a</t>
  </si>
  <si>
    <t>a</t>
  </si>
  <si>
    <t>b</t>
  </si>
  <si>
    <t>x</t>
  </si>
  <si>
    <t>2. Расчет коэффициентов сезонности</t>
  </si>
  <si>
    <t>3. Расчет прогноза</t>
  </si>
  <si>
    <t>2. Значения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</si>
  <si>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</si>
  <si>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</si>
  <si>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</si>
  <si>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</si>
  <si>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</si>
  <si>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</si>
  <si>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</si>
  <si>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</si>
  <si>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7. Задаем период, на который хотим рассчитать прогноз</t>
  </si>
  <si>
    <t>Фактические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</si>
</sst>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р_._-;\-* #,##0_р_._-;_-* &quot;-&quot;??_р_.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 applyAlignment="1">
      <alignment horizontal="center"/>
    </xf>
    <xf numFmtId="165" fontId="18" fillId="0" borderId="0" xfId="1" applyNumberFormat="1" applyFont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165" fontId="19" fillId="33" borderId="13" xfId="1" applyNumberFormat="1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21" fillId="34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 applyAlignment="1">
      <alignment horizontal="right"/>
    </xf>
    <xf numFmtId="3" fontId="0" fillId="0" borderId="16" xfId="0" applyNumberFormat="1" applyBorder="1"/>
    <xf numFmtId="0" fontId="0" fillId="0" borderId="25" xfId="0" applyBorder="1" applyAlignment="1">
      <alignment horizontal="right"/>
    </xf>
    <xf numFmtId="0" fontId="0" fillId="0" borderId="25" xfId="0" applyBorder="1"/>
    <xf numFmtId="0" fontId="0" fillId="0" borderId="26" xfId="0" applyBorder="1" applyAlignment="1">
      <alignment horizontal="right"/>
    </xf>
    <xf numFmtId="0" fontId="0" fillId="0" borderId="26" xfId="0" applyBorder="1"/>
    <xf numFmtId="3" fontId="0" fillId="0" borderId="27" xfId="0" applyNumberFormat="1" applyBorder="1"/>
    <xf numFmtId="3" fontId="0" fillId="0" borderId="28" xfId="0" applyNumberFormat="1" applyBorder="1"/>
    <xf numFmtId="3" fontId="0" fillId="0" borderId="29" xfId="0" applyNumberFormat="1" applyBorder="1"/>
    <xf numFmtId="0" fontId="0" fillId="0" borderId="30" xfId="0" applyBorder="1"/>
    <xf numFmtId="3" fontId="0" fillId="0" borderId="25" xfId="0" applyNumberFormat="1" applyBorder="1"/>
    <xf numFmtId="3" fontId="0" fillId="0" borderId="26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Прогноз ТО</a:t>
            </a:r>
            <a:endParaRPr lang="en-GB" sz="1800" b="1"/>
          </a:p>
        </c:rich>
      </c:tx>
      <c:layout>
        <c:manualLayout>
          <c:xMode val="edge"/>
          <c:yMode val="edge"/>
          <c:x val="0.43929407089098094"/>
          <c:y val="3.67454068241469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0.10606380388018508"/>
          <c:y val="0.13253146506293012"/>
          <c:w val="0.84315575240982621"/>
          <c:h val="0.75489222938041833"/>
        </c:manualLayout>
      </c:layout>
      <c:scatterChart>
        <c:scatterStyle val="smoothMarker"/>
        <c:varyColors val="0"/>
        <c:ser>
          <c:idx val="0"/>
          <c:order val="0"/>
          <c:tx>
            <c:v>Прогнозные значения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Линия Тренда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Sales!$O$7:$O$18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Sales!$P$7:$P$18</c:f>
              <c:numCache>
                <c:formatCode>#,##0</c:formatCode>
                <c:ptCount val="12"/>
                <c:pt idx="0">
                  <c:v>288916389.47588795</c:v>
                </c:pt>
                <c:pt idx="1">
                  <c:v>264391529.51014024</c:v>
                </c:pt>
                <c:pt idx="2">
                  <c:v>322940162.20686454</c:v>
                </c:pt>
                <c:pt idx="3">
                  <c:v>333468982.08866882</c:v>
                </c:pt>
                <c:pt idx="4">
                  <c:v>297811509.52715927</c:v>
                </c:pt>
                <c:pt idx="5">
                  <c:v>277829189.50410801</c:v>
                </c:pt>
                <c:pt idx="6">
                  <c:v>268691704.52251804</c:v>
                </c:pt>
                <c:pt idx="7">
                  <c:v>306728916.69965214</c:v>
                </c:pt>
                <c:pt idx="8">
                  <c:v>319873133.45117623</c:v>
                </c:pt>
                <c:pt idx="9">
                  <c:v>425125432.43083727</c:v>
                </c:pt>
                <c:pt idx="10">
                  <c:v>497335167.06396914</c:v>
                </c:pt>
                <c:pt idx="11">
                  <c:v>522153879.43708307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52-304B-94A1-C46B759C79A4}"/>
            </c:ext>
          </c:extLst>
        </c:ser>
        <c:ser>
          <c:idx val="1"/>
          <c:order val="1"/>
          <c:tx>
            <c:v>Фактические значения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Sales!$O$7:$O$18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Sales!$Q$7:$Q$18</c:f>
              <c:numCache>
                <c:formatCode>#,##0</c:formatCode>
                <c:ptCount val="12"/>
                <c:pt idx="0">
                  <c:v>256798898</c:v>
                </c:pt>
                <c:pt idx="1">
                  <c:v>232640416</c:v>
                </c:pt>
                <c:pt idx="2">
                  <c:v>267994924</c:v>
                </c:pt>
                <c:pt idx="3">
                  <c:v>262849522</c:v>
                </c:pt>
                <c:pt idx="4">
                  <c:v>276933049</c:v>
                </c:pt>
                <c:pt idx="5">
                  <c:v>251486085</c:v>
                </c:pt>
                <c:pt idx="6">
                  <c:v>250559778</c:v>
                </c:pt>
                <c:pt idx="7">
                  <c:v>261724749</c:v>
                </c:pt>
                <c:pt idx="8">
                  <c:v>276675505</c:v>
                </c:pt>
                <c:pt idx="9">
                  <c:v>287647539</c:v>
                </c:pt>
                <c:pt idx="10">
                  <c:v>363102609</c:v>
                </c:pt>
                <c:pt idx="11">
                  <c:v>422386052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52-304B-94A1-C46B759C7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17536"/>
        <c:axId val="1273914576"/>
      </c:scatterChart>
      <c:valAx>
        <c:axId val="12739175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3914576"/>
        <c:crosses val="autoZero"/>
        <c:crossBetween val="midCat"/>
      </c:valAx>
      <c:valAx>
        <c:axId val="1273914576"/>
        <c:scaling>
          <c:orientation val="minMax"/>
          <c:min val="2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391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18</xdr:row>
      <xdr:rowOff>139700</xdr:rowOff>
    </xdr:from>
    <xdr:to>
      <xdr:col>16</xdr:col>
      <xdr:colOff>1612900</xdr:colOff>
      <xdr:row>43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4C6FC3-EF8D-4B45-AC97-CE4B3C97F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B5" zoomScale="90" zoomScaleNormal="90" workbookViewId="0">
      <selection activeCell="T22" sqref="T22"/>
    </sheetView>
  </sheetViews>
  <sheetFormatPr baseColWidth="10" defaultRowHeight="16"/>
  <cols>
    <col min="1" max="1" width="13.1640625" customWidth="1"/>
    <col min="2" max="2" width="14.33203125" customWidth="1"/>
    <col min="3" max="3" width="12.5" customWidth="1"/>
    <col min="5" max="5" width="9.5" customWidth="1"/>
    <col min="6" max="6" width="10" customWidth="1"/>
    <col min="7" max="7" width="17.1640625" customWidth="1"/>
    <col min="8" max="8" width="23.83203125" customWidth="1"/>
    <col min="9" max="9" width="12.6640625" customWidth="1"/>
    <col min="10" max="10" width="14" customWidth="1"/>
    <col min="11" max="11" width="14.33203125" customWidth="1"/>
    <col min="12" max="12" width="14" customWidth="1"/>
    <col min="13" max="13" width="15.1640625" customWidth="1"/>
    <col min="14" max="14" width="14.33203125" customWidth="1"/>
    <col min="15" max="15" width="16.6640625" customWidth="1"/>
    <col min="16" max="16" width="17.83203125" customWidth="1"/>
    <col min="17" max="17" width="21.5" customWidth="1"/>
  </cols>
  <sheetData>
    <row r="1" spans="1:17">
      <c r="G1" s="1" t="s">
        <v>3</v>
      </c>
      <c r="H1" s="1"/>
    </row>
    <row r="2" spans="1:17">
      <c r="G2" t="s">
        <v>5</v>
      </c>
      <c r="H2" t="s">
        <v>4</v>
      </c>
    </row>
    <row r="3" spans="1:17">
      <c r="G3" cm="1">
        <f t="array" ref="G3:H3">LINEST(C7:C30,D7:D30,1,0)</f>
        <v>8430268.2939130403</v>
      </c>
      <c r="H3">
        <v>83903467.242753655</v>
      </c>
    </row>
    <row r="4" spans="1:17" ht="17" thickBot="1"/>
    <row r="5" spans="1:17" ht="17" thickBot="1">
      <c r="G5" s="2"/>
      <c r="H5" s="3" t="s">
        <v>7</v>
      </c>
      <c r="I5" s="4"/>
      <c r="J5" s="4"/>
      <c r="K5" s="4"/>
      <c r="L5" s="4"/>
      <c r="M5" s="5" t="s">
        <v>8</v>
      </c>
      <c r="N5" s="6"/>
      <c r="O5" s="6"/>
      <c r="P5" s="7"/>
    </row>
    <row r="6" spans="1:17" ht="81" thickBot="1">
      <c r="A6" t="s">
        <v>0</v>
      </c>
      <c r="B6" t="s">
        <v>1</v>
      </c>
      <c r="C6" t="s">
        <v>2</v>
      </c>
      <c r="D6" t="s">
        <v>6</v>
      </c>
      <c r="G6" s="8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10" t="s">
        <v>14</v>
      </c>
      <c r="M6" s="11" t="s">
        <v>18</v>
      </c>
      <c r="N6" s="11" t="s">
        <v>15</v>
      </c>
      <c r="O6" s="11" t="s">
        <v>16</v>
      </c>
      <c r="P6" s="11" t="s">
        <v>17</v>
      </c>
      <c r="Q6" s="11" t="s">
        <v>19</v>
      </c>
    </row>
    <row r="7" spans="1:17" ht="17" thickBot="1">
      <c r="A7">
        <v>2016</v>
      </c>
      <c r="B7">
        <v>1</v>
      </c>
      <c r="C7">
        <v>96813765</v>
      </c>
      <c r="D7">
        <v>1</v>
      </c>
      <c r="G7" s="14">
        <f>D7*$G$3+$H$3</f>
        <v>92333735.536666691</v>
      </c>
      <c r="H7" s="19">
        <f>C7/G7</f>
        <v>1.0485199633405304</v>
      </c>
      <c r="I7" s="20" cm="1">
        <f t="array" ref="I7">AVERAGE(IF($B$7:$B$30=B7,$H$7:$H$30))</f>
        <v>0.98213020743618928</v>
      </c>
      <c r="J7" s="21">
        <f>AVERAGE(I7:I18)</f>
        <v>1.0016553886707824</v>
      </c>
      <c r="K7" s="25">
        <v>1</v>
      </c>
      <c r="L7" s="24">
        <f>I7/$J$7</f>
        <v>0.98050708711256129</v>
      </c>
      <c r="M7" s="25">
        <f>D30+1</f>
        <v>25</v>
      </c>
      <c r="N7" s="25">
        <f>M7*$G$3+$H$3</f>
        <v>294660174.59057963</v>
      </c>
      <c r="O7" s="20">
        <f>K7</f>
        <v>1</v>
      </c>
      <c r="P7" s="32">
        <f>VLOOKUP(O7,$K$7:$L$18,2,FALSE)*N7</f>
        <v>288916389.47588795</v>
      </c>
      <c r="Q7" s="28">
        <v>256798898</v>
      </c>
    </row>
    <row r="8" spans="1:17">
      <c r="A8">
        <v>2016</v>
      </c>
      <c r="B8">
        <v>2</v>
      </c>
      <c r="C8">
        <v>95437768</v>
      </c>
      <c r="D8">
        <v>2</v>
      </c>
      <c r="G8" s="15">
        <f t="shared" ref="G8:G30" si="0">D8*$G$3+$H$3</f>
        <v>100764003.83057973</v>
      </c>
      <c r="H8" s="19">
        <f t="shared" ref="H8:H30" si="1">C8/G8</f>
        <v>0.94714148279047117</v>
      </c>
      <c r="I8" s="16" cm="1">
        <f t="array" ref="I8">AVERAGE(IF($B$7:$B$30=B8,$H$7:$H$30))</f>
        <v>0.8737629525113999</v>
      </c>
      <c r="K8" s="15">
        <v>2</v>
      </c>
      <c r="L8" s="22">
        <f t="shared" ref="L8:L18" si="2">I8/$J$7</f>
        <v>0.8723189256445788</v>
      </c>
      <c r="M8" s="13">
        <f>M7+1</f>
        <v>26</v>
      </c>
      <c r="N8" s="13">
        <f t="shared" ref="N8:N18" si="3">M8*$G$3+$H$3</f>
        <v>303090442.8844927</v>
      </c>
      <c r="O8" s="19">
        <f t="shared" ref="O8:O18" si="4">K8</f>
        <v>2</v>
      </c>
      <c r="P8" s="23">
        <f t="shared" ref="P8:P18" si="5">VLOOKUP(O8,$K$7:$L$18,2,FALSE)*N8</f>
        <v>264391529.51014024</v>
      </c>
      <c r="Q8" s="29">
        <v>232640416</v>
      </c>
    </row>
    <row r="9" spans="1:17">
      <c r="A9">
        <v>2016</v>
      </c>
      <c r="B9">
        <v>3</v>
      </c>
      <c r="C9">
        <v>115272460</v>
      </c>
      <c r="D9">
        <v>3</v>
      </c>
      <c r="G9" s="15">
        <f t="shared" si="0"/>
        <v>109194272.12449278</v>
      </c>
      <c r="H9" s="19">
        <f t="shared" si="1"/>
        <v>1.0556639808778381</v>
      </c>
      <c r="I9" s="16" cm="1">
        <f t="array" ref="I9">AVERAGE(IF($B$7:$B$30=B9,$H$7:$H$30))</f>
        <v>1.0383731870317625</v>
      </c>
      <c r="K9" s="15">
        <v>3</v>
      </c>
      <c r="L9" s="22">
        <f t="shared" si="2"/>
        <v>1.036657116585481</v>
      </c>
      <c r="M9" s="13">
        <f t="shared" ref="M9:M18" si="6">M8+1</f>
        <v>27</v>
      </c>
      <c r="N9" s="13">
        <f t="shared" si="3"/>
        <v>311520711.17840576</v>
      </c>
      <c r="O9" s="19">
        <f t="shared" si="4"/>
        <v>3</v>
      </c>
      <c r="P9" s="23">
        <f t="shared" si="5"/>
        <v>322940162.20686454</v>
      </c>
      <c r="Q9" s="29">
        <v>267994924</v>
      </c>
    </row>
    <row r="10" spans="1:17">
      <c r="A10">
        <v>2016</v>
      </c>
      <c r="B10">
        <v>4</v>
      </c>
      <c r="C10">
        <v>139325826</v>
      </c>
      <c r="D10">
        <v>4</v>
      </c>
      <c r="G10" s="15">
        <f t="shared" si="0"/>
        <v>117624540.41840582</v>
      </c>
      <c r="H10" s="19">
        <f t="shared" si="1"/>
        <v>1.1844962412129296</v>
      </c>
      <c r="I10" s="16" cm="1">
        <f t="array" ref="I10">AVERAGE(IF($B$7:$B$30=B10,$H$7:$H$30))</f>
        <v>1.0439755596765543</v>
      </c>
      <c r="K10" s="15">
        <v>4</v>
      </c>
      <c r="L10" s="22">
        <f t="shared" si="2"/>
        <v>1.0422502304529422</v>
      </c>
      <c r="M10" s="13">
        <f t="shared" si="6"/>
        <v>28</v>
      </c>
      <c r="N10" s="13">
        <f t="shared" si="3"/>
        <v>319950979.47231877</v>
      </c>
      <c r="O10" s="19">
        <f t="shared" si="4"/>
        <v>4</v>
      </c>
      <c r="P10" s="23">
        <f t="shared" si="5"/>
        <v>333468982.08866882</v>
      </c>
      <c r="Q10" s="29">
        <v>262849522</v>
      </c>
    </row>
    <row r="11" spans="1:17">
      <c r="A11">
        <v>2016</v>
      </c>
      <c r="B11">
        <v>5</v>
      </c>
      <c r="C11">
        <v>108588562</v>
      </c>
      <c r="D11">
        <v>5</v>
      </c>
      <c r="G11" s="15">
        <f t="shared" si="0"/>
        <v>126054808.71231885</v>
      </c>
      <c r="H11" s="19">
        <f t="shared" si="1"/>
        <v>0.8614392668495483</v>
      </c>
      <c r="I11" s="16" cm="1">
        <f t="array" ref="I11">AVERAGE(IF($B$7:$B$30=B11,$H$7:$H$30))</f>
        <v>0.90840906828643353</v>
      </c>
      <c r="K11" s="15">
        <v>5</v>
      </c>
      <c r="L11" s="22">
        <f t="shared" si="2"/>
        <v>0.90690778341632172</v>
      </c>
      <c r="M11" s="13">
        <f t="shared" si="6"/>
        <v>29</v>
      </c>
      <c r="N11" s="13">
        <f t="shared" si="3"/>
        <v>328381247.76623183</v>
      </c>
      <c r="O11" s="19">
        <f t="shared" si="4"/>
        <v>5</v>
      </c>
      <c r="P11" s="23">
        <f t="shared" si="5"/>
        <v>297811509.52715927</v>
      </c>
      <c r="Q11" s="29">
        <v>276933049</v>
      </c>
    </row>
    <row r="12" spans="1:17">
      <c r="A12">
        <v>2016</v>
      </c>
      <c r="B12">
        <v>6</v>
      </c>
      <c r="C12">
        <v>116678639</v>
      </c>
      <c r="D12">
        <v>6</v>
      </c>
      <c r="G12" s="15">
        <f t="shared" si="0"/>
        <v>134485077.0062319</v>
      </c>
      <c r="H12" s="19">
        <f t="shared" si="1"/>
        <v>0.86759543584596543</v>
      </c>
      <c r="I12" s="16" cm="1">
        <f t="array" ref="I12">AVERAGE(IF($B$7:$B$30=B12,$H$7:$H$30))</f>
        <v>0.82624581264950359</v>
      </c>
      <c r="K12" s="15">
        <v>6</v>
      </c>
      <c r="L12" s="22">
        <f t="shared" si="2"/>
        <v>0.82488031512110072</v>
      </c>
      <c r="M12" s="13">
        <f t="shared" si="6"/>
        <v>30</v>
      </c>
      <c r="N12" s="13">
        <f t="shared" si="3"/>
        <v>336811516.0601449</v>
      </c>
      <c r="O12" s="19">
        <f t="shared" si="4"/>
        <v>6</v>
      </c>
      <c r="P12" s="23">
        <f t="shared" si="5"/>
        <v>277829189.50410801</v>
      </c>
      <c r="Q12" s="29">
        <v>251486085</v>
      </c>
    </row>
    <row r="13" spans="1:17">
      <c r="A13">
        <v>2016</v>
      </c>
      <c r="B13">
        <v>7</v>
      </c>
      <c r="C13">
        <v>113193617</v>
      </c>
      <c r="D13">
        <v>7</v>
      </c>
      <c r="G13" s="15">
        <f t="shared" si="0"/>
        <v>142915345.30014494</v>
      </c>
      <c r="H13" s="19">
        <f t="shared" si="1"/>
        <v>0.79203263136142177</v>
      </c>
      <c r="I13" s="16" cm="1">
        <f t="array" ref="I13">AVERAGE(IF($B$7:$B$30=B13,$H$7:$H$30))</f>
        <v>0.7795594447806139</v>
      </c>
      <c r="K13" s="15">
        <v>7</v>
      </c>
      <c r="L13" s="22">
        <f t="shared" si="2"/>
        <v>0.77827110361289575</v>
      </c>
      <c r="M13" s="13">
        <f t="shared" si="6"/>
        <v>31</v>
      </c>
      <c r="N13" s="13">
        <f t="shared" si="3"/>
        <v>345241784.35405791</v>
      </c>
      <c r="O13" s="19">
        <f t="shared" si="4"/>
        <v>7</v>
      </c>
      <c r="P13" s="23">
        <f t="shared" si="5"/>
        <v>268691704.52251804</v>
      </c>
      <c r="Q13" s="29">
        <v>250559778</v>
      </c>
    </row>
    <row r="14" spans="1:17">
      <c r="A14">
        <v>2016</v>
      </c>
      <c r="B14">
        <v>8</v>
      </c>
      <c r="C14">
        <v>139563268</v>
      </c>
      <c r="D14">
        <v>8</v>
      </c>
      <c r="G14" s="15">
        <f t="shared" si="0"/>
        <v>151345613.59405798</v>
      </c>
      <c r="H14" s="19">
        <f t="shared" si="1"/>
        <v>0.92214940813771584</v>
      </c>
      <c r="I14" s="16" cm="1">
        <f t="array" ref="I14">AVERAGE(IF($B$7:$B$30=B14,$H$7:$H$30))</f>
        <v>0.86870497675191627</v>
      </c>
      <c r="K14" s="15">
        <v>8</v>
      </c>
      <c r="L14" s="22">
        <f t="shared" si="2"/>
        <v>0.86726930896334109</v>
      </c>
      <c r="M14" s="13">
        <f t="shared" si="6"/>
        <v>32</v>
      </c>
      <c r="N14" s="13">
        <f t="shared" si="3"/>
        <v>353672052.64797091</v>
      </c>
      <c r="O14" s="19">
        <f t="shared" si="4"/>
        <v>8</v>
      </c>
      <c r="P14" s="23">
        <f t="shared" si="5"/>
        <v>306728916.69965214</v>
      </c>
      <c r="Q14" s="29">
        <v>261724749</v>
      </c>
    </row>
    <row r="15" spans="1:17">
      <c r="A15">
        <v>2016</v>
      </c>
      <c r="B15">
        <v>9</v>
      </c>
      <c r="C15">
        <v>152918540</v>
      </c>
      <c r="D15">
        <v>9</v>
      </c>
      <c r="G15" s="15">
        <f t="shared" si="0"/>
        <v>159775881.88797101</v>
      </c>
      <c r="H15" s="19">
        <f t="shared" si="1"/>
        <v>0.95708149561158973</v>
      </c>
      <c r="I15" s="16" cm="1">
        <f t="array" ref="I15">AVERAGE(IF($B$7:$B$30=B15,$H$7:$H$30))</f>
        <v>0.88484008326420605</v>
      </c>
      <c r="K15" s="15">
        <v>9</v>
      </c>
      <c r="L15" s="22">
        <f t="shared" si="2"/>
        <v>0.88337774974525651</v>
      </c>
      <c r="M15" s="13">
        <f t="shared" si="6"/>
        <v>33</v>
      </c>
      <c r="N15" s="13">
        <f t="shared" si="3"/>
        <v>362102320.94188404</v>
      </c>
      <c r="O15" s="19">
        <f t="shared" si="4"/>
        <v>9</v>
      </c>
      <c r="P15" s="23">
        <f t="shared" si="5"/>
        <v>319873133.45117623</v>
      </c>
      <c r="Q15" s="29">
        <v>276675505</v>
      </c>
    </row>
    <row r="16" spans="1:17">
      <c r="A16">
        <v>2016</v>
      </c>
      <c r="B16">
        <v>10</v>
      </c>
      <c r="C16">
        <v>211635299</v>
      </c>
      <c r="D16">
        <v>10</v>
      </c>
      <c r="G16" s="15">
        <f t="shared" si="0"/>
        <v>168206150.18188405</v>
      </c>
      <c r="H16" s="19">
        <f t="shared" si="1"/>
        <v>1.258190017256535</v>
      </c>
      <c r="I16" s="16" cm="1">
        <f t="array" ref="I16">AVERAGE(IF($B$7:$B$30=B16,$H$7:$H$30))</f>
        <v>1.1492354319861415</v>
      </c>
      <c r="K16" s="15">
        <v>10</v>
      </c>
      <c r="L16" s="22">
        <f t="shared" si="2"/>
        <v>1.1473361447305754</v>
      </c>
      <c r="M16" s="13">
        <f t="shared" si="6"/>
        <v>34</v>
      </c>
      <c r="N16" s="13">
        <f t="shared" si="3"/>
        <v>370532589.23579705</v>
      </c>
      <c r="O16" s="19">
        <f t="shared" si="4"/>
        <v>10</v>
      </c>
      <c r="P16" s="23">
        <f t="shared" si="5"/>
        <v>425125432.43083727</v>
      </c>
      <c r="Q16" s="29">
        <v>287647539</v>
      </c>
    </row>
    <row r="17" spans="1:17">
      <c r="A17">
        <v>2016</v>
      </c>
      <c r="B17">
        <v>11</v>
      </c>
      <c r="C17">
        <v>256657179</v>
      </c>
      <c r="D17">
        <v>11</v>
      </c>
      <c r="G17" s="15">
        <f t="shared" si="0"/>
        <v>176636418.47579712</v>
      </c>
      <c r="H17" s="19">
        <f t="shared" si="1"/>
        <v>1.4530252663335528</v>
      </c>
      <c r="I17" s="16" cm="1">
        <f t="array" ref="I17">AVERAGE(IF($B$7:$B$30=B17,$H$7:$H$30))</f>
        <v>1.3145310685917384</v>
      </c>
      <c r="K17" s="15">
        <v>11</v>
      </c>
      <c r="L17" s="22">
        <f t="shared" si="2"/>
        <v>1.3123586050249763</v>
      </c>
      <c r="M17" s="13">
        <f t="shared" si="6"/>
        <v>35</v>
      </c>
      <c r="N17" s="13">
        <f t="shared" si="3"/>
        <v>378962857.52971005</v>
      </c>
      <c r="O17" s="19">
        <f t="shared" si="4"/>
        <v>11</v>
      </c>
      <c r="P17" s="23">
        <f t="shared" si="5"/>
        <v>497335167.06396914</v>
      </c>
      <c r="Q17" s="29">
        <v>363102609</v>
      </c>
    </row>
    <row r="18" spans="1:17" ht="17" thickBot="1">
      <c r="A18">
        <v>2016</v>
      </c>
      <c r="B18">
        <v>12</v>
      </c>
      <c r="C18">
        <v>258962091</v>
      </c>
      <c r="D18">
        <v>12</v>
      </c>
      <c r="G18" s="15">
        <f t="shared" si="0"/>
        <v>185066686.76971012</v>
      </c>
      <c r="H18" s="19">
        <f t="shared" si="1"/>
        <v>1.3992906855367355</v>
      </c>
      <c r="I18" s="18" cm="1">
        <f t="array" ref="I18">AVERAGE(IF($B$7:$B$30=B18,$H$7:$H$30))</f>
        <v>1.3500968710829273</v>
      </c>
      <c r="K18" s="17">
        <v>12</v>
      </c>
      <c r="L18" s="26">
        <f t="shared" si="2"/>
        <v>1.3478656295899671</v>
      </c>
      <c r="M18" s="27">
        <f t="shared" si="6"/>
        <v>36</v>
      </c>
      <c r="N18" s="27">
        <f t="shared" si="3"/>
        <v>387393125.82362306</v>
      </c>
      <c r="O18" s="31">
        <f t="shared" si="4"/>
        <v>12</v>
      </c>
      <c r="P18" s="33">
        <f>VLOOKUP(O18,$K$7:$L$18,2,FALSE)*N18</f>
        <v>522153879.43708307</v>
      </c>
      <c r="Q18" s="30">
        <v>422386052</v>
      </c>
    </row>
    <row r="19" spans="1:17">
      <c r="A19">
        <v>2017</v>
      </c>
      <c r="B19">
        <v>1</v>
      </c>
      <c r="C19">
        <v>177192989</v>
      </c>
      <c r="D19">
        <v>13</v>
      </c>
      <c r="G19" s="15">
        <f t="shared" si="0"/>
        <v>193496955.06362319</v>
      </c>
      <c r="H19" s="16">
        <f t="shared" si="1"/>
        <v>0.91574045153184802</v>
      </c>
      <c r="L19" s="12"/>
    </row>
    <row r="20" spans="1:17">
      <c r="A20">
        <v>2017</v>
      </c>
      <c r="B20">
        <v>2</v>
      </c>
      <c r="C20">
        <v>161619404</v>
      </c>
      <c r="D20">
        <v>14</v>
      </c>
      <c r="G20" s="15">
        <f t="shared" si="0"/>
        <v>201927223.35753623</v>
      </c>
      <c r="H20" s="16">
        <f t="shared" si="1"/>
        <v>0.80038442223232864</v>
      </c>
    </row>
    <row r="21" spans="1:17">
      <c r="A21">
        <v>2017</v>
      </c>
      <c r="B21">
        <v>3</v>
      </c>
      <c r="C21">
        <v>214792331</v>
      </c>
      <c r="D21">
        <v>15</v>
      </c>
      <c r="G21" s="15">
        <f t="shared" si="0"/>
        <v>210357491.65144926</v>
      </c>
      <c r="H21" s="16">
        <f t="shared" si="1"/>
        <v>1.0210823931856872</v>
      </c>
    </row>
    <row r="22" spans="1:17">
      <c r="A22">
        <v>2017</v>
      </c>
      <c r="B22">
        <v>4</v>
      </c>
      <c r="C22">
        <v>197664869</v>
      </c>
      <c r="D22">
        <v>16</v>
      </c>
      <c r="G22" s="15">
        <f t="shared" si="0"/>
        <v>218787759.9453623</v>
      </c>
      <c r="H22" s="16">
        <f t="shared" si="1"/>
        <v>0.90345487814017889</v>
      </c>
    </row>
    <row r="23" spans="1:17">
      <c r="A23">
        <v>2017</v>
      </c>
      <c r="B23">
        <v>5</v>
      </c>
      <c r="C23">
        <v>217079303</v>
      </c>
      <c r="D23">
        <v>17</v>
      </c>
      <c r="G23" s="15">
        <f t="shared" si="0"/>
        <v>227218028.23927534</v>
      </c>
      <c r="H23" s="16">
        <f t="shared" si="1"/>
        <v>0.95537886972331876</v>
      </c>
    </row>
    <row r="24" spans="1:17">
      <c r="A24">
        <v>2017</v>
      </c>
      <c r="B24">
        <v>6</v>
      </c>
      <c r="C24">
        <v>184959450</v>
      </c>
      <c r="D24">
        <v>18</v>
      </c>
      <c r="G24" s="15">
        <f t="shared" si="0"/>
        <v>235648296.53318837</v>
      </c>
      <c r="H24" s="16">
        <f t="shared" si="1"/>
        <v>0.78489618945304185</v>
      </c>
    </row>
    <row r="25" spans="1:17">
      <c r="A25">
        <v>2017</v>
      </c>
      <c r="B25">
        <v>7</v>
      </c>
      <c r="C25">
        <v>187229313</v>
      </c>
      <c r="D25">
        <v>19</v>
      </c>
      <c r="G25" s="15">
        <f t="shared" si="0"/>
        <v>244078564.82710141</v>
      </c>
      <c r="H25" s="16">
        <f t="shared" si="1"/>
        <v>0.76708625819980603</v>
      </c>
    </row>
    <row r="26" spans="1:17">
      <c r="A26">
        <v>2017</v>
      </c>
      <c r="B26">
        <v>8</v>
      </c>
      <c r="C26">
        <v>205860489</v>
      </c>
      <c r="D26">
        <v>20</v>
      </c>
      <c r="G26" s="15">
        <f t="shared" si="0"/>
        <v>252508833.12101445</v>
      </c>
      <c r="H26" s="16">
        <f t="shared" si="1"/>
        <v>0.8152605453661167</v>
      </c>
    </row>
    <row r="27" spans="1:17">
      <c r="A27">
        <v>2017</v>
      </c>
      <c r="B27">
        <v>9</v>
      </c>
      <c r="C27">
        <v>212038767</v>
      </c>
      <c r="D27">
        <v>21</v>
      </c>
      <c r="G27" s="15">
        <f t="shared" si="0"/>
        <v>260939101.41492751</v>
      </c>
      <c r="H27" s="16">
        <f t="shared" si="1"/>
        <v>0.81259867091682225</v>
      </c>
    </row>
    <row r="28" spans="1:17">
      <c r="A28">
        <v>2017</v>
      </c>
      <c r="B28">
        <v>10</v>
      </c>
      <c r="C28">
        <v>280219796</v>
      </c>
      <c r="D28">
        <v>22</v>
      </c>
      <c r="G28" s="15">
        <f t="shared" si="0"/>
        <v>269369369.70884055</v>
      </c>
      <c r="H28" s="16">
        <f t="shared" si="1"/>
        <v>1.0402808467157481</v>
      </c>
    </row>
    <row r="29" spans="1:17">
      <c r="A29">
        <v>2017</v>
      </c>
      <c r="B29">
        <v>11</v>
      </c>
      <c r="C29">
        <v>326702617</v>
      </c>
      <c r="D29">
        <v>23</v>
      </c>
      <c r="G29" s="15">
        <f t="shared" si="0"/>
        <v>277799638.00275362</v>
      </c>
      <c r="H29" s="16">
        <f t="shared" si="1"/>
        <v>1.176036870849924</v>
      </c>
    </row>
    <row r="30" spans="1:17" ht="17" thickBot="1">
      <c r="A30">
        <v>2017</v>
      </c>
      <c r="B30">
        <v>12</v>
      </c>
      <c r="C30">
        <v>372357360</v>
      </c>
      <c r="D30">
        <v>24</v>
      </c>
      <c r="G30" s="17">
        <f>D30*$G$3+$H$3</f>
        <v>286229906.29666662</v>
      </c>
      <c r="H30" s="18">
        <f t="shared" si="1"/>
        <v>1.3009030566291193</v>
      </c>
    </row>
  </sheetData>
  <mergeCells count="3">
    <mergeCell ref="G1:H1"/>
    <mergeCell ref="H5:L5"/>
    <mergeCell ref="M5:P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2020-05-19T10:45:06Z</dcterms:created>
  <dcterms:modified xsi:type="dcterms:W3CDTF">2020-05-19T10:45:07Z</dcterms:modified>
</cp:coreProperties>
</file>