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F:\Education\ThirdYear\SecondSemester\Okrs\ERP\"/>
    </mc:Choice>
  </mc:AlternateContent>
  <xr:revisionPtr revIDLastSave="0" documentId="13_ncr:1_{37B2DF9A-6101-4CA0-B144-0132B7D450C8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ИсхДанные" sheetId="1" r:id="rId1"/>
    <sheet name="СистемаПоказателей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2" i="2" l="1"/>
  <c r="E42" i="2"/>
  <c r="F41" i="2"/>
  <c r="E41" i="2"/>
  <c r="D41" i="2"/>
  <c r="D42" i="2"/>
  <c r="C41" i="2"/>
  <c r="C42" i="2"/>
  <c r="C25" i="2" l="1"/>
  <c r="C24" i="2"/>
  <c r="E27" i="2"/>
  <c r="E26" i="2"/>
  <c r="D26" i="2"/>
  <c r="D25" i="2"/>
  <c r="D24" i="2"/>
  <c r="C28" i="2" l="1"/>
  <c r="G27" i="2"/>
  <c r="F27" i="2"/>
  <c r="F26" i="2"/>
  <c r="E25" i="2"/>
  <c r="G191" i="2" l="1"/>
  <c r="G190" i="2"/>
  <c r="E174" i="2"/>
  <c r="E177" i="2"/>
  <c r="E175" i="2"/>
  <c r="E176" i="2"/>
  <c r="E132" i="2"/>
  <c r="G145" i="2"/>
  <c r="C145" i="2"/>
  <c r="F144" i="2"/>
  <c r="G144" i="2"/>
  <c r="G143" i="2"/>
  <c r="C143" i="2" s="1"/>
  <c r="G141" i="2"/>
  <c r="C116" i="2"/>
  <c r="D103" i="2"/>
  <c r="C103" i="2"/>
  <c r="C75" i="2"/>
  <c r="F128" i="2"/>
  <c r="G128" i="2"/>
  <c r="C128" i="2" s="1"/>
  <c r="F7" i="2"/>
  <c r="G64" i="2"/>
  <c r="C64" i="2"/>
  <c r="C59" i="2"/>
  <c r="E75" i="2"/>
  <c r="G59" i="2"/>
  <c r="G39" i="2"/>
  <c r="C43" i="2"/>
  <c r="D39" i="2"/>
  <c r="C39" i="2"/>
  <c r="C37" i="2"/>
  <c r="G37" i="2"/>
  <c r="G13" i="2"/>
  <c r="C8" i="2"/>
  <c r="C11" i="2"/>
  <c r="G9" i="2"/>
  <c r="D9" i="2"/>
  <c r="C7" i="2"/>
  <c r="G7" i="2"/>
  <c r="D116" i="2"/>
  <c r="G156" i="2"/>
  <c r="D156" i="2" s="1"/>
  <c r="G155" i="2"/>
  <c r="D155" i="2" s="1"/>
  <c r="G154" i="2"/>
  <c r="F154" i="2" s="1"/>
  <c r="D142" i="2"/>
  <c r="E142" i="2"/>
  <c r="F142" i="2"/>
  <c r="G142" i="2"/>
  <c r="C142" i="2" s="1"/>
  <c r="C131" i="2"/>
  <c r="D130" i="2"/>
  <c r="E130" i="2"/>
  <c r="F130" i="2"/>
  <c r="C130" i="2"/>
  <c r="G130" i="2"/>
  <c r="G129" i="2"/>
  <c r="F129" i="2" s="1"/>
  <c r="E128" i="2"/>
  <c r="C57" i="2" l="1"/>
  <c r="C61" i="2" s="1"/>
  <c r="C101" i="2"/>
  <c r="C105" i="2" s="1"/>
  <c r="D128" i="2"/>
  <c r="C154" i="2"/>
  <c r="E154" i="2"/>
  <c r="C129" i="2"/>
  <c r="C132" i="2" s="1"/>
  <c r="E141" i="2"/>
  <c r="E143" i="2"/>
  <c r="D154" i="2"/>
  <c r="E129" i="2"/>
  <c r="D141" i="2"/>
  <c r="D143" i="2"/>
  <c r="D129" i="2"/>
  <c r="G157" i="2"/>
  <c r="F143" i="2"/>
  <c r="C155" i="2"/>
  <c r="F155" i="2"/>
  <c r="F141" i="2"/>
  <c r="E155" i="2"/>
  <c r="C141" i="2"/>
  <c r="C156" i="2"/>
  <c r="E156" i="2"/>
  <c r="F156" i="2"/>
  <c r="C157" i="2" l="1"/>
  <c r="G75" i="2" l="1"/>
  <c r="C60" i="2" l="1"/>
  <c r="F38" i="2"/>
  <c r="G38" i="2"/>
  <c r="D38" i="2" s="1"/>
  <c r="F37" i="2"/>
  <c r="G8" i="2"/>
  <c r="D7" i="2" l="1"/>
  <c r="E7" i="2"/>
  <c r="E37" i="2"/>
  <c r="D37" i="2"/>
  <c r="F8" i="2"/>
  <c r="E8" i="2"/>
  <c r="C38" i="2"/>
  <c r="D8" i="2"/>
  <c r="E38" i="2"/>
  <c r="E144" i="2"/>
  <c r="E145" i="2" s="1"/>
  <c r="D144" i="2"/>
  <c r="D145" i="2" s="1"/>
  <c r="C144" i="2"/>
  <c r="E131" i="2"/>
  <c r="F131" i="2"/>
  <c r="F132" i="2" s="1"/>
  <c r="E116" i="2"/>
  <c r="F116" i="2"/>
  <c r="G116" i="2"/>
  <c r="E103" i="2"/>
  <c r="F103" i="2"/>
  <c r="G103" i="2"/>
  <c r="E104" i="2"/>
  <c r="F104" i="2"/>
  <c r="G104" i="2"/>
  <c r="D104" i="2"/>
  <c r="C104" i="2"/>
  <c r="D75" i="2"/>
  <c r="F75" i="2"/>
  <c r="G60" i="2"/>
  <c r="F60" i="2"/>
  <c r="E60" i="2"/>
  <c r="D60" i="2"/>
  <c r="F59" i="2"/>
  <c r="E59" i="2"/>
  <c r="D59" i="2"/>
  <c r="F145" i="2" l="1"/>
  <c r="F157" i="2"/>
  <c r="D131" i="2"/>
  <c r="G131" i="2" s="1"/>
  <c r="G132" i="2" s="1"/>
  <c r="E157" i="2"/>
  <c r="D157" i="2"/>
  <c r="C40" i="2"/>
  <c r="C10" i="2"/>
  <c r="D10" i="2"/>
  <c r="E10" i="2"/>
  <c r="G10" i="2"/>
  <c r="G12" i="2" s="1"/>
  <c r="G40" i="2" l="1"/>
  <c r="C44" i="2"/>
  <c r="C58" i="2" s="1"/>
  <c r="E9" i="2"/>
  <c r="E11" i="2" s="1"/>
  <c r="C9" i="2"/>
  <c r="G11" i="2"/>
  <c r="F10" i="2"/>
  <c r="D190" i="2"/>
  <c r="E12" i="2"/>
  <c r="D132" i="2"/>
  <c r="F12" i="2"/>
  <c r="D12" i="2"/>
  <c r="D11" i="2"/>
  <c r="C12" i="2"/>
  <c r="F9" i="2"/>
  <c r="C190" i="2" l="1"/>
  <c r="F190" i="2"/>
  <c r="E190" i="2"/>
  <c r="D28" i="2"/>
  <c r="F11" i="2"/>
  <c r="C13" i="2"/>
  <c r="D191" i="2"/>
  <c r="C191" i="2"/>
  <c r="F191" i="2"/>
  <c r="E191" i="2"/>
  <c r="D13" i="2"/>
  <c r="C102" i="2"/>
  <c r="C106" i="2" s="1"/>
  <c r="E13" i="2"/>
  <c r="E28" i="2" l="1"/>
  <c r="D188" i="2"/>
  <c r="F13" i="2"/>
  <c r="G26" i="2"/>
  <c r="G24" i="2"/>
  <c r="C188" i="2"/>
  <c r="G25" i="2"/>
  <c r="D40" i="2"/>
  <c r="E188" i="2" l="1"/>
  <c r="F28" i="2"/>
  <c r="F188" i="2" s="1"/>
  <c r="E40" i="2"/>
  <c r="G28" i="2"/>
  <c r="C62" i="2"/>
  <c r="C63" i="2" s="1"/>
  <c r="C65" i="2" l="1"/>
  <c r="C66" i="2" s="1"/>
  <c r="C74" i="2" s="1"/>
  <c r="C76" i="2" s="1"/>
  <c r="F40" i="2"/>
  <c r="D44" i="2"/>
  <c r="D102" i="2" s="1"/>
  <c r="D106" i="2" s="1"/>
  <c r="G188" i="2"/>
  <c r="G42" i="2" l="1"/>
  <c r="C77" i="2"/>
  <c r="C78" i="2" s="1"/>
  <c r="D58" i="2"/>
  <c r="D62" i="2" s="1"/>
  <c r="E44" i="2"/>
  <c r="D87" i="2" l="1"/>
  <c r="C87" i="2"/>
  <c r="E102" i="2"/>
  <c r="E106" i="2" s="1"/>
  <c r="E58" i="2"/>
  <c r="E62" i="2" s="1"/>
  <c r="F44" i="2"/>
  <c r="G87" i="2" l="1"/>
  <c r="F102" i="2"/>
  <c r="F106" i="2" s="1"/>
  <c r="F58" i="2"/>
  <c r="F62" i="2" s="1"/>
  <c r="G44" i="2"/>
  <c r="G102" i="2" l="1"/>
  <c r="G106" i="2" s="1"/>
  <c r="G58" i="2"/>
  <c r="D170" i="2" s="1"/>
  <c r="F46" i="2" l="1"/>
  <c r="F48" i="2" s="1"/>
  <c r="G46" i="2"/>
  <c r="G48" i="2" s="1"/>
  <c r="C46" i="2"/>
  <c r="C48" i="2" s="1"/>
  <c r="E46" i="2"/>
  <c r="E48" i="2" s="1"/>
  <c r="D46" i="2"/>
  <c r="D48" i="2" s="1"/>
  <c r="G62" i="2"/>
  <c r="C107" i="2" l="1"/>
  <c r="C115" i="2" s="1"/>
  <c r="C117" i="2" s="1"/>
  <c r="D64" i="2"/>
  <c r="E39" i="2"/>
  <c r="D43" i="2"/>
  <c r="F39" i="2" l="1"/>
  <c r="C118" i="2"/>
  <c r="C119" i="2" s="1"/>
  <c r="D101" i="2"/>
  <c r="D105" i="2" s="1"/>
  <c r="D57" i="2"/>
  <c r="D61" i="2" s="1"/>
  <c r="D63" i="2" s="1"/>
  <c r="D65" i="2" s="1"/>
  <c r="E64" i="2" s="1"/>
  <c r="G41" i="2" l="1"/>
  <c r="D66" i="2"/>
  <c r="D74" i="2" s="1"/>
  <c r="E43" i="2"/>
  <c r="D107" i="2"/>
  <c r="F43" i="2" l="1"/>
  <c r="D76" i="2"/>
  <c r="D115" i="2"/>
  <c r="D117" i="2" s="1"/>
  <c r="E101" i="2"/>
  <c r="E105" i="2" s="1"/>
  <c r="E57" i="2"/>
  <c r="E61" i="2" s="1"/>
  <c r="E63" i="2" s="1"/>
  <c r="D77" i="2" l="1"/>
  <c r="D78" i="2" s="1"/>
  <c r="G43" i="2"/>
  <c r="F101" i="2"/>
  <c r="F105" i="2" s="1"/>
  <c r="F107" i="2" s="1"/>
  <c r="F115" i="2" s="1"/>
  <c r="F117" i="2" s="1"/>
  <c r="F57" i="2"/>
  <c r="F61" i="2" s="1"/>
  <c r="F63" i="2" s="1"/>
  <c r="E65" i="2" s="1"/>
  <c r="F64" i="2" s="1"/>
  <c r="E107" i="2"/>
  <c r="C91" i="2"/>
  <c r="D118" i="2"/>
  <c r="E66" i="2" l="1"/>
  <c r="E74" i="2" s="1"/>
  <c r="E76" i="2" s="1"/>
  <c r="G101" i="2"/>
  <c r="G105" i="2" s="1"/>
  <c r="G57" i="2"/>
  <c r="D88" i="2"/>
  <c r="F65" i="2"/>
  <c r="G65" i="2" s="1"/>
  <c r="D119" i="2"/>
  <c r="F118" i="2"/>
  <c r="E88" i="2"/>
  <c r="E115" i="2"/>
  <c r="E117" i="2" s="1"/>
  <c r="G107" i="2"/>
  <c r="F66" i="2" l="1"/>
  <c r="F74" i="2" s="1"/>
  <c r="F76" i="2" s="1"/>
  <c r="G61" i="2"/>
  <c r="C170" i="2"/>
  <c r="E77" i="2"/>
  <c r="E78" i="2" s="1"/>
  <c r="F119" i="2"/>
  <c r="G88" i="2"/>
  <c r="D91" i="2"/>
  <c r="G115" i="2"/>
  <c r="G117" i="2" s="1"/>
  <c r="E118" i="2"/>
  <c r="G76" i="2" l="1"/>
  <c r="G66" i="2"/>
  <c r="G74" i="2" s="1"/>
  <c r="F77" i="2"/>
  <c r="F78" i="2" s="1"/>
  <c r="G118" i="2"/>
  <c r="G119" i="2" s="1"/>
  <c r="E170" i="2"/>
  <c r="C176" i="2" s="1"/>
  <c r="G63" i="2"/>
  <c r="E119" i="2"/>
  <c r="F90" i="2" l="1"/>
  <c r="G90" i="2" s="1"/>
  <c r="C167" i="2"/>
  <c r="G77" i="2"/>
  <c r="D168" i="2" s="1"/>
  <c r="D176" i="2"/>
  <c r="D177" i="2"/>
  <c r="D175" i="2"/>
  <c r="C177" i="2"/>
  <c r="C169" i="2"/>
  <c r="D169" i="2"/>
  <c r="C175" i="2"/>
  <c r="E89" i="2"/>
  <c r="D167" i="2"/>
  <c r="F89" i="2"/>
  <c r="C168" i="2" l="1"/>
  <c r="E168" i="2" s="1"/>
  <c r="E167" i="2"/>
  <c r="G78" i="2"/>
  <c r="C179" i="2" s="1"/>
  <c r="F91" i="2"/>
  <c r="C174" i="2"/>
  <c r="D174" i="2"/>
  <c r="D166" i="2"/>
  <c r="D171" i="2" s="1"/>
  <c r="E169" i="2"/>
  <c r="C180" i="2" s="1"/>
  <c r="G89" i="2"/>
  <c r="G91" i="2" s="1"/>
  <c r="E91" i="2"/>
  <c r="C166" i="2" l="1"/>
  <c r="C171" i="2" s="1"/>
  <c r="C172" i="2" s="1"/>
  <c r="C173" i="2" s="1"/>
  <c r="D172" i="2"/>
  <c r="D173" i="2" s="1"/>
  <c r="E37" i="1" s="1"/>
  <c r="E166" i="2"/>
  <c r="E171" i="2" s="1"/>
  <c r="E36" i="1" l="1"/>
  <c r="D45" i="2"/>
  <c r="D47" i="2" s="1"/>
  <c r="D49" i="2" s="1"/>
  <c r="E45" i="2"/>
  <c r="E47" i="2" s="1"/>
  <c r="E49" i="2" s="1"/>
  <c r="F45" i="2"/>
  <c r="F47" i="2" s="1"/>
  <c r="F49" i="2" s="1"/>
  <c r="G45" i="2"/>
  <c r="G47" i="2" s="1"/>
  <c r="G49" i="2" s="1"/>
  <c r="C45" i="2"/>
  <c r="C47" i="2" s="1"/>
  <c r="C49" i="2" s="1"/>
  <c r="E172" i="2"/>
  <c r="E173" i="2" l="1"/>
  <c r="G189" i="2"/>
  <c r="C189" i="2" s="1"/>
  <c r="F189" i="2" l="1"/>
  <c r="F192" i="2" s="1"/>
  <c r="C192" i="2"/>
  <c r="D189" i="2"/>
  <c r="D192" i="2" s="1"/>
  <c r="E189" i="2"/>
  <c r="E192" i="2" s="1"/>
  <c r="G192" i="2" l="1"/>
</calcChain>
</file>

<file path=xl/sharedStrings.xml><?xml version="1.0" encoding="utf-8"?>
<sst xmlns="http://schemas.openxmlformats.org/spreadsheetml/2006/main" count="381" uniqueCount="205">
  <si>
    <t>Показатель</t>
  </si>
  <si>
    <t>значение</t>
  </si>
  <si>
    <t>Продукт А</t>
  </si>
  <si>
    <t>Продукт В</t>
  </si>
  <si>
    <t>Обозначение</t>
  </si>
  <si>
    <t>шт</t>
  </si>
  <si>
    <t>цена реализации</t>
  </si>
  <si>
    <t>ОП</t>
  </si>
  <si>
    <t>руб.</t>
  </si>
  <si>
    <t>Объем продаж в натуральном выражении</t>
  </si>
  <si>
    <t>коммент</t>
  </si>
  <si>
    <t>Ед.изм.</t>
  </si>
  <si>
    <t>Спецификация продукта А</t>
  </si>
  <si>
    <t>материал 1</t>
  </si>
  <si>
    <t>М1</t>
  </si>
  <si>
    <t>рабочий 1</t>
  </si>
  <si>
    <t>Р1</t>
  </si>
  <si>
    <t>чел-ч.</t>
  </si>
  <si>
    <t>наименование ресурса</t>
  </si>
  <si>
    <t>обозначение</t>
  </si>
  <si>
    <t>ед.изм.</t>
  </si>
  <si>
    <t>норма расхода</t>
  </si>
  <si>
    <t>Спецификация продукта В</t>
  </si>
  <si>
    <t>Материал 1</t>
  </si>
  <si>
    <t>Цена закупки</t>
  </si>
  <si>
    <t>Цм</t>
  </si>
  <si>
    <t>Ц</t>
  </si>
  <si>
    <t>Материал/услуга/ресурс</t>
  </si>
  <si>
    <t>Рабочий 1</t>
  </si>
  <si>
    <t>Часовая тарифная ставка</t>
  </si>
  <si>
    <t>ЧТС</t>
  </si>
  <si>
    <t>на конец периода (квартал) запас составляет 10% от потребностей следующего периода</t>
  </si>
  <si>
    <t>Политика взаимоотношений с Покупателем 1</t>
  </si>
  <si>
    <t>Политика запасов по материалу 1</t>
  </si>
  <si>
    <t>Политика взаимоотношений с Поставщиком 1</t>
  </si>
  <si>
    <t>оплата производится по схеме: 80% в периоде поставки, 20% - в периоде, следующем за периодом поставки</t>
  </si>
  <si>
    <t>Отчисления в ФСЗН</t>
  </si>
  <si>
    <t>%</t>
  </si>
  <si>
    <t>Политика запасов по Продукту А</t>
  </si>
  <si>
    <t>Политика запасов  по Продукту В</t>
  </si>
  <si>
    <t>Электроэнергия на производственные цели</t>
  </si>
  <si>
    <t>Телефон, Интернет</t>
  </si>
  <si>
    <t>Амортизация производственного оборудования</t>
  </si>
  <si>
    <t>Электроэнергия на общехозяйственные цели</t>
  </si>
  <si>
    <t>Командировочные расходы</t>
  </si>
  <si>
    <t>Реклама</t>
  </si>
  <si>
    <t>Расходы на упаковку</t>
  </si>
  <si>
    <t>Налог на прибыль</t>
  </si>
  <si>
    <t>Бюджет продаж</t>
  </si>
  <si>
    <t>квартал</t>
  </si>
  <si>
    <t>план</t>
  </si>
  <si>
    <t>год</t>
  </si>
  <si>
    <t>Объем продаж А, шт.</t>
  </si>
  <si>
    <t>Объем продаж В, шт.</t>
  </si>
  <si>
    <t>цена А, руб.</t>
  </si>
  <si>
    <t>цена В, руб.</t>
  </si>
  <si>
    <t>Объем продаж А, руб.</t>
  </si>
  <si>
    <t>Объем продаж В, руб.</t>
  </si>
  <si>
    <t>ИТОГО объем продаж, руб.</t>
  </si>
  <si>
    <t>График платежей за Готовую продукцию</t>
  </si>
  <si>
    <t>ИТОГО платежи, руб.</t>
  </si>
  <si>
    <t>платежи 1-го квартала, руб. (Итого №1)</t>
  </si>
  <si>
    <t>платежи 2-го квартала, руб. (Итого №1)</t>
  </si>
  <si>
    <t>платежи 3-го квартала, руб. (Итого №1)</t>
  </si>
  <si>
    <t>платежи 4-го квартала, руб. (Итого №1)</t>
  </si>
  <si>
    <t>Бюджет производства и запасов ГП</t>
  </si>
  <si>
    <t>Объем продаж А, шт. (№1)</t>
  </si>
  <si>
    <t>Объем продаж В, шт.  (№1)</t>
  </si>
  <si>
    <t>Остаток на начало Продукта А, шт.</t>
  </si>
  <si>
    <t>Остаток на начало Продукта В, шт.</t>
  </si>
  <si>
    <t>Остаток на конец Продукта А, шт.</t>
  </si>
  <si>
    <t>Остаток на конец Продукта В, шт.</t>
  </si>
  <si>
    <t>Плановая (нормативная) себестоимость Продукта А</t>
  </si>
  <si>
    <t>Плановая (нормативная) себестоимость Продукта В</t>
  </si>
  <si>
    <t>Объем производства Продукта А, шт.</t>
  </si>
  <si>
    <t>Объем производства Продукта В, шт.</t>
  </si>
  <si>
    <t>Плановая себестоимость Продукта А, руб.</t>
  </si>
  <si>
    <t>Плановая себестоимость Продукта В, руб.</t>
  </si>
  <si>
    <t>Объем производства Продукта А,руб.</t>
  </si>
  <si>
    <t>Объем производства Продукта В,руб.</t>
  </si>
  <si>
    <t>Остаток на начало года по Продукту А</t>
  </si>
  <si>
    <t>Остаток на начало года  по Продукту В</t>
  </si>
  <si>
    <t>шт.</t>
  </si>
  <si>
    <t>ИТОГО Объем производства,руб.</t>
  </si>
  <si>
    <t>Бюджет потребности в Материале 1</t>
  </si>
  <si>
    <t>норма расхода  для Продукта А, м.</t>
  </si>
  <si>
    <t>норма расхода для Продукта В, м.</t>
  </si>
  <si>
    <t>Потребность на объем производства Продукта А, м.</t>
  </si>
  <si>
    <t>Потребность на объем производства Продукта В, м.</t>
  </si>
  <si>
    <t>остаток на начало, м.</t>
  </si>
  <si>
    <t>остаток на конец, м.</t>
  </si>
  <si>
    <t>Итого потребность на объем производства, м.</t>
  </si>
  <si>
    <t>Остаток на начало года Материала 1</t>
  </si>
  <si>
    <t>м.</t>
  </si>
  <si>
    <t>К закупке, м.</t>
  </si>
  <si>
    <t>Бюджет закупки Материала 1 у Поставщика 1</t>
  </si>
  <si>
    <t>цена закупки, руб.</t>
  </si>
  <si>
    <t>Стоимость закупки, руб.</t>
  </si>
  <si>
    <t>Транспортно-заготовительные расходы, руб.</t>
  </si>
  <si>
    <t>ИТОГО Закупка, руб.</t>
  </si>
  <si>
    <t>ТЗР, норматив в квартал</t>
  </si>
  <si>
    <t>График платежей Поставщику 1 за Материал 1</t>
  </si>
  <si>
    <t>Платежи 1-го квартала, руб.</t>
  </si>
  <si>
    <t>ИТОГО</t>
  </si>
  <si>
    <t>Платежи 2-го квартала, руб.</t>
  </si>
  <si>
    <t>Платежи 3-го квартала, руб.</t>
  </si>
  <si>
    <t>Платежи 4-го квартала, руб.</t>
  </si>
  <si>
    <t>Бюджет потребности в Рабочем 1</t>
  </si>
  <si>
    <t>трудоемкость  для Продукта А, чел-ч.</t>
  </si>
  <si>
    <t>трудоемкость  для Продукта В, чел-ч.</t>
  </si>
  <si>
    <t>Трудоемкость на объем производства Продукта А, чел-ч.</t>
  </si>
  <si>
    <t>Итого Трудоемкость на объем производства, чел-ч.</t>
  </si>
  <si>
    <t>Бюджет расходов на оплату труда Рабочего 1</t>
  </si>
  <si>
    <t>Часовая тарифная ставка, руб.</t>
  </si>
  <si>
    <t>Заработная плата, руб.</t>
  </si>
  <si>
    <t>Отчисления на заработную плату, руб.</t>
  </si>
  <si>
    <t>ИТОГО Расходы на оплату труда, руб.</t>
  </si>
  <si>
    <t>Бюджет общепроизводственных расходов</t>
  </si>
  <si>
    <t>ЗП АУП производства</t>
  </si>
  <si>
    <t xml:space="preserve">ЗП АУП </t>
  </si>
  <si>
    <t>ИТОГО , руб.</t>
  </si>
  <si>
    <t>Бюджет общехозяйственных расходов</t>
  </si>
  <si>
    <t>Бюджет коммерческих расходов</t>
  </si>
  <si>
    <t>Бюджет себестоимости</t>
  </si>
  <si>
    <t>статья затрат</t>
  </si>
  <si>
    <t>Продукт</t>
  </si>
  <si>
    <t>А</t>
  </si>
  <si>
    <t>В</t>
  </si>
  <si>
    <t>Прямые расходы, в том числе</t>
  </si>
  <si>
    <t>….затраты на Материал 1</t>
  </si>
  <si>
    <t>….затраты на оплату труда Рабочего 1</t>
  </si>
  <si>
    <t>Косвенные расходы, в том числе</t>
  </si>
  <si>
    <t>….общепроизводственные расходы</t>
  </si>
  <si>
    <t>….общехозяйственные расходы</t>
  </si>
  <si>
    <t>….коммерческие расходы</t>
  </si>
  <si>
    <t>….транспортно-заготовительные расходы</t>
  </si>
  <si>
    <t>ставка ТЗР (800/(800+15600)</t>
  </si>
  <si>
    <t>Объем производства Продукта , шт.</t>
  </si>
  <si>
    <t>Себестоимость по прямым расходам, руб.</t>
  </si>
  <si>
    <t>Итого</t>
  </si>
  <si>
    <t>Себестоимость производства, руб.</t>
  </si>
  <si>
    <t xml:space="preserve">Ставка ОПР </t>
  </si>
  <si>
    <t>Себестоимость единицы, руб.</t>
  </si>
  <si>
    <t>Отчет о прибылях и убытках</t>
  </si>
  <si>
    <t>Выручка, руб.</t>
  </si>
  <si>
    <t>Себестоимость продаж, руб.</t>
  </si>
  <si>
    <t>Управленческие расходы, руб.</t>
  </si>
  <si>
    <t>Коммерческие расходы, руб.</t>
  </si>
  <si>
    <t>Прибыль, руб.</t>
  </si>
  <si>
    <t>Прогноз движения денежных средств</t>
  </si>
  <si>
    <t>Операционная деятельность</t>
  </si>
  <si>
    <t>..Отток, в том числе</t>
  </si>
  <si>
    <t>….Поступление от покупателей</t>
  </si>
  <si>
    <t>....Платежи за материалы</t>
  </si>
  <si>
    <t>….Выплата ЗП</t>
  </si>
  <si>
    <t>….Перечисление в ФСЗН</t>
  </si>
  <si>
    <t>….Платежи за электроэнергию</t>
  </si>
  <si>
    <t>….Платежи за рекламу</t>
  </si>
  <si>
    <t>….Платежи за телефон, интернет</t>
  </si>
  <si>
    <t>….Платежи прочие</t>
  </si>
  <si>
    <t>Операционный чистый денежный поток</t>
  </si>
  <si>
    <t>Инвестиционная деятельность</t>
  </si>
  <si>
    <t>…</t>
  </si>
  <si>
    <t xml:space="preserve">..Отток </t>
  </si>
  <si>
    <t xml:space="preserve">..Приток </t>
  </si>
  <si>
    <t>..Приток</t>
  </si>
  <si>
    <t>Инвестиционный чистый денежный поток</t>
  </si>
  <si>
    <t>Финансовая деятельность</t>
  </si>
  <si>
    <t>Финансовый чистый денежный поток</t>
  </si>
  <si>
    <t>Остаток на начало</t>
  </si>
  <si>
    <t>Остаток на конец</t>
  </si>
  <si>
    <t>ИТОГО чистый денежный поток</t>
  </si>
  <si>
    <t xml:space="preserve">Баланс </t>
  </si>
  <si>
    <t>Статья баланса</t>
  </si>
  <si>
    <t>Основные средства</t>
  </si>
  <si>
    <t>износ основных средств</t>
  </si>
  <si>
    <t>нематериальные активы</t>
  </si>
  <si>
    <t>износ нематериальных активов</t>
  </si>
  <si>
    <t>ИТОГО внеоборотные активы</t>
  </si>
  <si>
    <t>Производственные запасы</t>
  </si>
  <si>
    <t>транспортно-заготовительные расходы</t>
  </si>
  <si>
    <t>основное производство</t>
  </si>
  <si>
    <t>вспомогательное производство</t>
  </si>
  <si>
    <t>касса</t>
  </si>
  <si>
    <t>расчетный счет</t>
  </si>
  <si>
    <t>готовая продукция</t>
  </si>
  <si>
    <t>Итого оборотные активы</t>
  </si>
  <si>
    <t>АКТИВ</t>
  </si>
  <si>
    <t>Уставный фонд</t>
  </si>
  <si>
    <t>Прибыль</t>
  </si>
  <si>
    <t>Кредиторская задолженность</t>
  </si>
  <si>
    <t>Кредит банка</t>
  </si>
  <si>
    <t>Оплата труда</t>
  </si>
  <si>
    <t>Налоги и отчисления</t>
  </si>
  <si>
    <t>ПАССИВ</t>
  </si>
  <si>
    <t>Отклонения</t>
  </si>
  <si>
    <t>Остаток денежных средств на начало</t>
  </si>
  <si>
    <t>Начало года</t>
  </si>
  <si>
    <t>Конец года</t>
  </si>
  <si>
    <t>на конец периода (квартал) запас составляет 20% от потребностей следующего периода</t>
  </si>
  <si>
    <t>оплата по факту поставки в периоде отгрузки 40%, в периоде, следующем за периодом отгрузки 60%</t>
  </si>
  <si>
    <t>предоплата 40% в периоде, предшествующем периоду отгрузки, 60% - оплата по факту оплаты</t>
  </si>
  <si>
    <t>на конец периода (квартала) запас составляет 25% от потребностей следующего периода</t>
  </si>
  <si>
    <t>оплата производится по схеме: 90% в периоде поставки, 10% - в периоде, следующем за периодом поставки</t>
  </si>
  <si>
    <t>Трудоемкость на объем производства Продукта B, чел-ч.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</si>
</sst>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1" xfId="0" applyBorder="1" applyAlignment="1">
      <alignment vertical="top" wrapText="1"/>
    </xf>
    <xf numFmtId="0" fontId="0" fillId="0" borderId="0" xfId="0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2" borderId="5" xfId="0" applyFill="1" applyBorder="1" applyAlignment="1">
      <alignment vertical="top" wrapText="1"/>
    </xf>
    <xf numFmtId="0" fontId="0" fillId="2" borderId="6" xfId="0" applyFill="1" applyBorder="1" applyAlignment="1">
      <alignment vertical="top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2" borderId="10" xfId="0" applyFill="1" applyBorder="1" applyAlignment="1">
      <alignment vertical="top" wrapText="1"/>
    </xf>
    <xf numFmtId="0" fontId="0" fillId="2" borderId="11" xfId="0" applyFill="1" applyBorder="1" applyAlignment="1">
      <alignment vertical="top" wrapText="1"/>
    </xf>
    <xf numFmtId="0" fontId="0" fillId="2" borderId="12" xfId="0" applyFill="1" applyBorder="1" applyAlignment="1">
      <alignment vertical="top" wrapText="1"/>
    </xf>
    <xf numFmtId="0" fontId="0" fillId="4" borderId="5" xfId="0" applyFill="1" applyBorder="1" applyAlignment="1">
      <alignment vertical="top" wrapText="1"/>
    </xf>
    <xf numFmtId="0" fontId="0" fillId="4" borderId="6" xfId="0" applyFill="1" applyBorder="1" applyAlignment="1">
      <alignment vertical="top" wrapText="1"/>
    </xf>
    <xf numFmtId="0" fontId="0" fillId="4" borderId="7" xfId="0" applyFill="1" applyBorder="1" applyAlignment="1">
      <alignment vertical="top" wrapText="1"/>
    </xf>
    <xf numFmtId="0" fontId="0" fillId="4" borderId="8" xfId="0" applyFill="1" applyBorder="1" applyAlignment="1">
      <alignment vertical="top" wrapText="1"/>
    </xf>
    <xf numFmtId="0" fontId="0" fillId="4" borderId="1" xfId="0" applyFill="1" applyBorder="1" applyAlignment="1">
      <alignment vertical="top" wrapText="1"/>
    </xf>
    <xf numFmtId="0" fontId="0" fillId="4" borderId="9" xfId="0" applyFill="1" applyBorder="1" applyAlignment="1">
      <alignment vertical="top" wrapText="1"/>
    </xf>
    <xf numFmtId="0" fontId="0" fillId="4" borderId="10" xfId="0" applyFill="1" applyBorder="1" applyAlignment="1">
      <alignment vertical="top" wrapText="1"/>
    </xf>
    <xf numFmtId="0" fontId="0" fillId="4" borderId="11" xfId="0" applyFill="1" applyBorder="1" applyAlignment="1">
      <alignment vertical="top" wrapText="1"/>
    </xf>
    <xf numFmtId="0" fontId="0" fillId="4" borderId="12" xfId="0" applyFill="1" applyBorder="1" applyAlignment="1">
      <alignment vertical="top" wrapText="1"/>
    </xf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3" borderId="1" xfId="0" applyFill="1" applyBorder="1"/>
    <xf numFmtId="0" fontId="1" fillId="0" borderId="1" xfId="0" applyFont="1" applyBorder="1"/>
    <xf numFmtId="0" fontId="1" fillId="0" borderId="1" xfId="0" applyFont="1" applyBorder="1" applyAlignment="1">
      <alignment vertical="top" wrapText="1"/>
    </xf>
    <xf numFmtId="0" fontId="0" fillId="0" borderId="1" xfId="0" applyFill="1" applyBorder="1"/>
    <xf numFmtId="0" fontId="0" fillId="0" borderId="4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2" fillId="0" borderId="15" xfId="0" applyFont="1" applyBorder="1"/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0" fillId="6" borderId="14" xfId="0" applyFill="1" applyBorder="1" applyAlignment="1">
      <alignment vertical="top" wrapText="1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0" fillId="7" borderId="1" xfId="0" applyFill="1" applyBorder="1"/>
    <xf numFmtId="0" fontId="0" fillId="5" borderId="16" xfId="0" applyFill="1" applyBorder="1"/>
    <xf numFmtId="0" fontId="0" fillId="5" borderId="17" xfId="0" applyFill="1" applyBorder="1"/>
    <xf numFmtId="0" fontId="2" fillId="5" borderId="15" xfId="0" applyFont="1" applyFill="1" applyBorder="1"/>
    <xf numFmtId="0" fontId="0" fillId="3" borderId="4" xfId="0" applyFill="1" applyBorder="1"/>
    <xf numFmtId="0" fontId="0" fillId="0" borderId="7" xfId="0" applyBorder="1"/>
    <xf numFmtId="0" fontId="0" fillId="0" borderId="12" xfId="0" applyBorder="1"/>
    <xf numFmtId="0" fontId="2" fillId="0" borderId="5" xfId="0" applyFont="1" applyBorder="1"/>
    <xf numFmtId="0" fontId="2" fillId="0" borderId="10" xfId="0" applyFont="1" applyBorder="1"/>
    <xf numFmtId="0" fontId="0" fillId="3" borderId="14" xfId="0" applyFill="1" applyBorder="1"/>
    <xf numFmtId="0" fontId="2" fillId="0" borderId="15" xfId="0" applyFont="1" applyBorder="1" applyAlignment="1">
      <alignment vertical="top" wrapText="1"/>
    </xf>
    <xf numFmtId="164" fontId="0" fillId="0" borderId="16" xfId="0" applyNumberFormat="1" applyBorder="1"/>
    <xf numFmtId="0" fontId="0" fillId="8" borderId="0" xfId="0" applyFill="1"/>
    <xf numFmtId="0" fontId="3" fillId="8" borderId="0" xfId="0" applyFont="1" applyFill="1"/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41"/>
  <sheetViews>
    <sheetView workbookViewId="0">
      <selection activeCell="B36" sqref="B36:D37"/>
    </sheetView>
  </sheetViews>
  <sheetFormatPr defaultRowHeight="15" x14ac:dyDescent="0.25"/>
  <cols>
    <col min="1" max="1" width="23.7109375" style="2" customWidth="1"/>
    <col min="2" max="2" width="42.85546875" style="2" customWidth="1"/>
    <col min="3" max="3" width="9.7109375" style="2" customWidth="1"/>
    <col min="4" max="4" width="9.42578125" style="2" customWidth="1"/>
    <col min="5" max="5" width="8.85546875" style="2" customWidth="1"/>
    <col min="6" max="6" width="35" style="2" customWidth="1"/>
  </cols>
  <sheetData>
    <row r="2" spans="1:6" s="4" customFormat="1" ht="31.5" customHeight="1" x14ac:dyDescent="0.25">
      <c r="A2" s="3" t="s">
        <v>27</v>
      </c>
      <c r="B2" s="3" t="s">
        <v>0</v>
      </c>
      <c r="C2" s="3" t="s">
        <v>4</v>
      </c>
      <c r="D2" s="3" t="s">
        <v>11</v>
      </c>
      <c r="E2" s="3" t="s">
        <v>1</v>
      </c>
      <c r="F2" s="3" t="s">
        <v>10</v>
      </c>
    </row>
    <row r="3" spans="1:6" ht="15.75" customHeight="1" x14ac:dyDescent="0.25">
      <c r="A3" s="1" t="s">
        <v>2</v>
      </c>
      <c r="B3" s="1" t="s">
        <v>9</v>
      </c>
      <c r="C3" s="1" t="s">
        <v>7</v>
      </c>
      <c r="D3" s="1" t="s">
        <v>5</v>
      </c>
      <c r="E3" s="1">
        <v>140</v>
      </c>
      <c r="F3" s="1"/>
    </row>
    <row r="4" spans="1:6" ht="15" customHeight="1" x14ac:dyDescent="0.25">
      <c r="A4" s="1" t="s">
        <v>3</v>
      </c>
      <c r="B4" s="1" t="s">
        <v>9</v>
      </c>
      <c r="C4" s="1" t="s">
        <v>7</v>
      </c>
      <c r="D4" s="1" t="s">
        <v>5</v>
      </c>
      <c r="E4" s="1">
        <v>260</v>
      </c>
      <c r="F4" s="1"/>
    </row>
    <row r="5" spans="1:6" x14ac:dyDescent="0.25">
      <c r="A5" s="1" t="s">
        <v>2</v>
      </c>
      <c r="B5" s="1" t="s">
        <v>6</v>
      </c>
      <c r="C5" s="1" t="s">
        <v>26</v>
      </c>
      <c r="D5" s="1" t="s">
        <v>8</v>
      </c>
      <c r="E5" s="1">
        <v>40</v>
      </c>
      <c r="F5" s="1"/>
    </row>
    <row r="6" spans="1:6" x14ac:dyDescent="0.25">
      <c r="A6" s="1" t="s">
        <v>3</v>
      </c>
      <c r="B6" s="1" t="s">
        <v>6</v>
      </c>
      <c r="C6" s="1" t="s">
        <v>26</v>
      </c>
      <c r="D6" s="1" t="s">
        <v>8</v>
      </c>
      <c r="E6" s="1">
        <v>95</v>
      </c>
      <c r="F6" s="1"/>
    </row>
    <row r="7" spans="1:6" ht="55.5" customHeight="1" x14ac:dyDescent="0.25">
      <c r="A7" s="1" t="s">
        <v>2</v>
      </c>
      <c r="B7" s="1" t="s">
        <v>32</v>
      </c>
      <c r="C7" s="1"/>
      <c r="D7" s="1"/>
      <c r="E7" s="1">
        <v>40</v>
      </c>
      <c r="F7" s="1" t="s">
        <v>200</v>
      </c>
    </row>
    <row r="8" spans="1:6" ht="58.5" customHeight="1" x14ac:dyDescent="0.25">
      <c r="A8" s="1" t="s">
        <v>3</v>
      </c>
      <c r="B8" s="1" t="s">
        <v>32</v>
      </c>
      <c r="C8" s="1"/>
      <c r="D8" s="1"/>
      <c r="E8" s="1">
        <v>60</v>
      </c>
      <c r="F8" s="1" t="s">
        <v>201</v>
      </c>
    </row>
    <row r="9" spans="1:6" ht="39" customHeight="1" x14ac:dyDescent="0.25">
      <c r="A9" s="1" t="s">
        <v>2</v>
      </c>
      <c r="B9" s="1" t="s">
        <v>80</v>
      </c>
      <c r="C9" s="1"/>
      <c r="D9" s="1" t="s">
        <v>82</v>
      </c>
      <c r="E9" s="1">
        <v>23</v>
      </c>
      <c r="F9" s="1"/>
    </row>
    <row r="10" spans="1:6" ht="39" customHeight="1" x14ac:dyDescent="0.25">
      <c r="A10" s="1" t="s">
        <v>3</v>
      </c>
      <c r="B10" s="7" t="s">
        <v>81</v>
      </c>
      <c r="C10" s="1"/>
      <c r="D10" s="1" t="s">
        <v>82</v>
      </c>
      <c r="E10" s="1">
        <v>150</v>
      </c>
      <c r="F10" s="1"/>
    </row>
    <row r="11" spans="1:6" ht="45" x14ac:dyDescent="0.25">
      <c r="A11" s="1" t="s">
        <v>2</v>
      </c>
      <c r="B11" s="1" t="s">
        <v>38</v>
      </c>
      <c r="C11" s="1"/>
      <c r="D11" s="1" t="s">
        <v>37</v>
      </c>
      <c r="E11" s="1">
        <v>20</v>
      </c>
      <c r="F11" s="1" t="s">
        <v>199</v>
      </c>
    </row>
    <row r="12" spans="1:6" ht="45.75" thickBot="1" x14ac:dyDescent="0.3">
      <c r="A12" s="1" t="s">
        <v>3</v>
      </c>
      <c r="B12" s="7" t="s">
        <v>39</v>
      </c>
      <c r="C12" s="7"/>
      <c r="D12" s="7" t="s">
        <v>37</v>
      </c>
      <c r="E12" s="7">
        <v>10</v>
      </c>
      <c r="F12" s="1" t="s">
        <v>31</v>
      </c>
    </row>
    <row r="13" spans="1:6" x14ac:dyDescent="0.25">
      <c r="A13" s="5" t="s">
        <v>2</v>
      </c>
      <c r="B13" s="8" t="s">
        <v>12</v>
      </c>
      <c r="C13" s="9"/>
      <c r="D13" s="9"/>
      <c r="E13" s="10"/>
      <c r="F13" s="6"/>
    </row>
    <row r="14" spans="1:6" ht="30" x14ac:dyDescent="0.25">
      <c r="A14" s="5"/>
      <c r="B14" s="11" t="s">
        <v>18</v>
      </c>
      <c r="C14" s="12" t="s">
        <v>19</v>
      </c>
      <c r="D14" s="12" t="s">
        <v>20</v>
      </c>
      <c r="E14" s="13" t="s">
        <v>21</v>
      </c>
      <c r="F14" s="6"/>
    </row>
    <row r="15" spans="1:6" x14ac:dyDescent="0.25">
      <c r="A15" s="5"/>
      <c r="B15" s="11" t="s">
        <v>13</v>
      </c>
      <c r="C15" s="12" t="s">
        <v>14</v>
      </c>
      <c r="D15" s="12" t="s">
        <v>93</v>
      </c>
      <c r="E15" s="13">
        <v>5</v>
      </c>
      <c r="F15" s="6"/>
    </row>
    <row r="16" spans="1:6" ht="15.75" thickBot="1" x14ac:dyDescent="0.3">
      <c r="A16" s="5"/>
      <c r="B16" s="14" t="s">
        <v>15</v>
      </c>
      <c r="C16" s="15" t="s">
        <v>16</v>
      </c>
      <c r="D16" s="15" t="s">
        <v>17</v>
      </c>
      <c r="E16" s="16">
        <v>6</v>
      </c>
      <c r="F16" s="6"/>
    </row>
    <row r="17" spans="1:6" x14ac:dyDescent="0.25">
      <c r="A17" s="5" t="s">
        <v>3</v>
      </c>
      <c r="B17" s="17" t="s">
        <v>22</v>
      </c>
      <c r="C17" s="18"/>
      <c r="D17" s="18"/>
      <c r="E17" s="19"/>
      <c r="F17" s="6"/>
    </row>
    <row r="18" spans="1:6" ht="30" x14ac:dyDescent="0.25">
      <c r="A18" s="5"/>
      <c r="B18" s="20" t="s">
        <v>18</v>
      </c>
      <c r="C18" s="21" t="s">
        <v>19</v>
      </c>
      <c r="D18" s="21" t="s">
        <v>20</v>
      </c>
      <c r="E18" s="22" t="s">
        <v>21</v>
      </c>
      <c r="F18" s="6"/>
    </row>
    <row r="19" spans="1:6" x14ac:dyDescent="0.25">
      <c r="A19" s="5"/>
      <c r="B19" s="20" t="s">
        <v>13</v>
      </c>
      <c r="C19" s="21" t="s">
        <v>14</v>
      </c>
      <c r="D19" s="21" t="s">
        <v>93</v>
      </c>
      <c r="E19" s="22">
        <v>6</v>
      </c>
      <c r="F19" s="6"/>
    </row>
    <row r="20" spans="1:6" ht="15.75" thickBot="1" x14ac:dyDescent="0.3">
      <c r="A20" s="5"/>
      <c r="B20" s="23" t="s">
        <v>15</v>
      </c>
      <c r="C20" s="24" t="s">
        <v>16</v>
      </c>
      <c r="D20" s="24" t="s">
        <v>17</v>
      </c>
      <c r="E20" s="25">
        <v>2</v>
      </c>
      <c r="F20" s="6"/>
    </row>
    <row r="21" spans="1:6" x14ac:dyDescent="0.25">
      <c r="A21" s="1" t="s">
        <v>23</v>
      </c>
      <c r="B21" s="1" t="s">
        <v>24</v>
      </c>
      <c r="C21" s="1" t="s">
        <v>25</v>
      </c>
      <c r="D21" s="1" t="s">
        <v>8</v>
      </c>
      <c r="E21" s="1">
        <v>40</v>
      </c>
      <c r="F21" s="1"/>
    </row>
    <row r="22" spans="1:6" x14ac:dyDescent="0.25">
      <c r="A22" s="1" t="s">
        <v>28</v>
      </c>
      <c r="B22" s="1" t="s">
        <v>29</v>
      </c>
      <c r="C22" s="1" t="s">
        <v>30</v>
      </c>
      <c r="D22" s="1" t="s">
        <v>8</v>
      </c>
      <c r="E22" s="1">
        <v>20</v>
      </c>
      <c r="F22" s="1"/>
    </row>
    <row r="23" spans="1:6" x14ac:dyDescent="0.25">
      <c r="A23" s="1"/>
      <c r="B23" s="1"/>
      <c r="C23" s="1"/>
      <c r="D23" s="1"/>
      <c r="E23" s="1"/>
      <c r="F23" s="1"/>
    </row>
    <row r="24" spans="1:6" ht="45" x14ac:dyDescent="0.25">
      <c r="A24" s="1" t="s">
        <v>23</v>
      </c>
      <c r="B24" s="1" t="s">
        <v>33</v>
      </c>
      <c r="C24" s="1"/>
      <c r="D24" s="1" t="s">
        <v>37</v>
      </c>
      <c r="E24" s="1">
        <v>25</v>
      </c>
      <c r="F24" s="1" t="s">
        <v>202</v>
      </c>
    </row>
    <row r="25" spans="1:6" ht="60" x14ac:dyDescent="0.25">
      <c r="A25" s="1" t="s">
        <v>23</v>
      </c>
      <c r="B25" s="1" t="s">
        <v>34</v>
      </c>
      <c r="C25" s="1"/>
      <c r="D25" s="1" t="s">
        <v>37</v>
      </c>
      <c r="E25" s="1">
        <v>90</v>
      </c>
      <c r="F25" s="1" t="s">
        <v>203</v>
      </c>
    </row>
    <row r="26" spans="1:6" x14ac:dyDescent="0.25">
      <c r="A26" s="1"/>
      <c r="B26" s="1" t="s">
        <v>36</v>
      </c>
      <c r="C26" s="1"/>
      <c r="D26" s="1" t="s">
        <v>37</v>
      </c>
      <c r="E26" s="1">
        <v>35</v>
      </c>
      <c r="F26" s="1"/>
    </row>
    <row r="27" spans="1:6" x14ac:dyDescent="0.25">
      <c r="A27" s="1"/>
      <c r="B27" s="1" t="s">
        <v>40</v>
      </c>
      <c r="C27" s="1"/>
      <c r="D27" s="1" t="s">
        <v>8</v>
      </c>
      <c r="E27" s="1">
        <v>25300</v>
      </c>
      <c r="F27" s="1"/>
    </row>
    <row r="28" spans="1:6" x14ac:dyDescent="0.25">
      <c r="A28" s="1"/>
      <c r="B28" s="1" t="s">
        <v>41</v>
      </c>
      <c r="C28" s="1"/>
      <c r="D28" s="1" t="s">
        <v>8</v>
      </c>
      <c r="E28" s="1">
        <v>125000</v>
      </c>
      <c r="F28" s="1"/>
    </row>
    <row r="29" spans="1:6" ht="30" x14ac:dyDescent="0.25">
      <c r="A29" s="1"/>
      <c r="B29" s="1" t="s">
        <v>42</v>
      </c>
      <c r="C29" s="1"/>
      <c r="D29" s="1" t="s">
        <v>8</v>
      </c>
      <c r="E29" s="1">
        <v>32000</v>
      </c>
      <c r="F29" s="1">
        <v>6</v>
      </c>
    </row>
    <row r="30" spans="1:6" ht="30" x14ac:dyDescent="0.25">
      <c r="A30" s="1"/>
      <c r="B30" s="1" t="s">
        <v>43</v>
      </c>
      <c r="C30" s="1"/>
      <c r="D30" s="1" t="s">
        <v>8</v>
      </c>
      <c r="E30" s="1">
        <v>40000</v>
      </c>
      <c r="F30" s="1"/>
    </row>
    <row r="31" spans="1:6" x14ac:dyDescent="0.25">
      <c r="A31" s="1"/>
      <c r="B31" s="1" t="s">
        <v>118</v>
      </c>
      <c r="C31" s="1"/>
      <c r="D31" s="1" t="s">
        <v>8</v>
      </c>
      <c r="E31" s="1">
        <v>15000</v>
      </c>
      <c r="F31" s="1"/>
    </row>
    <row r="32" spans="1:6" x14ac:dyDescent="0.25">
      <c r="A32" s="1"/>
      <c r="B32" s="1" t="s">
        <v>44</v>
      </c>
      <c r="C32" s="1"/>
      <c r="D32" s="1" t="s">
        <v>8</v>
      </c>
      <c r="E32" s="1">
        <v>65200</v>
      </c>
      <c r="F32" s="1"/>
    </row>
    <row r="33" spans="1:6" x14ac:dyDescent="0.25">
      <c r="A33" s="1"/>
      <c r="B33" s="1" t="s">
        <v>45</v>
      </c>
      <c r="C33" s="1"/>
      <c r="D33" s="1" t="s">
        <v>8</v>
      </c>
      <c r="E33" s="1">
        <v>29000</v>
      </c>
      <c r="F33" s="1"/>
    </row>
    <row r="34" spans="1:6" x14ac:dyDescent="0.25">
      <c r="A34" s="1"/>
      <c r="B34" s="1" t="s">
        <v>46</v>
      </c>
      <c r="C34" s="1"/>
      <c r="D34" s="1" t="s">
        <v>8</v>
      </c>
      <c r="E34" s="1">
        <v>36000</v>
      </c>
      <c r="F34" s="1"/>
    </row>
    <row r="35" spans="1:6" x14ac:dyDescent="0.25">
      <c r="A35" s="1"/>
      <c r="B35" s="1" t="s">
        <v>47</v>
      </c>
      <c r="C35" s="1"/>
      <c r="D35" s="1" t="s">
        <v>37</v>
      </c>
      <c r="E35" s="1">
        <v>24</v>
      </c>
      <c r="F35" s="1"/>
    </row>
    <row r="36" spans="1:6" ht="30" x14ac:dyDescent="0.25">
      <c r="A36" s="1"/>
      <c r="B36" s="1" t="s">
        <v>72</v>
      </c>
      <c r="C36" s="1"/>
      <c r="D36" s="1" t="s">
        <v>8</v>
      </c>
      <c r="E36" s="1">
        <f>СистемаПоказателей!C173</f>
        <v>2120.3525841017949</v>
      </c>
      <c r="F36" s="1"/>
    </row>
    <row r="37" spans="1:6" ht="30" x14ac:dyDescent="0.25">
      <c r="A37" s="1"/>
      <c r="B37" s="1" t="s">
        <v>73</v>
      </c>
      <c r="C37" s="1"/>
      <c r="D37" s="1" t="s">
        <v>8</v>
      </c>
      <c r="E37" s="1">
        <f>СистемаПоказателей!D173</f>
        <v>2036.4297399263032</v>
      </c>
      <c r="F37" s="1"/>
    </row>
    <row r="38" spans="1:6" x14ac:dyDescent="0.25">
      <c r="A38" s="1"/>
      <c r="B38" s="1" t="s">
        <v>92</v>
      </c>
      <c r="C38" s="1"/>
      <c r="D38" s="1" t="s">
        <v>93</v>
      </c>
      <c r="E38" s="1">
        <v>560</v>
      </c>
      <c r="F38" s="1"/>
    </row>
    <row r="39" spans="1:6" x14ac:dyDescent="0.25">
      <c r="A39" s="1"/>
      <c r="B39" s="1" t="s">
        <v>100</v>
      </c>
      <c r="C39" s="1"/>
      <c r="D39" s="1" t="s">
        <v>8</v>
      </c>
      <c r="E39" s="1">
        <v>200</v>
      </c>
      <c r="F39" s="1"/>
    </row>
    <row r="40" spans="1:6" x14ac:dyDescent="0.25">
      <c r="A40" s="1"/>
      <c r="B40" s="1" t="s">
        <v>119</v>
      </c>
      <c r="C40" s="1"/>
      <c r="D40" s="1" t="s">
        <v>8</v>
      </c>
      <c r="E40" s="1">
        <v>52000</v>
      </c>
      <c r="F40" s="1"/>
    </row>
    <row r="41" spans="1:6" x14ac:dyDescent="0.25">
      <c r="A41" s="1"/>
      <c r="B41" s="1" t="s">
        <v>196</v>
      </c>
      <c r="C41" s="1"/>
      <c r="D41" s="1" t="s">
        <v>8</v>
      </c>
      <c r="E41" s="1">
        <v>16500</v>
      </c>
      <c r="F41" s="1"/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55"/>
  <sheetViews>
    <sheetView tabSelected="1" topLeftCell="A25" zoomScale="115" zoomScaleNormal="115" workbookViewId="0">
      <selection activeCell="L48" sqref="L48"/>
    </sheetView>
  </sheetViews>
  <sheetFormatPr defaultRowHeight="15" x14ac:dyDescent="0.25"/>
  <cols>
    <col min="2" max="2" width="52.5703125" customWidth="1"/>
    <col min="3" max="3" width="9.28515625" customWidth="1"/>
    <col min="4" max="4" width="9.7109375" customWidth="1"/>
    <col min="5" max="5" width="8.5703125" customWidth="1"/>
    <col min="6" max="7" width="9" customWidth="1"/>
    <col min="8" max="8" width="8.85546875" customWidth="1"/>
    <col min="10" max="10" width="9.140625" customWidth="1"/>
    <col min="11" max="11" width="8.28515625" customWidth="1"/>
    <col min="13" max="14" width="9.140625" customWidth="1"/>
    <col min="16" max="17" width="9.140625" customWidth="1"/>
  </cols>
  <sheetData>
    <row r="1" spans="2:7" ht="15.75" thickBot="1" x14ac:dyDescent="0.3"/>
    <row r="2" spans="2:7" ht="15.75" thickBot="1" x14ac:dyDescent="0.3">
      <c r="B2" s="38" t="s">
        <v>48</v>
      </c>
      <c r="C2" s="39">
        <v>1</v>
      </c>
    </row>
    <row r="4" spans="2:7" x14ac:dyDescent="0.25">
      <c r="B4" s="26"/>
      <c r="C4" s="57" t="s">
        <v>49</v>
      </c>
      <c r="D4" s="58"/>
      <c r="E4" s="58"/>
      <c r="F4" s="59"/>
      <c r="G4" s="26"/>
    </row>
    <row r="5" spans="2:7" x14ac:dyDescent="0.25">
      <c r="B5" s="26"/>
      <c r="C5" s="26">
        <v>1</v>
      </c>
      <c r="D5" s="26">
        <v>2</v>
      </c>
      <c r="E5" s="26">
        <v>3</v>
      </c>
      <c r="F5" s="26">
        <v>4</v>
      </c>
      <c r="G5" s="26" t="s">
        <v>51</v>
      </c>
    </row>
    <row r="6" spans="2:7" x14ac:dyDescent="0.25">
      <c r="B6" s="26" t="s">
        <v>0</v>
      </c>
      <c r="C6" s="26" t="s">
        <v>50</v>
      </c>
      <c r="D6" s="26" t="s">
        <v>50</v>
      </c>
      <c r="E6" s="26" t="s">
        <v>50</v>
      </c>
      <c r="F6" s="26" t="s">
        <v>50</v>
      </c>
      <c r="G6" s="26" t="s">
        <v>50</v>
      </c>
    </row>
    <row r="7" spans="2:7" x14ac:dyDescent="0.25">
      <c r="B7" s="26" t="s">
        <v>52</v>
      </c>
      <c r="C7" s="26">
        <f>$G$7/4</f>
        <v>35</v>
      </c>
      <c r="D7" s="26">
        <f>$G$7/4</f>
        <v>35</v>
      </c>
      <c r="E7" s="26">
        <f>$G$7/4</f>
        <v>35</v>
      </c>
      <c r="F7" s="26">
        <f>$G$7/4</f>
        <v>35</v>
      </c>
      <c r="G7" s="26">
        <f>ИсхДанные!E3</f>
        <v>140</v>
      </c>
    </row>
    <row r="8" spans="2:7" x14ac:dyDescent="0.25">
      <c r="B8" s="26" t="s">
        <v>53</v>
      </c>
      <c r="C8" s="26">
        <f>$G$8/4</f>
        <v>65</v>
      </c>
      <c r="D8" s="26">
        <f>$G$8/4</f>
        <v>65</v>
      </c>
      <c r="E8" s="26">
        <f>$G$8/4</f>
        <v>65</v>
      </c>
      <c r="F8" s="26">
        <f>$G$8/4</f>
        <v>65</v>
      </c>
      <c r="G8" s="26">
        <f>ИсхДанные!E4</f>
        <v>260</v>
      </c>
    </row>
    <row r="9" spans="2:7" x14ac:dyDescent="0.25">
      <c r="B9" s="26" t="s">
        <v>54</v>
      </c>
      <c r="C9" s="26">
        <f>G9</f>
        <v>40</v>
      </c>
      <c r="D9" s="26">
        <f>G9</f>
        <v>40</v>
      </c>
      <c r="E9" s="26">
        <f>G9</f>
        <v>40</v>
      </c>
      <c r="F9" s="26">
        <f>G9</f>
        <v>40</v>
      </c>
      <c r="G9" s="26">
        <f>ИсхДанные!E5</f>
        <v>40</v>
      </c>
    </row>
    <row r="10" spans="2:7" x14ac:dyDescent="0.25">
      <c r="B10" s="26" t="s">
        <v>55</v>
      </c>
      <c r="C10" s="26">
        <f>G10</f>
        <v>95</v>
      </c>
      <c r="D10" s="26">
        <f>G10</f>
        <v>95</v>
      </c>
      <c r="E10" s="26">
        <f>G10</f>
        <v>95</v>
      </c>
      <c r="F10" s="26">
        <f>G10</f>
        <v>95</v>
      </c>
      <c r="G10" s="26">
        <f>ИсхДанные!E6</f>
        <v>95</v>
      </c>
    </row>
    <row r="11" spans="2:7" x14ac:dyDescent="0.25">
      <c r="B11" s="26" t="s">
        <v>56</v>
      </c>
      <c r="C11" s="26">
        <f>C7*C9</f>
        <v>1400</v>
      </c>
      <c r="D11" s="26">
        <f t="shared" ref="C11:G12" si="0">D7*D9</f>
        <v>1400</v>
      </c>
      <c r="E11" s="26">
        <f t="shared" si="0"/>
        <v>1400</v>
      </c>
      <c r="F11" s="26">
        <f t="shared" si="0"/>
        <v>1400</v>
      </c>
      <c r="G11" s="26">
        <f t="shared" si="0"/>
        <v>5600</v>
      </c>
    </row>
    <row r="12" spans="2:7" ht="15.75" thickBot="1" x14ac:dyDescent="0.3">
      <c r="B12" s="33" t="s">
        <v>57</v>
      </c>
      <c r="C12" s="33">
        <f t="shared" si="0"/>
        <v>6175</v>
      </c>
      <c r="D12" s="33">
        <f t="shared" si="0"/>
        <v>6175</v>
      </c>
      <c r="E12" s="33">
        <f t="shared" si="0"/>
        <v>6175</v>
      </c>
      <c r="F12" s="33">
        <f t="shared" si="0"/>
        <v>6175</v>
      </c>
      <c r="G12" s="33">
        <f t="shared" si="0"/>
        <v>24700</v>
      </c>
    </row>
    <row r="13" spans="2:7" ht="15.75" thickBot="1" x14ac:dyDescent="0.3">
      <c r="B13" s="37" t="s">
        <v>58</v>
      </c>
      <c r="C13" s="35">
        <f>SUM(C11:C12)</f>
        <v>7575</v>
      </c>
      <c r="D13" s="35">
        <f>SUM(D11:D12)</f>
        <v>7575</v>
      </c>
      <c r="E13" s="35">
        <f>SUM(E11:E12)</f>
        <v>7575</v>
      </c>
      <c r="F13" s="35">
        <f>SUM(F11:F12)</f>
        <v>7575</v>
      </c>
      <c r="G13" s="36">
        <f>SUM(G11:G12)</f>
        <v>30300</v>
      </c>
    </row>
    <row r="18" spans="2:9" ht="15.75" thickBot="1" x14ac:dyDescent="0.3"/>
    <row r="19" spans="2:9" ht="15.75" thickBot="1" x14ac:dyDescent="0.3">
      <c r="B19" s="38" t="s">
        <v>59</v>
      </c>
      <c r="C19" s="39">
        <v>2</v>
      </c>
    </row>
    <row r="21" spans="2:9" x14ac:dyDescent="0.25">
      <c r="B21" s="26"/>
      <c r="C21" s="57" t="s">
        <v>49</v>
      </c>
      <c r="D21" s="58"/>
      <c r="E21" s="58"/>
      <c r="F21" s="59"/>
      <c r="G21" s="26"/>
    </row>
    <row r="22" spans="2:9" x14ac:dyDescent="0.25">
      <c r="B22" s="26"/>
      <c r="C22" s="26">
        <v>1</v>
      </c>
      <c r="D22" s="26">
        <v>2</v>
      </c>
      <c r="E22" s="26">
        <v>3</v>
      </c>
      <c r="F22" s="26">
        <v>4</v>
      </c>
      <c r="G22" s="26" t="s">
        <v>51</v>
      </c>
    </row>
    <row r="23" spans="2:9" x14ac:dyDescent="0.25">
      <c r="B23" s="26" t="s">
        <v>0</v>
      </c>
      <c r="C23" s="26" t="s">
        <v>50</v>
      </c>
      <c r="D23" s="26" t="s">
        <v>50</v>
      </c>
      <c r="E23" s="26" t="s">
        <v>50</v>
      </c>
      <c r="F23" s="26" t="s">
        <v>50</v>
      </c>
      <c r="G23" s="26" t="s">
        <v>50</v>
      </c>
    </row>
    <row r="24" spans="2:9" x14ac:dyDescent="0.25">
      <c r="B24" s="26" t="s">
        <v>61</v>
      </c>
      <c r="C24" s="26">
        <f>C11*ИсхДанные!E7/100+C12*ИсхДанные!E8/100</f>
        <v>4265</v>
      </c>
      <c r="D24" s="26">
        <f>C11*(1-ИсхДанные!E7/100)</f>
        <v>840</v>
      </c>
      <c r="E24" s="26"/>
      <c r="F24" s="26"/>
      <c r="G24" s="26">
        <f>SUM(C24:F24)</f>
        <v>5105</v>
      </c>
      <c r="I24" s="55"/>
    </row>
    <row r="25" spans="2:9" x14ac:dyDescent="0.25">
      <c r="B25" s="26" t="s">
        <v>62</v>
      </c>
      <c r="C25" s="26">
        <f>D12*(1-ИсхДанные!E8/100)</f>
        <v>2470</v>
      </c>
      <c r="D25" s="26">
        <f>D11*ИсхДанные!E7/100+D12*ИсхДанные!E8/100</f>
        <v>4265</v>
      </c>
      <c r="E25" s="26">
        <f>D11*(1-ИсхДанные!E7/100)</f>
        <v>840</v>
      </c>
      <c r="F25" s="26"/>
      <c r="G25" s="26">
        <f t="shared" ref="G25:G26" si="1">SUM(C25:F25)</f>
        <v>7575</v>
      </c>
      <c r="I25" s="55"/>
    </row>
    <row r="26" spans="2:9" x14ac:dyDescent="0.25">
      <c r="B26" s="26" t="s">
        <v>63</v>
      </c>
      <c r="C26" s="26"/>
      <c r="D26" s="26">
        <f>E12*(1-ИсхДанные!E8/100)</f>
        <v>2470</v>
      </c>
      <c r="E26" s="26">
        <f>E11*ИсхДанные!E7/100+E12*ИсхДанные!E8/100</f>
        <v>4265</v>
      </c>
      <c r="F26" s="26">
        <f>E11*(1-ИсхДанные!E7/100)</f>
        <v>840</v>
      </c>
      <c r="G26" s="26">
        <f t="shared" si="1"/>
        <v>7575</v>
      </c>
      <c r="I26" s="55"/>
    </row>
    <row r="27" spans="2:9" ht="15.75" thickBot="1" x14ac:dyDescent="0.3">
      <c r="B27" s="33" t="s">
        <v>64</v>
      </c>
      <c r="C27" s="33"/>
      <c r="D27" s="33"/>
      <c r="E27" s="33">
        <f>F12*(1-ИсхДанные!E8/100)</f>
        <v>2470</v>
      </c>
      <c r="F27" s="33">
        <f>F11*ИсхДанные!E7/100+F12*ИсхДанные!E8/100</f>
        <v>4265</v>
      </c>
      <c r="G27" s="26">
        <f>SUM(C27:F27)</f>
        <v>6735</v>
      </c>
      <c r="I27" s="55"/>
    </row>
    <row r="28" spans="2:9" ht="15.75" thickBot="1" x14ac:dyDescent="0.3">
      <c r="B28" s="37" t="s">
        <v>60</v>
      </c>
      <c r="C28" s="35">
        <f>SUM(C24:C27)</f>
        <v>6735</v>
      </c>
      <c r="D28" s="35">
        <f>SUM(D24:D27)</f>
        <v>7575</v>
      </c>
      <c r="E28" s="35">
        <f>SUM(E24:E27)</f>
        <v>7575</v>
      </c>
      <c r="F28" s="35">
        <f>SUM(F24:F27)</f>
        <v>5105</v>
      </c>
      <c r="G28" s="36">
        <f>SUM(G24:G27)</f>
        <v>26990</v>
      </c>
    </row>
    <row r="31" spans="2:9" ht="15.75" thickBot="1" x14ac:dyDescent="0.3"/>
    <row r="32" spans="2:9" ht="15.75" thickBot="1" x14ac:dyDescent="0.3">
      <c r="B32" s="38" t="s">
        <v>65</v>
      </c>
      <c r="C32" s="39">
        <v>3</v>
      </c>
    </row>
    <row r="34" spans="2:9" x14ac:dyDescent="0.25">
      <c r="B34" s="26"/>
      <c r="C34" s="57" t="s">
        <v>49</v>
      </c>
      <c r="D34" s="58"/>
      <c r="E34" s="58"/>
      <c r="F34" s="59"/>
      <c r="G34" s="26"/>
    </row>
    <row r="35" spans="2:9" x14ac:dyDescent="0.25">
      <c r="B35" s="26"/>
      <c r="C35" s="26">
        <v>1</v>
      </c>
      <c r="D35" s="26">
        <v>2</v>
      </c>
      <c r="E35" s="26">
        <v>3</v>
      </c>
      <c r="F35" s="26">
        <v>4</v>
      </c>
      <c r="G35" s="26" t="s">
        <v>51</v>
      </c>
    </row>
    <row r="36" spans="2:9" x14ac:dyDescent="0.25">
      <c r="B36" s="26" t="s">
        <v>0</v>
      </c>
      <c r="C36" s="26" t="s">
        <v>50</v>
      </c>
      <c r="D36" s="26" t="s">
        <v>50</v>
      </c>
      <c r="E36" s="26" t="s">
        <v>50</v>
      </c>
      <c r="F36" s="26" t="s">
        <v>50</v>
      </c>
      <c r="G36" s="26" t="s">
        <v>50</v>
      </c>
    </row>
    <row r="37" spans="2:9" x14ac:dyDescent="0.25">
      <c r="B37" s="26" t="s">
        <v>66</v>
      </c>
      <c r="C37" s="26">
        <f>$G$37/4</f>
        <v>35</v>
      </c>
      <c r="D37" s="26">
        <f t="shared" ref="D37:E37" si="2">$G$37/4</f>
        <v>35</v>
      </c>
      <c r="E37" s="26">
        <f t="shared" si="2"/>
        <v>35</v>
      </c>
      <c r="F37" s="26">
        <f>$G$37/4</f>
        <v>35</v>
      </c>
      <c r="G37" s="26">
        <f>ИсхДанные!E3</f>
        <v>140</v>
      </c>
    </row>
    <row r="38" spans="2:9" x14ac:dyDescent="0.25">
      <c r="B38" s="26" t="s">
        <v>67</v>
      </c>
      <c r="C38" s="26">
        <f>$G$38/4</f>
        <v>65</v>
      </c>
      <c r="D38" s="26">
        <f t="shared" ref="D38:E38" si="3">$G$38/4</f>
        <v>65</v>
      </c>
      <c r="E38" s="26">
        <f t="shared" si="3"/>
        <v>65</v>
      </c>
      <c r="F38" s="26">
        <f>$G$38/4</f>
        <v>65</v>
      </c>
      <c r="G38" s="26">
        <f>ИсхДанные!E4</f>
        <v>260</v>
      </c>
    </row>
    <row r="39" spans="2:9" x14ac:dyDescent="0.25">
      <c r="B39" s="26" t="s">
        <v>68</v>
      </c>
      <c r="C39" s="29">
        <f>ИсхДанные!E9</f>
        <v>23</v>
      </c>
      <c r="D39" s="26">
        <f>C41</f>
        <v>7</v>
      </c>
      <c r="E39" s="26">
        <f t="shared" ref="D39:E40" si="4">D41</f>
        <v>7</v>
      </c>
      <c r="F39" s="26">
        <f>E41</f>
        <v>7</v>
      </c>
      <c r="G39" s="26">
        <f>C39</f>
        <v>23</v>
      </c>
    </row>
    <row r="40" spans="2:9" x14ac:dyDescent="0.25">
      <c r="B40" s="26" t="s">
        <v>69</v>
      </c>
      <c r="C40" s="29">
        <f>ИсхДанные!E10</f>
        <v>150</v>
      </c>
      <c r="D40" s="26">
        <f t="shared" si="4"/>
        <v>85</v>
      </c>
      <c r="E40" s="26">
        <f t="shared" si="4"/>
        <v>20</v>
      </c>
      <c r="F40" s="26">
        <f>E42</f>
        <v>7</v>
      </c>
      <c r="G40" s="26">
        <f>C40</f>
        <v>150</v>
      </c>
    </row>
    <row r="41" spans="2:9" x14ac:dyDescent="0.25">
      <c r="B41" s="26" t="s">
        <v>70</v>
      </c>
      <c r="C41" s="26">
        <f>IF(C39-C37&gt;=_xlfn.CEILING.MATH(D37*(ИсхДанные!$E$11/100)),C39-C37,_xlfn.CEILING.MATH(D37*(ИсхДанные!$E$11/100)))</f>
        <v>7</v>
      </c>
      <c r="D41" s="26">
        <f>IF(D39-D37&gt;=_xlfn.CEILING.MATH(E37*(ИсхДанные!$E$11/100)),D39-D37,_xlfn.CEILING.MATH(E37*(ИсхДанные!$E$11/100)))</f>
        <v>7</v>
      </c>
      <c r="E41" s="26">
        <f>IF(E39-E37&gt;=_xlfn.CEILING.MATH(F37*(ИсхДанные!$E$11/100)),E39-E37,_xlfn.CEILING.MATH(F37*(ИсхДанные!$E$11/100)))</f>
        <v>7</v>
      </c>
      <c r="F41" s="29">
        <f>IF(F39-F37&gt;=_xlfn.CEILING.MATH(C37*(ИсхДанные!$E$11/100)),F39-F37,_xlfn.CEILING.MATH(C37*(ИсхДанные!$E$11/100)))</f>
        <v>7</v>
      </c>
      <c r="G41" s="26">
        <f>F41</f>
        <v>7</v>
      </c>
      <c r="I41" s="56"/>
    </row>
    <row r="42" spans="2:9" x14ac:dyDescent="0.25">
      <c r="B42" s="26" t="s">
        <v>71</v>
      </c>
      <c r="C42" s="26">
        <f>IF(C40-C38&gt;=_xlfn.CEILING.MATH(D38*(ИсхДанные!$E$12/100)),C40-C38,_xlfn.CEILING.MATH(D38*(ИсхДанные!$E$12/100)))</f>
        <v>85</v>
      </c>
      <c r="D42" s="26">
        <f>IF(D40-D38&gt;=_xlfn.CEILING.MATH(E38*(ИсхДанные!$E$12/100)),D40-D38,_xlfn.CEILING.MATH(E38*(ИсхДанные!$E$12/100)))</f>
        <v>20</v>
      </c>
      <c r="E42" s="26">
        <f>IF(E40-E38&gt;=_xlfn.CEILING.MATH(F38*(ИсхДанные!$E$12/100)),E40-E38,_xlfn.CEILING.MATH(F38*(ИсхДанные!$E$12/100)))</f>
        <v>7</v>
      </c>
      <c r="F42" s="29">
        <f>IF(F40-F38&gt;=_xlfn.CEILING.MATH(C38*(ИсхДанные!$E$12/100)),F40-F38,_xlfn.CEILING.MATH(C38*(ИсхДанные!$E$12/100)))</f>
        <v>7</v>
      </c>
      <c r="G42" s="26">
        <f>F42</f>
        <v>7</v>
      </c>
      <c r="I42" s="56"/>
    </row>
    <row r="43" spans="2:9" x14ac:dyDescent="0.25">
      <c r="B43" s="26" t="s">
        <v>74</v>
      </c>
      <c r="C43" s="26">
        <f>C37-C39+C41</f>
        <v>19</v>
      </c>
      <c r="D43" s="26">
        <f t="shared" ref="D43:E43" si="5">D37-D39+D41</f>
        <v>35</v>
      </c>
      <c r="E43" s="26">
        <f t="shared" si="5"/>
        <v>35</v>
      </c>
      <c r="F43" s="26">
        <f>F37-F39+F41</f>
        <v>35</v>
      </c>
      <c r="G43" s="26">
        <f>SUM(C43:F43)</f>
        <v>124</v>
      </c>
    </row>
    <row r="44" spans="2:9" x14ac:dyDescent="0.25">
      <c r="B44" s="26" t="s">
        <v>75</v>
      </c>
      <c r="C44" s="26">
        <f>C38-C40+C42</f>
        <v>0</v>
      </c>
      <c r="D44" s="26">
        <f t="shared" ref="D44:E44" si="6">D38-D40+D42</f>
        <v>0</v>
      </c>
      <c r="E44" s="26">
        <f t="shared" si="6"/>
        <v>52</v>
      </c>
      <c r="F44" s="26">
        <f>F38-F40+F42</f>
        <v>65</v>
      </c>
      <c r="G44" s="26">
        <f>SUM(C44:F44)</f>
        <v>117</v>
      </c>
    </row>
    <row r="45" spans="2:9" x14ac:dyDescent="0.25">
      <c r="B45" s="43" t="s">
        <v>76</v>
      </c>
      <c r="C45" s="43">
        <f>$C$173</f>
        <v>2120.3525841017949</v>
      </c>
      <c r="D45" s="43">
        <f t="shared" ref="D45:G45" si="7">$C$173</f>
        <v>2120.3525841017949</v>
      </c>
      <c r="E45" s="43">
        <f t="shared" si="7"/>
        <v>2120.3525841017949</v>
      </c>
      <c r="F45" s="43">
        <f t="shared" si="7"/>
        <v>2120.3525841017949</v>
      </c>
      <c r="G45" s="43">
        <f t="shared" si="7"/>
        <v>2120.3525841017949</v>
      </c>
    </row>
    <row r="46" spans="2:9" x14ac:dyDescent="0.25">
      <c r="B46" s="43" t="s">
        <v>77</v>
      </c>
      <c r="C46" s="43">
        <f>$D$170</f>
        <v>117</v>
      </c>
      <c r="D46" s="43">
        <f t="shared" ref="D46:G46" si="8">$D$170</f>
        <v>117</v>
      </c>
      <c r="E46" s="43">
        <f t="shared" si="8"/>
        <v>117</v>
      </c>
      <c r="F46" s="43">
        <f t="shared" si="8"/>
        <v>117</v>
      </c>
      <c r="G46" s="43">
        <f t="shared" si="8"/>
        <v>117</v>
      </c>
    </row>
    <row r="47" spans="2:9" x14ac:dyDescent="0.25">
      <c r="B47" s="26" t="s">
        <v>78</v>
      </c>
      <c r="C47" s="26">
        <f>C43*C45</f>
        <v>40286.699097934106</v>
      </c>
      <c r="D47" s="26">
        <f t="shared" ref="D47:G47" si="9">D43*D45</f>
        <v>74212.340443562818</v>
      </c>
      <c r="E47" s="26">
        <f t="shared" si="9"/>
        <v>74212.340443562818</v>
      </c>
      <c r="F47" s="26">
        <f t="shared" si="9"/>
        <v>74212.340443562818</v>
      </c>
      <c r="G47" s="26">
        <f t="shared" si="9"/>
        <v>262923.72042862256</v>
      </c>
    </row>
    <row r="48" spans="2:9" ht="15.75" thickBot="1" x14ac:dyDescent="0.3">
      <c r="B48" s="33" t="s">
        <v>79</v>
      </c>
      <c r="C48" s="33">
        <f>C44*C46</f>
        <v>0</v>
      </c>
      <c r="D48" s="33">
        <f t="shared" ref="D48:G48" si="10">D44*D46</f>
        <v>0</v>
      </c>
      <c r="E48" s="33">
        <f t="shared" si="10"/>
        <v>6084</v>
      </c>
      <c r="F48" s="33">
        <f t="shared" si="10"/>
        <v>7605</v>
      </c>
      <c r="G48" s="33">
        <f t="shared" si="10"/>
        <v>13689</v>
      </c>
    </row>
    <row r="49" spans="2:7" ht="15.75" thickBot="1" x14ac:dyDescent="0.3">
      <c r="B49" s="37" t="s">
        <v>83</v>
      </c>
      <c r="C49" s="35">
        <f>SUM(C47:C48)</f>
        <v>40286.699097934106</v>
      </c>
      <c r="D49" s="35">
        <f t="shared" ref="D49:G49" si="11">SUM(D47:D48)</f>
        <v>74212.340443562818</v>
      </c>
      <c r="E49" s="35">
        <f t="shared" si="11"/>
        <v>80296.340443562818</v>
      </c>
      <c r="F49" s="35">
        <f t="shared" si="11"/>
        <v>81817.340443562818</v>
      </c>
      <c r="G49" s="35">
        <f t="shared" si="11"/>
        <v>276612.72042862256</v>
      </c>
    </row>
    <row r="51" spans="2:7" ht="15.75" thickBot="1" x14ac:dyDescent="0.3"/>
    <row r="52" spans="2:7" ht="15.75" thickBot="1" x14ac:dyDescent="0.3">
      <c r="B52" s="38" t="s">
        <v>84</v>
      </c>
      <c r="C52" s="39">
        <v>4</v>
      </c>
    </row>
    <row r="54" spans="2:7" x14ac:dyDescent="0.25">
      <c r="B54" s="26"/>
      <c r="C54" s="57" t="s">
        <v>49</v>
      </c>
      <c r="D54" s="58"/>
      <c r="E54" s="58"/>
      <c r="F54" s="59"/>
      <c r="G54" s="26"/>
    </row>
    <row r="55" spans="2:7" x14ac:dyDescent="0.25">
      <c r="B55" s="26"/>
      <c r="C55" s="26">
        <v>1</v>
      </c>
      <c r="D55" s="26">
        <v>2</v>
      </c>
      <c r="E55" s="26">
        <v>3</v>
      </c>
      <c r="F55" s="26">
        <v>4</v>
      </c>
      <c r="G55" s="26" t="s">
        <v>51</v>
      </c>
    </row>
    <row r="56" spans="2:7" x14ac:dyDescent="0.25">
      <c r="B56" s="26" t="s">
        <v>0</v>
      </c>
      <c r="C56" s="26" t="s">
        <v>50</v>
      </c>
      <c r="D56" s="26" t="s">
        <v>50</v>
      </c>
      <c r="E56" s="26" t="s">
        <v>50</v>
      </c>
      <c r="F56" s="26" t="s">
        <v>50</v>
      </c>
      <c r="G56" s="26" t="s">
        <v>50</v>
      </c>
    </row>
    <row r="57" spans="2:7" x14ac:dyDescent="0.25">
      <c r="B57" s="26" t="s">
        <v>74</v>
      </c>
      <c r="C57" s="26">
        <f>C43</f>
        <v>19</v>
      </c>
      <c r="D57" s="26">
        <f t="shared" ref="D57:G58" si="12">D43</f>
        <v>35</v>
      </c>
      <c r="E57" s="26">
        <f t="shared" si="12"/>
        <v>35</v>
      </c>
      <c r="F57" s="26">
        <f t="shared" si="12"/>
        <v>35</v>
      </c>
      <c r="G57" s="26">
        <f>G43</f>
        <v>124</v>
      </c>
    </row>
    <row r="58" spans="2:7" x14ac:dyDescent="0.25">
      <c r="B58" s="26" t="s">
        <v>75</v>
      </c>
      <c r="C58" s="26">
        <f>C44</f>
        <v>0</v>
      </c>
      <c r="D58" s="26">
        <f t="shared" si="12"/>
        <v>0</v>
      </c>
      <c r="E58" s="26">
        <f t="shared" si="12"/>
        <v>52</v>
      </c>
      <c r="F58" s="26">
        <f t="shared" si="12"/>
        <v>65</v>
      </c>
      <c r="G58" s="26">
        <f t="shared" si="12"/>
        <v>117</v>
      </c>
    </row>
    <row r="59" spans="2:7" x14ac:dyDescent="0.25">
      <c r="B59" s="26" t="s">
        <v>85</v>
      </c>
      <c r="C59" s="26">
        <f>ИсхДанные!E15</f>
        <v>5</v>
      </c>
      <c r="D59" s="26">
        <f>ИсхДанные!E15</f>
        <v>5</v>
      </c>
      <c r="E59" s="26">
        <f>ИсхДанные!E15</f>
        <v>5</v>
      </c>
      <c r="F59" s="26">
        <f>ИсхДанные!E15</f>
        <v>5</v>
      </c>
      <c r="G59" s="26">
        <f>ИсхДанные!E15</f>
        <v>5</v>
      </c>
    </row>
    <row r="60" spans="2:7" x14ac:dyDescent="0.25">
      <c r="B60" s="26" t="s">
        <v>86</v>
      </c>
      <c r="C60" s="26">
        <f>ИсхДанные!E19</f>
        <v>6</v>
      </c>
      <c r="D60" s="26">
        <f>ИсхДанные!E19</f>
        <v>6</v>
      </c>
      <c r="E60" s="26">
        <f>ИсхДанные!E19</f>
        <v>6</v>
      </c>
      <c r="F60" s="26">
        <f>ИсхДанные!E19</f>
        <v>6</v>
      </c>
      <c r="G60" s="26">
        <f>ИсхДанные!E19</f>
        <v>6</v>
      </c>
    </row>
    <row r="61" spans="2:7" x14ac:dyDescent="0.25">
      <c r="B61" s="26" t="s">
        <v>87</v>
      </c>
      <c r="C61" s="26">
        <f>C57*C59</f>
        <v>95</v>
      </c>
      <c r="D61" s="26">
        <f t="shared" ref="C61:G62" si="13">D57*D59</f>
        <v>175</v>
      </c>
      <c r="E61" s="26">
        <f t="shared" si="13"/>
        <v>175</v>
      </c>
      <c r="F61" s="26">
        <f t="shared" si="13"/>
        <v>175</v>
      </c>
      <c r="G61" s="26">
        <f>G57*G59</f>
        <v>620</v>
      </c>
    </row>
    <row r="62" spans="2:7" x14ac:dyDescent="0.25">
      <c r="B62" s="26" t="s">
        <v>88</v>
      </c>
      <c r="C62" s="26">
        <f t="shared" si="13"/>
        <v>0</v>
      </c>
      <c r="D62" s="26">
        <f t="shared" si="13"/>
        <v>0</v>
      </c>
      <c r="E62" s="26">
        <f t="shared" si="13"/>
        <v>312</v>
      </c>
      <c r="F62" s="26">
        <f t="shared" si="13"/>
        <v>390</v>
      </c>
      <c r="G62" s="26">
        <f t="shared" si="13"/>
        <v>702</v>
      </c>
    </row>
    <row r="63" spans="2:7" x14ac:dyDescent="0.25">
      <c r="B63" s="28" t="s">
        <v>91</v>
      </c>
      <c r="C63" s="28">
        <f>SUM(C61:C62)</f>
        <v>95</v>
      </c>
      <c r="D63" s="28">
        <f>SUM(D61:D62)</f>
        <v>175</v>
      </c>
      <c r="E63" s="28">
        <f>SUM(E61:E62)</f>
        <v>487</v>
      </c>
      <c r="F63" s="28">
        <f>SUM(F61:F62)</f>
        <v>565</v>
      </c>
      <c r="G63" s="28">
        <f>SUM(G61:G62)</f>
        <v>1322</v>
      </c>
    </row>
    <row r="64" spans="2:7" x14ac:dyDescent="0.25">
      <c r="B64" s="26" t="s">
        <v>89</v>
      </c>
      <c r="C64" s="29">
        <f>ИсхДанные!E38</f>
        <v>560</v>
      </c>
      <c r="D64" s="26">
        <f>C65</f>
        <v>465</v>
      </c>
      <c r="E64" s="26">
        <f>D65</f>
        <v>290</v>
      </c>
      <c r="F64" s="26">
        <f>E65</f>
        <v>141.25</v>
      </c>
      <c r="G64" s="26">
        <f>C64</f>
        <v>560</v>
      </c>
    </row>
    <row r="65" spans="2:9" ht="15.75" thickBot="1" x14ac:dyDescent="0.3">
      <c r="B65" s="33" t="s">
        <v>90</v>
      </c>
      <c r="C65" s="33">
        <f>IF(C64 &gt; C63,C64 - C63, D63 * ИсхДанные!$E$24/100)</f>
        <v>465</v>
      </c>
      <c r="D65" s="33">
        <f>IF(D64 &gt; D63,D64 - D63, E63 * ИсхДанные!$E$24/100)</f>
        <v>290</v>
      </c>
      <c r="E65" s="33">
        <f>IF(E64 &gt; E63,E64 - E63, F63 * ИсхДанные!$E$24/100)</f>
        <v>141.25</v>
      </c>
      <c r="F65" s="47">
        <f>IF(F64 &gt; F63,F64 - F63, C63 * ИсхДанные!$E$24/100)</f>
        <v>23.75</v>
      </c>
      <c r="G65" s="33">
        <f>F65</f>
        <v>23.75</v>
      </c>
    </row>
    <row r="66" spans="2:9" ht="15.75" thickBot="1" x14ac:dyDescent="0.3">
      <c r="B66" s="46" t="s">
        <v>94</v>
      </c>
      <c r="C66" s="44">
        <f>C63-C64+C65</f>
        <v>0</v>
      </c>
      <c r="D66" s="44">
        <f>D63-D64+D65</f>
        <v>0</v>
      </c>
      <c r="E66" s="44">
        <f>E63-E64+E65</f>
        <v>338.25</v>
      </c>
      <c r="F66" s="44">
        <f>F63-F64+F65</f>
        <v>447.5</v>
      </c>
      <c r="G66" s="45">
        <f>SUM(C66:F66)</f>
        <v>785.75</v>
      </c>
    </row>
    <row r="68" spans="2:9" ht="15.75" thickBot="1" x14ac:dyDescent="0.3"/>
    <row r="69" spans="2:9" ht="15.75" thickBot="1" x14ac:dyDescent="0.3">
      <c r="B69" s="38" t="s">
        <v>95</v>
      </c>
      <c r="C69" s="39">
        <v>5</v>
      </c>
    </row>
    <row r="71" spans="2:9" x14ac:dyDescent="0.25">
      <c r="B71" s="26"/>
      <c r="C71" s="57" t="s">
        <v>49</v>
      </c>
      <c r="D71" s="58"/>
      <c r="E71" s="58"/>
      <c r="F71" s="59"/>
      <c r="G71" s="26"/>
    </row>
    <row r="72" spans="2:9" x14ac:dyDescent="0.25">
      <c r="B72" s="26"/>
      <c r="C72" s="26">
        <v>1</v>
      </c>
      <c r="D72" s="26">
        <v>2</v>
      </c>
      <c r="E72" s="26">
        <v>3</v>
      </c>
      <c r="F72" s="26">
        <v>4</v>
      </c>
      <c r="G72" s="26" t="s">
        <v>51</v>
      </c>
    </row>
    <row r="73" spans="2:9" x14ac:dyDescent="0.25">
      <c r="B73" s="26" t="s">
        <v>0</v>
      </c>
      <c r="C73" s="26" t="s">
        <v>50</v>
      </c>
      <c r="D73" s="26" t="s">
        <v>50</v>
      </c>
      <c r="E73" s="26" t="s">
        <v>50</v>
      </c>
      <c r="F73" s="26" t="s">
        <v>50</v>
      </c>
      <c r="G73" s="26" t="s">
        <v>50</v>
      </c>
    </row>
    <row r="74" spans="2:9" x14ac:dyDescent="0.25">
      <c r="B74" s="26" t="s">
        <v>94</v>
      </c>
      <c r="C74" s="26">
        <f>C66</f>
        <v>0</v>
      </c>
      <c r="D74" s="26">
        <f>D66</f>
        <v>0</v>
      </c>
      <c r="E74" s="26">
        <f>E66</f>
        <v>338.25</v>
      </c>
      <c r="F74" s="26">
        <f>F66</f>
        <v>447.5</v>
      </c>
      <c r="G74" s="26">
        <f>G66</f>
        <v>785.75</v>
      </c>
    </row>
    <row r="75" spans="2:9" x14ac:dyDescent="0.25">
      <c r="B75" s="26" t="s">
        <v>96</v>
      </c>
      <c r="C75" s="26">
        <f>ИсхДанные!$E$21</f>
        <v>40</v>
      </c>
      <c r="D75" s="26">
        <f>ИсхДанные!$E$21</f>
        <v>40</v>
      </c>
      <c r="E75" s="26">
        <f>ИсхДанные!$E$21</f>
        <v>40</v>
      </c>
      <c r="F75" s="26">
        <f>ИсхДанные!$E$21</f>
        <v>40</v>
      </c>
      <c r="G75" s="26">
        <f>ИсхДанные!$E$21</f>
        <v>40</v>
      </c>
    </row>
    <row r="76" spans="2:9" x14ac:dyDescent="0.25">
      <c r="B76" s="26" t="s">
        <v>97</v>
      </c>
      <c r="C76" s="26">
        <f>C74*C75</f>
        <v>0</v>
      </c>
      <c r="D76" s="26">
        <f>D74*D75</f>
        <v>0</v>
      </c>
      <c r="E76" s="26">
        <f>E74*E75</f>
        <v>13530</v>
      </c>
      <c r="F76" s="26">
        <f>F74*F75</f>
        <v>17900</v>
      </c>
      <c r="G76" s="26">
        <f>SUM(C76:F76)</f>
        <v>31430</v>
      </c>
    </row>
    <row r="77" spans="2:9" ht="15.75" thickBot="1" x14ac:dyDescent="0.3">
      <c r="B77" s="33" t="s">
        <v>98</v>
      </c>
      <c r="C77" s="47">
        <f>IF(C76&lt;=0,0,ИсхДанные!$E$39)</f>
        <v>0</v>
      </c>
      <c r="D77" s="47">
        <f>IF(D76&lt;=0,0,ИсхДанные!$E$39)</f>
        <v>0</v>
      </c>
      <c r="E77" s="47">
        <f>IF(E76&lt;=0,0,ИсхДанные!$E$39)</f>
        <v>200</v>
      </c>
      <c r="F77" s="47">
        <f>IF(F76&lt;=0,0,ИсхДанные!$E$39)</f>
        <v>200</v>
      </c>
      <c r="G77" s="33">
        <f>SUM(C77:F77)</f>
        <v>400</v>
      </c>
      <c r="I77" s="55"/>
    </row>
    <row r="78" spans="2:9" ht="15.75" thickBot="1" x14ac:dyDescent="0.3">
      <c r="B78" s="37" t="s">
        <v>99</v>
      </c>
      <c r="C78" s="35">
        <f>SUM(C76:C77)</f>
        <v>0</v>
      </c>
      <c r="D78" s="35">
        <f t="shared" ref="D78:F78" si="14">SUM(D76:D77)</f>
        <v>0</v>
      </c>
      <c r="E78" s="35">
        <f t="shared" si="14"/>
        <v>13730</v>
      </c>
      <c r="F78" s="35">
        <f t="shared" si="14"/>
        <v>18100</v>
      </c>
      <c r="G78" s="35">
        <f>SUM(G76:G77)</f>
        <v>31830</v>
      </c>
      <c r="I78" s="55"/>
    </row>
    <row r="81" spans="2:7" ht="15.75" thickBot="1" x14ac:dyDescent="0.3"/>
    <row r="82" spans="2:7" ht="15.75" thickBot="1" x14ac:dyDescent="0.3">
      <c r="B82" s="41" t="s">
        <v>101</v>
      </c>
      <c r="C82" s="42">
        <v>6</v>
      </c>
    </row>
    <row r="83" spans="2:7" ht="45" x14ac:dyDescent="0.25">
      <c r="B83" s="40" t="s">
        <v>35</v>
      </c>
    </row>
    <row r="84" spans="2:7" x14ac:dyDescent="0.25">
      <c r="B84" s="26"/>
      <c r="C84" s="57" t="s">
        <v>49</v>
      </c>
      <c r="D84" s="58"/>
      <c r="E84" s="58"/>
      <c r="F84" s="59"/>
      <c r="G84" s="26"/>
    </row>
    <row r="85" spans="2:7" x14ac:dyDescent="0.25">
      <c r="B85" s="26"/>
      <c r="C85" s="26">
        <v>1</v>
      </c>
      <c r="D85" s="26">
        <v>2</v>
      </c>
      <c r="E85" s="26">
        <v>3</v>
      </c>
      <c r="F85" s="26">
        <v>4</v>
      </c>
      <c r="G85" s="26" t="s">
        <v>51</v>
      </c>
    </row>
    <row r="86" spans="2:7" x14ac:dyDescent="0.25">
      <c r="B86" s="26" t="s">
        <v>0</v>
      </c>
      <c r="C86" s="26" t="s">
        <v>50</v>
      </c>
      <c r="D86" s="26" t="s">
        <v>50</v>
      </c>
      <c r="E86" s="26" t="s">
        <v>50</v>
      </c>
      <c r="F86" s="26" t="s">
        <v>50</v>
      </c>
      <c r="G86" s="26" t="s">
        <v>50</v>
      </c>
    </row>
    <row r="87" spans="2:7" x14ac:dyDescent="0.25">
      <c r="B87" s="26" t="s">
        <v>102</v>
      </c>
      <c r="C87" s="26">
        <f>C$78*0.8</f>
        <v>0</v>
      </c>
      <c r="D87" s="26">
        <f>C$78*0.2</f>
        <v>0</v>
      </c>
      <c r="E87" s="26"/>
      <c r="F87" s="26"/>
      <c r="G87" s="26">
        <f>SUM(C87:F87)</f>
        <v>0</v>
      </c>
    </row>
    <row r="88" spans="2:7" x14ac:dyDescent="0.25">
      <c r="B88" s="26" t="s">
        <v>104</v>
      </c>
      <c r="C88" s="26"/>
      <c r="D88" s="26">
        <f>D$78*0.8</f>
        <v>0</v>
      </c>
      <c r="E88" s="26">
        <f>D$78*0.2</f>
        <v>0</v>
      </c>
      <c r="F88" s="26"/>
      <c r="G88" s="26">
        <f t="shared" ref="G88:G89" si="15">SUM(C88:F88)</f>
        <v>0</v>
      </c>
    </row>
    <row r="89" spans="2:7" x14ac:dyDescent="0.25">
      <c r="B89" s="26" t="s">
        <v>105</v>
      </c>
      <c r="C89" s="26"/>
      <c r="D89" s="26"/>
      <c r="E89" s="26">
        <f>E$78*0.8</f>
        <v>10984</v>
      </c>
      <c r="F89" s="26">
        <f>E$78*0.2</f>
        <v>2746</v>
      </c>
      <c r="G89" s="26">
        <f t="shared" si="15"/>
        <v>13730</v>
      </c>
    </row>
    <row r="90" spans="2:7" ht="15.75" thickBot="1" x14ac:dyDescent="0.3">
      <c r="B90" s="33" t="s">
        <v>106</v>
      </c>
      <c r="C90" s="33"/>
      <c r="D90" s="33"/>
      <c r="E90" s="33"/>
      <c r="F90" s="33">
        <f>F$78*0.8</f>
        <v>14480</v>
      </c>
      <c r="G90" s="33">
        <f>SUM(C90:F90)</f>
        <v>14480</v>
      </c>
    </row>
    <row r="91" spans="2:7" ht="15.75" thickBot="1" x14ac:dyDescent="0.3">
      <c r="B91" s="37" t="s">
        <v>103</v>
      </c>
      <c r="C91" s="35">
        <f>SUM(C87:C90)</f>
        <v>0</v>
      </c>
      <c r="D91" s="35">
        <f>SUM(D87:D90)</f>
        <v>0</v>
      </c>
      <c r="E91" s="35">
        <f>SUM(E87:E90)</f>
        <v>10984</v>
      </c>
      <c r="F91" s="35">
        <f>SUM(F87:F90)</f>
        <v>17226</v>
      </c>
      <c r="G91" s="36">
        <f>SUM(G87:G90)</f>
        <v>28210</v>
      </c>
    </row>
    <row r="95" spans="2:7" ht="15.75" thickBot="1" x14ac:dyDescent="0.3"/>
    <row r="96" spans="2:7" ht="15.75" thickBot="1" x14ac:dyDescent="0.3">
      <c r="B96" s="41" t="s">
        <v>107</v>
      </c>
      <c r="C96" s="42">
        <v>7</v>
      </c>
    </row>
    <row r="98" spans="2:7" x14ac:dyDescent="0.25">
      <c r="B98" s="26"/>
      <c r="C98" s="57" t="s">
        <v>49</v>
      </c>
      <c r="D98" s="58"/>
      <c r="E98" s="58"/>
      <c r="F98" s="59"/>
      <c r="G98" s="26"/>
    </row>
    <row r="99" spans="2:7" x14ac:dyDescent="0.25">
      <c r="B99" s="26"/>
      <c r="C99" s="26">
        <v>1</v>
      </c>
      <c r="D99" s="26">
        <v>2</v>
      </c>
      <c r="E99" s="26">
        <v>3</v>
      </c>
      <c r="F99" s="26">
        <v>4</v>
      </c>
      <c r="G99" s="26" t="s">
        <v>51</v>
      </c>
    </row>
    <row r="100" spans="2:7" x14ac:dyDescent="0.25">
      <c r="B100" s="30" t="s">
        <v>0</v>
      </c>
      <c r="C100" s="26" t="s">
        <v>50</v>
      </c>
      <c r="D100" s="26" t="s">
        <v>50</v>
      </c>
      <c r="E100" s="26" t="s">
        <v>50</v>
      </c>
      <c r="F100" s="26" t="s">
        <v>50</v>
      </c>
      <c r="G100" s="26" t="s">
        <v>50</v>
      </c>
    </row>
    <row r="101" spans="2:7" x14ac:dyDescent="0.25">
      <c r="B101" s="26" t="s">
        <v>74</v>
      </c>
      <c r="C101" s="26">
        <f>C43</f>
        <v>19</v>
      </c>
      <c r="D101" s="26">
        <f t="shared" ref="C101:G102" si="16">D43</f>
        <v>35</v>
      </c>
      <c r="E101" s="26">
        <f t="shared" si="16"/>
        <v>35</v>
      </c>
      <c r="F101" s="26">
        <f t="shared" si="16"/>
        <v>35</v>
      </c>
      <c r="G101" s="26">
        <f t="shared" si="16"/>
        <v>124</v>
      </c>
    </row>
    <row r="102" spans="2:7" x14ac:dyDescent="0.25">
      <c r="B102" s="26" t="s">
        <v>75</v>
      </c>
      <c r="C102" s="26">
        <f t="shared" si="16"/>
        <v>0</v>
      </c>
      <c r="D102" s="26">
        <f t="shared" si="16"/>
        <v>0</v>
      </c>
      <c r="E102" s="26">
        <f t="shared" si="16"/>
        <v>52</v>
      </c>
      <c r="F102" s="26">
        <f t="shared" si="16"/>
        <v>65</v>
      </c>
      <c r="G102" s="26">
        <f t="shared" si="16"/>
        <v>117</v>
      </c>
    </row>
    <row r="103" spans="2:7" x14ac:dyDescent="0.25">
      <c r="B103" s="26" t="s">
        <v>108</v>
      </c>
      <c r="C103" s="29">
        <f>ИсхДанные!$E$16</f>
        <v>6</v>
      </c>
      <c r="D103" s="26">
        <f>ИсхДанные!$E$16</f>
        <v>6</v>
      </c>
      <c r="E103" s="26">
        <f>ИсхДанные!$E$16</f>
        <v>6</v>
      </c>
      <c r="F103" s="26">
        <f>ИсхДанные!$E$16</f>
        <v>6</v>
      </c>
      <c r="G103" s="26">
        <f>ИсхДанные!$E$16</f>
        <v>6</v>
      </c>
    </row>
    <row r="104" spans="2:7" x14ac:dyDescent="0.25">
      <c r="B104" s="26" t="s">
        <v>109</v>
      </c>
      <c r="C104" s="29">
        <f>ИсхДанные!$E$20</f>
        <v>2</v>
      </c>
      <c r="D104" s="26">
        <f>ИсхДанные!$E$20</f>
        <v>2</v>
      </c>
      <c r="E104" s="26">
        <f>ИсхДанные!$E$20</f>
        <v>2</v>
      </c>
      <c r="F104" s="26">
        <f>ИсхДанные!$E$20</f>
        <v>2</v>
      </c>
      <c r="G104" s="26">
        <f>ИсхДанные!$E$20</f>
        <v>2</v>
      </c>
    </row>
    <row r="105" spans="2:7" x14ac:dyDescent="0.25">
      <c r="B105" s="26" t="s">
        <v>110</v>
      </c>
      <c r="C105" s="26">
        <f>C101*C103</f>
        <v>114</v>
      </c>
      <c r="D105" s="26">
        <f t="shared" ref="C105:G106" si="17">D101*D103</f>
        <v>210</v>
      </c>
      <c r="E105" s="26">
        <f t="shared" si="17"/>
        <v>210</v>
      </c>
      <c r="F105" s="26">
        <f t="shared" si="17"/>
        <v>210</v>
      </c>
      <c r="G105" s="26">
        <f t="shared" si="17"/>
        <v>744</v>
      </c>
    </row>
    <row r="106" spans="2:7" ht="15.75" thickBot="1" x14ac:dyDescent="0.3">
      <c r="B106" s="33" t="s">
        <v>204</v>
      </c>
      <c r="C106" s="33">
        <f t="shared" si="17"/>
        <v>0</v>
      </c>
      <c r="D106" s="33">
        <f t="shared" si="17"/>
        <v>0</v>
      </c>
      <c r="E106" s="33">
        <f t="shared" si="17"/>
        <v>104</v>
      </c>
      <c r="F106" s="33">
        <f t="shared" si="17"/>
        <v>130</v>
      </c>
      <c r="G106" s="33">
        <f>G102*G104</f>
        <v>234</v>
      </c>
    </row>
    <row r="107" spans="2:7" ht="15.75" thickBot="1" x14ac:dyDescent="0.3">
      <c r="B107" s="46" t="s">
        <v>111</v>
      </c>
      <c r="C107" s="44">
        <f>SUM(C105:C106)</f>
        <v>114</v>
      </c>
      <c r="D107" s="44">
        <f>SUM(D105:D106)</f>
        <v>210</v>
      </c>
      <c r="E107" s="44">
        <f>SUM(E105:E106)</f>
        <v>314</v>
      </c>
      <c r="F107" s="44">
        <f>SUM(F105:F106)</f>
        <v>340</v>
      </c>
      <c r="G107" s="45">
        <f>SUM(C107:F107)</f>
        <v>978</v>
      </c>
    </row>
    <row r="109" spans="2:7" ht="15.75" thickBot="1" x14ac:dyDescent="0.3"/>
    <row r="110" spans="2:7" ht="15.75" thickBot="1" x14ac:dyDescent="0.3">
      <c r="B110" s="41" t="s">
        <v>112</v>
      </c>
      <c r="C110" s="42">
        <v>8</v>
      </c>
    </row>
    <row r="112" spans="2:7" x14ac:dyDescent="0.25">
      <c r="B112" s="26"/>
      <c r="C112" s="57" t="s">
        <v>49</v>
      </c>
      <c r="D112" s="58"/>
      <c r="E112" s="58"/>
      <c r="F112" s="59"/>
      <c r="G112" s="26"/>
    </row>
    <row r="113" spans="2:7" x14ac:dyDescent="0.25">
      <c r="B113" s="26"/>
      <c r="C113" s="26">
        <v>1</v>
      </c>
      <c r="D113" s="26">
        <v>2</v>
      </c>
      <c r="E113" s="26">
        <v>3</v>
      </c>
      <c r="F113" s="26">
        <v>4</v>
      </c>
      <c r="G113" s="26" t="s">
        <v>51</v>
      </c>
    </row>
    <row r="114" spans="2:7" x14ac:dyDescent="0.25">
      <c r="B114" s="26" t="s">
        <v>0</v>
      </c>
      <c r="C114" s="26" t="s">
        <v>50</v>
      </c>
      <c r="D114" s="26" t="s">
        <v>50</v>
      </c>
      <c r="E114" s="26" t="s">
        <v>50</v>
      </c>
      <c r="F114" s="26" t="s">
        <v>50</v>
      </c>
      <c r="G114" s="26" t="s">
        <v>50</v>
      </c>
    </row>
    <row r="115" spans="2:7" x14ac:dyDescent="0.25">
      <c r="B115" s="28" t="s">
        <v>111</v>
      </c>
      <c r="C115" s="26">
        <f>C107</f>
        <v>114</v>
      </c>
      <c r="D115" s="26">
        <f>D107</f>
        <v>210</v>
      </c>
      <c r="E115" s="26">
        <f>E107</f>
        <v>314</v>
      </c>
      <c r="F115" s="26">
        <f>F107</f>
        <v>340</v>
      </c>
      <c r="G115" s="26">
        <f>G107</f>
        <v>978</v>
      </c>
    </row>
    <row r="116" spans="2:7" x14ac:dyDescent="0.25">
      <c r="B116" s="26" t="s">
        <v>113</v>
      </c>
      <c r="C116" s="29">
        <f>ИсхДанные!$E$22</f>
        <v>20</v>
      </c>
      <c r="D116" s="26">
        <f>ИсхДанные!$E$22</f>
        <v>20</v>
      </c>
      <c r="E116" s="26">
        <f>ИсхДанные!$E$22</f>
        <v>20</v>
      </c>
      <c r="F116" s="26">
        <f>ИсхДанные!$E$22</f>
        <v>20</v>
      </c>
      <c r="G116" s="26">
        <f>ИсхДанные!$E$22</f>
        <v>20</v>
      </c>
    </row>
    <row r="117" spans="2:7" x14ac:dyDescent="0.25">
      <c r="B117" s="26" t="s">
        <v>114</v>
      </c>
      <c r="C117" s="26">
        <f>C115*C116</f>
        <v>2280</v>
      </c>
      <c r="D117" s="26">
        <f>D115*D116</f>
        <v>4200</v>
      </c>
      <c r="E117" s="26">
        <f>E115*E116</f>
        <v>6280</v>
      </c>
      <c r="F117" s="26">
        <f>F115*F116</f>
        <v>6800</v>
      </c>
      <c r="G117" s="26">
        <f>G115*G116</f>
        <v>19560</v>
      </c>
    </row>
    <row r="118" spans="2:7" ht="15.75" thickBot="1" x14ac:dyDescent="0.3">
      <c r="B118" s="33" t="s">
        <v>115</v>
      </c>
      <c r="C118" s="33">
        <f>C117*ИсхДанные!$E$26/100</f>
        <v>798</v>
      </c>
      <c r="D118" s="33">
        <f>D117*ИсхДанные!$E$26/100</f>
        <v>1470</v>
      </c>
      <c r="E118" s="33">
        <f>E117*ИсхДанные!$E$26/100</f>
        <v>2198</v>
      </c>
      <c r="F118" s="33">
        <f>F117*ИсхДанные!$E$26/100</f>
        <v>2380</v>
      </c>
      <c r="G118" s="33">
        <f>G117*ИсхДанные!$E$26/100</f>
        <v>6846</v>
      </c>
    </row>
    <row r="119" spans="2:7" ht="15.75" thickBot="1" x14ac:dyDescent="0.3">
      <c r="B119" s="37" t="s">
        <v>116</v>
      </c>
      <c r="C119" s="35">
        <f>SUM(C117:C118)</f>
        <v>3078</v>
      </c>
      <c r="D119" s="35">
        <f>SUM(D117:D118)</f>
        <v>5670</v>
      </c>
      <c r="E119" s="35">
        <f>SUM(E117:E118)</f>
        <v>8478</v>
      </c>
      <c r="F119" s="35">
        <f>SUM(F117:F118)</f>
        <v>9180</v>
      </c>
      <c r="G119" s="35">
        <f>SUM(G117:G118)</f>
        <v>26406</v>
      </c>
    </row>
    <row r="122" spans="2:7" ht="15.75" thickBot="1" x14ac:dyDescent="0.3"/>
    <row r="123" spans="2:7" ht="15.75" thickBot="1" x14ac:dyDescent="0.3">
      <c r="B123" s="41" t="s">
        <v>117</v>
      </c>
      <c r="C123" s="42">
        <v>9</v>
      </c>
    </row>
    <row r="125" spans="2:7" x14ac:dyDescent="0.25">
      <c r="B125" s="26"/>
      <c r="C125" s="57" t="s">
        <v>49</v>
      </c>
      <c r="D125" s="58"/>
      <c r="E125" s="58"/>
      <c r="F125" s="59"/>
      <c r="G125" s="26"/>
    </row>
    <row r="126" spans="2:7" x14ac:dyDescent="0.25">
      <c r="B126" s="26"/>
      <c r="C126" s="26">
        <v>1</v>
      </c>
      <c r="D126" s="26">
        <v>2</v>
      </c>
      <c r="E126" s="26">
        <v>3</v>
      </c>
      <c r="F126" s="26">
        <v>4</v>
      </c>
      <c r="G126" s="26" t="s">
        <v>51</v>
      </c>
    </row>
    <row r="127" spans="2:7" x14ac:dyDescent="0.25">
      <c r="B127" s="26" t="s">
        <v>0</v>
      </c>
      <c r="C127" s="26" t="s">
        <v>50</v>
      </c>
      <c r="D127" s="26" t="s">
        <v>50</v>
      </c>
      <c r="E127" s="26" t="s">
        <v>50</v>
      </c>
      <c r="F127" s="26" t="s">
        <v>50</v>
      </c>
      <c r="G127" s="26" t="s">
        <v>50</v>
      </c>
    </row>
    <row r="128" spans="2:7" x14ac:dyDescent="0.25">
      <c r="B128" s="1" t="s">
        <v>40</v>
      </c>
      <c r="C128" s="26">
        <f>$G$128/4</f>
        <v>6325</v>
      </c>
      <c r="D128" s="26">
        <f t="shared" ref="D128:F128" si="18">$G$128/4</f>
        <v>6325</v>
      </c>
      <c r="E128" s="26">
        <f t="shared" si="18"/>
        <v>6325</v>
      </c>
      <c r="F128" s="26">
        <f t="shared" si="18"/>
        <v>6325</v>
      </c>
      <c r="G128" s="26">
        <f>ИсхДанные!E27</f>
        <v>25300</v>
      </c>
    </row>
    <row r="129" spans="2:7" x14ac:dyDescent="0.25">
      <c r="B129" s="1" t="s">
        <v>42</v>
      </c>
      <c r="C129" s="26">
        <f>$G$129/4</f>
        <v>8000</v>
      </c>
      <c r="D129" s="26">
        <f t="shared" ref="D129:E129" si="19">$G$129/4</f>
        <v>8000</v>
      </c>
      <c r="E129" s="26">
        <f t="shared" si="19"/>
        <v>8000</v>
      </c>
      <c r="F129" s="26">
        <f>$G$129/4</f>
        <v>8000</v>
      </c>
      <c r="G129" s="26">
        <f>ИсхДанные!$E$29</f>
        <v>32000</v>
      </c>
    </row>
    <row r="130" spans="2:7" x14ac:dyDescent="0.25">
      <c r="B130" s="26" t="s">
        <v>114</v>
      </c>
      <c r="C130" s="26">
        <f>$G$130/4</f>
        <v>3750</v>
      </c>
      <c r="D130" s="26">
        <f t="shared" ref="D130:F130" si="20">$G$130/4</f>
        <v>3750</v>
      </c>
      <c r="E130" s="26">
        <f t="shared" si="20"/>
        <v>3750</v>
      </c>
      <c r="F130" s="26">
        <f t="shared" si="20"/>
        <v>3750</v>
      </c>
      <c r="G130" s="26">
        <f>ИсхДанные!E31</f>
        <v>15000</v>
      </c>
    </row>
    <row r="131" spans="2:7" ht="15.75" thickBot="1" x14ac:dyDescent="0.3">
      <c r="B131" s="33" t="s">
        <v>115</v>
      </c>
      <c r="C131" s="33">
        <f>C130*ИсхДанные!$E$26/100</f>
        <v>1312.5</v>
      </c>
      <c r="D131" s="33">
        <f>D130*ИсхДанные!$E$26/100</f>
        <v>1312.5</v>
      </c>
      <c r="E131" s="33">
        <f>E130*ИсхДанные!$E$26/100</f>
        <v>1312.5</v>
      </c>
      <c r="F131" s="33">
        <f>F130*ИсхДанные!$E$26/100</f>
        <v>1312.5</v>
      </c>
      <c r="G131" s="33">
        <f>SUM(C131:F131)</f>
        <v>5250</v>
      </c>
    </row>
    <row r="132" spans="2:7" ht="15.75" thickBot="1" x14ac:dyDescent="0.3">
      <c r="B132" s="37" t="s">
        <v>120</v>
      </c>
      <c r="C132" s="35">
        <f>SUM(C128:C131)</f>
        <v>19387.5</v>
      </c>
      <c r="D132" s="35">
        <f>SUM(D128:D131)</f>
        <v>19387.5</v>
      </c>
      <c r="E132" s="54">
        <f>SUM(E128:E131)</f>
        <v>19387.5</v>
      </c>
      <c r="F132" s="35">
        <f>SUM(F128:F131)</f>
        <v>19387.5</v>
      </c>
      <c r="G132" s="35">
        <f>SUM(G128:G131)</f>
        <v>77550</v>
      </c>
    </row>
    <row r="135" spans="2:7" ht="15.75" thickBot="1" x14ac:dyDescent="0.3"/>
    <row r="136" spans="2:7" ht="15.75" thickBot="1" x14ac:dyDescent="0.3">
      <c r="B136" s="41" t="s">
        <v>121</v>
      </c>
      <c r="C136" s="42">
        <v>10</v>
      </c>
    </row>
    <row r="138" spans="2:7" x14ac:dyDescent="0.25">
      <c r="B138" s="26"/>
      <c r="C138" s="57" t="s">
        <v>49</v>
      </c>
      <c r="D138" s="58"/>
      <c r="E138" s="58"/>
      <c r="F138" s="59"/>
      <c r="G138" s="26"/>
    </row>
    <row r="139" spans="2:7" x14ac:dyDescent="0.25">
      <c r="B139" s="26"/>
      <c r="C139" s="26">
        <v>1</v>
      </c>
      <c r="D139" s="26">
        <v>2</v>
      </c>
      <c r="E139" s="26">
        <v>3</v>
      </c>
      <c r="F139" s="26">
        <v>4</v>
      </c>
      <c r="G139" s="26" t="s">
        <v>51</v>
      </c>
    </row>
    <row r="140" spans="2:7" x14ac:dyDescent="0.25">
      <c r="B140" s="26" t="s">
        <v>0</v>
      </c>
      <c r="C140" s="26" t="s">
        <v>50</v>
      </c>
      <c r="D140" s="26" t="s">
        <v>50</v>
      </c>
      <c r="E140" s="26" t="s">
        <v>50</v>
      </c>
      <c r="F140" s="26" t="s">
        <v>50</v>
      </c>
      <c r="G140" s="26" t="s">
        <v>50</v>
      </c>
    </row>
    <row r="141" spans="2:7" x14ac:dyDescent="0.25">
      <c r="B141" s="1" t="s">
        <v>43</v>
      </c>
      <c r="C141" s="26">
        <f>$G$141/4</f>
        <v>10000</v>
      </c>
      <c r="D141" s="26">
        <f t="shared" ref="D141:F141" si="21">$G$141/4</f>
        <v>10000</v>
      </c>
      <c r="E141" s="26">
        <f t="shared" si="21"/>
        <v>10000</v>
      </c>
      <c r="F141" s="26">
        <f t="shared" si="21"/>
        <v>10000</v>
      </c>
      <c r="G141" s="26">
        <f>ИсхДанные!E30</f>
        <v>40000</v>
      </c>
    </row>
    <row r="142" spans="2:7" x14ac:dyDescent="0.25">
      <c r="B142" s="1" t="s">
        <v>41</v>
      </c>
      <c r="C142" s="26">
        <f>$G$142/4</f>
        <v>31250</v>
      </c>
      <c r="D142" s="26">
        <f t="shared" ref="D142:F142" si="22">$G$142/4</f>
        <v>31250</v>
      </c>
      <c r="E142" s="26">
        <f t="shared" si="22"/>
        <v>31250</v>
      </c>
      <c r="F142" s="26">
        <f t="shared" si="22"/>
        <v>31250</v>
      </c>
      <c r="G142" s="26">
        <f>ИсхДанные!E28</f>
        <v>125000</v>
      </c>
    </row>
    <row r="143" spans="2:7" x14ac:dyDescent="0.25">
      <c r="B143" s="26" t="s">
        <v>114</v>
      </c>
      <c r="C143" s="26">
        <f>$G$143/4</f>
        <v>13000</v>
      </c>
      <c r="D143" s="26">
        <f t="shared" ref="D143:F143" si="23">$G$143/4</f>
        <v>13000</v>
      </c>
      <c r="E143" s="26">
        <f t="shared" si="23"/>
        <v>13000</v>
      </c>
      <c r="F143" s="26">
        <f t="shared" si="23"/>
        <v>13000</v>
      </c>
      <c r="G143" s="26">
        <f>ИсхДанные!E40</f>
        <v>52000</v>
      </c>
    </row>
    <row r="144" spans="2:7" ht="15.75" thickBot="1" x14ac:dyDescent="0.3">
      <c r="B144" s="33" t="s">
        <v>115</v>
      </c>
      <c r="C144" s="33">
        <f>C143*ИсхДанные!$E$26/100</f>
        <v>4550</v>
      </c>
      <c r="D144" s="33">
        <f>D143*ИсхДанные!$E$26/100</f>
        <v>4550</v>
      </c>
      <c r="E144" s="33">
        <f>E143*ИсхДанные!$E$26/100</f>
        <v>4550</v>
      </c>
      <c r="F144" s="33">
        <f>F143*ИсхДанные!$E$26/100</f>
        <v>4550</v>
      </c>
      <c r="G144" s="33">
        <f>SUM(C144,D144,E144,F144)</f>
        <v>18200</v>
      </c>
    </row>
    <row r="145" spans="2:7" ht="15.75" thickBot="1" x14ac:dyDescent="0.3">
      <c r="B145" s="37" t="s">
        <v>120</v>
      </c>
      <c r="C145" s="35">
        <f>SUM(C141:C144)</f>
        <v>58800</v>
      </c>
      <c r="D145" s="35">
        <f>SUM(D141:D144)</f>
        <v>58800</v>
      </c>
      <c r="E145" s="35">
        <f>SUM(E141:E144)</f>
        <v>58800</v>
      </c>
      <c r="F145" s="35">
        <f>SUM(F141:F144)</f>
        <v>58800</v>
      </c>
      <c r="G145" s="35">
        <f>SUM(G141:G144)</f>
        <v>235200</v>
      </c>
    </row>
    <row r="148" spans="2:7" ht="15.75" thickBot="1" x14ac:dyDescent="0.3"/>
    <row r="149" spans="2:7" ht="15.75" thickBot="1" x14ac:dyDescent="0.3">
      <c r="B149" s="41" t="s">
        <v>122</v>
      </c>
      <c r="C149" s="42">
        <v>11</v>
      </c>
    </row>
    <row r="151" spans="2:7" x14ac:dyDescent="0.25">
      <c r="B151" s="26"/>
      <c r="C151" s="57" t="s">
        <v>49</v>
      </c>
      <c r="D151" s="58"/>
      <c r="E151" s="58"/>
      <c r="F151" s="59"/>
      <c r="G151" s="26"/>
    </row>
    <row r="152" spans="2:7" x14ac:dyDescent="0.25">
      <c r="B152" s="26"/>
      <c r="C152" s="26">
        <v>1</v>
      </c>
      <c r="D152" s="26">
        <v>2</v>
      </c>
      <c r="E152" s="26">
        <v>3</v>
      </c>
      <c r="F152" s="26">
        <v>4</v>
      </c>
      <c r="G152" s="26" t="s">
        <v>51</v>
      </c>
    </row>
    <row r="153" spans="2:7" x14ac:dyDescent="0.25">
      <c r="B153" s="26" t="s">
        <v>0</v>
      </c>
      <c r="C153" s="26" t="s">
        <v>50</v>
      </c>
      <c r="D153" s="26" t="s">
        <v>50</v>
      </c>
      <c r="E153" s="26" t="s">
        <v>50</v>
      </c>
      <c r="F153" s="26" t="s">
        <v>50</v>
      </c>
      <c r="G153" s="26" t="s">
        <v>50</v>
      </c>
    </row>
    <row r="154" spans="2:7" x14ac:dyDescent="0.25">
      <c r="B154" s="1" t="s">
        <v>45</v>
      </c>
      <c r="C154" s="26">
        <f>$G$154/4</f>
        <v>7250</v>
      </c>
      <c r="D154" s="26">
        <f t="shared" ref="D154:F154" si="24">$G$154/4</f>
        <v>7250</v>
      </c>
      <c r="E154" s="26">
        <f t="shared" si="24"/>
        <v>7250</v>
      </c>
      <c r="F154" s="26">
        <f t="shared" si="24"/>
        <v>7250</v>
      </c>
      <c r="G154" s="26">
        <f>ИсхДанные!E33</f>
        <v>29000</v>
      </c>
    </row>
    <row r="155" spans="2:7" x14ac:dyDescent="0.25">
      <c r="B155" s="1" t="s">
        <v>46</v>
      </c>
      <c r="C155" s="26">
        <f>$G$155/4</f>
        <v>9000</v>
      </c>
      <c r="D155" s="26">
        <f t="shared" ref="D155:F155" si="25">$G$155/4</f>
        <v>9000</v>
      </c>
      <c r="E155" s="26">
        <f t="shared" si="25"/>
        <v>9000</v>
      </c>
      <c r="F155" s="26">
        <f t="shared" si="25"/>
        <v>9000</v>
      </c>
      <c r="G155" s="26">
        <f>ИсхДанные!E34</f>
        <v>36000</v>
      </c>
    </row>
    <row r="156" spans="2:7" ht="15.75" thickBot="1" x14ac:dyDescent="0.3">
      <c r="B156" s="7" t="s">
        <v>44</v>
      </c>
      <c r="C156" s="33">
        <f>$G$156/4</f>
        <v>16300</v>
      </c>
      <c r="D156" s="33">
        <f>$G$156/4</f>
        <v>16300</v>
      </c>
      <c r="E156" s="33">
        <f t="shared" ref="E156" si="26">$G$156/4</f>
        <v>16300</v>
      </c>
      <c r="F156" s="33">
        <f>$G$156/4</f>
        <v>16300</v>
      </c>
      <c r="G156" s="33">
        <f>ИсхДанные!E32</f>
        <v>65200</v>
      </c>
    </row>
    <row r="157" spans="2:7" ht="15.75" thickBot="1" x14ac:dyDescent="0.3">
      <c r="B157" s="37" t="s">
        <v>120</v>
      </c>
      <c r="C157" s="35">
        <f>SUM(C154:C156)</f>
        <v>32550</v>
      </c>
      <c r="D157" s="35">
        <f>SUM(D154:D156)</f>
        <v>32550</v>
      </c>
      <c r="E157" s="35">
        <f>SUM(E154:E156)</f>
        <v>32550</v>
      </c>
      <c r="F157" s="35">
        <f>SUM(F154:F156)</f>
        <v>32550</v>
      </c>
      <c r="G157" s="35">
        <f>SUM(G154:G156)</f>
        <v>130200</v>
      </c>
    </row>
    <row r="161" spans="2:10" ht="15.75" thickBot="1" x14ac:dyDescent="0.3"/>
    <row r="162" spans="2:10" ht="15.75" thickBot="1" x14ac:dyDescent="0.3">
      <c r="B162" s="41" t="s">
        <v>123</v>
      </c>
      <c r="C162" s="42">
        <v>12</v>
      </c>
    </row>
    <row r="163" spans="2:10" x14ac:dyDescent="0.25">
      <c r="F163" s="60"/>
      <c r="G163" s="60"/>
      <c r="H163" s="60"/>
      <c r="I163" s="60"/>
      <c r="J163" s="60"/>
    </row>
    <row r="164" spans="2:10" x14ac:dyDescent="0.25">
      <c r="C164" t="s">
        <v>125</v>
      </c>
    </row>
    <row r="165" spans="2:10" x14ac:dyDescent="0.25">
      <c r="B165" s="26" t="s">
        <v>124</v>
      </c>
      <c r="C165" s="26" t="s">
        <v>126</v>
      </c>
      <c r="D165" s="26" t="s">
        <v>127</v>
      </c>
      <c r="E165" s="26" t="s">
        <v>139</v>
      </c>
    </row>
    <row r="166" spans="2:10" x14ac:dyDescent="0.25">
      <c r="B166" s="31" t="s">
        <v>128</v>
      </c>
      <c r="C166" s="26">
        <f>SUM(C167:C169)</f>
        <v>35015.836611195162</v>
      </c>
      <c r="D166" s="26">
        <f>SUM(D167:D169)</f>
        <v>23220.163388804842</v>
      </c>
      <c r="E166" s="26">
        <f>SUM(E167:E169)</f>
        <v>58236</v>
      </c>
    </row>
    <row r="167" spans="2:10" x14ac:dyDescent="0.25">
      <c r="B167" s="21" t="s">
        <v>129</v>
      </c>
      <c r="C167" s="27">
        <f>G61/G63*G76</f>
        <v>14740.242057488653</v>
      </c>
      <c r="D167" s="27">
        <f>G62/G63*G76</f>
        <v>16689.757942511347</v>
      </c>
      <c r="E167" s="27">
        <f t="shared" ref="E167:E169" si="27">SUM(C167:D167)</f>
        <v>31430</v>
      </c>
    </row>
    <row r="168" spans="2:10" x14ac:dyDescent="0.25">
      <c r="B168" s="21" t="s">
        <v>135</v>
      </c>
      <c r="C168" s="27">
        <f>G61/G63*G77</f>
        <v>187.59455370650528</v>
      </c>
      <c r="D168" s="27">
        <f>G62/G63*G77</f>
        <v>212.40544629349469</v>
      </c>
      <c r="E168" s="27">
        <f t="shared" si="27"/>
        <v>400</v>
      </c>
    </row>
    <row r="169" spans="2:10" x14ac:dyDescent="0.25">
      <c r="B169" s="21" t="s">
        <v>130</v>
      </c>
      <c r="C169" s="27">
        <f>G105/G107*G119</f>
        <v>20088</v>
      </c>
      <c r="D169" s="27">
        <f>G106/G107*G119</f>
        <v>6318</v>
      </c>
      <c r="E169" s="27">
        <f t="shared" si="27"/>
        <v>26406</v>
      </c>
    </row>
    <row r="170" spans="2:10" x14ac:dyDescent="0.25">
      <c r="B170" s="26" t="s">
        <v>137</v>
      </c>
      <c r="C170" s="26">
        <f>G57</f>
        <v>124</v>
      </c>
      <c r="D170" s="26">
        <f>G58</f>
        <v>117</v>
      </c>
      <c r="E170" s="26">
        <f>SUM(C170:D170)</f>
        <v>241</v>
      </c>
    </row>
    <row r="171" spans="2:10" x14ac:dyDescent="0.25">
      <c r="B171" s="26" t="s">
        <v>138</v>
      </c>
      <c r="C171" s="26">
        <f>C166</f>
        <v>35015.836611195162</v>
      </c>
      <c r="D171" s="26">
        <f>D166</f>
        <v>23220.163388804842</v>
      </c>
      <c r="E171" s="26">
        <f>E166</f>
        <v>58236</v>
      </c>
    </row>
    <row r="172" spans="2:10" x14ac:dyDescent="0.25">
      <c r="B172" s="1" t="s">
        <v>140</v>
      </c>
      <c r="C172" s="26">
        <f>C171+C174</f>
        <v>262923.72042862256</v>
      </c>
      <c r="D172" s="26">
        <f>D171+D174</f>
        <v>238262.27957137747</v>
      </c>
      <c r="E172" s="26">
        <f>E171+E174</f>
        <v>501186</v>
      </c>
    </row>
    <row r="173" spans="2:10" x14ac:dyDescent="0.25">
      <c r="B173" s="1" t="s">
        <v>142</v>
      </c>
      <c r="C173" s="26">
        <f>C172/C170</f>
        <v>2120.3525841017949</v>
      </c>
      <c r="D173" s="26">
        <f>D172/D170</f>
        <v>2036.4297399263032</v>
      </c>
      <c r="E173" s="26">
        <f>E172/E170</f>
        <v>2079.6099585062238</v>
      </c>
    </row>
    <row r="174" spans="2:10" x14ac:dyDescent="0.25">
      <c r="B174" s="30" t="s">
        <v>131</v>
      </c>
      <c r="C174" s="26">
        <f>SUM(C175:C177)</f>
        <v>227907.88381742738</v>
      </c>
      <c r="D174" s="26">
        <f>SUM(D175:D177)</f>
        <v>215042.11618257262</v>
      </c>
      <c r="E174" s="26">
        <f>SUM(E175:E177)</f>
        <v>442950</v>
      </c>
    </row>
    <row r="175" spans="2:10" x14ac:dyDescent="0.25">
      <c r="B175" s="27" t="s">
        <v>132</v>
      </c>
      <c r="C175" s="27">
        <f>E175*C170/E170</f>
        <v>39901.244813278012</v>
      </c>
      <c r="D175" s="27">
        <f>E175*D170/E170</f>
        <v>37648.755186721988</v>
      </c>
      <c r="E175" s="27">
        <f>G132</f>
        <v>77550</v>
      </c>
    </row>
    <row r="176" spans="2:10" x14ac:dyDescent="0.25">
      <c r="B176" s="27" t="s">
        <v>133</v>
      </c>
      <c r="C176" s="27">
        <f>E176*C170/E170</f>
        <v>121015.76763485477</v>
      </c>
      <c r="D176" s="27">
        <f>E176*D170/E170</f>
        <v>114184.23236514523</v>
      </c>
      <c r="E176" s="27">
        <f>G145</f>
        <v>235200</v>
      </c>
    </row>
    <row r="177" spans="2:7" x14ac:dyDescent="0.25">
      <c r="B177" s="27" t="s">
        <v>134</v>
      </c>
      <c r="C177" s="27">
        <f>E177*C170/E170</f>
        <v>66990.871369294604</v>
      </c>
      <c r="D177" s="27">
        <f>E177*D170/E170</f>
        <v>63209.128630705396</v>
      </c>
      <c r="E177" s="27">
        <f>G157</f>
        <v>130200</v>
      </c>
    </row>
    <row r="178" spans="2:7" ht="15.75" thickBot="1" x14ac:dyDescent="0.3"/>
    <row r="179" spans="2:7" x14ac:dyDescent="0.25">
      <c r="B179" s="50" t="s">
        <v>136</v>
      </c>
      <c r="C179" s="48">
        <f>G77/G78</f>
        <v>1.2566760917373547E-2</v>
      </c>
    </row>
    <row r="180" spans="2:7" ht="15.75" thickBot="1" x14ac:dyDescent="0.3">
      <c r="B180" s="51" t="s">
        <v>141</v>
      </c>
      <c r="C180" s="49">
        <f>E175/E169</f>
        <v>2.9368325380595319</v>
      </c>
    </row>
    <row r="182" spans="2:7" ht="15.75" thickBot="1" x14ac:dyDescent="0.3"/>
    <row r="183" spans="2:7" ht="15.75" thickBot="1" x14ac:dyDescent="0.3">
      <c r="B183" s="38" t="s">
        <v>143</v>
      </c>
      <c r="C183" s="39">
        <v>13</v>
      </c>
    </row>
    <row r="185" spans="2:7" x14ac:dyDescent="0.25">
      <c r="B185" s="26"/>
      <c r="C185" s="57" t="s">
        <v>49</v>
      </c>
      <c r="D185" s="58"/>
      <c r="E185" s="58"/>
      <c r="F185" s="59"/>
      <c r="G185" s="26"/>
    </row>
    <row r="186" spans="2:7" x14ac:dyDescent="0.25">
      <c r="B186" s="26"/>
      <c r="C186" s="26">
        <v>1</v>
      </c>
      <c r="D186" s="26">
        <v>2</v>
      </c>
      <c r="E186" s="26">
        <v>3</v>
      </c>
      <c r="F186" s="26">
        <v>4</v>
      </c>
      <c r="G186" s="26" t="s">
        <v>51</v>
      </c>
    </row>
    <row r="187" spans="2:7" x14ac:dyDescent="0.25">
      <c r="B187" s="26" t="s">
        <v>0</v>
      </c>
      <c r="C187" s="26" t="s">
        <v>50</v>
      </c>
      <c r="D187" s="26" t="s">
        <v>50</v>
      </c>
      <c r="E187" s="26" t="s">
        <v>50</v>
      </c>
      <c r="F187" s="26" t="s">
        <v>50</v>
      </c>
      <c r="G187" s="26" t="s">
        <v>50</v>
      </c>
    </row>
    <row r="188" spans="2:7" x14ac:dyDescent="0.25">
      <c r="B188" s="1" t="s">
        <v>144</v>
      </c>
      <c r="C188" s="26">
        <f>C28</f>
        <v>6735</v>
      </c>
      <c r="D188" s="26">
        <f t="shared" ref="D188:F188" si="28">D28</f>
        <v>7575</v>
      </c>
      <c r="E188" s="26">
        <f t="shared" si="28"/>
        <v>7575</v>
      </c>
      <c r="F188" s="26">
        <f t="shared" si="28"/>
        <v>5105</v>
      </c>
      <c r="G188" s="26">
        <f>G28</f>
        <v>26990</v>
      </c>
    </row>
    <row r="189" spans="2:7" x14ac:dyDescent="0.25">
      <c r="B189" s="1" t="s">
        <v>145</v>
      </c>
      <c r="C189" s="26">
        <f>G189/4</f>
        <v>125296.5</v>
      </c>
      <c r="D189" s="26">
        <f>G189/4</f>
        <v>125296.5</v>
      </c>
      <c r="E189" s="26">
        <f>G189/4</f>
        <v>125296.5</v>
      </c>
      <c r="F189" s="26">
        <f>G189/4</f>
        <v>125296.5</v>
      </c>
      <c r="G189" s="26">
        <f>E172</f>
        <v>501186</v>
      </c>
    </row>
    <row r="190" spans="2:7" x14ac:dyDescent="0.25">
      <c r="B190" s="1" t="s">
        <v>146</v>
      </c>
      <c r="C190" s="26">
        <f>G190/4</f>
        <v>58800</v>
      </c>
      <c r="D190" s="26">
        <f>G190/4</f>
        <v>58800</v>
      </c>
      <c r="E190" s="26">
        <f>G190/4</f>
        <v>58800</v>
      </c>
      <c r="F190" s="26">
        <f>G190/4</f>
        <v>58800</v>
      </c>
      <c r="G190" s="26">
        <f>E176</f>
        <v>235200</v>
      </c>
    </row>
    <row r="191" spans="2:7" ht="15.75" thickBot="1" x14ac:dyDescent="0.3">
      <c r="B191" s="33" t="s">
        <v>147</v>
      </c>
      <c r="C191" s="33">
        <f>G191/4</f>
        <v>32550</v>
      </c>
      <c r="D191" s="33">
        <f>G191/4</f>
        <v>32550</v>
      </c>
      <c r="E191" s="33">
        <f>G191/4</f>
        <v>32550</v>
      </c>
      <c r="F191" s="33">
        <f>G191/4</f>
        <v>32550</v>
      </c>
      <c r="G191" s="33">
        <f>E177</f>
        <v>130200</v>
      </c>
    </row>
    <row r="192" spans="2:7" ht="15.75" thickBot="1" x14ac:dyDescent="0.3">
      <c r="B192" s="37" t="s">
        <v>148</v>
      </c>
      <c r="C192" s="35">
        <f>C188-C189-C190-C191</f>
        <v>-209911.5</v>
      </c>
      <c r="D192" s="35">
        <f>D188-D189-D190-D191</f>
        <v>-209071.5</v>
      </c>
      <c r="E192" s="35">
        <f>E188-E189-E190-E191</f>
        <v>-209071.5</v>
      </c>
      <c r="F192" s="35">
        <f>F188-F189-F190-F191</f>
        <v>-211541.5</v>
      </c>
      <c r="G192" s="36">
        <f>SUM(C192:F192)</f>
        <v>-839596</v>
      </c>
    </row>
    <row r="195" spans="2:7" ht="15.75" thickBot="1" x14ac:dyDescent="0.3"/>
    <row r="196" spans="2:7" ht="15.75" thickBot="1" x14ac:dyDescent="0.3">
      <c r="B196" s="38" t="s">
        <v>149</v>
      </c>
      <c r="C196" s="39">
        <v>14</v>
      </c>
    </row>
    <row r="198" spans="2:7" x14ac:dyDescent="0.25">
      <c r="B198" s="26"/>
      <c r="C198" s="57" t="s">
        <v>49</v>
      </c>
      <c r="D198" s="58"/>
      <c r="E198" s="58"/>
      <c r="F198" s="59"/>
      <c r="G198" s="26"/>
    </row>
    <row r="199" spans="2:7" x14ac:dyDescent="0.25">
      <c r="B199" s="26"/>
      <c r="C199" s="26">
        <v>1</v>
      </c>
      <c r="D199" s="26">
        <v>2</v>
      </c>
      <c r="E199" s="26">
        <v>3</v>
      </c>
      <c r="F199" s="26">
        <v>4</v>
      </c>
      <c r="G199" s="26" t="s">
        <v>51</v>
      </c>
    </row>
    <row r="200" spans="2:7" x14ac:dyDescent="0.25">
      <c r="B200" s="26" t="s">
        <v>0</v>
      </c>
      <c r="C200" s="26" t="s">
        <v>50</v>
      </c>
      <c r="D200" s="26" t="s">
        <v>50</v>
      </c>
      <c r="E200" s="26" t="s">
        <v>50</v>
      </c>
      <c r="F200" s="26" t="s">
        <v>50</v>
      </c>
      <c r="G200" s="26" t="s">
        <v>50</v>
      </c>
    </row>
    <row r="201" spans="2:7" x14ac:dyDescent="0.25">
      <c r="B201" s="1" t="s">
        <v>150</v>
      </c>
      <c r="C201" s="26"/>
      <c r="D201" s="26"/>
      <c r="E201" s="26"/>
      <c r="F201" s="26"/>
      <c r="G201" s="26"/>
    </row>
    <row r="202" spans="2:7" x14ac:dyDescent="0.25">
      <c r="B202" s="1" t="s">
        <v>152</v>
      </c>
      <c r="C202" s="26"/>
      <c r="D202" s="26"/>
      <c r="E202" s="26"/>
      <c r="F202" s="26"/>
      <c r="G202" s="26"/>
    </row>
    <row r="203" spans="2:7" x14ac:dyDescent="0.25">
      <c r="B203" s="1" t="s">
        <v>165</v>
      </c>
      <c r="C203" s="26"/>
      <c r="D203" s="26"/>
      <c r="E203" s="26"/>
      <c r="F203" s="26"/>
      <c r="G203" s="26"/>
    </row>
    <row r="204" spans="2:7" x14ac:dyDescent="0.25">
      <c r="B204" s="26" t="s">
        <v>151</v>
      </c>
      <c r="C204" s="26"/>
      <c r="D204" s="26"/>
      <c r="E204" s="26"/>
      <c r="F204" s="26"/>
      <c r="G204" s="26"/>
    </row>
    <row r="205" spans="2:7" x14ac:dyDescent="0.25">
      <c r="B205" s="26" t="s">
        <v>153</v>
      </c>
      <c r="C205" s="26"/>
      <c r="D205" s="26"/>
      <c r="E205" s="26"/>
      <c r="F205" s="26"/>
      <c r="G205" s="26"/>
    </row>
    <row r="206" spans="2:7" x14ac:dyDescent="0.25">
      <c r="B206" s="26" t="s">
        <v>154</v>
      </c>
      <c r="C206" s="26"/>
      <c r="D206" s="26"/>
      <c r="E206" s="26"/>
      <c r="F206" s="26"/>
      <c r="G206" s="26"/>
    </row>
    <row r="207" spans="2:7" x14ac:dyDescent="0.25">
      <c r="B207" s="32" t="s">
        <v>155</v>
      </c>
      <c r="C207" s="26"/>
      <c r="D207" s="26"/>
      <c r="E207" s="26"/>
      <c r="F207" s="26"/>
      <c r="G207" s="26"/>
    </row>
    <row r="208" spans="2:7" x14ac:dyDescent="0.25">
      <c r="B208" s="1" t="s">
        <v>156</v>
      </c>
      <c r="C208" s="26"/>
      <c r="D208" s="26"/>
      <c r="E208" s="26"/>
      <c r="F208" s="26"/>
      <c r="G208" s="26"/>
    </row>
    <row r="209" spans="2:7" x14ac:dyDescent="0.25">
      <c r="B209" s="1" t="s">
        <v>157</v>
      </c>
      <c r="C209" s="26"/>
      <c r="D209" s="26"/>
      <c r="E209" s="26"/>
      <c r="F209" s="26"/>
      <c r="G209" s="26"/>
    </row>
    <row r="210" spans="2:7" x14ac:dyDescent="0.25">
      <c r="B210" s="1" t="s">
        <v>158</v>
      </c>
      <c r="C210" s="26"/>
      <c r="D210" s="26"/>
      <c r="E210" s="26"/>
      <c r="F210" s="26"/>
      <c r="G210" s="26"/>
    </row>
    <row r="211" spans="2:7" ht="15.75" thickBot="1" x14ac:dyDescent="0.3">
      <c r="B211" s="7" t="s">
        <v>159</v>
      </c>
      <c r="C211" s="33"/>
      <c r="D211" s="33"/>
      <c r="E211" s="33"/>
      <c r="F211" s="33"/>
      <c r="G211" s="33"/>
    </row>
    <row r="212" spans="2:7" ht="15.75" thickBot="1" x14ac:dyDescent="0.3">
      <c r="B212" s="53" t="s">
        <v>160</v>
      </c>
      <c r="C212" s="35"/>
      <c r="D212" s="35"/>
      <c r="E212" s="35"/>
      <c r="F212" s="35"/>
      <c r="G212" s="36"/>
    </row>
    <row r="213" spans="2:7" x14ac:dyDescent="0.25">
      <c r="B213" s="34" t="s">
        <v>161</v>
      </c>
      <c r="C213" s="34"/>
      <c r="D213" s="34"/>
      <c r="E213" s="34"/>
      <c r="F213" s="34"/>
      <c r="G213" s="34"/>
    </row>
    <row r="214" spans="2:7" x14ac:dyDescent="0.25">
      <c r="B214" s="26" t="s">
        <v>164</v>
      </c>
      <c r="C214" s="26"/>
      <c r="D214" s="26"/>
      <c r="E214" s="26"/>
      <c r="F214" s="26"/>
      <c r="G214" s="26"/>
    </row>
    <row r="215" spans="2:7" x14ac:dyDescent="0.25">
      <c r="B215" s="26" t="s">
        <v>162</v>
      </c>
      <c r="C215" s="26"/>
      <c r="D215" s="26"/>
      <c r="E215" s="26"/>
      <c r="F215" s="26"/>
      <c r="G215" s="26"/>
    </row>
    <row r="216" spans="2:7" x14ac:dyDescent="0.25">
      <c r="B216" s="26" t="s">
        <v>163</v>
      </c>
      <c r="C216" s="26"/>
      <c r="D216" s="26"/>
      <c r="E216" s="26"/>
      <c r="F216" s="26"/>
      <c r="G216" s="26"/>
    </row>
    <row r="217" spans="2:7" x14ac:dyDescent="0.25">
      <c r="B217" s="26" t="s">
        <v>162</v>
      </c>
      <c r="C217" s="26"/>
      <c r="D217" s="26"/>
      <c r="E217" s="26"/>
      <c r="F217" s="26"/>
      <c r="G217" s="26"/>
    </row>
    <row r="218" spans="2:7" x14ac:dyDescent="0.25">
      <c r="B218" s="26" t="s">
        <v>166</v>
      </c>
      <c r="C218" s="26"/>
      <c r="D218" s="26"/>
      <c r="E218" s="26"/>
      <c r="F218" s="26"/>
      <c r="G218" s="26"/>
    </row>
    <row r="219" spans="2:7" x14ac:dyDescent="0.25">
      <c r="B219" s="26" t="s">
        <v>167</v>
      </c>
      <c r="C219" s="26"/>
      <c r="D219" s="26"/>
      <c r="E219" s="26"/>
      <c r="F219" s="26"/>
      <c r="G219" s="26"/>
    </row>
    <row r="220" spans="2:7" x14ac:dyDescent="0.25">
      <c r="B220" s="26" t="s">
        <v>164</v>
      </c>
      <c r="C220" s="26"/>
      <c r="D220" s="26"/>
      <c r="E220" s="26"/>
      <c r="F220" s="26"/>
      <c r="G220" s="26"/>
    </row>
    <row r="221" spans="2:7" x14ac:dyDescent="0.25">
      <c r="B221" s="26" t="s">
        <v>162</v>
      </c>
      <c r="C221" s="26"/>
      <c r="D221" s="26"/>
      <c r="E221" s="26"/>
      <c r="F221" s="26"/>
      <c r="G221" s="26"/>
    </row>
    <row r="222" spans="2:7" x14ac:dyDescent="0.25">
      <c r="B222" s="26" t="s">
        <v>163</v>
      </c>
      <c r="C222" s="26"/>
      <c r="D222" s="26"/>
      <c r="E222" s="26"/>
      <c r="F222" s="26"/>
      <c r="G222" s="26"/>
    </row>
    <row r="223" spans="2:7" x14ac:dyDescent="0.25">
      <c r="B223" s="26" t="s">
        <v>162</v>
      </c>
      <c r="C223" s="26"/>
      <c r="D223" s="26"/>
      <c r="E223" s="26"/>
      <c r="F223" s="26"/>
      <c r="G223" s="26"/>
    </row>
    <row r="224" spans="2:7" ht="15.75" thickBot="1" x14ac:dyDescent="0.3">
      <c r="B224" s="33" t="s">
        <v>168</v>
      </c>
      <c r="C224" s="33"/>
      <c r="D224" s="33"/>
      <c r="E224" s="33"/>
      <c r="F224" s="33"/>
      <c r="G224" s="33"/>
    </row>
    <row r="225" spans="2:7" ht="15.75" thickBot="1" x14ac:dyDescent="0.3">
      <c r="B225" s="37" t="s">
        <v>171</v>
      </c>
      <c r="C225" s="35"/>
      <c r="D225" s="35"/>
      <c r="E225" s="35"/>
      <c r="F225" s="35"/>
      <c r="G225" s="36"/>
    </row>
    <row r="226" spans="2:7" x14ac:dyDescent="0.25">
      <c r="B226" s="34" t="s">
        <v>169</v>
      </c>
      <c r="C226" s="52"/>
      <c r="D226" s="34"/>
      <c r="E226" s="34"/>
      <c r="F226" s="34"/>
      <c r="G226" s="34"/>
    </row>
    <row r="227" spans="2:7" x14ac:dyDescent="0.25">
      <c r="B227" s="26" t="s">
        <v>170</v>
      </c>
      <c r="C227" s="26"/>
      <c r="D227" s="26"/>
      <c r="E227" s="26"/>
      <c r="F227" s="26"/>
      <c r="G227" s="26"/>
    </row>
    <row r="230" spans="2:7" ht="15.75" thickBot="1" x14ac:dyDescent="0.3"/>
    <row r="231" spans="2:7" ht="15.75" thickBot="1" x14ac:dyDescent="0.3">
      <c r="B231" s="38" t="s">
        <v>172</v>
      </c>
      <c r="C231" s="39">
        <v>15</v>
      </c>
    </row>
    <row r="233" spans="2:7" ht="30" x14ac:dyDescent="0.25">
      <c r="B233" s="26" t="s">
        <v>173</v>
      </c>
      <c r="C233" s="1" t="s">
        <v>197</v>
      </c>
      <c r="D233" s="1" t="s">
        <v>198</v>
      </c>
    </row>
    <row r="234" spans="2:7" x14ac:dyDescent="0.25">
      <c r="B234" s="26" t="s">
        <v>174</v>
      </c>
      <c r="C234" s="26"/>
      <c r="D234" s="26"/>
    </row>
    <row r="235" spans="2:7" x14ac:dyDescent="0.25">
      <c r="B235" s="26" t="s">
        <v>175</v>
      </c>
      <c r="C235" s="26"/>
      <c r="D235" s="26"/>
    </row>
    <row r="236" spans="2:7" x14ac:dyDescent="0.25">
      <c r="B236" s="26" t="s">
        <v>176</v>
      </c>
      <c r="C236" s="26"/>
      <c r="D236" s="26"/>
    </row>
    <row r="237" spans="2:7" x14ac:dyDescent="0.25">
      <c r="B237" s="26" t="s">
        <v>177</v>
      </c>
      <c r="C237" s="26"/>
      <c r="D237" s="26"/>
    </row>
    <row r="238" spans="2:7" x14ac:dyDescent="0.25">
      <c r="B238" s="26" t="s">
        <v>178</v>
      </c>
      <c r="C238" s="26"/>
      <c r="D238" s="26"/>
    </row>
    <row r="239" spans="2:7" x14ac:dyDescent="0.25">
      <c r="B239" s="26" t="s">
        <v>179</v>
      </c>
      <c r="C239" s="26"/>
      <c r="D239" s="26"/>
    </row>
    <row r="240" spans="2:7" x14ac:dyDescent="0.25">
      <c r="B240" s="26" t="s">
        <v>180</v>
      </c>
      <c r="C240" s="26"/>
      <c r="D240" s="26"/>
    </row>
    <row r="241" spans="2:4" x14ac:dyDescent="0.25">
      <c r="B241" s="26" t="s">
        <v>181</v>
      </c>
      <c r="C241" s="26"/>
      <c r="D241" s="26"/>
    </row>
    <row r="242" spans="2:4" x14ac:dyDescent="0.25">
      <c r="B242" s="26" t="s">
        <v>182</v>
      </c>
      <c r="C242" s="26"/>
      <c r="D242" s="26"/>
    </row>
    <row r="243" spans="2:4" x14ac:dyDescent="0.25">
      <c r="B243" s="26" t="s">
        <v>183</v>
      </c>
      <c r="C243" s="26"/>
      <c r="D243" s="26"/>
    </row>
    <row r="244" spans="2:4" x14ac:dyDescent="0.25">
      <c r="B244" s="26" t="s">
        <v>184</v>
      </c>
      <c r="C244" s="26"/>
      <c r="D244" s="26"/>
    </row>
    <row r="245" spans="2:4" x14ac:dyDescent="0.25">
      <c r="B245" s="26" t="s">
        <v>185</v>
      </c>
      <c r="C245" s="26"/>
      <c r="D245" s="26"/>
    </row>
    <row r="246" spans="2:4" x14ac:dyDescent="0.25">
      <c r="B246" s="26" t="s">
        <v>186</v>
      </c>
      <c r="C246" s="26"/>
      <c r="D246" s="26"/>
    </row>
    <row r="247" spans="2:4" x14ac:dyDescent="0.25">
      <c r="B247" s="30" t="s">
        <v>187</v>
      </c>
      <c r="C247" s="30"/>
      <c r="D247" s="30"/>
    </row>
    <row r="248" spans="2:4" x14ac:dyDescent="0.25">
      <c r="B248" s="26" t="s">
        <v>188</v>
      </c>
      <c r="C248" s="26"/>
      <c r="D248" s="26"/>
    </row>
    <row r="249" spans="2:4" x14ac:dyDescent="0.25">
      <c r="B249" s="26" t="s">
        <v>189</v>
      </c>
      <c r="C249" s="26"/>
      <c r="D249" s="26"/>
    </row>
    <row r="250" spans="2:4" x14ac:dyDescent="0.25">
      <c r="B250" s="26" t="s">
        <v>190</v>
      </c>
      <c r="C250" s="26"/>
      <c r="D250" s="26"/>
    </row>
    <row r="251" spans="2:4" x14ac:dyDescent="0.25">
      <c r="B251" s="26" t="s">
        <v>191</v>
      </c>
      <c r="C251" s="26"/>
      <c r="D251" s="26"/>
    </row>
    <row r="252" spans="2:4" x14ac:dyDescent="0.25">
      <c r="B252" s="26" t="s">
        <v>192</v>
      </c>
      <c r="C252" s="26"/>
      <c r="D252" s="26"/>
    </row>
    <row r="253" spans="2:4" x14ac:dyDescent="0.25">
      <c r="B253" s="26" t="s">
        <v>193</v>
      </c>
      <c r="C253" s="26"/>
      <c r="D253" s="26"/>
    </row>
    <row r="254" spans="2:4" x14ac:dyDescent="0.25">
      <c r="B254" s="26" t="s">
        <v>195</v>
      </c>
      <c r="C254" s="26"/>
      <c r="D254" s="26"/>
    </row>
    <row r="255" spans="2:4" x14ac:dyDescent="0.25">
      <c r="B255" s="30" t="s">
        <v>194</v>
      </c>
      <c r="C255" s="30"/>
      <c r="D255" s="30"/>
    </row>
  </sheetData>
  <mergeCells count="14">
    <mergeCell ref="C185:F185"/>
    <mergeCell ref="C198:F198"/>
    <mergeCell ref="C98:F98"/>
    <mergeCell ref="C112:F112"/>
    <mergeCell ref="C151:F151"/>
    <mergeCell ref="C138:F138"/>
    <mergeCell ref="C125:F125"/>
    <mergeCell ref="F163:J163"/>
    <mergeCell ref="C84:F84"/>
    <mergeCell ref="C4:F4"/>
    <mergeCell ref="C71:F71"/>
    <mergeCell ref="C54:F54"/>
    <mergeCell ref="C34:F34"/>
    <mergeCell ref="C21:F21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ИсхДанные</vt:lpstr>
      <vt:lpstr>СистемаПоказателей</vt:lpstr>
    </vt:vector>
  </TitlesOfParts>
  <Company>SoftlineGroup.com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Melkikh, Elena</dc:creator>
  <cp:lastModifiedBy>Aleksey Chembrovich</cp:lastModifiedBy>
  <cp:lastPrinted>2017-01-31T14:41:50Z</cp:lastPrinted>
  <dcterms:created xsi:type="dcterms:W3CDTF">2016-12-19T14:10:25Z</dcterms:created>
  <dcterms:modified xsi:type="dcterms:W3CDTF">2025-03-27T13:41:15Z</dcterms:modified>
</cp:coreProperties>
</file>