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40" i="2" l="1"/>
  <c r="D40" i="2"/>
  <c r="C40" i="2"/>
  <c r="D15" i="2"/>
  <c r="C21" i="2"/>
  <c r="I47" i="2"/>
  <c r="E39" i="2" l="1"/>
  <c r="D39" i="2"/>
  <c r="C39" i="2"/>
  <c r="D37" i="2" l="1"/>
  <c r="C37" i="2"/>
  <c r="E38" i="2" l="1"/>
  <c r="E37" i="2"/>
  <c r="D24" i="2"/>
  <c r="E36" i="2" l="1"/>
  <c r="E35" i="2"/>
  <c r="C50" i="2" l="1"/>
  <c r="I49" i="2" l="1"/>
  <c r="E21" i="2" l="1"/>
  <c r="E34" i="2" l="1"/>
  <c r="E33" i="2" l="1"/>
  <c r="E32" i="2"/>
  <c r="E31" i="2" l="1"/>
  <c r="C24" i="2"/>
  <c r="J5" i="1" l="1"/>
  <c r="J4" i="1"/>
  <c r="E4" i="1"/>
  <c r="H5" i="1"/>
  <c r="G5" i="1"/>
  <c r="F5" i="1"/>
  <c r="E5" i="1"/>
  <c r="D5" i="1"/>
  <c r="F4" i="1"/>
  <c r="D4" i="1"/>
  <c r="C4" i="1"/>
  <c r="E29" i="2" l="1"/>
  <c r="E30" i="2"/>
  <c r="C20" i="2"/>
  <c r="E27" i="2" l="1"/>
  <c r="E26" i="2"/>
  <c r="I3" i="2" l="1"/>
  <c r="K3" i="2" l="1"/>
  <c r="E16" i="2" l="1"/>
  <c r="C49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2" i="2" l="1"/>
  <c r="E6" i="2"/>
  <c r="I6" i="1"/>
  <c r="K57" i="2" l="1"/>
  <c r="C51" i="2" s="1"/>
  <c r="D45" i="2" s="1"/>
  <c r="B10" i="1"/>
  <c r="C10" i="1"/>
  <c r="H6" i="1"/>
  <c r="G6" i="1"/>
  <c r="F6" i="1"/>
  <c r="E6" i="1"/>
  <c r="D6" i="1"/>
  <c r="C6" i="1"/>
  <c r="J6" i="1" s="1"/>
  <c r="C45" i="2" l="1"/>
  <c r="D10" i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<sst xmlns="http://schemas.openxmlformats.org/spreadsheetml/2006/main" count="110" uniqueCount="103">
  <si>
    <t>Помещение</t>
  </si>
  <si>
    <t>Спальня 1</t>
  </si>
  <si>
    <t>Спальня 2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</si>
  <si>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</si>
  <si>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</si>
  <si>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</si>
  <si>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</si>
  <si>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</si>
  <si>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</si>
  <si>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</si>
  <si>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</si>
  <si>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</si>
  <si>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</si>
  <si>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</si>
  <si>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</si>
  <si>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</si>
  <si>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</si>
  <si>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</si>
  <si>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</si>
  <si>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</si>
  <si>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</si>
  <si>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</si>
  <si>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</si>
  <si>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</si>
  <si>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</si>
  <si>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</si>
  <si>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</si>
  <si>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</si>
  <si>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</si>
  <si>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</si>
  <si>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</si>
  <si>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</si>
  <si>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</si>
  <si>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</si>
  <si>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</si>
  <si>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</si>
  <si>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</si>
  <si>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</si>
  <si>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</si>
  <si>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</si>
  <si>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</si>
  <si>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</si>
  <si>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</si>
  <si>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</si>
  <si>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</si>
  <si>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</si>
  <si>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</si>
  <si>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</si>
  <si>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</si>
  <si>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</si>
  <si>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</si>
  <si>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</si>
  <si>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</si>
  <si>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</si>
  <si>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</si>
  <si>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</si>
  <si>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</si>
  <si>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</si>
  <si>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</si>
  <si>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</si>
  <si>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</si>
  <si>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</si>
  <si>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</si>
  <si>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</si>
  <si>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</si>
  <si>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</si>
  <si>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</si>
  <si>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</si>
  <si>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</si>
  <si>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</si>
  <si>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</si>
  <si>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</si>
  <si>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</si>
  <si>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</si>
  <si>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</si>
  <si>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</si>
  <si>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</si>
  <si>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</si>
  <si>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</si>
  <si>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</si>
  <si>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</si>
  <si>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</si>
  <si>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</si>
  <si>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</si>
  <si>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</si>
  <si>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</si>
  <si>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</si>
  <si>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</si>
  <si>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</si>
  <si>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</si>
  <si>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</si>
  <si>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</si>
  <si>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</si>
  <si>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</si>
  <si>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Sстены 4</t>
  </si>
  <si>
    <t>Sстены 3</t>
  </si>
  <si>
    <t>Sстены 2</t>
  </si>
  <si>
    <t xml:space="preserve">Sстены 1 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</si>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</sst>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</cellStyleXfs>
  <cellXfs count="36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4" fontId="3" fillId="11" borderId="0" xfId="13" applyNumberFormat="1"/>
    <xf numFmtId="0" fontId="5" fillId="12" borderId="0" xfId="14"/>
    <xf numFmtId="0" fontId="5" fillId="7" borderId="0" xfId="8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</cellXfs>
  <cellStyles count="15">
    <cellStyle name="20% - Акцент1" xfId="5" builtinId="30"/>
    <cellStyle name="20% - Акцент3" xfId="11" builtinId="38"/>
    <cellStyle name="20% - Акцент6" xfId="8" builtinId="50"/>
    <cellStyle name="40% - Акцент1" xfId="9" builtinId="31"/>
    <cellStyle name="40% - Акцент2" xfId="14" builtinId="35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Заголовок 1" xfId="1" builtinId="16"/>
    <cellStyle name="Заголовок 2" xfId="2" builtinId="17"/>
    <cellStyle name="Обычный" xfId="0" builtinId="0"/>
    <cellStyle name="Процентный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4" sqref="B4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98</v>
      </c>
      <c r="C1" s="1" t="s">
        <v>97</v>
      </c>
      <c r="D1" s="1" t="s">
        <v>96</v>
      </c>
      <c r="E1" s="1" t="s">
        <v>95</v>
      </c>
      <c r="F1" s="1" t="s">
        <v>94</v>
      </c>
      <c r="G1" s="1" t="s">
        <v>93</v>
      </c>
      <c r="H1" s="1" t="s">
        <v>92</v>
      </c>
      <c r="I1" s="4" t="s">
        <v>10</v>
      </c>
      <c r="J1" s="1" t="s">
        <v>91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>
        <f>4.38*B15-1.45*1.4</f>
        <v>10.015000000000001</v>
      </c>
      <c r="D4" s="3">
        <f>6.24*B15-1.15*1.4</f>
        <v>15.55</v>
      </c>
      <c r="E4" s="3">
        <f>3.2*B15-2</f>
        <v>6.8000000000000007</v>
      </c>
      <c r="F4" s="3">
        <f>6.28*B15-0.9*2*2</f>
        <v>13.67</v>
      </c>
      <c r="G4" s="3">
        <v>0</v>
      </c>
      <c r="H4" s="3">
        <v>0</v>
      </c>
      <c r="I4">
        <v>0</v>
      </c>
      <c r="J4" s="3">
        <f>SUM(C4:I4)</f>
        <v>46.035000000000004</v>
      </c>
    </row>
    <row r="5" spans="1:10" x14ac:dyDescent="0.25">
      <c r="A5" t="s">
        <v>74</v>
      </c>
      <c r="B5" s="3">
        <v>6.22</v>
      </c>
      <c r="C5" s="3">
        <v>0</v>
      </c>
      <c r="D5" s="3">
        <f>1.14*B15-0.7*2</f>
        <v>1.7349999999999999</v>
      </c>
      <c r="E5" s="3">
        <f>0.6*B15</f>
        <v>1.65</v>
      </c>
      <c r="F5" s="3">
        <f>1.56*B15</f>
        <v>4.29</v>
      </c>
      <c r="G5" s="3">
        <f>1.8*B15-1*2</f>
        <v>2.95</v>
      </c>
      <c r="H5" s="3">
        <f>2.7*B15</f>
        <v>7.4250000000000007</v>
      </c>
      <c r="I5">
        <v>0</v>
      </c>
      <c r="J5" s="3">
        <f>SUM(C5:I5)</f>
        <v>18.05</v>
      </c>
    </row>
    <row r="6" spans="1:10" x14ac:dyDescent="0.25">
      <c r="A6" t="s">
        <v>4</v>
      </c>
      <c r="B6" s="3">
        <v>7</v>
      </c>
      <c r="C6" s="3">
        <f>3.05*B15</f>
        <v>8.3874999999999993</v>
      </c>
      <c r="D6" s="3">
        <f>2.63*B15-1.15*1.4</f>
        <v>5.6225000000000005</v>
      </c>
      <c r="E6" s="3">
        <f>2.46*B15</f>
        <v>6.7649999999999997</v>
      </c>
      <c r="F6" s="3">
        <f>1.74*B15</f>
        <v>4.7850000000000001</v>
      </c>
      <c r="G6" s="3">
        <f>0.6*B15</f>
        <v>1.65</v>
      </c>
      <c r="H6" s="3">
        <f>0.89*B15-2*0.7</f>
        <v>1.0475000000000003</v>
      </c>
      <c r="I6" s="3">
        <f>1*2*2+0.2*2</f>
        <v>4.4000000000000004</v>
      </c>
      <c r="J6" s="3">
        <f>SUM(C6:I7)</f>
        <v>32.657499999999999</v>
      </c>
    </row>
    <row r="7" spans="1:10" x14ac:dyDescent="0.25">
      <c r="A7" t="s">
        <v>17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5</v>
      </c>
      <c r="C9" t="s">
        <v>6</v>
      </c>
      <c r="D9" t="s">
        <v>8</v>
      </c>
    </row>
    <row r="10" spans="1:10" x14ac:dyDescent="0.25">
      <c r="A10" t="s">
        <v>7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9</v>
      </c>
      <c r="B11">
        <f>J6*B16</f>
        <v>9797.25</v>
      </c>
      <c r="C11">
        <f>J6*B17</f>
        <v>19594.5</v>
      </c>
      <c r="D11">
        <f>B11+C11</f>
        <v>29391.75</v>
      </c>
    </row>
    <row r="12" spans="1:10" x14ac:dyDescent="0.25">
      <c r="B12" t="s">
        <v>8</v>
      </c>
      <c r="D12">
        <f>SUM(D10:D11)</f>
        <v>104851.75</v>
      </c>
    </row>
    <row r="13" spans="1:10" x14ac:dyDescent="0.25">
      <c r="A13" t="s">
        <v>11</v>
      </c>
      <c r="B13">
        <v>5000</v>
      </c>
    </row>
    <row r="14" spans="1:10" x14ac:dyDescent="0.25">
      <c r="A14" t="s">
        <v>12</v>
      </c>
      <c r="B14">
        <v>5000</v>
      </c>
    </row>
    <row r="15" spans="1:10" x14ac:dyDescent="0.25">
      <c r="A15" t="s">
        <v>13</v>
      </c>
      <c r="B15">
        <v>2.75</v>
      </c>
    </row>
    <row r="16" spans="1:10" x14ac:dyDescent="0.25">
      <c r="A16" t="s">
        <v>15</v>
      </c>
      <c r="B16">
        <v>300</v>
      </c>
      <c r="C16">
        <v>500</v>
      </c>
    </row>
    <row r="17" spans="1:2" x14ac:dyDescent="0.25">
      <c r="A17" t="s">
        <v>14</v>
      </c>
      <c r="B17">
        <v>600</v>
      </c>
    </row>
    <row r="18" spans="1:2" x14ac:dyDescent="0.25">
      <c r="A18" t="s">
        <v>16</v>
      </c>
      <c r="B18">
        <f>D12+B13+B14</f>
        <v>114851.75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14" workbookViewId="0">
      <selection activeCell="A36" sqref="A36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18</v>
      </c>
      <c r="B1" s="1" t="s">
        <v>19</v>
      </c>
      <c r="C1" s="7" t="s">
        <v>20</v>
      </c>
      <c r="D1" s="7" t="s">
        <v>21</v>
      </c>
      <c r="E1" s="5" t="s">
        <v>27</v>
      </c>
      <c r="G1" s="25" t="s">
        <v>68</v>
      </c>
      <c r="H1" s="25"/>
      <c r="I1" s="25"/>
      <c r="J1" s="25" t="s">
        <v>69</v>
      </c>
      <c r="K1" s="27">
        <v>7.0000000000000007E-2</v>
      </c>
    </row>
    <row r="2" spans="1:11" ht="30.75" thickTop="1" x14ac:dyDescent="0.25">
      <c r="A2" s="6">
        <v>43003</v>
      </c>
      <c r="B2" t="s">
        <v>22</v>
      </c>
      <c r="C2" s="8">
        <v>20000</v>
      </c>
      <c r="D2" s="8">
        <v>20000</v>
      </c>
      <c r="E2" s="8">
        <f>C2-D2</f>
        <v>0</v>
      </c>
      <c r="G2" s="16" t="s">
        <v>18</v>
      </c>
      <c r="H2" s="26" t="s">
        <v>63</v>
      </c>
      <c r="I2" s="26" t="s">
        <v>67</v>
      </c>
      <c r="J2" s="28" t="s">
        <v>70</v>
      </c>
      <c r="K2" s="26" t="s">
        <v>64</v>
      </c>
    </row>
    <row r="3" spans="1:11" x14ac:dyDescent="0.25">
      <c r="A3" s="6">
        <v>43022</v>
      </c>
      <c r="B3" t="s">
        <v>23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36</v>
      </c>
      <c r="J3" s="8">
        <v>200000</v>
      </c>
      <c r="K3" s="14">
        <f ca="1">J3*K1/365*I3</f>
        <v>1380.8219178082193</v>
      </c>
    </row>
    <row r="4" spans="1:11" x14ac:dyDescent="0.25">
      <c r="A4" s="6">
        <v>43026</v>
      </c>
      <c r="B4" t="s">
        <v>24</v>
      </c>
      <c r="C4" s="8">
        <v>604</v>
      </c>
      <c r="D4" s="8">
        <v>604</v>
      </c>
      <c r="E4" s="8">
        <f t="shared" si="0"/>
        <v>0</v>
      </c>
      <c r="I4" s="8"/>
      <c r="J4" s="8"/>
      <c r="K4" s="8"/>
    </row>
    <row r="5" spans="1:11" x14ac:dyDescent="0.25">
      <c r="A5" s="6">
        <v>43030</v>
      </c>
      <c r="B5" t="s">
        <v>25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26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29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28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1" x14ac:dyDescent="0.25">
      <c r="A9" s="6">
        <v>43038</v>
      </c>
      <c r="B9" s="9" t="s">
        <v>32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35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36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72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A13" s="6">
        <v>43067</v>
      </c>
      <c r="B13" s="9" t="s">
        <v>30</v>
      </c>
      <c r="C13" s="8">
        <v>11900</v>
      </c>
      <c r="D13" s="8">
        <v>11900</v>
      </c>
      <c r="E13" s="8">
        <f t="shared" si="1"/>
        <v>0</v>
      </c>
    </row>
    <row r="14" spans="1:11" x14ac:dyDescent="0.25">
      <c r="A14" s="6">
        <v>43050</v>
      </c>
      <c r="B14" s="9" t="s">
        <v>11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37</v>
      </c>
      <c r="C15" s="8">
        <f>75906+12670</f>
        <v>88576</v>
      </c>
      <c r="D15" s="8">
        <f>38000+5500+40900</f>
        <v>84400</v>
      </c>
      <c r="E15" s="8">
        <f t="shared" si="1"/>
        <v>4176</v>
      </c>
    </row>
    <row r="16" spans="1:11" x14ac:dyDescent="0.25">
      <c r="A16" s="6">
        <v>43064</v>
      </c>
      <c r="B16" s="9" t="s">
        <v>65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66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40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34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41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83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42</v>
      </c>
      <c r="C22" s="8">
        <v>12000</v>
      </c>
      <c r="D22" s="8">
        <v>0</v>
      </c>
      <c r="E22" s="8">
        <f t="shared" si="1"/>
        <v>12000</v>
      </c>
    </row>
    <row r="23" spans="1:5" x14ac:dyDescent="0.25">
      <c r="A23" s="6">
        <v>43057</v>
      </c>
      <c r="B23" s="9" t="s">
        <v>55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81</v>
      </c>
      <c r="C24" s="8">
        <f>24000+3000</f>
        <v>27000</v>
      </c>
      <c r="D24" s="8">
        <f>14000+3000+5000</f>
        <v>22000</v>
      </c>
      <c r="E24" s="8">
        <f t="shared" si="1"/>
        <v>5000</v>
      </c>
    </row>
    <row r="25" spans="1:5" x14ac:dyDescent="0.25">
      <c r="A25" s="6">
        <v>43051</v>
      </c>
      <c r="B25" s="9" t="s">
        <v>39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73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75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60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71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71</v>
      </c>
      <c r="C30" s="8">
        <v>1560</v>
      </c>
      <c r="D30" s="8">
        <v>1560</v>
      </c>
      <c r="E30" s="8">
        <f t="shared" ref="E30:E39" si="2">C30-D30</f>
        <v>0</v>
      </c>
    </row>
    <row r="31" spans="1:5" x14ac:dyDescent="0.25">
      <c r="A31" s="6">
        <v>43064</v>
      </c>
      <c r="B31" s="9" t="s">
        <v>77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78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79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82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89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90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99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100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102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10" t="s">
        <v>38</v>
      </c>
      <c r="B40" s="10"/>
      <c r="C40" s="11">
        <f>SUM(C2:C39)</f>
        <v>493981</v>
      </c>
      <c r="D40" s="11">
        <f>SUM(D2:D39)</f>
        <v>472805</v>
      </c>
      <c r="E40" s="11">
        <f>SUM(E2:E39)</f>
        <v>21176</v>
      </c>
    </row>
    <row r="42" spans="1:9" x14ac:dyDescent="0.25">
      <c r="C42" s="8"/>
    </row>
    <row r="43" spans="1:9" x14ac:dyDescent="0.25">
      <c r="C43" s="34" t="s">
        <v>76</v>
      </c>
      <c r="D43" s="35"/>
    </row>
    <row r="44" spans="1:9" x14ac:dyDescent="0.25">
      <c r="C44" s="15" t="s">
        <v>52</v>
      </c>
      <c r="D44" s="16" t="s">
        <v>51</v>
      </c>
      <c r="H44" s="20" t="s">
        <v>56</v>
      </c>
      <c r="I44" s="20"/>
    </row>
    <row r="45" spans="1:9" x14ac:dyDescent="0.25">
      <c r="B45" t="s">
        <v>43</v>
      </c>
      <c r="C45" s="13">
        <f>C51-C49+E40</f>
        <v>-2278824</v>
      </c>
      <c r="D45" s="13">
        <f>C51-C49</f>
        <v>-2300000</v>
      </c>
      <c r="H45" t="s">
        <v>57</v>
      </c>
      <c r="I45" s="8">
        <v>20000</v>
      </c>
    </row>
    <row r="46" spans="1:9" x14ac:dyDescent="0.25">
      <c r="B46" t="s">
        <v>44</v>
      </c>
      <c r="C46" s="8">
        <v>2000000</v>
      </c>
      <c r="H46" t="s">
        <v>59</v>
      </c>
      <c r="I46" s="8">
        <v>12000</v>
      </c>
    </row>
    <row r="47" spans="1:9" x14ac:dyDescent="0.25">
      <c r="B47" t="s">
        <v>45</v>
      </c>
      <c r="C47" s="8">
        <v>100000</v>
      </c>
      <c r="H47" t="s">
        <v>80</v>
      </c>
      <c r="I47" s="8">
        <f>520000+1600000</f>
        <v>2120000</v>
      </c>
    </row>
    <row r="48" spans="1:9" x14ac:dyDescent="0.25">
      <c r="B48" t="s">
        <v>61</v>
      </c>
      <c r="C48" s="8">
        <v>200000</v>
      </c>
      <c r="H48" t="s">
        <v>84</v>
      </c>
      <c r="I48" s="8">
        <v>-18800</v>
      </c>
    </row>
    <row r="49" spans="2:11" x14ac:dyDescent="0.25">
      <c r="B49" s="23" t="s">
        <v>62</v>
      </c>
      <c r="C49" s="24">
        <f>SUM(C46:C48)</f>
        <v>2300000</v>
      </c>
      <c r="H49" s="30" t="s">
        <v>58</v>
      </c>
      <c r="I49" s="31">
        <f>SUM(I45:I48)</f>
        <v>2133200</v>
      </c>
    </row>
    <row r="50" spans="2:11" x14ac:dyDescent="0.25">
      <c r="B50" t="s">
        <v>31</v>
      </c>
      <c r="C50" s="8">
        <f>2750000</f>
        <v>2750000</v>
      </c>
      <c r="I50" s="8"/>
    </row>
    <row r="51" spans="2:11" x14ac:dyDescent="0.25">
      <c r="B51" s="21" t="s">
        <v>101</v>
      </c>
      <c r="C51" s="22">
        <f>C50-I49-K57</f>
        <v>0</v>
      </c>
    </row>
    <row r="52" spans="2:11" x14ac:dyDescent="0.25">
      <c r="B52" s="18" t="s">
        <v>33</v>
      </c>
      <c r="C52" s="12">
        <f>C50+C40</f>
        <v>3243981</v>
      </c>
    </row>
    <row r="54" spans="2:11" x14ac:dyDescent="0.25">
      <c r="C54" s="33" t="s">
        <v>53</v>
      </c>
      <c r="D54" s="33"/>
      <c r="E54" s="33" t="s">
        <v>51</v>
      </c>
      <c r="F54" s="33"/>
      <c r="I54" s="17" t="s">
        <v>85</v>
      </c>
      <c r="J54" s="17"/>
      <c r="K54" s="14">
        <v>2736800</v>
      </c>
    </row>
    <row r="55" spans="2:11" x14ac:dyDescent="0.25">
      <c r="B55" t="s">
        <v>46</v>
      </c>
      <c r="C55" s="17" t="s">
        <v>47</v>
      </c>
      <c r="D55" s="19" t="s">
        <v>54</v>
      </c>
      <c r="E55" s="17" t="s">
        <v>47</v>
      </c>
      <c r="F55" s="19" t="s">
        <v>54</v>
      </c>
      <c r="I55" s="17" t="s">
        <v>86</v>
      </c>
      <c r="J55" s="17"/>
      <c r="K55" s="14">
        <v>2120000</v>
      </c>
    </row>
    <row r="56" spans="2:11" x14ac:dyDescent="0.25">
      <c r="B56" t="s">
        <v>48</v>
      </c>
      <c r="C56" s="14">
        <v>7500</v>
      </c>
      <c r="D56" s="14">
        <v>9800</v>
      </c>
      <c r="E56" s="14">
        <v>5900</v>
      </c>
      <c r="F56" s="14">
        <v>7700</v>
      </c>
      <c r="I56" s="19" t="s">
        <v>88</v>
      </c>
      <c r="J56" s="17"/>
      <c r="K56" s="14">
        <v>113924</v>
      </c>
    </row>
    <row r="57" spans="2:11" x14ac:dyDescent="0.25">
      <c r="B57" t="s">
        <v>49</v>
      </c>
      <c r="C57" s="14">
        <v>674000</v>
      </c>
      <c r="D57" s="14">
        <v>544000</v>
      </c>
      <c r="E57" s="14">
        <v>525000</v>
      </c>
      <c r="F57" s="14">
        <v>420000</v>
      </c>
      <c r="I57" s="32" t="s">
        <v>87</v>
      </c>
      <c r="J57" s="32"/>
      <c r="K57" s="14">
        <f>K54-K55</f>
        <v>616800</v>
      </c>
    </row>
    <row r="58" spans="2:11" x14ac:dyDescent="0.25">
      <c r="B58" t="s">
        <v>50</v>
      </c>
      <c r="C58">
        <v>10.996</v>
      </c>
      <c r="D58">
        <v>10.962999999999999</v>
      </c>
      <c r="E58">
        <v>10.996</v>
      </c>
      <c r="F58">
        <v>10.962999999999999</v>
      </c>
    </row>
  </sheetData>
  <mergeCells count="3">
    <mergeCell ref="C54:D54"/>
    <mergeCell ref="E54:F54"/>
    <mergeCell ref="C43:D43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dcterms:created xsi:type="dcterms:W3CDTF">2017-10-02T15:02:16Z</dcterms:created>
  <dcterms:modified xsi:type="dcterms:W3CDTF">2017-12-26T07:52:46Z</dcterms:modified>
</cp:coreProperties>
</file>