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33" i="2" l="1"/>
  <c r="E32" i="2" l="1"/>
  <c r="E31" i="2"/>
  <c r="E30" i="2" l="1"/>
  <c r="D23" i="2"/>
  <c r="C23" i="2"/>
  <c r="J5" i="1" l="1"/>
  <c r="J4" i="1"/>
  <c r="E4" i="1"/>
  <c r="H5" i="1"/>
  <c r="G5" i="1"/>
  <c r="F5" i="1"/>
  <c r="E5" i="1"/>
  <c r="D5" i="1"/>
  <c r="F4" i="1"/>
  <c r="D4" i="1"/>
  <c r="C4" i="1"/>
  <c r="E28" i="2" l="1"/>
  <c r="E29" i="2"/>
  <c r="C20" i="2"/>
  <c r="E26" i="2" l="1"/>
  <c r="E25" i="2"/>
  <c r="I3" i="2" l="1"/>
  <c r="K3" i="2" l="1"/>
  <c r="E16" i="2" l="1"/>
  <c r="C43" i="2" l="1"/>
  <c r="E27" i="2"/>
  <c r="C18" i="2" l="1"/>
  <c r="I42" i="2" l="1"/>
  <c r="E23" i="2"/>
  <c r="E22" i="2"/>
  <c r="C45" i="2" l="1"/>
  <c r="D39" i="2" s="1"/>
  <c r="E21" i="2"/>
  <c r="E20" i="2"/>
  <c r="E17" i="2"/>
  <c r="E18" i="2" l="1"/>
  <c r="D8" i="2"/>
  <c r="D15" i="2" l="1"/>
  <c r="C8" i="2"/>
  <c r="C24" i="2" l="1"/>
  <c r="D24" i="2"/>
  <c r="E24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D34" i="2" s="1"/>
  <c r="C6" i="2"/>
  <c r="C34" i="2" s="1"/>
  <c r="C46" i="2" l="1"/>
  <c r="E6" i="2"/>
  <c r="E34" i="2" s="1"/>
  <c r="C39" i="2" s="1"/>
  <c r="I6" i="1"/>
  <c r="B10" i="1" l="1"/>
  <c r="C10" i="1"/>
  <c r="H6" i="1"/>
  <c r="G6" i="1"/>
  <c r="F6" i="1"/>
  <c r="E6" i="1"/>
  <c r="D6" i="1"/>
  <c r="C6" i="1"/>
  <c r="J6" i="1" s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<sst xmlns="http://schemas.openxmlformats.org/spreadsheetml/2006/main" count="99" uniqueCount="91">
  <si>
    <t>Помещение</t>
  </si>
  <si>
    <t>Спальня 1</t>
  </si>
  <si>
    <t>Спальня 2</t>
  </si>
  <si>
    <t>Зал+Кухня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</si>
  <si>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</si>
  <si>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</si>
  <si>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</si>
  <si>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</si>
  <si>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</si>
  <si>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</si>
  <si>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</si>
  <si>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</si>
  <si>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</si>
  <si>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</si>
  <si>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</si>
  <si>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</si>
  <si>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</si>
  <si>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</si>
  <si>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</si>
  <si>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</si>
  <si>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</si>
  <si>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</si>
  <si>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</si>
  <si>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</si>
  <si>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</si>
  <si>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</si>
  <si>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</si>
  <si>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</si>
  <si>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</si>
  <si>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</si>
  <si>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</si>
  <si>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</si>
  <si>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</si>
  <si>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</si>
  <si>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</si>
  <si>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</si>
  <si>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</si>
  <si>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</si>
  <si>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</si>
  <si>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Осталось за дом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</si>
  <si>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</si>
  <si>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</si>
  <si>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</si>
  <si>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</si>
  <si>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</si>
  <si>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</si>
  <si>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</si>
  <si>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</si>
  <si>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</si>
  <si>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</si>
  <si>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</si>
  <si>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</si>
  <si>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</si>
  <si>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</si>
  <si>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</si>
  <si>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</si>
  <si>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</si>
  <si>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</si>
  <si>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</si>
  <si>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</si>
  <si>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</si>
  <si>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</si>
  <si>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</si>
  <si>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</si>
  <si>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Входная дверь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</si>
  <si>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</si>
  <si>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</si>
  <si>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</si>
  <si>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</si>
  <si>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</si>
  <si>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</si>
  <si>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</si>
  <si>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</si>
  <si>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</si>
  <si>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</si>
  <si>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</si>
  <si>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</si>
  <si>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</si>
  <si>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</si>
  <si>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</si>
  <si>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</si>
  <si>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</si>
  <si>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</si>
  <si>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</si>
  <si>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</si>
  <si>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</si>
  <si>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</si>
  <si>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</si>
  <si>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</si>
  <si>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</si>
  <si>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Затирка 1б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</si>
</sst>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</cellStyleXfs>
  <cellXfs count="35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4" fontId="4" fillId="2" borderId="0" xfId="3" applyNumberFormat="1" applyFont="1"/>
    <xf numFmtId="164" fontId="3" fillId="3" borderId="0" xfId="4" applyNumberFormat="1"/>
    <xf numFmtId="164" fontId="3" fillId="5" borderId="0" xfId="6" applyNumberFormat="1"/>
    <xf numFmtId="165" fontId="0" fillId="0" borderId="0" xfId="0" applyNumberFormat="1"/>
    <xf numFmtId="164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4" fontId="3" fillId="9" borderId="0" xfId="10" applyNumberFormat="1"/>
    <xf numFmtId="0" fontId="5" fillId="10" borderId="0" xfId="11"/>
    <xf numFmtId="164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4" fontId="3" fillId="11" borderId="0" xfId="13" applyNumberFormat="1"/>
    <xf numFmtId="0" fontId="5" fillId="7" borderId="0" xfId="8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</cellXfs>
  <cellStyles count="14">
    <cellStyle name="20% - Акцент1" xfId="5" builtinId="30"/>
    <cellStyle name="20% - Акцент3" xfId="11" builtinId="38"/>
    <cellStyle name="20% - Акцент6" xfId="8" builtinId="50"/>
    <cellStyle name="40% - Акцент1" xfId="9" builtinId="31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Заголовок 1" xfId="1" builtinId="16"/>
    <cellStyle name="Заголовок 2" xfId="2" builtinId="17"/>
    <cellStyle name="Обычный" xfId="0" builtinId="0"/>
    <cellStyle name="Процентный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G5" sqref="G5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4" t="s">
        <v>17</v>
      </c>
      <c r="J1" s="1" t="s">
        <v>15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>
        <f>4.38*B15-1.45*1.4</f>
        <v>10.015000000000001</v>
      </c>
      <c r="D4" s="3">
        <f>6.24*B15-1.15*1.4</f>
        <v>15.55</v>
      </c>
      <c r="E4" s="3">
        <f>3.2*B15-2</f>
        <v>6.8000000000000007</v>
      </c>
      <c r="F4" s="3">
        <f>6.28*B15-0.9*2*2</f>
        <v>13.67</v>
      </c>
      <c r="G4" s="3">
        <v>0</v>
      </c>
      <c r="H4" s="3">
        <v>0</v>
      </c>
      <c r="I4">
        <v>0</v>
      </c>
      <c r="J4" s="3">
        <f>SUM(C4:I4)</f>
        <v>46.035000000000004</v>
      </c>
    </row>
    <row r="5" spans="1:10" x14ac:dyDescent="0.25">
      <c r="A5" t="s">
        <v>83</v>
      </c>
      <c r="B5" s="3">
        <v>6.22</v>
      </c>
      <c r="C5" s="3">
        <v>0</v>
      </c>
      <c r="D5" s="3">
        <f>1.14*B15-0.7*2</f>
        <v>1.7349999999999999</v>
      </c>
      <c r="E5" s="3">
        <f>0.6*B15</f>
        <v>1.65</v>
      </c>
      <c r="F5" s="3">
        <f>1.56*B15</f>
        <v>4.29</v>
      </c>
      <c r="G5" s="3">
        <f>1.8*B15-1*2</f>
        <v>2.95</v>
      </c>
      <c r="H5" s="3">
        <f>2.7*B15</f>
        <v>7.4250000000000007</v>
      </c>
      <c r="I5">
        <v>0</v>
      </c>
      <c r="J5" s="3">
        <f>SUM(C5:I5)</f>
        <v>18.05</v>
      </c>
    </row>
    <row r="6" spans="1:10" x14ac:dyDescent="0.25">
      <c r="A6" t="s">
        <v>4</v>
      </c>
      <c r="B6" s="3">
        <v>7</v>
      </c>
      <c r="C6" s="3">
        <f>3.05*B15</f>
        <v>8.3874999999999993</v>
      </c>
      <c r="D6" s="3">
        <f>2.63*B15-1.15*1.4</f>
        <v>5.6225000000000005</v>
      </c>
      <c r="E6" s="3">
        <f>2.46*B15</f>
        <v>6.7649999999999997</v>
      </c>
      <c r="F6" s="3">
        <f>1.74*B15</f>
        <v>4.7850000000000001</v>
      </c>
      <c r="G6" s="3">
        <f>0.6*B15</f>
        <v>1.65</v>
      </c>
      <c r="H6" s="3">
        <f>0.89*B15-2*0.7</f>
        <v>1.0475000000000003</v>
      </c>
      <c r="I6" s="3">
        <f>1*2*2+0.2*2</f>
        <v>4.4000000000000004</v>
      </c>
      <c r="J6" s="3">
        <f>SUM(C6:I7)</f>
        <v>32.657499999999999</v>
      </c>
    </row>
    <row r="7" spans="1:10" x14ac:dyDescent="0.25">
      <c r="A7" t="s">
        <v>24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12</v>
      </c>
      <c r="C9" t="s">
        <v>13</v>
      </c>
      <c r="D9" t="s">
        <v>15</v>
      </c>
    </row>
    <row r="10" spans="1:10" x14ac:dyDescent="0.25">
      <c r="A10" t="s">
        <v>14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16</v>
      </c>
      <c r="B11">
        <f>J6*B16</f>
        <v>9797.25</v>
      </c>
      <c r="C11">
        <f>J6*B17</f>
        <v>19594.5</v>
      </c>
      <c r="D11">
        <f>B11+C11</f>
        <v>29391.75</v>
      </c>
    </row>
    <row r="12" spans="1:10" x14ac:dyDescent="0.25">
      <c r="B12" t="s">
        <v>15</v>
      </c>
      <c r="D12">
        <f>SUM(D10:D11)</f>
        <v>104851.75</v>
      </c>
    </row>
    <row r="13" spans="1:10" x14ac:dyDescent="0.25">
      <c r="A13" t="s">
        <v>18</v>
      </c>
      <c r="B13">
        <v>5000</v>
      </c>
    </row>
    <row r="14" spans="1:10" x14ac:dyDescent="0.25">
      <c r="A14" t="s">
        <v>19</v>
      </c>
      <c r="B14">
        <v>5000</v>
      </c>
    </row>
    <row r="15" spans="1:10" x14ac:dyDescent="0.25">
      <c r="A15" t="s">
        <v>20</v>
      </c>
      <c r="B15">
        <v>2.75</v>
      </c>
    </row>
    <row r="16" spans="1:10" x14ac:dyDescent="0.25">
      <c r="A16" t="s">
        <v>22</v>
      </c>
      <c r="B16">
        <v>300</v>
      </c>
      <c r="C16">
        <v>500</v>
      </c>
    </row>
    <row r="17" spans="1:2" x14ac:dyDescent="0.25">
      <c r="A17" t="s">
        <v>21</v>
      </c>
      <c r="B17">
        <v>600</v>
      </c>
    </row>
    <row r="18" spans="1:2" x14ac:dyDescent="0.25">
      <c r="A18" t="s">
        <v>23</v>
      </c>
      <c r="B18">
        <f>D12+B13+B14</f>
        <v>114851.75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/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0.710937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1" ht="20.25" thickBot="1" x14ac:dyDescent="0.35">
      <c r="A1" s="1" t="s">
        <v>25</v>
      </c>
      <c r="B1" s="1" t="s">
        <v>26</v>
      </c>
      <c r="C1" s="7" t="s">
        <v>27</v>
      </c>
      <c r="D1" s="7" t="s">
        <v>28</v>
      </c>
      <c r="E1" s="5" t="s">
        <v>34</v>
      </c>
      <c r="G1" s="25" t="s">
        <v>77</v>
      </c>
      <c r="H1" s="25"/>
      <c r="I1" s="25"/>
      <c r="J1" s="25" t="s">
        <v>78</v>
      </c>
      <c r="K1" s="27">
        <v>7.0000000000000007E-2</v>
      </c>
    </row>
    <row r="2" spans="1:11" ht="30.75" thickTop="1" x14ac:dyDescent="0.25">
      <c r="A2" s="6">
        <v>43003</v>
      </c>
      <c r="B2" t="s">
        <v>29</v>
      </c>
      <c r="C2" s="8">
        <v>20000</v>
      </c>
      <c r="D2" s="8">
        <v>20000</v>
      </c>
      <c r="E2" s="8">
        <f>C2-D2</f>
        <v>0</v>
      </c>
      <c r="G2" s="16" t="s">
        <v>25</v>
      </c>
      <c r="H2" s="26" t="s">
        <v>72</v>
      </c>
      <c r="I2" s="26" t="s">
        <v>76</v>
      </c>
      <c r="J2" s="28" t="s">
        <v>79</v>
      </c>
      <c r="K2" s="26" t="s">
        <v>73</v>
      </c>
    </row>
    <row r="3" spans="1:11" x14ac:dyDescent="0.25">
      <c r="A3" s="6">
        <v>43022</v>
      </c>
      <c r="B3" t="s">
        <v>30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7</v>
      </c>
      <c r="J3" s="8">
        <v>200000</v>
      </c>
      <c r="K3" s="14">
        <f ca="1">J3*K1/365*I3</f>
        <v>268.49315068493155</v>
      </c>
    </row>
    <row r="4" spans="1:11" x14ac:dyDescent="0.25">
      <c r="A4" s="6">
        <v>43026</v>
      </c>
      <c r="B4" t="s">
        <v>31</v>
      </c>
      <c r="C4" s="8">
        <v>604</v>
      </c>
      <c r="D4" s="8">
        <v>604</v>
      </c>
      <c r="E4" s="8">
        <f t="shared" si="0"/>
        <v>0</v>
      </c>
      <c r="I4" s="8"/>
      <c r="J4" s="8"/>
      <c r="K4" s="8"/>
    </row>
    <row r="5" spans="1:11" x14ac:dyDescent="0.25">
      <c r="A5" s="6">
        <v>43030</v>
      </c>
      <c r="B5" t="s">
        <v>32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1" x14ac:dyDescent="0.25">
      <c r="A6" s="6">
        <v>43030</v>
      </c>
      <c r="B6" s="9" t="s">
        <v>33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1" x14ac:dyDescent="0.25">
      <c r="A7" s="6">
        <v>43031</v>
      </c>
      <c r="B7" t="s">
        <v>36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1" x14ac:dyDescent="0.25">
      <c r="A8" s="6">
        <v>43031</v>
      </c>
      <c r="B8" s="9" t="s">
        <v>35</v>
      </c>
      <c r="C8" s="8">
        <f>5600+4500+400+600</f>
        <v>11100</v>
      </c>
      <c r="D8" s="8">
        <f>5600+5500</f>
        <v>11100</v>
      </c>
      <c r="E8" s="8">
        <f t="shared" ref="E8:E28" si="1">C8-D8</f>
        <v>0</v>
      </c>
    </row>
    <row r="9" spans="1:11" x14ac:dyDescent="0.25">
      <c r="A9" s="6">
        <v>43038</v>
      </c>
      <c r="B9" s="9" t="s">
        <v>40</v>
      </c>
      <c r="C9" s="8">
        <v>1050</v>
      </c>
      <c r="D9" s="8">
        <v>1050</v>
      </c>
      <c r="E9" s="8">
        <f t="shared" si="1"/>
        <v>0</v>
      </c>
    </row>
    <row r="10" spans="1:11" x14ac:dyDescent="0.25">
      <c r="A10" s="6">
        <v>43040</v>
      </c>
      <c r="B10" s="9" t="s">
        <v>43</v>
      </c>
      <c r="C10" s="8">
        <v>1820</v>
      </c>
      <c r="D10" s="8">
        <v>1820</v>
      </c>
      <c r="E10" s="8">
        <f t="shared" si="1"/>
        <v>0</v>
      </c>
    </row>
    <row r="11" spans="1:11" x14ac:dyDescent="0.25">
      <c r="A11" s="6">
        <v>43044</v>
      </c>
      <c r="B11" s="9" t="s">
        <v>44</v>
      </c>
      <c r="C11" s="8">
        <v>4818</v>
      </c>
      <c r="D11" s="8">
        <v>4818</v>
      </c>
      <c r="E11" s="8">
        <f t="shared" si="1"/>
        <v>0</v>
      </c>
    </row>
    <row r="12" spans="1:11" ht="30" x14ac:dyDescent="0.25">
      <c r="A12" s="6">
        <v>43050</v>
      </c>
      <c r="B12" s="9" t="s">
        <v>81</v>
      </c>
      <c r="C12" s="8">
        <f>20000+1500</f>
        <v>21500</v>
      </c>
      <c r="D12" s="8">
        <v>21500</v>
      </c>
      <c r="E12" s="8">
        <f t="shared" si="1"/>
        <v>0</v>
      </c>
    </row>
    <row r="13" spans="1:11" x14ac:dyDescent="0.25">
      <c r="A13" s="6">
        <v>43067</v>
      </c>
      <c r="B13" s="9" t="s">
        <v>37</v>
      </c>
      <c r="C13" s="8">
        <v>11900</v>
      </c>
      <c r="D13" s="8">
        <v>11900</v>
      </c>
      <c r="E13" s="8">
        <f t="shared" si="1"/>
        <v>0</v>
      </c>
    </row>
    <row r="14" spans="1:11" x14ac:dyDescent="0.25">
      <c r="A14" s="6">
        <v>43050</v>
      </c>
      <c r="B14" s="9" t="s">
        <v>18</v>
      </c>
      <c r="C14" s="8">
        <f>7101</f>
        <v>7101</v>
      </c>
      <c r="D14" s="8">
        <v>7101</v>
      </c>
      <c r="E14" s="8">
        <f t="shared" si="1"/>
        <v>0</v>
      </c>
    </row>
    <row r="15" spans="1:11" x14ac:dyDescent="0.25">
      <c r="A15" s="6">
        <v>43047</v>
      </c>
      <c r="B15" s="9" t="s">
        <v>45</v>
      </c>
      <c r="C15" s="8">
        <f>75906+12670</f>
        <v>88576</v>
      </c>
      <c r="D15" s="8">
        <f>38000+5500</f>
        <v>43500</v>
      </c>
      <c r="E15" s="8">
        <f t="shared" si="1"/>
        <v>45076</v>
      </c>
    </row>
    <row r="16" spans="1:11" x14ac:dyDescent="0.25">
      <c r="A16" s="6">
        <v>43064</v>
      </c>
      <c r="B16" s="9" t="s">
        <v>74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75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48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42</v>
      </c>
      <c r="C19" s="8">
        <v>31500</v>
      </c>
      <c r="D19" s="8">
        <v>0</v>
      </c>
      <c r="E19" s="8">
        <f t="shared" si="1"/>
        <v>31500</v>
      </c>
    </row>
    <row r="20" spans="1:5" x14ac:dyDescent="0.25">
      <c r="A20" s="6">
        <v>43063</v>
      </c>
      <c r="B20" s="9" t="s">
        <v>49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43070</v>
      </c>
      <c r="B21" s="9" t="s">
        <v>50</v>
      </c>
      <c r="C21" s="8">
        <v>12000</v>
      </c>
      <c r="D21" s="8">
        <v>0</v>
      </c>
      <c r="E21" s="8">
        <f t="shared" si="1"/>
        <v>12000</v>
      </c>
    </row>
    <row r="22" spans="1:5" x14ac:dyDescent="0.25">
      <c r="A22" s="6">
        <v>43057</v>
      </c>
      <c r="B22" s="9" t="s">
        <v>63</v>
      </c>
      <c r="C22" s="8">
        <v>1596</v>
      </c>
      <c r="D22" s="8">
        <v>1596</v>
      </c>
      <c r="E22" s="8">
        <f t="shared" si="1"/>
        <v>0</v>
      </c>
    </row>
    <row r="23" spans="1:5" x14ac:dyDescent="0.25">
      <c r="A23" s="6">
        <v>43057</v>
      </c>
      <c r="B23" s="9" t="s">
        <v>64</v>
      </c>
      <c r="C23" s="8">
        <f>24000+3000</f>
        <v>27000</v>
      </c>
      <c r="D23" s="8">
        <f>14000+3000</f>
        <v>17000</v>
      </c>
      <c r="E23" s="8">
        <f t="shared" si="1"/>
        <v>10000</v>
      </c>
    </row>
    <row r="24" spans="1:5" x14ac:dyDescent="0.25">
      <c r="A24" s="6">
        <v>43051</v>
      </c>
      <c r="B24" s="9" t="s">
        <v>47</v>
      </c>
      <c r="C24" s="8">
        <f>260*6+549</f>
        <v>2109</v>
      </c>
      <c r="D24" s="8">
        <f>1560+549</f>
        <v>2109</v>
      </c>
      <c r="E24" s="8">
        <f t="shared" si="1"/>
        <v>0</v>
      </c>
    </row>
    <row r="25" spans="1:5" x14ac:dyDescent="0.25">
      <c r="A25" s="6">
        <v>43062</v>
      </c>
      <c r="B25" s="9" t="s">
        <v>82</v>
      </c>
      <c r="C25" s="8">
        <v>2080</v>
      </c>
      <c r="D25" s="8">
        <v>2080</v>
      </c>
      <c r="E25" s="8">
        <f t="shared" si="1"/>
        <v>0</v>
      </c>
    </row>
    <row r="26" spans="1:5" x14ac:dyDescent="0.25">
      <c r="A26" s="6">
        <v>43063</v>
      </c>
      <c r="B26" s="9" t="s">
        <v>84</v>
      </c>
      <c r="C26" s="8">
        <v>11851</v>
      </c>
      <c r="D26" s="8">
        <v>11851</v>
      </c>
      <c r="E26" s="8">
        <f t="shared" si="1"/>
        <v>0</v>
      </c>
    </row>
    <row r="27" spans="1:5" x14ac:dyDescent="0.25">
      <c r="A27" s="6">
        <v>43058</v>
      </c>
      <c r="B27" s="9" t="s">
        <v>69</v>
      </c>
      <c r="C27" s="8">
        <v>1820</v>
      </c>
      <c r="D27" s="8">
        <v>1820</v>
      </c>
      <c r="E27" s="8">
        <f t="shared" si="1"/>
        <v>0</v>
      </c>
    </row>
    <row r="28" spans="1:5" x14ac:dyDescent="0.25">
      <c r="A28" s="6">
        <v>43060</v>
      </c>
      <c r="B28" s="9" t="s">
        <v>80</v>
      </c>
      <c r="C28" s="8">
        <v>1560</v>
      </c>
      <c r="D28" s="8">
        <v>1560</v>
      </c>
      <c r="E28" s="8">
        <f t="shared" si="1"/>
        <v>0</v>
      </c>
    </row>
    <row r="29" spans="1:5" x14ac:dyDescent="0.25">
      <c r="A29" s="6">
        <v>43063</v>
      </c>
      <c r="B29" s="9" t="s">
        <v>80</v>
      </c>
      <c r="C29" s="8">
        <v>1560</v>
      </c>
      <c r="D29" s="8">
        <v>1560</v>
      </c>
      <c r="E29" s="8">
        <f t="shared" ref="E29:E33" si="2">C29-D29</f>
        <v>0</v>
      </c>
    </row>
    <row r="30" spans="1:5" x14ac:dyDescent="0.25">
      <c r="A30" s="6">
        <v>43064</v>
      </c>
      <c r="B30" s="9" t="s">
        <v>86</v>
      </c>
      <c r="C30" s="8">
        <v>390</v>
      </c>
      <c r="D30" s="8">
        <v>390</v>
      </c>
      <c r="E30" s="8">
        <f t="shared" si="2"/>
        <v>0</v>
      </c>
    </row>
    <row r="31" spans="1:5" x14ac:dyDescent="0.25">
      <c r="A31" s="6">
        <v>43065</v>
      </c>
      <c r="B31" s="9" t="s">
        <v>87</v>
      </c>
      <c r="C31" s="8">
        <v>1490</v>
      </c>
      <c r="D31" s="8">
        <v>1490</v>
      </c>
      <c r="E31" s="8">
        <f t="shared" si="2"/>
        <v>0</v>
      </c>
    </row>
    <row r="32" spans="1:5" x14ac:dyDescent="0.25">
      <c r="A32" s="6">
        <v>43065</v>
      </c>
      <c r="B32" s="9" t="s">
        <v>88</v>
      </c>
      <c r="C32" s="8">
        <v>430</v>
      </c>
      <c r="D32" s="8">
        <v>430</v>
      </c>
      <c r="E32" s="8">
        <f t="shared" si="2"/>
        <v>0</v>
      </c>
    </row>
    <row r="33" spans="1:9" x14ac:dyDescent="0.25">
      <c r="A33" s="6">
        <v>43066</v>
      </c>
      <c r="B33" s="9" t="s">
        <v>90</v>
      </c>
      <c r="C33" s="8">
        <v>320</v>
      </c>
      <c r="D33" s="8">
        <v>320</v>
      </c>
      <c r="E33" s="8">
        <f t="shared" si="2"/>
        <v>0</v>
      </c>
    </row>
    <row r="34" spans="1:9" x14ac:dyDescent="0.25">
      <c r="A34" s="10" t="s">
        <v>46</v>
      </c>
      <c r="B34" s="10"/>
      <c r="C34" s="11">
        <f>SUM(C2:C27)</f>
        <v>455361</v>
      </c>
      <c r="D34" s="11">
        <f>SUM(D2:D27)</f>
        <v>356785</v>
      </c>
      <c r="E34" s="11">
        <f>SUM(E2:E24)</f>
        <v>98576</v>
      </c>
    </row>
    <row r="36" spans="1:9" x14ac:dyDescent="0.25">
      <c r="C36" s="8"/>
    </row>
    <row r="37" spans="1:9" x14ac:dyDescent="0.25">
      <c r="C37" s="33" t="s">
        <v>85</v>
      </c>
      <c r="D37" s="34"/>
    </row>
    <row r="38" spans="1:9" x14ac:dyDescent="0.25">
      <c r="C38" s="15" t="s">
        <v>60</v>
      </c>
      <c r="D38" s="16" t="s">
        <v>59</v>
      </c>
      <c r="H38" s="20" t="s">
        <v>65</v>
      </c>
      <c r="I38" s="20"/>
    </row>
    <row r="39" spans="1:9" x14ac:dyDescent="0.25">
      <c r="B39" t="s">
        <v>51</v>
      </c>
      <c r="C39" s="13">
        <f>C45-C43+E34</f>
        <v>496576</v>
      </c>
      <c r="D39" s="13">
        <f>C45-C43</f>
        <v>398000</v>
      </c>
      <c r="H39" t="s">
        <v>66</v>
      </c>
      <c r="I39" s="8">
        <v>20000</v>
      </c>
    </row>
    <row r="40" spans="1:9" x14ac:dyDescent="0.25">
      <c r="B40" t="s">
        <v>52</v>
      </c>
      <c r="C40" s="8">
        <v>2000000</v>
      </c>
      <c r="H40" t="s">
        <v>68</v>
      </c>
      <c r="I40" s="8">
        <v>12000</v>
      </c>
    </row>
    <row r="41" spans="1:9" x14ac:dyDescent="0.25">
      <c r="B41" t="s">
        <v>53</v>
      </c>
      <c r="C41" s="8">
        <v>100000</v>
      </c>
      <c r="H41" t="s">
        <v>89</v>
      </c>
      <c r="I41" s="8">
        <v>20000</v>
      </c>
    </row>
    <row r="42" spans="1:9" x14ac:dyDescent="0.25">
      <c r="B42" t="s">
        <v>70</v>
      </c>
      <c r="C42" s="8">
        <v>200000</v>
      </c>
      <c r="H42" s="30" t="s">
        <v>67</v>
      </c>
      <c r="I42" s="31">
        <f>SUM(I39:I41)</f>
        <v>52000</v>
      </c>
    </row>
    <row r="43" spans="1:9" x14ac:dyDescent="0.25">
      <c r="B43" s="23" t="s">
        <v>71</v>
      </c>
      <c r="C43" s="24">
        <f>SUM(C40:C42)</f>
        <v>2300000</v>
      </c>
      <c r="I43" s="8"/>
    </row>
    <row r="44" spans="1:9" x14ac:dyDescent="0.25">
      <c r="B44" t="s">
        <v>38</v>
      </c>
      <c r="C44" s="8">
        <v>2750000</v>
      </c>
    </row>
    <row r="45" spans="1:9" x14ac:dyDescent="0.25">
      <c r="B45" s="21" t="s">
        <v>39</v>
      </c>
      <c r="C45" s="22">
        <f>C44-I42</f>
        <v>2698000</v>
      </c>
    </row>
    <row r="46" spans="1:9" x14ac:dyDescent="0.25">
      <c r="B46" s="18" t="s">
        <v>41</v>
      </c>
      <c r="C46" s="12">
        <f>C44+C34</f>
        <v>3205361</v>
      </c>
    </row>
    <row r="48" spans="1:9" x14ac:dyDescent="0.25">
      <c r="C48" s="32" t="s">
        <v>61</v>
      </c>
      <c r="D48" s="32"/>
      <c r="E48" s="32" t="s">
        <v>59</v>
      </c>
      <c r="F48" s="32"/>
    </row>
    <row r="49" spans="2:6" x14ac:dyDescent="0.25">
      <c r="B49" t="s">
        <v>54</v>
      </c>
      <c r="C49" s="17" t="s">
        <v>55</v>
      </c>
      <c r="D49" s="19" t="s">
        <v>62</v>
      </c>
      <c r="E49" s="17" t="s">
        <v>55</v>
      </c>
      <c r="F49" s="19" t="s">
        <v>62</v>
      </c>
    </row>
    <row r="50" spans="2:6" x14ac:dyDescent="0.25">
      <c r="B50" t="s">
        <v>56</v>
      </c>
      <c r="C50" s="14">
        <v>7500</v>
      </c>
      <c r="D50" s="14">
        <v>9800</v>
      </c>
      <c r="E50" s="14">
        <v>5900</v>
      </c>
      <c r="F50" s="14">
        <v>7700</v>
      </c>
    </row>
    <row r="51" spans="2:6" x14ac:dyDescent="0.25">
      <c r="B51" t="s">
        <v>57</v>
      </c>
      <c r="C51" s="14">
        <v>674000</v>
      </c>
      <c r="D51" s="14">
        <v>544000</v>
      </c>
      <c r="E51" s="14">
        <v>525000</v>
      </c>
      <c r="F51" s="14">
        <v>420000</v>
      </c>
    </row>
    <row r="52" spans="2:6" x14ac:dyDescent="0.25">
      <c r="B52" t="s">
        <v>58</v>
      </c>
      <c r="C52">
        <v>10.996</v>
      </c>
      <c r="D52">
        <v>10.962999999999999</v>
      </c>
      <c r="E52">
        <v>10.996</v>
      </c>
      <c r="F52">
        <v>10.962999999999999</v>
      </c>
    </row>
  </sheetData>
  <mergeCells count="3">
    <mergeCell ref="C48:D48"/>
    <mergeCell ref="E48:F48"/>
    <mergeCell ref="C37:D37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dcterms:created xsi:type="dcterms:W3CDTF">2017-10-02T15:02:16Z</dcterms:created>
  <dcterms:modified xsi:type="dcterms:W3CDTF">2017-11-27T15:58:39Z</dcterms:modified>
</cp:coreProperties>
</file>