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440" windowHeight="12600" activeTab="1"/>
  </bookViews>
  <sheets>
    <sheet name="План помещений" sheetId="1" r:id="rId1"/>
    <sheet name="Расходы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16" i="2" l="1"/>
  <c r="D8" i="2"/>
  <c r="D15" i="2" l="1"/>
  <c r="C8" i="2"/>
  <c r="C18" i="2" l="1"/>
  <c r="D18" i="2"/>
  <c r="E18" i="2" l="1"/>
  <c r="D7" i="2"/>
  <c r="C7" i="2"/>
  <c r="C12" i="2" l="1"/>
  <c r="C15" i="2" l="1"/>
  <c r="E15" i="2" l="1"/>
  <c r="C14" i="2"/>
  <c r="E11" i="2"/>
  <c r="E10" i="2" l="1"/>
  <c r="E17" i="2" l="1"/>
  <c r="E9" i="2" l="1"/>
  <c r="E14" i="2"/>
  <c r="C28" i="2" l="1"/>
  <c r="E13" i="2"/>
  <c r="E12" i="2" l="1"/>
  <c r="D3" i="2" l="1"/>
  <c r="E8" i="2" l="1"/>
  <c r="E7" i="2"/>
  <c r="E5" i="2"/>
  <c r="E4" i="2"/>
  <c r="E3" i="2"/>
  <c r="E2" i="2"/>
  <c r="D6" i="2"/>
  <c r="D19" i="2" s="1"/>
  <c r="C6" i="2"/>
  <c r="C19" i="2" l="1"/>
  <c r="C29" i="2" s="1"/>
  <c r="E19" i="2"/>
  <c r="E6" i="2"/>
  <c r="I6" i="1"/>
  <c r="J6" i="1" s="1"/>
  <c r="B10" i="1" l="1"/>
  <c r="C10" i="1"/>
  <c r="H6" i="1"/>
  <c r="G6" i="1"/>
  <c r="F6" i="1"/>
  <c r="E6" i="1"/>
  <c r="D6" i="1"/>
  <c r="C6" i="1"/>
  <c r="D10" i="1" l="1"/>
  <c r="B7" i="1"/>
  <c r="B11" i="1" l="1"/>
  <c r="C11" i="1"/>
  <c r="D11" i="1" s="1"/>
  <c r="D12" i="1" s="1"/>
  <c r="B18" i="1" s="1"/>
</calcChain>
</file>

<file path=xl/sharedStrings.xml><?xml version="1.0" encoding="utf-8"?>
<sst xmlns="http://schemas.openxmlformats.org/spreadsheetml/2006/main" count="54" uniqueCount="51">
  <si>
    <t>Помещение</t>
  </si>
  <si>
    <t>Спальня 1</t>
  </si>
  <si>
    <t>Спальня 2</t>
  </si>
  <si>
    <t>Зал+Кухня</t>
  </si>
  <si>
    <t>Холл</t>
  </si>
  <si>
    <t>Санузел+Котельная</t>
  </si>
  <si>
    <t>S пола</t>
  </si>
  <si>
    <t xml:space="preserve">S стены 1 </t>
  </si>
  <si>
    <t>S стены 2</t>
  </si>
  <si>
    <t>S стены 3</t>
  </si>
  <si>
    <t>S стены 4</t>
  </si>
  <si>
    <t>S стены 5</t>
  </si>
  <si>
    <t>S стены 6</t>
  </si>
  <si>
    <t xml:space="preserve">Работа </t>
  </si>
  <si>
    <t>Кафель</t>
  </si>
  <si>
    <t>Полы</t>
  </si>
  <si>
    <t>Итого</t>
  </si>
  <si>
    <t>Ванна стены</t>
  </si>
  <si>
    <t>Перегородка</t>
  </si>
  <si>
    <t>Унитаз</t>
  </si>
  <si>
    <t>Смеситель</t>
  </si>
  <si>
    <t>Высота потолка</t>
  </si>
  <si>
    <t>Цена кафеля</t>
  </si>
  <si>
    <t>Работа(полы:ванна)</t>
  </si>
  <si>
    <t>Всего:</t>
  </si>
  <si>
    <t>Итого Sпола:</t>
  </si>
  <si>
    <t>Дата</t>
  </si>
  <si>
    <t>Наименование</t>
  </si>
  <si>
    <t>Сумма</t>
  </si>
  <si>
    <t>Оплачено</t>
  </si>
  <si>
    <t>Задаток</t>
  </si>
  <si>
    <t>Крыльцо+веранда</t>
  </si>
  <si>
    <t>Трап и гофра</t>
  </si>
  <si>
    <t>Кафель в ванную</t>
  </si>
  <si>
    <t>Клей плиточный (8м)+ грунтовка</t>
  </si>
  <si>
    <t>Долг</t>
  </si>
  <si>
    <t>Электрика+400р.перенос автомата</t>
  </si>
  <si>
    <t>Кафель на пол в комнаты</t>
  </si>
  <si>
    <t>Охранная система (установка)</t>
  </si>
  <si>
    <t>Стоимость дома</t>
  </si>
  <si>
    <t>Осталось за дом</t>
  </si>
  <si>
    <t>Гидроизоляция и затирка</t>
  </si>
  <si>
    <t>Работа кафель в ванной + перегородка</t>
  </si>
  <si>
    <t>ПОЛНАЯ СТОИМОСТЬ ДОМА</t>
  </si>
  <si>
    <t>Работа кафель в комнатах</t>
  </si>
  <si>
    <t>Клей плиточный 7 м</t>
  </si>
  <si>
    <t>Смеситель и душ в ванной</t>
  </si>
  <si>
    <t>Кухонный гарнитур</t>
  </si>
  <si>
    <t>ВСЕГО:</t>
  </si>
  <si>
    <t>Клей плиточный 6м + грунтовка</t>
  </si>
  <si>
    <t>Электрика на кухне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</si>
</sst>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р.&quot;"/>
  </numFmts>
  <fonts count="5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7" tint="0.39997558519241921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14">
    <xf numFmtId="0" fontId="0" fillId="0" borderId="0" xfId="0"/>
    <xf numFmtId="0" fontId="1" fillId="0" borderId="1" xfId="1"/>
    <xf numFmtId="0" fontId="1" fillId="0" borderId="1" xfId="1" applyAlignment="1">
      <alignment wrapText="1"/>
    </xf>
    <xf numFmtId="2" fontId="0" fillId="0" borderId="0" xfId="0" applyNumberFormat="1"/>
    <xf numFmtId="0" fontId="1" fillId="0" borderId="1" xfId="1" applyFill="1"/>
    <xf numFmtId="0" fontId="2" fillId="0" borderId="2" xfId="2"/>
    <xf numFmtId="14" fontId="0" fillId="0" borderId="0" xfId="0" applyNumberFormat="1"/>
    <xf numFmtId="164" fontId="1" fillId="0" borderId="1" xfId="1" applyNumberFormat="1"/>
    <xf numFmtId="164" fontId="0" fillId="0" borderId="0" xfId="0" applyNumberFormat="1"/>
    <xf numFmtId="0" fontId="0" fillId="0" borderId="0" xfId="0" applyAlignment="1">
      <alignment wrapText="1"/>
    </xf>
    <xf numFmtId="164" fontId="3" fillId="3" borderId="0" xfId="4" applyNumberFormat="1"/>
    <xf numFmtId="0" fontId="4" fillId="2" borderId="0" xfId="3" applyFont="1"/>
    <xf numFmtId="164" fontId="4" fillId="2" borderId="0" xfId="3" applyNumberFormat="1" applyFont="1"/>
    <xf numFmtId="164" fontId="3" fillId="4" borderId="0" xfId="5" applyNumberFormat="1"/>
  </cellXfs>
  <cellStyles count="6">
    <cellStyle name="60% - Акцент4" xfId="5" builtinId="44"/>
    <cellStyle name="Акцент1" xfId="3" builtinId="29"/>
    <cellStyle name="Акцент3" xfId="4" builtinId="37"/>
    <cellStyle name="Заголовок 1" xfId="1" builtinId="16"/>
    <cellStyle name="Заголовок 2" xfId="2" builtinId="17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C16" sqref="C16"/>
    </sheetView>
  </sheetViews>
  <sheetFormatPr defaultRowHeight="15" x14ac:dyDescent="0.25"/>
  <cols>
    <col min="1" max="1" width="21.7109375" customWidth="1"/>
    <col min="2" max="2" width="16.28515625" customWidth="1"/>
    <col min="3" max="3" width="13.7109375" customWidth="1"/>
    <col min="4" max="4" width="16.85546875" customWidth="1"/>
    <col min="5" max="5" width="17.42578125" customWidth="1"/>
    <col min="6" max="6" width="18" customWidth="1"/>
    <col min="7" max="7" width="12.28515625" customWidth="1"/>
    <col min="8" max="8" width="13.7109375" customWidth="1"/>
    <col min="9" max="9" width="17.85546875" customWidth="1"/>
  </cols>
  <sheetData>
    <row r="1" spans="1:10" ht="20.25" thickBot="1" x14ac:dyDescent="0.35">
      <c r="A1" s="1" t="s">
        <v>0</v>
      </c>
      <c r="B1" s="2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4" t="s">
        <v>18</v>
      </c>
      <c r="J1" s="1" t="s">
        <v>16</v>
      </c>
    </row>
    <row r="2" spans="1:10" ht="15.75" thickTop="1" x14ac:dyDescent="0.25">
      <c r="A2" t="s">
        <v>1</v>
      </c>
      <c r="B2" s="3">
        <v>16.23</v>
      </c>
      <c r="C2" s="3"/>
      <c r="D2" s="3"/>
      <c r="E2" s="3"/>
      <c r="F2" s="3"/>
      <c r="G2" s="3"/>
      <c r="H2" s="3"/>
    </row>
    <row r="3" spans="1:10" x14ac:dyDescent="0.25">
      <c r="A3" t="s">
        <v>2</v>
      </c>
      <c r="B3" s="3">
        <v>11.82</v>
      </c>
      <c r="C3" s="3"/>
      <c r="D3" s="3"/>
      <c r="E3" s="3"/>
      <c r="F3" s="3"/>
      <c r="G3" s="3"/>
      <c r="H3" s="3"/>
    </row>
    <row r="4" spans="1:10" x14ac:dyDescent="0.25">
      <c r="A4" t="s">
        <v>3</v>
      </c>
      <c r="B4" s="3">
        <v>27.33</v>
      </c>
      <c r="C4" s="3"/>
      <c r="D4" s="3"/>
      <c r="E4" s="3"/>
      <c r="F4" s="3"/>
      <c r="G4" s="3"/>
      <c r="H4" s="3"/>
    </row>
    <row r="5" spans="1:10" x14ac:dyDescent="0.25">
      <c r="A5" t="s">
        <v>4</v>
      </c>
      <c r="B5" s="3">
        <v>6.22</v>
      </c>
      <c r="C5" s="3"/>
      <c r="D5" s="3"/>
      <c r="E5" s="3"/>
      <c r="F5" s="3"/>
      <c r="G5" s="3"/>
      <c r="H5" s="3"/>
    </row>
    <row r="6" spans="1:10" x14ac:dyDescent="0.25">
      <c r="A6" t="s">
        <v>5</v>
      </c>
      <c r="B6" s="3">
        <v>7</v>
      </c>
      <c r="C6" s="3">
        <f>3.05*B15</f>
        <v>7.93</v>
      </c>
      <c r="D6" s="3">
        <f>2.63*B15-1.15*1.4</f>
        <v>5.2279999999999998</v>
      </c>
      <c r="E6" s="3">
        <f>2.46*B15</f>
        <v>6.3959999999999999</v>
      </c>
      <c r="F6" s="3">
        <f>1.74*B15</f>
        <v>4.524</v>
      </c>
      <c r="G6" s="3">
        <f>0.6*B15</f>
        <v>1.56</v>
      </c>
      <c r="H6" s="3">
        <f>0.89*B15-2*0.7</f>
        <v>0.91400000000000015</v>
      </c>
      <c r="I6" s="3">
        <f>1*2*2+0.2*2</f>
        <v>4.4000000000000004</v>
      </c>
      <c r="J6" s="3">
        <f>SUM(C6:I7)</f>
        <v>30.951999999999998</v>
      </c>
    </row>
    <row r="7" spans="1:10" x14ac:dyDescent="0.25">
      <c r="A7" t="s">
        <v>25</v>
      </c>
      <c r="B7" s="3">
        <f>SUM(B2:B6)</f>
        <v>68.599999999999994</v>
      </c>
      <c r="C7" s="3"/>
      <c r="D7" s="3"/>
      <c r="E7" s="3"/>
      <c r="F7" s="3"/>
      <c r="G7" s="3"/>
      <c r="H7" s="3"/>
    </row>
    <row r="9" spans="1:10" x14ac:dyDescent="0.25">
      <c r="B9" t="s">
        <v>13</v>
      </c>
      <c r="C9" t="s">
        <v>14</v>
      </c>
      <c r="D9" t="s">
        <v>16</v>
      </c>
    </row>
    <row r="10" spans="1:10" x14ac:dyDescent="0.25">
      <c r="A10" t="s">
        <v>15</v>
      </c>
      <c r="B10">
        <f>B7*C16</f>
        <v>34300</v>
      </c>
      <c r="C10">
        <f>B7*B17</f>
        <v>41160</v>
      </c>
      <c r="D10">
        <f>B10+C10</f>
        <v>75460</v>
      </c>
    </row>
    <row r="11" spans="1:10" x14ac:dyDescent="0.25">
      <c r="A11" t="s">
        <v>17</v>
      </c>
      <c r="B11">
        <f>J6*B16</f>
        <v>9285.5999999999985</v>
      </c>
      <c r="C11">
        <f>J6*B17</f>
        <v>18571.199999999997</v>
      </c>
      <c r="D11">
        <f>B11+C11</f>
        <v>27856.799999999996</v>
      </c>
    </row>
    <row r="12" spans="1:10" x14ac:dyDescent="0.25">
      <c r="B12" t="s">
        <v>16</v>
      </c>
      <c r="D12">
        <f>SUM(D10:D11)</f>
        <v>103316.79999999999</v>
      </c>
    </row>
    <row r="13" spans="1:10" x14ac:dyDescent="0.25">
      <c r="A13" t="s">
        <v>19</v>
      </c>
      <c r="B13">
        <v>5000</v>
      </c>
    </row>
    <row r="14" spans="1:10" x14ac:dyDescent="0.25">
      <c r="A14" t="s">
        <v>20</v>
      </c>
      <c r="B14">
        <v>5000</v>
      </c>
    </row>
    <row r="15" spans="1:10" x14ac:dyDescent="0.25">
      <c r="A15" t="s">
        <v>21</v>
      </c>
      <c r="B15">
        <v>2.6</v>
      </c>
    </row>
    <row r="16" spans="1:10" x14ac:dyDescent="0.25">
      <c r="A16" t="s">
        <v>23</v>
      </c>
      <c r="B16">
        <v>300</v>
      </c>
      <c r="C16">
        <v>500</v>
      </c>
    </row>
    <row r="17" spans="1:2" x14ac:dyDescent="0.25">
      <c r="A17" t="s">
        <v>22</v>
      </c>
      <c r="B17">
        <v>600</v>
      </c>
    </row>
    <row r="18" spans="1:2" x14ac:dyDescent="0.25">
      <c r="A18" t="s">
        <v>24</v>
      </c>
      <c r="B18">
        <f>D12+B13+B14</f>
        <v>113316.79999999999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A15" sqref="A15"/>
    </sheetView>
  </sheetViews>
  <sheetFormatPr defaultRowHeight="15" x14ac:dyDescent="0.25"/>
  <cols>
    <col min="1" max="1" width="11.7109375" customWidth="1"/>
    <col min="2" max="2" width="34.5703125" customWidth="1"/>
    <col min="3" max="4" width="15.28515625" customWidth="1"/>
    <col min="5" max="5" width="12.140625" customWidth="1"/>
  </cols>
  <sheetData>
    <row r="1" spans="1:5" ht="20.25" thickBot="1" x14ac:dyDescent="0.35">
      <c r="A1" s="1" t="s">
        <v>26</v>
      </c>
      <c r="B1" s="1" t="s">
        <v>27</v>
      </c>
      <c r="C1" s="7" t="s">
        <v>28</v>
      </c>
      <c r="D1" s="7" t="s">
        <v>29</v>
      </c>
      <c r="E1" s="5" t="s">
        <v>35</v>
      </c>
    </row>
    <row r="2" spans="1:5" ht="15.75" thickTop="1" x14ac:dyDescent="0.25">
      <c r="A2" s="6">
        <v>43003</v>
      </c>
      <c r="B2" t="s">
        <v>30</v>
      </c>
      <c r="C2" s="8">
        <v>20000</v>
      </c>
      <c r="D2" s="8">
        <v>20000</v>
      </c>
      <c r="E2" s="8">
        <f>C2-D2</f>
        <v>0</v>
      </c>
    </row>
    <row r="3" spans="1:5" x14ac:dyDescent="0.25">
      <c r="A3" s="6">
        <v>43022</v>
      </c>
      <c r="B3" t="s">
        <v>31</v>
      </c>
      <c r="C3" s="8">
        <v>70536</v>
      </c>
      <c r="D3" s="8">
        <f>50000+20536</f>
        <v>70536</v>
      </c>
      <c r="E3" s="8">
        <f t="shared" ref="E3:E7" si="0">C3-D3</f>
        <v>0</v>
      </c>
    </row>
    <row r="4" spans="1:5" x14ac:dyDescent="0.25">
      <c r="A4" s="6">
        <v>43026</v>
      </c>
      <c r="B4" t="s">
        <v>32</v>
      </c>
      <c r="C4" s="8">
        <v>604</v>
      </c>
      <c r="D4" s="8">
        <v>604</v>
      </c>
      <c r="E4" s="8">
        <f t="shared" si="0"/>
        <v>0</v>
      </c>
    </row>
    <row r="5" spans="1:5" x14ac:dyDescent="0.25">
      <c r="A5" s="6">
        <v>43030</v>
      </c>
      <c r="B5" t="s">
        <v>33</v>
      </c>
      <c r="C5" s="8">
        <v>22505</v>
      </c>
      <c r="D5" s="8">
        <v>22505</v>
      </c>
      <c r="E5" s="8">
        <f t="shared" si="0"/>
        <v>0</v>
      </c>
    </row>
    <row r="6" spans="1:5" x14ac:dyDescent="0.25">
      <c r="A6" s="6">
        <v>43030</v>
      </c>
      <c r="B6" s="9" t="s">
        <v>34</v>
      </c>
      <c r="C6" s="8">
        <f>240*7+709</f>
        <v>2389</v>
      </c>
      <c r="D6" s="8">
        <f>240*7+709</f>
        <v>2389</v>
      </c>
      <c r="E6" s="8">
        <f t="shared" si="0"/>
        <v>0</v>
      </c>
    </row>
    <row r="7" spans="1:5" x14ac:dyDescent="0.25">
      <c r="A7" s="6">
        <v>43031</v>
      </c>
      <c r="B7" t="s">
        <v>37</v>
      </c>
      <c r="C7" s="8">
        <f>36610+500</f>
        <v>37110</v>
      </c>
      <c r="D7" s="8">
        <f>18000+18610+500</f>
        <v>37110</v>
      </c>
      <c r="E7" s="8">
        <f t="shared" si="0"/>
        <v>0</v>
      </c>
    </row>
    <row r="8" spans="1:5" x14ac:dyDescent="0.25">
      <c r="A8" s="6">
        <v>43031</v>
      </c>
      <c r="B8" s="9" t="s">
        <v>36</v>
      </c>
      <c r="C8" s="8">
        <f>5600+4500+400+600</f>
        <v>11100</v>
      </c>
      <c r="D8" s="8">
        <f>5600+5500</f>
        <v>11100</v>
      </c>
      <c r="E8" s="8">
        <f t="shared" ref="E8:E18" si="1">C8-D8</f>
        <v>0</v>
      </c>
    </row>
    <row r="9" spans="1:5" x14ac:dyDescent="0.25">
      <c r="A9" s="6">
        <v>43038</v>
      </c>
      <c r="B9" s="9" t="s">
        <v>41</v>
      </c>
      <c r="C9" s="8">
        <v>1050</v>
      </c>
      <c r="D9" s="8">
        <v>1050</v>
      </c>
      <c r="E9" s="8">
        <f t="shared" si="1"/>
        <v>0</v>
      </c>
    </row>
    <row r="10" spans="1:5" x14ac:dyDescent="0.25">
      <c r="A10" s="6">
        <v>43040</v>
      </c>
      <c r="B10" s="9" t="s">
        <v>45</v>
      </c>
      <c r="C10" s="8">
        <v>1820</v>
      </c>
      <c r="D10" s="8">
        <v>1820</v>
      </c>
      <c r="E10" s="8">
        <f t="shared" si="1"/>
        <v>0</v>
      </c>
    </row>
    <row r="11" spans="1:5" x14ac:dyDescent="0.25">
      <c r="A11" s="6">
        <v>43044</v>
      </c>
      <c r="B11" s="9" t="s">
        <v>46</v>
      </c>
      <c r="C11" s="8">
        <v>4818</v>
      </c>
      <c r="D11" s="8">
        <v>4818</v>
      </c>
      <c r="E11" s="8">
        <f t="shared" si="1"/>
        <v>0</v>
      </c>
    </row>
    <row r="12" spans="1:5" ht="30" x14ac:dyDescent="0.25">
      <c r="A12" s="6">
        <v>43050</v>
      </c>
      <c r="B12" s="9" t="s">
        <v>42</v>
      </c>
      <c r="C12" s="8">
        <f>20000+1500</f>
        <v>21500</v>
      </c>
      <c r="D12" s="8">
        <v>21500</v>
      </c>
      <c r="E12" s="8">
        <f t="shared" si="1"/>
        <v>0</v>
      </c>
    </row>
    <row r="13" spans="1:5" x14ac:dyDescent="0.25">
      <c r="B13" s="9" t="s">
        <v>38</v>
      </c>
      <c r="C13" s="8">
        <v>12500</v>
      </c>
      <c r="D13" s="8">
        <v>0</v>
      </c>
      <c r="E13" s="8">
        <f t="shared" si="1"/>
        <v>12500</v>
      </c>
    </row>
    <row r="14" spans="1:5" x14ac:dyDescent="0.25">
      <c r="A14" s="6">
        <v>43050</v>
      </c>
      <c r="B14" s="9" t="s">
        <v>19</v>
      </c>
      <c r="C14" s="8">
        <f>7101</f>
        <v>7101</v>
      </c>
      <c r="D14" s="8">
        <v>7101</v>
      </c>
      <c r="E14" s="8">
        <f t="shared" si="1"/>
        <v>0</v>
      </c>
    </row>
    <row r="15" spans="1:5" x14ac:dyDescent="0.25">
      <c r="A15" s="6">
        <v>43047</v>
      </c>
      <c r="B15" s="9" t="s">
        <v>47</v>
      </c>
      <c r="C15" s="8">
        <f>75906+12670</f>
        <v>88576</v>
      </c>
      <c r="D15" s="8">
        <f>38000+5500</f>
        <v>43500</v>
      </c>
      <c r="E15" s="8">
        <f t="shared" si="1"/>
        <v>45076</v>
      </c>
    </row>
    <row r="16" spans="1:5" x14ac:dyDescent="0.25">
      <c r="A16" s="6"/>
      <c r="B16" s="9" t="s">
        <v>50</v>
      </c>
      <c r="C16" s="8">
        <v>0</v>
      </c>
      <c r="D16" s="8">
        <v>0</v>
      </c>
      <c r="E16" s="8">
        <f t="shared" si="1"/>
        <v>0</v>
      </c>
    </row>
    <row r="17" spans="1:5" x14ac:dyDescent="0.25">
      <c r="B17" s="9" t="s">
        <v>44</v>
      </c>
      <c r="C17" s="8">
        <v>30000</v>
      </c>
      <c r="D17" s="8">
        <v>0</v>
      </c>
      <c r="E17" s="8">
        <f t="shared" si="1"/>
        <v>30000</v>
      </c>
    </row>
    <row r="18" spans="1:5" x14ac:dyDescent="0.25">
      <c r="A18" s="6">
        <v>43051</v>
      </c>
      <c r="B18" s="9" t="s">
        <v>49</v>
      </c>
      <c r="C18" s="8">
        <f>260*6+549</f>
        <v>2109</v>
      </c>
      <c r="D18" s="8">
        <f>1560+549</f>
        <v>2109</v>
      </c>
      <c r="E18" s="8">
        <f t="shared" si="1"/>
        <v>0</v>
      </c>
    </row>
    <row r="19" spans="1:5" x14ac:dyDescent="0.25">
      <c r="A19" s="11" t="s">
        <v>48</v>
      </c>
      <c r="B19" s="11"/>
      <c r="C19" s="12">
        <f>SUM(C2:C18)</f>
        <v>333718</v>
      </c>
      <c r="D19" s="12">
        <f>SUM(D2:D18)</f>
        <v>246142</v>
      </c>
      <c r="E19" s="12">
        <f>SUM(E2:E18)</f>
        <v>87576</v>
      </c>
    </row>
    <row r="20" spans="1:5" x14ac:dyDescent="0.25">
      <c r="C20" s="8"/>
    </row>
    <row r="21" spans="1:5" x14ac:dyDescent="0.25">
      <c r="C21" s="8"/>
    </row>
    <row r="22" spans="1:5" x14ac:dyDescent="0.25">
      <c r="C22" s="8"/>
    </row>
    <row r="23" spans="1:5" x14ac:dyDescent="0.25">
      <c r="C23" s="8"/>
    </row>
    <row r="24" spans="1:5" x14ac:dyDescent="0.25">
      <c r="C24" s="8"/>
    </row>
    <row r="25" spans="1:5" x14ac:dyDescent="0.25">
      <c r="C25" s="8"/>
    </row>
    <row r="26" spans="1:5" x14ac:dyDescent="0.25">
      <c r="C26" s="8"/>
    </row>
    <row r="27" spans="1:5" x14ac:dyDescent="0.25">
      <c r="B27" t="s">
        <v>39</v>
      </c>
      <c r="C27" s="8">
        <v>2750000</v>
      </c>
    </row>
    <row r="28" spans="1:5" x14ac:dyDescent="0.25">
      <c r="B28" t="s">
        <v>40</v>
      </c>
      <c r="C28" s="10">
        <f>C27-C2</f>
        <v>2730000</v>
      </c>
    </row>
    <row r="29" spans="1:5" x14ac:dyDescent="0.25">
      <c r="B29" t="s">
        <v>43</v>
      </c>
      <c r="C29" s="13">
        <f>C27+C19</f>
        <v>3083718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План помещений</vt:lpstr>
      <vt:lpstr>Расходы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Aleksey</dc:creator>
  <cp:lastModifiedBy>Головачев Алексей Радьевич</cp:lastModifiedBy>
  <dcterms:created xsi:type="dcterms:W3CDTF">2017-10-02T15:02:16Z</dcterms:created>
  <dcterms:modified xsi:type="dcterms:W3CDTF">2017-11-14T09:42:23Z</dcterms:modified>
</cp:coreProperties>
</file>