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G106" i="6" l="1"/>
  <c r="E110" i="6"/>
  <c r="E107" i="6"/>
  <c r="E108" i="6"/>
  <c r="E109" i="6"/>
  <c r="C98" i="6" l="1"/>
  <c r="C99" i="6"/>
  <c r="E99" i="6" l="1"/>
  <c r="E131" i="6"/>
  <c r="E130" i="6"/>
  <c r="E129" i="6"/>
  <c r="E98" i="6"/>
  <c r="E88" i="6"/>
  <c r="E90" i="6"/>
  <c r="E94" i="6"/>
  <c r="E100" i="6"/>
  <c r="E95" i="6"/>
  <c r="E93" i="6"/>
  <c r="E92" i="6"/>
  <c r="E91" i="6"/>
  <c r="E89" i="6"/>
  <c r="E87" i="6"/>
  <c r="E86" i="6"/>
  <c r="E85" i="6"/>
  <c r="E96" i="6" l="1"/>
  <c r="E101" i="6"/>
  <c r="E132" i="6"/>
  <c r="W13" i="6"/>
  <c r="W15" i="6"/>
  <c r="E102" i="6" l="1"/>
  <c r="E103" i="6" s="1"/>
  <c r="T13" i="6"/>
  <c r="S13" i="6"/>
  <c r="S16" i="6" s="1"/>
  <c r="F101" i="6" l="1"/>
  <c r="T14" i="6"/>
  <c r="T16" i="6" s="1"/>
  <c r="U13" i="6"/>
  <c r="I14" i="6"/>
  <c r="O14" i="6" s="1"/>
  <c r="I13" i="6"/>
  <c r="O13" i="6" s="1"/>
  <c r="N14" i="6" l="1"/>
  <c r="P13" i="6"/>
  <c r="P14" i="6"/>
  <c r="N13" i="6"/>
  <c r="U14" i="6"/>
  <c r="U16" i="6" s="1"/>
  <c r="V14" i="6"/>
  <c r="E58" i="6"/>
  <c r="I60" i="6" s="1"/>
  <c r="I61" i="6" s="1"/>
  <c r="V16" i="6" l="1"/>
  <c r="W14" i="6"/>
  <c r="W16" i="6" s="1"/>
  <c r="E38" i="6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<sst xmlns="http://schemas.openxmlformats.org/spreadsheetml/2006/main" count="550" uniqueCount="402">
  <si>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</si>
  <si>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</si>
  <si>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</si>
  <si>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</si>
  <si>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</si>
  <si>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</si>
  <si>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</si>
  <si>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</si>
  <si>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</si>
  <si>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</si>
  <si>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</si>
  <si>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</si>
  <si>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</si>
  <si>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</si>
  <si>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</si>
  <si>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</si>
  <si>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</si>
  <si>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</si>
  <si>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</si>
  <si>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</si>
  <si>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</si>
  <si>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</si>
  <si>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</si>
  <si>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</si>
  <si>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</si>
  <si>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</si>
  <si>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</si>
  <si>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</si>
  <si>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</si>
  <si>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</si>
  <si>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</si>
  <si>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</si>
  <si>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</si>
  <si>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</si>
  <si>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</si>
  <si>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</si>
  <si>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</si>
  <si>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</si>
  <si>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</si>
  <si>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</si>
  <si>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</si>
  <si>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</si>
  <si>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</si>
  <si>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</si>
  <si>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</si>
  <si>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</si>
  <si>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</si>
  <si>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</si>
  <si>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</si>
  <si>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</si>
  <si>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</si>
  <si>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</si>
  <si>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</si>
  <si>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</si>
  <si>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</si>
  <si>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</si>
  <si>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</si>
  <si>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</si>
  <si>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</si>
  <si>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</si>
  <si>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</si>
  <si>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</si>
  <si>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</si>
  <si>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</si>
  <si>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</si>
  <si>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</si>
  <si>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</si>
  <si>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</si>
  <si>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</si>
  <si>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</si>
  <si>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</si>
  <si>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</si>
  <si>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</si>
  <si>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</si>
  <si>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</si>
  <si>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</si>
  <si>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</si>
  <si>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</si>
  <si>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</si>
  <si>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</si>
  <si>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</si>
  <si>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</si>
  <si>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</si>
  <si>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</si>
  <si>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</si>
  <si>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</si>
  <si>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</si>
  <si>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</si>
  <si>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</si>
  <si>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</si>
  <si>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</si>
  <si>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</si>
  <si>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</si>
  <si>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</si>
  <si>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</si>
  <si>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</si>
  <si>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</si>
  <si>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</si>
  <si>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</si>
  <si>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</si>
  <si>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</si>
  <si>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</si>
  <si>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</si>
  <si>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</si>
  <si>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</si>
  <si>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</si>
  <si>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</si>
  <si>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</si>
  <si>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</si>
  <si>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</si>
  <si>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</si>
  <si>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</si>
  <si>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</si>
  <si>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</si>
  <si>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</si>
  <si>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</si>
  <si>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</si>
  <si>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</si>
  <si>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</si>
  <si>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</si>
  <si>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</si>
  <si>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</si>
  <si>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</si>
  <si>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</si>
  <si>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</si>
  <si>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</si>
  <si>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</si>
  <si>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</si>
  <si>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</si>
  <si>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</si>
  <si>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</si>
  <si>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</si>
  <si>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</si>
  <si>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</si>
  <si>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</si>
  <si>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</si>
  <si>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</si>
  <si>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</si>
  <si>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</si>
  <si>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</si>
  <si>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</si>
  <si>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</si>
  <si>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</si>
  <si>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</si>
  <si>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</si>
  <si>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</si>
  <si>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</si>
  <si>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</si>
  <si>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</si>
  <si>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</si>
  <si>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</si>
  <si>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</si>
  <si>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</si>
  <si>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</si>
  <si>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</si>
  <si>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</si>
  <si>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</si>
  <si>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</si>
  <si>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</si>
  <si>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</si>
  <si>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</si>
  <si>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</si>
  <si>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</si>
  <si>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</si>
  <si>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</si>
  <si>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</si>
  <si>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</si>
  <si>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</si>
  <si>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</si>
  <si>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</si>
  <si>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</si>
  <si>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</si>
  <si>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</si>
  <si>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</si>
  <si>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</si>
  <si>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</si>
  <si>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</si>
  <si>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</si>
  <si>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</si>
  <si>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</si>
  <si>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</si>
  <si>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</si>
  <si>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</si>
  <si>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</si>
  <si>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</si>
  <si>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</si>
  <si>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</si>
  <si>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</si>
  <si>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</si>
  <si>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</si>
  <si>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</si>
  <si>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</si>
  <si>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</si>
  <si>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</si>
  <si>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</si>
  <si>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</si>
  <si>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</si>
  <si>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</si>
  <si>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</si>
  <si>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</si>
  <si>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</si>
  <si>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</si>
  <si>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</si>
  <si>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</si>
  <si>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</si>
  <si>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</si>
  <si>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</si>
  <si>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</si>
  <si>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</si>
  <si>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</si>
  <si>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</si>
  <si>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</si>
  <si>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</si>
  <si>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</si>
  <si>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</si>
  <si>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</si>
  <si>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</si>
  <si>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</si>
  <si>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</si>
  <si>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</si>
  <si>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</si>
  <si>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</si>
  <si>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</si>
  <si>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</si>
  <si>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</si>
  <si>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</si>
  <si>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</si>
  <si>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</si>
  <si>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</si>
  <si>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</si>
  <si>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</si>
  <si>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</si>
  <si>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</si>
  <si>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</si>
  <si>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</si>
  <si>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</si>
  <si>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</si>
  <si>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</si>
  <si>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</si>
  <si>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</si>
  <si>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</si>
  <si>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</si>
  <si>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</si>
  <si>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</si>
  <si>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</si>
  <si>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</si>
  <si>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</si>
  <si>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</si>
  <si>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</si>
  <si>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</si>
  <si>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</si>
  <si>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</si>
  <si>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</si>
  <si>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</si>
  <si>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</si>
  <si>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</si>
  <si>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</si>
  <si>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</si>
  <si>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</si>
  <si>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</si>
  <si>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</si>
  <si>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</si>
  <si>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</si>
  <si>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</si>
  <si>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</si>
  <si>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</si>
  <si>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</si>
  <si>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</si>
  <si>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</si>
  <si>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</si>
  <si>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</si>
  <si>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</si>
  <si>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</si>
  <si>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</si>
  <si>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</si>
  <si>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</si>
  <si>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</si>
  <si>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</si>
  <si>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</si>
  <si>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</si>
  <si>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</si>
  <si>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</si>
  <si>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</si>
  <si>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</si>
  <si>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</si>
  <si>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</si>
  <si>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</si>
  <si>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</si>
  <si>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</si>
  <si>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</si>
  <si>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</si>
  <si>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</si>
  <si>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</si>
  <si>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</si>
  <si>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</si>
  <si>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</si>
  <si>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</si>
  <si>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</si>
  <si>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</si>
  <si>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</si>
  <si>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</si>
  <si>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</si>
  <si>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</si>
  <si>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</si>
  <si>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</si>
  <si>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</si>
  <si>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</si>
  <si>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</si>
  <si>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</si>
  <si>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</si>
  <si>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</si>
  <si>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</si>
  <si>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</si>
  <si>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</si>
  <si>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</si>
  <si>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</si>
  <si>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</si>
  <si>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</si>
  <si>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</si>
  <si>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</si>
  <si>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</si>
  <si>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</si>
  <si>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</si>
  <si>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</si>
  <si>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</si>
  <si>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</si>
  <si>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</si>
  <si>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</si>
  <si>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</si>
  <si>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</si>
  <si>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</si>
  <si>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</si>
  <si>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</si>
  <si>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</si>
  <si>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</si>
  <si>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</si>
  <si>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</si>
  <si>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</si>
  <si>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</si>
  <si>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</si>
  <si>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</si>
  <si>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</si>
  <si>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</si>
  <si>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</si>
  <si>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</si>
  <si>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</si>
  <si>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</si>
  <si>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</si>
  <si>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</si>
  <si>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</si>
  <si>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</si>
  <si>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</si>
  <si>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</si>
  <si>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</si>
  <si>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</si>
  <si>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</si>
  <si>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</si>
  <si>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</si>
  <si>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</si>
  <si>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</si>
  <si>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</si>
  <si>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</si>
  <si>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</si>
  <si>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</si>
  <si>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</si>
  <si>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Угловой</t>
  </si>
  <si>
    <t>Облицовочный</t>
  </si>
  <si>
    <t xml:space="preserve">12,34 м3 </t>
  </si>
  <si>
    <t>Перемычка над воротами Ж/Б или монолитная.</t>
  </si>
  <si>
    <t>Из cтенового</t>
  </si>
  <si>
    <t>Стеновой 30%</t>
  </si>
  <si>
    <t>Потребность</t>
  </si>
  <si>
    <t>Из Облицовочного</t>
  </si>
  <si>
    <t>Из рубленого</t>
  </si>
  <si>
    <t>Стоимость облиц</t>
  </si>
  <si>
    <t>Стоимость рубл</t>
  </si>
  <si>
    <t>РАБОТЫ ОТ МАРАТА</t>
  </si>
  <si>
    <t xml:space="preserve">Шлакоблок </t>
  </si>
  <si>
    <t>13 м3</t>
  </si>
  <si>
    <t>Уголок L100 под перемычки</t>
  </si>
  <si>
    <t>Уголок L75 под перемычки</t>
  </si>
  <si>
    <t>Песок, (мытый или отсев доломитовый) Камаз</t>
  </si>
  <si>
    <t>Цемент доставка</t>
  </si>
  <si>
    <t>Доставка уголок сетка рубероид</t>
  </si>
  <si>
    <t>Кладка Ш/Б облицовка</t>
  </si>
  <si>
    <t>Кладка Ш/Б черновая</t>
  </si>
  <si>
    <t>Монтаж перемычек (сварка, монтаж, покраска)</t>
  </si>
  <si>
    <t>Подшив потолка</t>
  </si>
  <si>
    <t>Брус 100*200 (стропила)</t>
  </si>
  <si>
    <t>Доска 30*100 (обрешетка)</t>
  </si>
  <si>
    <t>Брус 50*50 (контробрешетка)</t>
  </si>
  <si>
    <t>Стоимость</t>
  </si>
  <si>
    <t>Итого материалы</t>
  </si>
  <si>
    <t>Итого работа</t>
  </si>
  <si>
    <t>Услуги прораба (5% от стоимости работ)</t>
  </si>
  <si>
    <t>шт. 6 м</t>
  </si>
  <si>
    <t>Профлист НС-35 (C-21) 5.60м - 3 шт. 6м - 6 шт.</t>
  </si>
  <si>
    <t>шт. 2м</t>
  </si>
  <si>
    <t>шт. 3м</t>
  </si>
  <si>
    <t>Доска 30*100 (подшива потолка)</t>
  </si>
  <si>
    <t>Цена за м2</t>
  </si>
  <si>
    <t>от Марата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</si>
</sst>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</cellStyleXfs>
  <cellXfs count="1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16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16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21" fillId="14" borderId="8" xfId="23" applyAlignment="1">
      <alignment vertical="top" wrapText="1"/>
    </xf>
    <xf numFmtId="0" fontId="5" fillId="17" borderId="0" xfId="19" applyAlignment="1">
      <alignment vertical="top" wrapText="1"/>
    </xf>
    <xf numFmtId="0" fontId="22" fillId="24" borderId="0" xfId="27"/>
    <xf numFmtId="0" fontId="0" fillId="0" borderId="0" xfId="0"/>
    <xf numFmtId="0" fontId="0" fillId="0" borderId="0" xfId="0"/>
    <xf numFmtId="164" fontId="21" fillId="14" borderId="8" xfId="23" applyNumberFormat="1" applyAlignment="1">
      <alignment horizontal="center"/>
    </xf>
    <xf numFmtId="0" fontId="6" fillId="0" borderId="14" xfId="0" applyFont="1" applyBorder="1"/>
    <xf numFmtId="168" fontId="6" fillId="0" borderId="14" xfId="21" applyNumberFormat="1" applyFont="1" applyBorder="1"/>
    <xf numFmtId="0" fontId="4" fillId="19" borderId="0" xfId="22" applyFont="1"/>
    <xf numFmtId="168" fontId="4" fillId="19" borderId="0" xfId="22" applyNumberFormat="1" applyFont="1"/>
    <xf numFmtId="168" fontId="6" fillId="0" borderId="14" xfId="0" applyNumberFormat="1" applyFont="1" applyBorder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16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/>
    <xf numFmtId="0" fontId="0" fillId="0" borderId="11" xfId="0" applyBorder="1" applyAlignment="1"/>
    <xf numFmtId="0" fontId="0" fillId="0" borderId="10" xfId="0" applyBorder="1"/>
    <xf numFmtId="0" fontId="0" fillId="0" borderId="0" xfId="0" applyAlignment="1">
      <alignment vertical="top" shrinkToFit="1"/>
    </xf>
    <xf numFmtId="0" fontId="23" fillId="13" borderId="0" xfId="15" applyFont="1" applyAlignment="1">
      <alignment horizontal="center"/>
    </xf>
    <xf numFmtId="0" fontId="22" fillId="24" borderId="13" xfId="27" applyBorder="1" applyAlignment="1">
      <alignment horizontal="center"/>
    </xf>
    <xf numFmtId="164" fontId="21" fillId="14" borderId="15" xfId="23" applyNumberFormat="1" applyBorder="1" applyAlignment="1">
      <alignment horizontal="center"/>
    </xf>
    <xf numFmtId="164" fontId="21" fillId="14" borderId="16" xfId="23" applyNumberFormat="1" applyBorder="1" applyAlignment="1">
      <alignment horizontal="center"/>
    </xf>
    <xf numFmtId="164" fontId="21" fillId="14" borderId="17" xfId="23" applyNumberFormat="1" applyBorder="1" applyAlignment="1">
      <alignment horizontal="center"/>
    </xf>
  </cellXfs>
  <cellStyles count="28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Нейтральный" xfId="27" builtinId="28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518</v>
      </c>
      <c r="J3" s="14">
        <v>200000</v>
      </c>
      <c r="K3" s="14">
        <f ca="1">J3*K1/365*I3</f>
        <v>19868.493150684935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287</v>
      </c>
      <c r="J4" s="14">
        <v>170000</v>
      </c>
      <c r="K4" s="14">
        <f ca="1">J4*L1/365*I4</f>
        <v>6683.5616438356165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104" t="s">
        <v>75</v>
      </c>
      <c r="D46" s="105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103" t="s">
        <v>52</v>
      </c>
      <c r="D57" s="103"/>
      <c r="E57" s="103" t="s">
        <v>50</v>
      </c>
      <c r="F57" s="103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4" zoomScale="115" zoomScaleNormal="115" workbookViewId="0">
      <selection activeCell="C81" sqref="C81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110" t="s">
        <v>115</v>
      </c>
      <c r="B8" s="110"/>
      <c r="C8" s="110"/>
      <c r="D8" s="110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106" t="s">
        <v>197</v>
      </c>
      <c r="H9" s="106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111" t="s">
        <v>121</v>
      </c>
      <c r="B14" s="112"/>
      <c r="C14" s="112"/>
      <c r="D14" s="112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113" t="s">
        <v>129</v>
      </c>
      <c r="B24" s="113"/>
      <c r="C24" s="113"/>
      <c r="D24" s="113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114" t="s">
        <v>176</v>
      </c>
      <c r="B41" s="114"/>
      <c r="C41" s="114"/>
      <c r="D41" s="114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107" t="s">
        <v>149</v>
      </c>
      <c r="B50" s="107"/>
      <c r="C50" s="107"/>
      <c r="D50" s="107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107" t="s">
        <v>153</v>
      </c>
      <c r="B54" s="108"/>
      <c r="C54" s="108"/>
      <c r="D54" s="108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109" t="s">
        <v>196</v>
      </c>
      <c r="B83" s="109"/>
      <c r="C83" s="109"/>
      <c r="D83" s="109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32"/>
  <sheetViews>
    <sheetView tabSelected="1" topLeftCell="A99" zoomScaleNormal="100" workbookViewId="0">
      <selection activeCell="A104" sqref="A104:F125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3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3.42578125" customWidth="1"/>
    <col min="20" max="20" width="17.85546875" customWidth="1"/>
    <col min="21" max="21" width="15.140625" customWidth="1"/>
    <col min="22" max="22" width="14.140625" style="89" customWidth="1"/>
    <col min="23" max="23" width="11.28515625" customWidth="1"/>
  </cols>
  <sheetData>
    <row r="1" spans="1:23" ht="28.5" x14ac:dyDescent="0.45">
      <c r="A1" s="68" t="s">
        <v>128</v>
      </c>
      <c r="B1" s="68"/>
      <c r="G1" s="116" t="s">
        <v>368</v>
      </c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V1" s="90"/>
    </row>
    <row r="2" spans="1:23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V2" s="90"/>
    </row>
    <row r="3" spans="1:23" x14ac:dyDescent="0.25">
      <c r="A3" s="9" t="s">
        <v>291</v>
      </c>
      <c r="B3" s="9" t="s">
        <v>367</v>
      </c>
      <c r="C3">
        <v>10</v>
      </c>
      <c r="D3" s="69">
        <v>1750</v>
      </c>
      <c r="E3" s="69">
        <f t="shared" ref="E3:E11" si="0">C3*D3</f>
        <v>17500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V3" s="90"/>
    </row>
    <row r="4" spans="1:23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V4" s="90"/>
    </row>
    <row r="5" spans="1:23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V5" s="90"/>
    </row>
    <row r="6" spans="1:23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V6" s="90"/>
    </row>
    <row r="7" spans="1:23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V7" s="90"/>
    </row>
    <row r="8" spans="1:23" x14ac:dyDescent="0.25">
      <c r="A8" t="s">
        <v>281</v>
      </c>
      <c r="D8" s="69"/>
      <c r="E8" s="69">
        <f t="shared" si="0"/>
        <v>0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V8" s="90"/>
    </row>
    <row r="9" spans="1:23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V9" s="90"/>
    </row>
    <row r="10" spans="1:23" x14ac:dyDescent="0.25">
      <c r="A10" t="s">
        <v>288</v>
      </c>
      <c r="C10">
        <v>10</v>
      </c>
      <c r="D10" s="69"/>
      <c r="E10" s="69">
        <f t="shared" si="0"/>
        <v>0</v>
      </c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V10" s="90"/>
    </row>
    <row r="11" spans="1:23" x14ac:dyDescent="0.25">
      <c r="A11" t="s">
        <v>271</v>
      </c>
      <c r="D11" s="69"/>
      <c r="E11" s="69">
        <f t="shared" si="0"/>
        <v>0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V11" s="90"/>
    </row>
    <row r="12" spans="1:23" ht="30" x14ac:dyDescent="0.25">
      <c r="A12" s="117" t="s">
        <v>292</v>
      </c>
      <c r="B12" s="117"/>
      <c r="C12" s="117"/>
      <c r="D12" s="117"/>
      <c r="E12" s="117"/>
      <c r="G12" s="72" t="s">
        <v>18</v>
      </c>
      <c r="H12" s="72" t="s">
        <v>356</v>
      </c>
      <c r="I12" s="76" t="s">
        <v>357</v>
      </c>
      <c r="J12" s="76" t="s">
        <v>361</v>
      </c>
      <c r="K12" s="72" t="s">
        <v>360</v>
      </c>
      <c r="L12" s="72" t="s">
        <v>363</v>
      </c>
      <c r="M12" s="72" t="s">
        <v>364</v>
      </c>
      <c r="N12" s="72" t="s">
        <v>362</v>
      </c>
      <c r="O12" s="72"/>
      <c r="P12" s="72"/>
      <c r="Q12" s="73"/>
      <c r="R12" s="87" t="s">
        <v>371</v>
      </c>
      <c r="S12" s="88" t="s">
        <v>369</v>
      </c>
      <c r="T12" s="92" t="s">
        <v>372</v>
      </c>
      <c r="U12" s="92" t="s">
        <v>374</v>
      </c>
      <c r="V12" s="93" t="s">
        <v>373</v>
      </c>
      <c r="W12" s="93" t="s">
        <v>375</v>
      </c>
    </row>
    <row r="13" spans="1:23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354</v>
      </c>
      <c r="H13" t="s">
        <v>358</v>
      </c>
      <c r="I13">
        <f>0.195*0.195*0.395</f>
        <v>1.5019875000000002E-2</v>
      </c>
      <c r="J13">
        <v>62.5</v>
      </c>
      <c r="K13">
        <v>1795</v>
      </c>
      <c r="L13">
        <v>2770</v>
      </c>
      <c r="M13">
        <v>2980</v>
      </c>
      <c r="N13">
        <f>(K13/(I13*J13))*1</f>
        <v>1912.1330903219898</v>
      </c>
      <c r="O13" s="85">
        <f>(L13/(I13*J13))*1</f>
        <v>2950.7569137559394</v>
      </c>
      <c r="P13" s="85">
        <f>(M13/(I13*J13))*1</f>
        <v>3174.4605064955595</v>
      </c>
      <c r="Q13" s="72"/>
      <c r="R13" s="86" t="s">
        <v>370</v>
      </c>
      <c r="S13" s="72">
        <f>12.34+0.63</f>
        <v>12.97</v>
      </c>
      <c r="T13" s="72">
        <f>0.19+1.24</f>
        <v>1.43</v>
      </c>
      <c r="U13">
        <f>T13*1700</f>
        <v>2431</v>
      </c>
      <c r="V13" s="90">
        <v>1.43</v>
      </c>
      <c r="W13">
        <f>1.44*1795</f>
        <v>2584.7999999999997</v>
      </c>
    </row>
    <row r="14" spans="1:23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355</v>
      </c>
      <c r="H14" t="s">
        <v>359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366</v>
      </c>
      <c r="S14">
        <v>0</v>
      </c>
      <c r="T14">
        <f>S13-T13</f>
        <v>11.540000000000001</v>
      </c>
      <c r="U14">
        <f>T14*2200</f>
        <v>25388.000000000004</v>
      </c>
      <c r="V14" s="89">
        <f>T14-V15</f>
        <v>10.9</v>
      </c>
      <c r="W14">
        <f>V14*2770</f>
        <v>30193</v>
      </c>
    </row>
    <row r="15" spans="1:23" x14ac:dyDescent="0.25">
      <c r="R15" t="s">
        <v>365</v>
      </c>
      <c r="S15">
        <v>0</v>
      </c>
      <c r="T15">
        <v>0</v>
      </c>
      <c r="U15">
        <v>0</v>
      </c>
      <c r="V15" s="89">
        <v>0.64</v>
      </c>
      <c r="W15">
        <f>V15*2980</f>
        <v>1907.2</v>
      </c>
    </row>
    <row r="16" spans="1:23" ht="28.5" x14ac:dyDescent="0.45">
      <c r="A16" s="68" t="s">
        <v>157</v>
      </c>
      <c r="B16" s="68"/>
      <c r="R16" s="94" t="s">
        <v>7</v>
      </c>
      <c r="S16" s="94">
        <f>SUM(S13:S15)</f>
        <v>12.97</v>
      </c>
      <c r="T16" s="94">
        <f>SUM(T13:T15)</f>
        <v>12.97</v>
      </c>
      <c r="U16" s="94">
        <f>SUM(U13:U15)</f>
        <v>27819.000000000004</v>
      </c>
      <c r="V16" s="94">
        <f>SUM(V13:V15)</f>
        <v>12.97</v>
      </c>
      <c r="W16" s="94">
        <f>SUM(W13:W15)</f>
        <v>34685</v>
      </c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310</v>
      </c>
      <c r="N17" s="77"/>
      <c r="O17" s="39"/>
      <c r="P17" s="39" t="s">
        <v>157</v>
      </c>
      <c r="Q17" s="39" t="s">
        <v>311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400</v>
      </c>
      <c r="K18" t="s">
        <v>295</v>
      </c>
      <c r="M18" s="119" t="s">
        <v>312</v>
      </c>
      <c r="N18" s="119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18" t="s">
        <v>313</v>
      </c>
      <c r="N19" s="118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296</v>
      </c>
      <c r="H20" s="75">
        <v>425</v>
      </c>
      <c r="I20" s="75"/>
      <c r="J20" s="75"/>
      <c r="K20" s="74">
        <f>H20*1.051</f>
        <v>446.67499999999995</v>
      </c>
      <c r="M20" t="s">
        <v>401</v>
      </c>
      <c r="P20" s="75">
        <v>500</v>
      </c>
      <c r="Q20" s="75">
        <v>550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17" t="s">
        <v>292</v>
      </c>
      <c r="B31" s="117"/>
      <c r="C31" s="117"/>
      <c r="D31" s="117"/>
      <c r="E31" s="117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304</v>
      </c>
      <c r="D33" s="69"/>
      <c r="E33" s="69">
        <f t="shared" si="2"/>
        <v>0</v>
      </c>
    </row>
    <row r="34" spans="1:5" x14ac:dyDescent="0.25">
      <c r="A34" t="s">
        <v>303</v>
      </c>
      <c r="D34" s="69"/>
      <c r="E34" s="69">
        <f t="shared" si="2"/>
        <v>0</v>
      </c>
    </row>
    <row r="35" spans="1:5" x14ac:dyDescent="0.25">
      <c r="A35" t="s">
        <v>302</v>
      </c>
      <c r="D35" s="69"/>
      <c r="E35" s="69">
        <f t="shared" si="2"/>
        <v>0</v>
      </c>
    </row>
    <row r="36" spans="1:5" x14ac:dyDescent="0.25">
      <c r="A36" t="s">
        <v>301</v>
      </c>
      <c r="D36" s="69"/>
      <c r="E36" s="69">
        <f t="shared" si="2"/>
        <v>0</v>
      </c>
    </row>
    <row r="37" spans="1:5" x14ac:dyDescent="0.25">
      <c r="A37" t="s">
        <v>300</v>
      </c>
      <c r="D37" s="69"/>
      <c r="E37" s="69">
        <f t="shared" si="2"/>
        <v>0</v>
      </c>
    </row>
    <row r="38" spans="1:5" x14ac:dyDescent="0.25">
      <c r="A38" t="s">
        <v>299</v>
      </c>
      <c r="D38" s="69"/>
      <c r="E38" s="69">
        <f t="shared" si="2"/>
        <v>0</v>
      </c>
    </row>
    <row r="39" spans="1:5" x14ac:dyDescent="0.25">
      <c r="A39" t="s">
        <v>298</v>
      </c>
      <c r="D39" s="69"/>
      <c r="E39" s="69">
        <f t="shared" si="2"/>
        <v>0</v>
      </c>
    </row>
    <row r="40" spans="1:5" ht="15" customHeight="1" x14ac:dyDescent="0.25">
      <c r="A40" t="s">
        <v>305</v>
      </c>
      <c r="D40" s="69"/>
      <c r="E40" s="69">
        <f t="shared" si="2"/>
        <v>0</v>
      </c>
    </row>
    <row r="41" spans="1:5" x14ac:dyDescent="0.25">
      <c r="A41" t="s">
        <v>306</v>
      </c>
      <c r="D41" s="69"/>
      <c r="E41" s="69">
        <f t="shared" si="2"/>
        <v>0</v>
      </c>
    </row>
    <row r="42" spans="1:5" x14ac:dyDescent="0.25">
      <c r="A42" t="s">
        <v>307</v>
      </c>
      <c r="D42" s="69"/>
      <c r="E42" s="69">
        <f t="shared" si="2"/>
        <v>0</v>
      </c>
    </row>
    <row r="43" spans="1:5" ht="30" x14ac:dyDescent="0.25">
      <c r="A43" s="9" t="s">
        <v>308</v>
      </c>
      <c r="D43" s="69"/>
      <c r="E43" s="69">
        <f t="shared" si="2"/>
        <v>0</v>
      </c>
    </row>
    <row r="44" spans="1:5" x14ac:dyDescent="0.25">
      <c r="A44" s="9" t="s">
        <v>309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297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22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22" x14ac:dyDescent="0.25">
      <c r="A53" s="79" t="s">
        <v>339</v>
      </c>
      <c r="B53" s="78"/>
      <c r="C53" s="79" t="s">
        <v>312</v>
      </c>
      <c r="D53" s="79" t="s">
        <v>330</v>
      </c>
      <c r="E53" s="79" t="s">
        <v>345</v>
      </c>
      <c r="F53" s="78" t="s">
        <v>314</v>
      </c>
    </row>
    <row r="54" spans="1:22" x14ac:dyDescent="0.25">
      <c r="A54" s="115" t="s">
        <v>322</v>
      </c>
      <c r="B54" s="115"/>
      <c r="C54" s="115"/>
      <c r="D54" s="115"/>
      <c r="E54" s="115"/>
      <c r="F54" s="115"/>
    </row>
    <row r="55" spans="1:22" x14ac:dyDescent="0.25">
      <c r="A55" s="121" t="s">
        <v>341</v>
      </c>
      <c r="B55" s="121"/>
      <c r="C55">
        <v>25</v>
      </c>
      <c r="D55" t="s">
        <v>332</v>
      </c>
      <c r="E55">
        <v>1.92</v>
      </c>
      <c r="F55">
        <v>32</v>
      </c>
    </row>
    <row r="56" spans="1:22" x14ac:dyDescent="0.25">
      <c r="A56" s="83" t="s">
        <v>340</v>
      </c>
      <c r="B56" s="83"/>
      <c r="C56" s="84"/>
      <c r="D56" s="84" t="s">
        <v>332</v>
      </c>
      <c r="E56" s="84">
        <v>0.27</v>
      </c>
      <c r="F56" s="84">
        <v>3</v>
      </c>
    </row>
    <row r="57" spans="1:22" s="82" customFormat="1" x14ac:dyDescent="0.25">
      <c r="A57" s="83" t="s">
        <v>344</v>
      </c>
      <c r="B57" s="83"/>
      <c r="C57" s="84"/>
      <c r="D57" s="84" t="s">
        <v>346</v>
      </c>
      <c r="E57" s="84"/>
      <c r="F57" s="84">
        <v>7</v>
      </c>
      <c r="V57" s="89"/>
    </row>
    <row r="58" spans="1:22" x14ac:dyDescent="0.25">
      <c r="A58" s="122" t="s">
        <v>331</v>
      </c>
      <c r="B58" s="122"/>
      <c r="C58">
        <v>56</v>
      </c>
      <c r="D58" t="s">
        <v>332</v>
      </c>
      <c r="E58">
        <f>0.1*0.03*238</f>
        <v>0.71399999999999997</v>
      </c>
      <c r="F58" t="s">
        <v>347</v>
      </c>
    </row>
    <row r="59" spans="1:22" x14ac:dyDescent="0.25">
      <c r="A59" s="122" t="s">
        <v>315</v>
      </c>
      <c r="B59" s="122"/>
      <c r="C59">
        <v>50</v>
      </c>
      <c r="D59" t="s">
        <v>333</v>
      </c>
    </row>
    <row r="60" spans="1:22" x14ac:dyDescent="0.25">
      <c r="A60" s="122" t="s">
        <v>316</v>
      </c>
      <c r="B60" s="122"/>
      <c r="C60">
        <v>66</v>
      </c>
      <c r="D60" t="s">
        <v>334</v>
      </c>
      <c r="E60">
        <v>0.17499999999999999</v>
      </c>
      <c r="F60">
        <v>70</v>
      </c>
      <c r="H60" t="s">
        <v>349</v>
      </c>
      <c r="I60">
        <f>SUM(E58,E56,E55,E60)</f>
        <v>3.0789999999999997</v>
      </c>
    </row>
    <row r="61" spans="1:22" x14ac:dyDescent="0.25">
      <c r="A61" s="122" t="s">
        <v>317</v>
      </c>
      <c r="B61" s="122"/>
      <c r="C61">
        <v>16</v>
      </c>
      <c r="D61" t="s">
        <v>334</v>
      </c>
      <c r="H61" t="s">
        <v>19</v>
      </c>
      <c r="I61" s="75">
        <f>I60*8500</f>
        <v>26171.499999999996</v>
      </c>
    </row>
    <row r="62" spans="1:22" x14ac:dyDescent="0.25">
      <c r="A62" s="122" t="s">
        <v>318</v>
      </c>
      <c r="B62" s="122"/>
      <c r="C62">
        <v>144</v>
      </c>
      <c r="D62" t="s">
        <v>333</v>
      </c>
    </row>
    <row r="63" spans="1:22" x14ac:dyDescent="0.25">
      <c r="A63" s="122" t="s">
        <v>319</v>
      </c>
      <c r="B63" s="122"/>
      <c r="C63">
        <v>144</v>
      </c>
      <c r="D63" t="s">
        <v>333</v>
      </c>
    </row>
    <row r="64" spans="1:22" x14ac:dyDescent="0.25">
      <c r="A64" s="122" t="s">
        <v>320</v>
      </c>
      <c r="B64" s="122"/>
      <c r="C64">
        <v>10</v>
      </c>
      <c r="D64" t="s">
        <v>335</v>
      </c>
    </row>
    <row r="65" spans="1:6" x14ac:dyDescent="0.25">
      <c r="A65" s="123" t="s">
        <v>321</v>
      </c>
      <c r="B65" s="123"/>
      <c r="C65">
        <v>1000</v>
      </c>
      <c r="D65" t="s">
        <v>333</v>
      </c>
    </row>
    <row r="66" spans="1:6" x14ac:dyDescent="0.25">
      <c r="A66" s="120" t="s">
        <v>343</v>
      </c>
      <c r="B66" s="120"/>
      <c r="C66" s="120"/>
      <c r="D66" s="120"/>
      <c r="E66" s="120"/>
      <c r="F66" s="120"/>
    </row>
    <row r="67" spans="1:6" x14ac:dyDescent="0.25">
      <c r="A67" s="124" t="s">
        <v>350</v>
      </c>
      <c r="B67" s="124"/>
      <c r="C67">
        <v>8</v>
      </c>
      <c r="D67" t="s">
        <v>338</v>
      </c>
      <c r="E67" t="s">
        <v>342</v>
      </c>
      <c r="F67">
        <v>9</v>
      </c>
    </row>
    <row r="68" spans="1:6" x14ac:dyDescent="0.25">
      <c r="A68" s="125" t="s">
        <v>323</v>
      </c>
      <c r="B68" s="125"/>
      <c r="C68">
        <v>500</v>
      </c>
      <c r="D68" t="s">
        <v>333</v>
      </c>
    </row>
    <row r="69" spans="1:6" x14ac:dyDescent="0.25">
      <c r="A69" s="122" t="s">
        <v>351</v>
      </c>
      <c r="B69" s="122"/>
      <c r="C69">
        <v>5</v>
      </c>
      <c r="D69" t="s">
        <v>333</v>
      </c>
    </row>
    <row r="70" spans="1:6" x14ac:dyDescent="0.25">
      <c r="A70" s="122" t="s">
        <v>352</v>
      </c>
      <c r="B70" s="122"/>
      <c r="C70">
        <v>7</v>
      </c>
      <c r="D70" t="s">
        <v>333</v>
      </c>
    </row>
    <row r="71" spans="1:6" x14ac:dyDescent="0.25">
      <c r="A71" s="122" t="s">
        <v>353</v>
      </c>
      <c r="B71" s="122"/>
      <c r="C71">
        <v>2</v>
      </c>
      <c r="D71" t="s">
        <v>333</v>
      </c>
    </row>
    <row r="72" spans="1:6" x14ac:dyDescent="0.25">
      <c r="A72" s="122" t="s">
        <v>324</v>
      </c>
      <c r="B72" s="122"/>
      <c r="C72">
        <v>9</v>
      </c>
      <c r="D72" t="s">
        <v>336</v>
      </c>
    </row>
    <row r="73" spans="1:6" x14ac:dyDescent="0.25">
      <c r="A73" s="122" t="s">
        <v>325</v>
      </c>
      <c r="B73" s="122"/>
      <c r="C73">
        <v>9</v>
      </c>
      <c r="D73" t="s">
        <v>337</v>
      </c>
    </row>
    <row r="74" spans="1:6" x14ac:dyDescent="0.25">
      <c r="A74" s="122" t="s">
        <v>326</v>
      </c>
      <c r="B74" s="122"/>
      <c r="C74">
        <v>9</v>
      </c>
      <c r="D74" t="s">
        <v>337</v>
      </c>
    </row>
    <row r="75" spans="1:6" x14ac:dyDescent="0.25">
      <c r="A75" s="122" t="s">
        <v>327</v>
      </c>
      <c r="B75" s="122"/>
      <c r="C75">
        <v>5</v>
      </c>
      <c r="D75" t="s">
        <v>333</v>
      </c>
    </row>
    <row r="76" spans="1:6" x14ac:dyDescent="0.25">
      <c r="A76" s="122" t="s">
        <v>328</v>
      </c>
      <c r="B76" s="122"/>
      <c r="C76">
        <v>1</v>
      </c>
      <c r="D76" t="s">
        <v>333</v>
      </c>
    </row>
    <row r="77" spans="1:6" x14ac:dyDescent="0.25">
      <c r="A77" s="122" t="s">
        <v>329</v>
      </c>
      <c r="B77" s="122"/>
      <c r="C77">
        <v>1</v>
      </c>
      <c r="D77" t="s">
        <v>333</v>
      </c>
    </row>
    <row r="79" spans="1:6" x14ac:dyDescent="0.25">
      <c r="A79" s="80" t="s">
        <v>348</v>
      </c>
      <c r="B79" s="80"/>
      <c r="C79" s="80"/>
      <c r="D79" s="81">
        <v>39800</v>
      </c>
    </row>
    <row r="82" spans="1:6" x14ac:dyDescent="0.25">
      <c r="A82" s="127" t="s">
        <v>376</v>
      </c>
      <c r="B82" s="127"/>
      <c r="C82" s="127"/>
      <c r="D82" s="127"/>
      <c r="E82" s="127"/>
    </row>
    <row r="83" spans="1:6" ht="28.5" x14ac:dyDescent="0.45">
      <c r="A83" s="68" t="s">
        <v>128</v>
      </c>
      <c r="B83" s="68"/>
      <c r="C83" s="91"/>
      <c r="D83" s="91"/>
      <c r="E83" s="91"/>
    </row>
    <row r="84" spans="1:6" x14ac:dyDescent="0.25">
      <c r="A84" s="61" t="s">
        <v>107</v>
      </c>
      <c r="B84" s="61" t="s">
        <v>290</v>
      </c>
      <c r="C84" s="61" t="s">
        <v>108</v>
      </c>
      <c r="D84" s="61" t="s">
        <v>109</v>
      </c>
      <c r="E84" s="61" t="s">
        <v>19</v>
      </c>
    </row>
    <row r="85" spans="1:6" x14ac:dyDescent="0.25">
      <c r="A85" s="9" t="s">
        <v>377</v>
      </c>
      <c r="B85" s="9" t="s">
        <v>378</v>
      </c>
      <c r="C85" s="91">
        <v>13.06</v>
      </c>
      <c r="D85" s="69">
        <v>2200</v>
      </c>
      <c r="E85" s="69">
        <f t="shared" ref="E85:E95" si="3">C85*D85</f>
        <v>28732</v>
      </c>
    </row>
    <row r="86" spans="1:6" x14ac:dyDescent="0.25">
      <c r="A86" s="91" t="s">
        <v>278</v>
      </c>
      <c r="B86" s="91"/>
      <c r="C86" s="91">
        <v>13</v>
      </c>
      <c r="D86" s="69">
        <v>200</v>
      </c>
      <c r="E86" s="69">
        <f t="shared" si="3"/>
        <v>2600</v>
      </c>
    </row>
    <row r="87" spans="1:6" x14ac:dyDescent="0.25">
      <c r="A87" s="91" t="s">
        <v>264</v>
      </c>
      <c r="B87" s="91"/>
      <c r="C87" s="91">
        <v>1</v>
      </c>
      <c r="D87" s="69">
        <v>8000</v>
      </c>
      <c r="E87" s="69">
        <f t="shared" si="3"/>
        <v>8000</v>
      </c>
    </row>
    <row r="88" spans="1:6" s="91" customFormat="1" x14ac:dyDescent="0.25">
      <c r="A88" s="91" t="s">
        <v>279</v>
      </c>
      <c r="C88" s="91">
        <v>38</v>
      </c>
      <c r="D88" s="69">
        <v>210</v>
      </c>
      <c r="E88" s="69">
        <f t="shared" ref="E88" si="4">C88*D88</f>
        <v>7980</v>
      </c>
    </row>
    <row r="89" spans="1:6" x14ac:dyDescent="0.25">
      <c r="A89" s="91" t="s">
        <v>382</v>
      </c>
      <c r="B89" s="91"/>
      <c r="C89" s="91">
        <v>1</v>
      </c>
      <c r="D89" s="69">
        <v>1500</v>
      </c>
      <c r="E89" s="69">
        <f t="shared" si="3"/>
        <v>1500</v>
      </c>
    </row>
    <row r="90" spans="1:6" x14ac:dyDescent="0.25">
      <c r="A90" s="91" t="s">
        <v>381</v>
      </c>
      <c r="B90" s="91"/>
      <c r="C90" s="91">
        <v>1</v>
      </c>
      <c r="D90" s="69">
        <v>6000</v>
      </c>
      <c r="E90" s="69">
        <f t="shared" si="3"/>
        <v>6000</v>
      </c>
    </row>
    <row r="91" spans="1:6" x14ac:dyDescent="0.25">
      <c r="A91" s="91" t="s">
        <v>281</v>
      </c>
      <c r="B91" s="91"/>
      <c r="C91" s="91">
        <v>9</v>
      </c>
      <c r="D91" s="69">
        <v>220</v>
      </c>
      <c r="E91" s="69">
        <f t="shared" si="3"/>
        <v>1980</v>
      </c>
    </row>
    <row r="92" spans="1:6" x14ac:dyDescent="0.25">
      <c r="A92" s="91" t="s">
        <v>270</v>
      </c>
      <c r="B92" s="91"/>
      <c r="C92" s="91">
        <v>1</v>
      </c>
      <c r="D92" s="69">
        <v>400</v>
      </c>
      <c r="E92" s="69">
        <f t="shared" si="3"/>
        <v>400</v>
      </c>
    </row>
    <row r="93" spans="1:6" x14ac:dyDescent="0.25">
      <c r="A93" s="91" t="s">
        <v>379</v>
      </c>
      <c r="B93" s="91"/>
      <c r="C93" s="91">
        <v>14.4</v>
      </c>
      <c r="D93" s="69">
        <v>600</v>
      </c>
      <c r="E93" s="69">
        <f t="shared" si="3"/>
        <v>8640</v>
      </c>
    </row>
    <row r="94" spans="1:6" s="91" customFormat="1" x14ac:dyDescent="0.25">
      <c r="A94" s="91" t="s">
        <v>380</v>
      </c>
      <c r="C94" s="91">
        <v>8.4</v>
      </c>
      <c r="D94" s="69">
        <v>400</v>
      </c>
      <c r="E94" s="69">
        <f t="shared" ref="E94" si="5">C94*D94</f>
        <v>3360</v>
      </c>
    </row>
    <row r="95" spans="1:6" x14ac:dyDescent="0.25">
      <c r="A95" s="91" t="s">
        <v>383</v>
      </c>
      <c r="B95" s="91"/>
      <c r="C95" s="91">
        <v>1</v>
      </c>
      <c r="D95" s="69">
        <v>600</v>
      </c>
      <c r="E95" s="69">
        <f t="shared" si="3"/>
        <v>600</v>
      </c>
    </row>
    <row r="96" spans="1:6" s="95" customFormat="1" x14ac:dyDescent="0.25">
      <c r="A96" s="98" t="s">
        <v>392</v>
      </c>
      <c r="B96" s="98"/>
      <c r="C96" s="98"/>
      <c r="D96" s="99"/>
      <c r="E96" s="102">
        <f>SUM(E85:E95)</f>
        <v>69792</v>
      </c>
      <c r="F96" s="74"/>
    </row>
    <row r="97" spans="1:7" x14ac:dyDescent="0.25">
      <c r="A97" s="126" t="s">
        <v>292</v>
      </c>
      <c r="B97" s="126"/>
      <c r="C97" s="126"/>
      <c r="D97" s="126"/>
      <c r="E97" s="126"/>
    </row>
    <row r="98" spans="1:7" s="91" customFormat="1" x14ac:dyDescent="0.25">
      <c r="A98" s="91" t="s">
        <v>384</v>
      </c>
      <c r="C98" s="91">
        <f>61-7</f>
        <v>54</v>
      </c>
      <c r="D98" s="69">
        <v>500</v>
      </c>
      <c r="E98" s="69">
        <f>C98*D98</f>
        <v>27000</v>
      </c>
    </row>
    <row r="99" spans="1:7" s="91" customFormat="1" x14ac:dyDescent="0.25">
      <c r="A99" s="91" t="s">
        <v>385</v>
      </c>
      <c r="C99" s="91">
        <f>8+7</f>
        <v>15</v>
      </c>
      <c r="D99" s="69">
        <v>400</v>
      </c>
      <c r="E99" s="69">
        <f>C99*D99</f>
        <v>6000</v>
      </c>
    </row>
    <row r="100" spans="1:7" x14ac:dyDescent="0.25">
      <c r="A100" s="91" t="s">
        <v>386</v>
      </c>
      <c r="B100" s="91"/>
      <c r="C100" s="91">
        <v>1</v>
      </c>
      <c r="D100" s="69">
        <v>3500</v>
      </c>
      <c r="E100" s="69">
        <f>C100*D100</f>
        <v>3500</v>
      </c>
    </row>
    <row r="101" spans="1:7" s="95" customFormat="1" x14ac:dyDescent="0.25">
      <c r="A101" s="98" t="s">
        <v>393</v>
      </c>
      <c r="B101" s="98"/>
      <c r="C101" s="98"/>
      <c r="D101" s="99"/>
      <c r="E101" s="102">
        <f>SUM(E98:E100)</f>
        <v>36500</v>
      </c>
      <c r="F101" s="74">
        <f>SUM(E101:E102)</f>
        <v>41813</v>
      </c>
    </row>
    <row r="102" spans="1:7" x14ac:dyDescent="0.25">
      <c r="A102" t="s">
        <v>394</v>
      </c>
      <c r="E102" s="74">
        <f>FLOOR((E96+E101)*0.05,3)</f>
        <v>5313</v>
      </c>
    </row>
    <row r="103" spans="1:7" x14ac:dyDescent="0.25">
      <c r="A103" s="100" t="s">
        <v>189</v>
      </c>
      <c r="B103" s="100"/>
      <c r="C103" s="100">
        <v>51</v>
      </c>
      <c r="D103" s="100">
        <v>1</v>
      </c>
      <c r="E103" s="101">
        <f>E96+E101+E102</f>
        <v>111605</v>
      </c>
    </row>
    <row r="104" spans="1:7" ht="28.5" x14ac:dyDescent="0.45">
      <c r="A104" s="68" t="s">
        <v>157</v>
      </c>
    </row>
    <row r="105" spans="1:7" x14ac:dyDescent="0.25">
      <c r="A105" s="79" t="s">
        <v>107</v>
      </c>
      <c r="B105" s="78"/>
      <c r="C105" s="79" t="s">
        <v>108</v>
      </c>
      <c r="D105" s="79" t="s">
        <v>330</v>
      </c>
      <c r="E105" s="79" t="s">
        <v>345</v>
      </c>
      <c r="F105" s="79" t="s">
        <v>391</v>
      </c>
    </row>
    <row r="106" spans="1:7" x14ac:dyDescent="0.25">
      <c r="A106" s="128" t="s">
        <v>322</v>
      </c>
      <c r="B106" s="129"/>
      <c r="C106" s="129"/>
      <c r="D106" s="129"/>
      <c r="E106" s="130"/>
      <c r="F106" s="97">
        <v>8200</v>
      </c>
      <c r="G106" s="75">
        <f>SUM(E107:E110)*F106</f>
        <v>28634.400000000005</v>
      </c>
    </row>
    <row r="107" spans="1:7" x14ac:dyDescent="0.25">
      <c r="A107" s="121" t="s">
        <v>388</v>
      </c>
      <c r="B107" s="121"/>
      <c r="C107" s="91">
        <v>15</v>
      </c>
      <c r="D107" s="91" t="s">
        <v>395</v>
      </c>
      <c r="E107" s="96">
        <f>0.1*0.2*6*C107</f>
        <v>1.8000000000000003</v>
      </c>
      <c r="F107" s="75"/>
    </row>
    <row r="108" spans="1:7" s="96" customFormat="1" x14ac:dyDescent="0.25">
      <c r="A108" s="122" t="s">
        <v>389</v>
      </c>
      <c r="B108" s="122"/>
      <c r="C108" s="96">
        <v>30</v>
      </c>
      <c r="D108" s="96" t="s">
        <v>395</v>
      </c>
      <c r="E108" s="96">
        <f>0.1*0.03*6*C108</f>
        <v>0.54</v>
      </c>
      <c r="F108" s="75"/>
    </row>
    <row r="109" spans="1:7" x14ac:dyDescent="0.25">
      <c r="A109" s="122" t="s">
        <v>399</v>
      </c>
      <c r="B109" s="122"/>
      <c r="C109" s="91">
        <v>54</v>
      </c>
      <c r="D109" s="91" t="s">
        <v>395</v>
      </c>
      <c r="E109" s="91">
        <f>0.1*0.03*6*C109</f>
        <v>0.97200000000000009</v>
      </c>
      <c r="F109" s="75"/>
    </row>
    <row r="110" spans="1:7" x14ac:dyDescent="0.25">
      <c r="A110" s="122" t="s">
        <v>390</v>
      </c>
      <c r="B110" s="122"/>
      <c r="C110" s="91">
        <v>72</v>
      </c>
      <c r="D110" s="91" t="s">
        <v>334</v>
      </c>
      <c r="E110" s="91">
        <f>0.05*0.05*C110</f>
        <v>0.18000000000000005</v>
      </c>
      <c r="F110" s="75"/>
    </row>
    <row r="111" spans="1:7" x14ac:dyDescent="0.25">
      <c r="A111" s="122" t="s">
        <v>315</v>
      </c>
      <c r="B111" s="122"/>
      <c r="C111" s="91">
        <v>50</v>
      </c>
      <c r="D111" s="91" t="s">
        <v>333</v>
      </c>
      <c r="E111" s="91"/>
      <c r="F111" s="75"/>
    </row>
    <row r="112" spans="1:7" x14ac:dyDescent="0.25">
      <c r="A112" s="122" t="s">
        <v>320</v>
      </c>
      <c r="B112" s="122"/>
      <c r="C112" s="91">
        <v>10</v>
      </c>
      <c r="D112" s="91" t="s">
        <v>335</v>
      </c>
      <c r="E112" s="91"/>
      <c r="F112" s="75"/>
    </row>
    <row r="113" spans="1:6" x14ac:dyDescent="0.25">
      <c r="A113" s="123" t="s">
        <v>321</v>
      </c>
      <c r="B113" s="123"/>
      <c r="C113" s="91">
        <v>1000</v>
      </c>
      <c r="D113" s="91" t="s">
        <v>333</v>
      </c>
      <c r="E113" s="91"/>
      <c r="F113" s="75"/>
    </row>
    <row r="114" spans="1:6" x14ac:dyDescent="0.25">
      <c r="A114" s="120" t="s">
        <v>343</v>
      </c>
      <c r="B114" s="120"/>
      <c r="C114" s="120"/>
      <c r="D114" s="120"/>
      <c r="E114" s="120"/>
      <c r="F114" s="120"/>
    </row>
    <row r="115" spans="1:6" x14ac:dyDescent="0.25">
      <c r="A115" s="124" t="s">
        <v>396</v>
      </c>
      <c r="B115" s="124"/>
      <c r="C115" s="91">
        <v>9</v>
      </c>
      <c r="D115" s="91" t="s">
        <v>338</v>
      </c>
      <c r="E115" s="91" t="s">
        <v>342</v>
      </c>
      <c r="F115" s="75"/>
    </row>
    <row r="116" spans="1:6" x14ac:dyDescent="0.25">
      <c r="A116" s="125" t="s">
        <v>323</v>
      </c>
      <c r="B116" s="125"/>
      <c r="C116" s="91">
        <v>500</v>
      </c>
      <c r="D116" s="91" t="s">
        <v>333</v>
      </c>
      <c r="E116" s="91"/>
      <c r="F116" s="75"/>
    </row>
    <row r="117" spans="1:6" x14ac:dyDescent="0.25">
      <c r="A117" s="122" t="s">
        <v>351</v>
      </c>
      <c r="B117" s="122"/>
      <c r="C117" s="91">
        <v>5</v>
      </c>
      <c r="D117" s="91" t="s">
        <v>333</v>
      </c>
      <c r="E117" s="91"/>
      <c r="F117" s="75"/>
    </row>
    <row r="118" spans="1:6" x14ac:dyDescent="0.25">
      <c r="A118" s="122" t="s">
        <v>352</v>
      </c>
      <c r="B118" s="122"/>
      <c r="C118" s="91">
        <v>7</v>
      </c>
      <c r="D118" s="91" t="s">
        <v>333</v>
      </c>
      <c r="E118" s="91"/>
      <c r="F118" s="75"/>
    </row>
    <row r="119" spans="1:6" x14ac:dyDescent="0.25">
      <c r="A119" s="122" t="s">
        <v>353</v>
      </c>
      <c r="B119" s="122"/>
      <c r="C119" s="91">
        <v>2</v>
      </c>
      <c r="D119" s="91" t="s">
        <v>333</v>
      </c>
      <c r="E119" s="91"/>
      <c r="F119" s="75"/>
    </row>
    <row r="120" spans="1:6" x14ac:dyDescent="0.25">
      <c r="A120" s="122" t="s">
        <v>324</v>
      </c>
      <c r="B120" s="122"/>
      <c r="C120" s="91">
        <v>9</v>
      </c>
      <c r="D120" s="91" t="s">
        <v>397</v>
      </c>
      <c r="E120" s="91"/>
      <c r="F120" s="75"/>
    </row>
    <row r="121" spans="1:6" x14ac:dyDescent="0.25">
      <c r="A121" s="122" t="s">
        <v>325</v>
      </c>
      <c r="B121" s="122"/>
      <c r="C121" s="91">
        <v>9</v>
      </c>
      <c r="D121" s="91" t="s">
        <v>398</v>
      </c>
      <c r="E121" s="91"/>
      <c r="F121" s="75"/>
    </row>
    <row r="122" spans="1:6" x14ac:dyDescent="0.25">
      <c r="A122" s="122" t="s">
        <v>326</v>
      </c>
      <c r="B122" s="122"/>
      <c r="C122" s="91">
        <v>9</v>
      </c>
      <c r="D122" s="91" t="s">
        <v>398</v>
      </c>
      <c r="E122" s="91"/>
      <c r="F122" s="75"/>
    </row>
    <row r="123" spans="1:6" x14ac:dyDescent="0.25">
      <c r="A123" s="122" t="s">
        <v>327</v>
      </c>
      <c r="B123" s="122"/>
      <c r="C123" s="91">
        <v>5</v>
      </c>
      <c r="D123" s="91" t="s">
        <v>333</v>
      </c>
      <c r="E123" s="91"/>
      <c r="F123" s="75"/>
    </row>
    <row r="124" spans="1:6" x14ac:dyDescent="0.25">
      <c r="A124" s="122" t="s">
        <v>328</v>
      </c>
      <c r="B124" s="122"/>
      <c r="C124" s="91">
        <v>1</v>
      </c>
      <c r="D124" s="91" t="s">
        <v>333</v>
      </c>
      <c r="E124" s="91"/>
      <c r="F124" s="75"/>
    </row>
    <row r="125" spans="1:6" x14ac:dyDescent="0.25">
      <c r="A125" s="122" t="s">
        <v>329</v>
      </c>
      <c r="B125" s="122"/>
      <c r="C125" s="91">
        <v>1</v>
      </c>
      <c r="D125" s="91" t="s">
        <v>333</v>
      </c>
      <c r="E125" s="91"/>
      <c r="F125" s="75"/>
    </row>
    <row r="128" spans="1:6" x14ac:dyDescent="0.25">
      <c r="A128" s="117" t="s">
        <v>292</v>
      </c>
      <c r="B128" s="117"/>
      <c r="C128" s="117"/>
      <c r="D128" s="117"/>
      <c r="E128" s="117"/>
      <c r="F128" s="33"/>
    </row>
    <row r="129" spans="1:6" x14ac:dyDescent="0.25">
      <c r="A129" s="91" t="s">
        <v>157</v>
      </c>
      <c r="B129" s="91"/>
      <c r="C129" s="91">
        <v>53</v>
      </c>
      <c r="D129" s="69">
        <v>500</v>
      </c>
      <c r="E129" s="69">
        <f>C129*D129</f>
        <v>26500</v>
      </c>
      <c r="F129" s="75"/>
    </row>
    <row r="130" spans="1:6" x14ac:dyDescent="0.25">
      <c r="A130" s="91" t="s">
        <v>311</v>
      </c>
      <c r="B130" s="91"/>
      <c r="C130" s="91">
        <v>27</v>
      </c>
      <c r="D130" s="69">
        <v>550</v>
      </c>
      <c r="E130" s="69">
        <f>C130*D130</f>
        <v>14850</v>
      </c>
      <c r="F130" s="75"/>
    </row>
    <row r="131" spans="1:6" x14ac:dyDescent="0.25">
      <c r="A131" s="91" t="s">
        <v>387</v>
      </c>
      <c r="B131" s="91"/>
      <c r="C131" s="91">
        <v>32.299999999999997</v>
      </c>
      <c r="D131" s="69">
        <v>300</v>
      </c>
      <c r="E131" s="69">
        <f>C131*D131</f>
        <v>9690</v>
      </c>
      <c r="F131" s="75"/>
    </row>
    <row r="132" spans="1:6" x14ac:dyDescent="0.25">
      <c r="A132" s="70" t="s">
        <v>7</v>
      </c>
      <c r="B132" s="70"/>
      <c r="C132" s="70">
        <v>51</v>
      </c>
      <c r="D132" s="70">
        <v>1</v>
      </c>
      <c r="E132" s="71">
        <f>SUM(E129:E131)</f>
        <v>51040</v>
      </c>
      <c r="F132" s="70"/>
    </row>
  </sheetData>
  <mergeCells count="50">
    <mergeCell ref="A106:E106"/>
    <mergeCell ref="A128:E128"/>
    <mergeCell ref="A124:B124"/>
    <mergeCell ref="A125:B125"/>
    <mergeCell ref="A107:B107"/>
    <mergeCell ref="A114:F114"/>
    <mergeCell ref="A120:B120"/>
    <mergeCell ref="A121:B121"/>
    <mergeCell ref="A122:B122"/>
    <mergeCell ref="A123:B123"/>
    <mergeCell ref="A112:B112"/>
    <mergeCell ref="A115:B115"/>
    <mergeCell ref="A116:B116"/>
    <mergeCell ref="A117:B117"/>
    <mergeCell ref="A118:B118"/>
    <mergeCell ref="A119:B119"/>
    <mergeCell ref="A113:B113"/>
    <mergeCell ref="A109:B109"/>
    <mergeCell ref="A111:B111"/>
    <mergeCell ref="A110:B110"/>
    <mergeCell ref="A108:B108"/>
    <mergeCell ref="A97:E97"/>
    <mergeCell ref="A82:E82"/>
    <mergeCell ref="A77:B77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54:F54"/>
    <mergeCell ref="G1:T11"/>
    <mergeCell ref="A12:E12"/>
    <mergeCell ref="A31:E31"/>
    <mergeCell ref="M19:N19"/>
    <mergeCell ref="M18:N18"/>
  </mergeCells>
  <pageMargins left="0.7" right="0.7" top="0.75" bottom="0.75" header="0.3" footer="0.3"/>
  <pageSetup paperSize="9"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2019-04-22T11:18:18Z</cp:lastPrinted>
  <dcterms:created xsi:type="dcterms:W3CDTF">2017-10-02T15:02:16Z</dcterms:created>
  <dcterms:modified xsi:type="dcterms:W3CDTF">2019-04-22T11:18:22Z</dcterms:modified>
</cp:coreProperties>
</file>