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V14" i="6" l="1"/>
  <c r="U15" i="6"/>
  <c r="U13" i="6"/>
  <c r="U14" i="6"/>
  <c r="T14" i="6"/>
  <c r="T13" i="6"/>
  <c r="S13" i="6"/>
  <c r="P14" i="6" l="1"/>
  <c r="O14" i="6"/>
  <c r="P13" i="6"/>
  <c r="O13" i="6"/>
  <c r="N14" i="6"/>
  <c r="N13" i="6"/>
  <c r="I14" i="6"/>
  <c r="I13" i="6"/>
  <c r="I61" i="6" l="1"/>
  <c r="I60" i="6"/>
  <c r="E58" i="6"/>
  <c r="E38" i="6" l="1"/>
  <c r="E39" i="6"/>
  <c r="E40" i="6"/>
  <c r="E41" i="6"/>
  <c r="E42" i="6"/>
  <c r="E43" i="6"/>
  <c r="E44" i="6"/>
  <c r="E45" i="6"/>
  <c r="E37" i="6"/>
  <c r="E36" i="6"/>
  <c r="E35" i="6"/>
  <c r="E34" i="6"/>
  <c r="E33" i="6"/>
  <c r="K20" i="6" l="1"/>
  <c r="K19" i="6"/>
  <c r="E48" i="6" l="1"/>
  <c r="E47" i="6"/>
  <c r="E46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49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<sst xmlns="http://schemas.openxmlformats.org/spreadsheetml/2006/main" count="467" uniqueCount="372">
  <si>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</si>
  <si>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</si>
  <si>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</si>
  <si>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</si>
  <si>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</si>
  <si>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</si>
  <si>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</si>
  <si>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</si>
  <si>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</si>
  <si>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</si>
  <si>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</si>
  <si>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</si>
  <si>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</si>
  <si>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</si>
  <si>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</si>
  <si>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</si>
  <si>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</si>
  <si>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</si>
  <si>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</si>
  <si>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</si>
  <si>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</si>
  <si>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</si>
  <si>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</si>
  <si>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</si>
  <si>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</si>
  <si>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</si>
  <si>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</si>
  <si>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</si>
  <si>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</si>
  <si>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</si>
  <si>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</si>
  <si>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</si>
  <si>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</si>
  <si>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</si>
  <si>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</si>
  <si>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</si>
  <si>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</si>
  <si>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</si>
  <si>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</si>
  <si>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</si>
  <si>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</si>
  <si>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</si>
  <si>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</si>
  <si>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</si>
  <si>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</si>
  <si>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</si>
  <si>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</si>
  <si>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</si>
  <si>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</si>
  <si>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</si>
  <si>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</si>
  <si>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</si>
  <si>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</si>
  <si>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</si>
  <si>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</si>
  <si>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</si>
  <si>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</si>
  <si>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</si>
  <si>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</si>
  <si>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</si>
  <si>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</si>
  <si>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</si>
  <si>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</si>
  <si>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</si>
  <si>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</si>
  <si>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</si>
  <si>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</si>
  <si>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</si>
  <si>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</si>
  <si>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</si>
  <si>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</si>
  <si>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</si>
  <si>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</si>
  <si>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</si>
  <si>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</si>
  <si>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</si>
  <si>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</si>
  <si>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</si>
  <si>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</si>
  <si>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</si>
  <si>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</si>
  <si>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</si>
  <si>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</si>
  <si>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</si>
  <si>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</si>
  <si>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</si>
  <si>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</si>
  <si>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</si>
  <si>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</si>
  <si>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</si>
  <si>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</si>
  <si>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</si>
  <si>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</si>
  <si>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</si>
  <si>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</si>
  <si>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</si>
  <si>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</si>
  <si>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</si>
  <si>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</si>
  <si>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</si>
  <si>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</si>
  <si>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</si>
  <si>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</si>
  <si>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</si>
  <si>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</si>
  <si>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</si>
  <si>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</si>
  <si>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</si>
  <si>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</si>
  <si>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</si>
  <si>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</si>
  <si>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</si>
  <si>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</si>
  <si>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</si>
  <si>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</si>
  <si>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</si>
  <si>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</si>
  <si>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</si>
  <si>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</si>
  <si>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</si>
  <si>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</si>
  <si>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</si>
  <si>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</si>
  <si>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</si>
  <si>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</si>
  <si>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</si>
  <si>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</si>
  <si>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</si>
  <si>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</si>
  <si>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</si>
  <si>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</si>
  <si>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</si>
  <si>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</si>
  <si>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</si>
  <si>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</si>
  <si>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</si>
  <si>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</si>
  <si>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</si>
  <si>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</si>
  <si>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</si>
  <si>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</si>
  <si>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</si>
  <si>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</si>
  <si>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</si>
  <si>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</si>
  <si>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</si>
  <si>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</si>
  <si>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</si>
  <si>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</si>
  <si>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</si>
  <si>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</si>
  <si>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</si>
  <si>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</si>
  <si>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</si>
  <si>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</si>
  <si>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</si>
  <si>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</si>
  <si>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</si>
  <si>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</si>
  <si>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</si>
  <si>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</si>
  <si>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</si>
  <si>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</si>
  <si>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</si>
  <si>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</si>
  <si>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</si>
  <si>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</si>
  <si>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</si>
  <si>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</si>
  <si>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</si>
  <si>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</si>
  <si>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</si>
  <si>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</si>
  <si>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</si>
  <si>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</si>
  <si>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</si>
  <si>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</si>
  <si>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</si>
  <si>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</si>
  <si>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</si>
  <si>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</si>
  <si>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</si>
  <si>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</si>
  <si>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</si>
  <si>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</si>
  <si>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</si>
  <si>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</si>
  <si>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</si>
  <si>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</si>
  <si>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</si>
  <si>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</si>
  <si>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</si>
  <si>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</si>
  <si>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</si>
  <si>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</si>
  <si>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</si>
  <si>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</si>
  <si>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</si>
  <si>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</si>
  <si>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</si>
  <si>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</si>
  <si>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</si>
  <si>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</si>
  <si>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</si>
  <si>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</si>
  <si>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</si>
  <si>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</si>
  <si>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</si>
  <si>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</si>
  <si>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</si>
  <si>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</si>
  <si>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</si>
  <si>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</si>
  <si>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</si>
  <si>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</si>
  <si>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</si>
  <si>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</si>
  <si>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</si>
  <si>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</si>
  <si>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</si>
  <si>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</si>
  <si>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</si>
  <si>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</si>
  <si>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</si>
  <si>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</si>
  <si>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</si>
  <si>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</si>
  <si>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</si>
  <si>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</si>
  <si>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</si>
  <si>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</si>
  <si>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</si>
  <si>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</si>
  <si>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</si>
  <si>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</si>
  <si>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</si>
  <si>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</si>
  <si>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</si>
  <si>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</si>
  <si>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</si>
  <si>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</si>
  <si>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</si>
  <si>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</si>
  <si>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</si>
  <si>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</si>
  <si>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</si>
  <si>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</si>
  <si>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</si>
  <si>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</si>
  <si>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</si>
  <si>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</si>
  <si>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</si>
  <si>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</si>
  <si>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</si>
  <si>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</si>
  <si>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</si>
  <si>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</si>
  <si>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</si>
  <si>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</si>
  <si>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</si>
  <si>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</si>
  <si>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</si>
  <si>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</si>
  <si>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</si>
  <si>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</si>
  <si>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</si>
  <si>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</si>
  <si>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</si>
  <si>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</si>
  <si>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</si>
  <si>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</si>
  <si>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</si>
  <si>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</si>
  <si>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</si>
  <si>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</si>
  <si>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</si>
  <si>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</si>
  <si>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</si>
  <si>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</si>
  <si>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</si>
  <si>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</si>
  <si>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</si>
  <si>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</si>
  <si>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</si>
  <si>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</si>
  <si>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</si>
  <si>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</si>
  <si>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</si>
  <si>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</si>
  <si>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</si>
  <si>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</si>
  <si>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</si>
  <si>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</si>
  <si>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Цены на материалы</t>
  </si>
  <si>
    <t>НС-35</t>
  </si>
  <si>
    <t>Цена за м3</t>
  </si>
  <si>
    <t>Цена за м.п.</t>
  </si>
  <si>
    <t>С-21</t>
  </si>
  <si>
    <t>Монтаж Стропилки (300-500р.м2)</t>
  </si>
  <si>
    <t>Монтаж мауэрлата</t>
  </si>
  <si>
    <t>Антисептирование пиломатериалов</t>
  </si>
  <si>
    <t>Устройство контробрешетки</t>
  </si>
  <si>
    <t>Устройство шаговой обрешетки</t>
  </si>
  <si>
    <t>Монтаж пароизоляции</t>
  </si>
  <si>
    <t>Монтаж гидроизоляции</t>
  </si>
  <si>
    <t>Укладка утеплителя</t>
  </si>
  <si>
    <t>Монтаж карнизной планки(капельник)</t>
  </si>
  <si>
    <t>Монтаж ветровой(торцевой) планки</t>
  </si>
  <si>
    <t>Устройство примыканий к стенам (трубам)</t>
  </si>
  <si>
    <t>Устройство каркаса фронтонных и карнизных свесов</t>
  </si>
  <si>
    <t>Подшивка карнизных и торцевых свесов</t>
  </si>
  <si>
    <t>Работа от исполнителей</t>
  </si>
  <si>
    <t>Карнизы</t>
  </si>
  <si>
    <t>От Ивана</t>
  </si>
  <si>
    <t>От Карпусь А.</t>
  </si>
  <si>
    <t>Мои</t>
  </si>
  <si>
    <t>Уголок 90*90*65*2</t>
  </si>
  <si>
    <t>Брус 50*50</t>
  </si>
  <si>
    <t>Шпилька</t>
  </si>
  <si>
    <t>Гайка</t>
  </si>
  <si>
    <t>Шайба</t>
  </si>
  <si>
    <t>Гвозди</t>
  </si>
  <si>
    <t>Саморезы по дереву 51мм</t>
  </si>
  <si>
    <t>"ДРОВА"</t>
  </si>
  <si>
    <t>Саморез кровельный</t>
  </si>
  <si>
    <t>Профлист С-8</t>
  </si>
  <si>
    <t>Угол 30*30</t>
  </si>
  <si>
    <t>G-профиль</t>
  </si>
  <si>
    <t>Утеплитель рулонный</t>
  </si>
  <si>
    <t>Пленка Фастбонд</t>
  </si>
  <si>
    <t>Пленка Руфбонд</t>
  </si>
  <si>
    <t>Ед.изм.</t>
  </si>
  <si>
    <t>Доска 30*100</t>
  </si>
  <si>
    <t>6 м шт.</t>
  </si>
  <si>
    <t>шт.</t>
  </si>
  <si>
    <t>м.п.</t>
  </si>
  <si>
    <t>кг</t>
  </si>
  <si>
    <t>2м шт.</t>
  </si>
  <si>
    <t>3м шт.</t>
  </si>
  <si>
    <t>5.95м шт.</t>
  </si>
  <si>
    <t>Расчет материалов (Для Ивана)</t>
  </si>
  <si>
    <t>Брус 100*150 (мауэрлат)</t>
  </si>
  <si>
    <t>Брус 50*200 (стропила)</t>
  </si>
  <si>
    <t>Лист 6 м.</t>
  </si>
  <si>
    <t>КРОВЛЯ (S = (7.43+1.4+0.1)*(5.13+0.8+0,1) = 8.93*6.03 = 53.85м2)</t>
  </si>
  <si>
    <t>Лист ОСБ-3(9мм)</t>
  </si>
  <si>
    <t>Объем, м3</t>
  </si>
  <si>
    <t>2,5*1,2 шт.</t>
  </si>
  <si>
    <t>40шт(238м)</t>
  </si>
  <si>
    <t>Стоимость материалов</t>
  </si>
  <si>
    <t>Дрова объем</t>
  </si>
  <si>
    <t>Профлист НС-35 (C-21)</t>
  </si>
  <si>
    <t>Карнизная планка (2м)</t>
  </si>
  <si>
    <t>Фронтальная (торцевая) планка (2м)</t>
  </si>
  <si>
    <t>Пристенок (2м)</t>
  </si>
  <si>
    <t>Маглин</t>
  </si>
  <si>
    <t>А-Блок</t>
  </si>
  <si>
    <t>Размер 1бл</t>
  </si>
  <si>
    <t>Объем 1бл</t>
  </si>
  <si>
    <t>195*195*395</t>
  </si>
  <si>
    <t>188*190*390</t>
  </si>
  <si>
    <t>Цена 30%</t>
  </si>
  <si>
    <t>Штук в уп</t>
  </si>
  <si>
    <t>Ц за м3</t>
  </si>
  <si>
    <t>Цена Рубл</t>
  </si>
  <si>
    <t>Цена Рбл уг</t>
  </si>
  <si>
    <t>На гараж</t>
  </si>
  <si>
    <t>Угловой</t>
  </si>
  <si>
    <t>Облицовочный</t>
  </si>
  <si>
    <t>Стеновой</t>
  </si>
  <si>
    <t xml:space="preserve">12,34 м3 </t>
  </si>
  <si>
    <t>Перемычка над воротами Ж/Б или монолитная.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</si>
</sst>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&quot;р.&quot;_-;\-* #,##0.00&quot;р.&quot;_-;_-* &quot;-&quot;??&quot;р.&quot;_-;_-@_-"/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2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4" fontId="5" fillId="0" borderId="0" applyFont="0" applyFill="0" applyBorder="0" applyAlignment="0" applyProtection="0"/>
    <xf numFmtId="0" fontId="3" fillId="19" borderId="0" applyNumberFormat="0" applyBorder="0" applyAlignment="0" applyProtection="0"/>
    <xf numFmtId="0" fontId="21" fillId="14" borderId="8" applyNumberFormat="0" applyAlignment="0" applyProtection="0"/>
    <xf numFmtId="0" fontId="3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</cellStyleXfs>
  <cellXfs count="112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44" fontId="0" fillId="0" borderId="0" xfId="21" applyFont="1"/>
    <xf numFmtId="0" fontId="0" fillId="0" borderId="0" xfId="0" applyAlignment="1">
      <alignment vertical="top" wrapText="1"/>
    </xf>
    <xf numFmtId="44" fontId="8" fillId="14" borderId="5" xfId="21" applyFont="1" applyFill="1" applyBorder="1"/>
    <xf numFmtId="0" fontId="5" fillId="21" borderId="0" xfId="25"/>
    <xf numFmtId="0" fontId="0" fillId="21" borderId="0" xfId="25" applyFont="1"/>
    <xf numFmtId="0" fontId="3" fillId="20" borderId="0" xfId="24"/>
    <xf numFmtId="44" fontId="3" fillId="20" borderId="12" xfId="21" applyFont="1" applyFill="1" applyBorder="1"/>
    <xf numFmtId="0" fontId="0" fillId="0" borderId="0" xfId="0"/>
    <xf numFmtId="0" fontId="0" fillId="22" borderId="0" xfId="0" applyFill="1" applyBorder="1" applyAlignment="1">
      <alignment horizontal="left"/>
    </xf>
    <xf numFmtId="0" fontId="0" fillId="22" borderId="0" xfId="0" applyFill="1"/>
    <xf numFmtId="0" fontId="0" fillId="0" borderId="0" xfId="0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  <xf numFmtId="44" fontId="21" fillId="14" borderId="8" xfId="23" applyNumberFormat="1" applyAlignment="1">
      <alignment horizontal="center"/>
    </xf>
    <xf numFmtId="0" fontId="0" fillId="0" borderId="0" xfId="0" applyAlignment="1">
      <alignment vertical="top" wrapText="1"/>
    </xf>
    <xf numFmtId="0" fontId="7" fillId="13" borderId="0" xfId="15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21" fillId="14" borderId="8" xfId="23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/>
    <xf numFmtId="0" fontId="0" fillId="0" borderId="11" xfId="0" applyBorder="1" applyAlignment="1"/>
    <xf numFmtId="0" fontId="0" fillId="0" borderId="10" xfId="0" applyBorder="1"/>
    <xf numFmtId="0" fontId="0" fillId="0" borderId="0" xfId="0" applyAlignment="1">
      <alignment vertical="top" shrinkToFit="1"/>
    </xf>
    <xf numFmtId="9" fontId="0" fillId="0" borderId="0" xfId="0" applyNumberFormat="1" applyAlignment="1">
      <alignment vertical="top" wrapText="1"/>
    </xf>
    <xf numFmtId="0" fontId="6" fillId="23" borderId="0" xfId="26" applyFont="1" applyAlignment="1">
      <alignment vertical="top" wrapText="1"/>
    </xf>
    <xf numFmtId="9" fontId="6" fillId="23" borderId="0" xfId="26" applyNumberFormat="1" applyFont="1" applyAlignment="1">
      <alignment vertical="top" wrapText="1"/>
    </xf>
  </cellXfs>
  <cellStyles count="27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4" xfId="26" builtinId="43"/>
    <cellStyle name="40% - Акцент5" xfId="20" builtinId="47"/>
    <cellStyle name="40% - Акцент6" xfId="25" builtinId="51"/>
    <cellStyle name="60% - Акцент1" xfId="24" builtinId="32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вод" xfId="23" builtinId="21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505</v>
      </c>
      <c r="J3" s="14">
        <v>200000</v>
      </c>
      <c r="K3" s="14">
        <f ca="1">J3*K1/365*I3</f>
        <v>19369.863013698632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274</v>
      </c>
      <c r="J4" s="14">
        <v>170000</v>
      </c>
      <c r="K4" s="14">
        <f ca="1">J4*L1/365*I4</f>
        <v>6380.821917808219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87" t="s">
        <v>75</v>
      </c>
      <c r="D46" s="88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86" t="s">
        <v>52</v>
      </c>
      <c r="D57" s="86"/>
      <c r="E57" s="86" t="s">
        <v>50</v>
      </c>
      <c r="F57" s="86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30" zoomScale="115" zoomScaleNormal="115" workbookViewId="0">
      <selection activeCell="A78" sqref="A78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93" t="s">
        <v>115</v>
      </c>
      <c r="B8" s="93"/>
      <c r="C8" s="93"/>
      <c r="D8" s="93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89" t="s">
        <v>197</v>
      </c>
      <c r="H9" s="89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94" t="s">
        <v>121</v>
      </c>
      <c r="B14" s="95"/>
      <c r="C14" s="95"/>
      <c r="D14" s="95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96" t="s">
        <v>129</v>
      </c>
      <c r="B24" s="96"/>
      <c r="C24" s="96"/>
      <c r="D24" s="96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97" t="s">
        <v>176</v>
      </c>
      <c r="B41" s="97"/>
      <c r="C41" s="97"/>
      <c r="D41" s="97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90" t="s">
        <v>149</v>
      </c>
      <c r="B50" s="90"/>
      <c r="C50" s="90"/>
      <c r="D50" s="90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90" t="s">
        <v>153</v>
      </c>
      <c r="B54" s="91"/>
      <c r="C54" s="91"/>
      <c r="D54" s="91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92" t="s">
        <v>196</v>
      </c>
      <c r="B83" s="92"/>
      <c r="C83" s="92"/>
      <c r="D83" s="92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9"/>
  <sheetViews>
    <sheetView tabSelected="1" topLeftCell="C1" zoomScaleNormal="100" workbookViewId="0">
      <selection activeCell="V15" sqref="V15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  <col min="6" max="6" width="10.5703125" customWidth="1"/>
    <col min="7" max="7" width="17.5703125" customWidth="1"/>
    <col min="8" max="8" width="12.85546875" customWidth="1"/>
    <col min="9" max="9" width="12.28515625" customWidth="1"/>
    <col min="10" max="10" width="12.140625" customWidth="1"/>
    <col min="11" max="11" width="10" customWidth="1"/>
    <col min="12" max="12" width="11.28515625" customWidth="1"/>
    <col min="13" max="13" width="11.85546875" customWidth="1"/>
    <col min="14" max="14" width="10.28515625" bestFit="1" customWidth="1"/>
    <col min="16" max="16" width="11.140625" bestFit="1" customWidth="1"/>
    <col min="17" max="17" width="9.7109375" bestFit="1" customWidth="1"/>
    <col min="18" max="18" width="14.5703125" customWidth="1"/>
    <col min="19" max="19" width="12.7109375" customWidth="1"/>
    <col min="20" max="20" width="15" customWidth="1"/>
  </cols>
  <sheetData>
    <row r="1" spans="1:22" ht="28.5" x14ac:dyDescent="0.45">
      <c r="A1" s="68" t="s">
        <v>128</v>
      </c>
      <c r="B1" s="68"/>
      <c r="G1" s="99" t="s">
        <v>371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2" x14ac:dyDescent="0.25">
      <c r="A2" s="61" t="s">
        <v>107</v>
      </c>
      <c r="B2" s="61" t="s">
        <v>290</v>
      </c>
      <c r="C2" s="61" t="s">
        <v>108</v>
      </c>
      <c r="D2" s="61" t="s">
        <v>109</v>
      </c>
      <c r="E2" s="61" t="s">
        <v>19</v>
      </c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2" x14ac:dyDescent="0.25">
      <c r="A3" s="9" t="s">
        <v>291</v>
      </c>
      <c r="B3" s="9" t="s">
        <v>370</v>
      </c>
      <c r="C3">
        <v>10</v>
      </c>
      <c r="D3" s="69">
        <v>1750</v>
      </c>
      <c r="E3" s="69">
        <f t="shared" ref="E3:E11" si="0">C3*D3</f>
        <v>17500</v>
      </c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t="s">
        <v>278</v>
      </c>
      <c r="C4">
        <v>10</v>
      </c>
      <c r="D4" s="69">
        <v>250</v>
      </c>
      <c r="E4" s="69">
        <f t="shared" si="0"/>
        <v>2500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spans="1:22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22" x14ac:dyDescent="0.25">
      <c r="A6" t="s">
        <v>279</v>
      </c>
      <c r="C6">
        <v>40</v>
      </c>
      <c r="D6" s="69">
        <v>220</v>
      </c>
      <c r="E6" s="69">
        <f t="shared" si="0"/>
        <v>8800</v>
      </c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</row>
    <row r="7" spans="1:22" x14ac:dyDescent="0.25">
      <c r="A7" t="s">
        <v>282</v>
      </c>
      <c r="C7">
        <v>4</v>
      </c>
      <c r="D7" s="69">
        <v>700</v>
      </c>
      <c r="E7" s="69">
        <f t="shared" si="0"/>
        <v>2800</v>
      </c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</row>
    <row r="8" spans="1:22" x14ac:dyDescent="0.25">
      <c r="A8" t="s">
        <v>281</v>
      </c>
      <c r="D8" s="69"/>
      <c r="E8" s="69">
        <f t="shared" si="0"/>
        <v>0</v>
      </c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</row>
    <row r="9" spans="1:22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</row>
    <row r="10" spans="1:22" x14ac:dyDescent="0.25">
      <c r="A10" t="s">
        <v>288</v>
      </c>
      <c r="C10">
        <v>10</v>
      </c>
      <c r="D10" s="69"/>
      <c r="E10" s="69">
        <f t="shared" si="0"/>
        <v>0</v>
      </c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</row>
    <row r="11" spans="1:22" x14ac:dyDescent="0.25">
      <c r="A11" t="s">
        <v>271</v>
      </c>
      <c r="D11" s="69"/>
      <c r="E11" s="69">
        <f t="shared" si="0"/>
        <v>0</v>
      </c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</row>
    <row r="12" spans="1:22" ht="30" x14ac:dyDescent="0.25">
      <c r="A12" s="100" t="s">
        <v>292</v>
      </c>
      <c r="B12" s="100"/>
      <c r="C12" s="100"/>
      <c r="D12" s="100"/>
      <c r="E12" s="100"/>
      <c r="G12" s="72" t="s">
        <v>18</v>
      </c>
      <c r="H12" s="72" t="s">
        <v>357</v>
      </c>
      <c r="I12" s="76" t="s">
        <v>358</v>
      </c>
      <c r="J12" s="76" t="s">
        <v>362</v>
      </c>
      <c r="K12" s="72" t="s">
        <v>361</v>
      </c>
      <c r="L12" s="72" t="s">
        <v>364</v>
      </c>
      <c r="M12" s="72" t="s">
        <v>365</v>
      </c>
      <c r="N12" s="72" t="s">
        <v>363</v>
      </c>
      <c r="O12" s="72"/>
      <c r="P12" s="72"/>
      <c r="Q12" s="73"/>
      <c r="R12" s="110" t="s">
        <v>366</v>
      </c>
      <c r="S12" s="111" t="s">
        <v>369</v>
      </c>
      <c r="T12" s="110" t="s">
        <v>368</v>
      </c>
    </row>
    <row r="13" spans="1:22" ht="17.25" x14ac:dyDescent="0.25">
      <c r="A13" t="s">
        <v>283</v>
      </c>
      <c r="C13">
        <v>14</v>
      </c>
      <c r="D13" s="69">
        <v>1500</v>
      </c>
      <c r="E13" s="69">
        <f>C13*D13</f>
        <v>21000</v>
      </c>
      <c r="G13" t="s">
        <v>355</v>
      </c>
      <c r="H13" t="s">
        <v>359</v>
      </c>
      <c r="I13">
        <f>0.195*0.195*0.395</f>
        <v>1.5019875000000002E-2</v>
      </c>
      <c r="J13">
        <v>62.5</v>
      </c>
      <c r="K13">
        <v>1750</v>
      </c>
      <c r="L13">
        <v>2675</v>
      </c>
      <c r="M13">
        <v>2895</v>
      </c>
      <c r="N13">
        <f>(K13/(I13*J13))*1</f>
        <v>1864.1966061634996</v>
      </c>
      <c r="O13" s="85">
        <f>(L13/(I13*J13))*1</f>
        <v>2849.5576694213496</v>
      </c>
      <c r="P13" s="85">
        <f>(M13/(I13*J13))*1</f>
        <v>3083.9138141961894</v>
      </c>
      <c r="Q13" s="72"/>
      <c r="R13" s="109">
        <v>0.3</v>
      </c>
      <c r="S13" s="72">
        <f>12.34+0.63</f>
        <v>12.97</v>
      </c>
      <c r="T13" s="72">
        <f>0.19+1.24</f>
        <v>1.43</v>
      </c>
      <c r="U13">
        <f>2*1700</f>
        <v>3400</v>
      </c>
    </row>
    <row r="14" spans="1:22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  <c r="G14" t="s">
        <v>356</v>
      </c>
      <c r="H14" t="s">
        <v>360</v>
      </c>
      <c r="I14">
        <f>0.188*0.19*0.39</f>
        <v>1.3930800000000002E-2</v>
      </c>
      <c r="J14">
        <v>60</v>
      </c>
      <c r="K14">
        <v>1700</v>
      </c>
      <c r="L14">
        <v>2500</v>
      </c>
      <c r="M14">
        <v>2950</v>
      </c>
      <c r="N14" s="85">
        <f>(K14/(I14*J14))*1</f>
        <v>2033.8626161694467</v>
      </c>
      <c r="O14" s="85">
        <f>(L14/(I14*J14))*1</f>
        <v>2990.974435543304</v>
      </c>
      <c r="P14" s="85">
        <f>(M14/(I14*J14))*1</f>
        <v>3529.3498339410985</v>
      </c>
      <c r="R14" t="s">
        <v>368</v>
      </c>
      <c r="S14">
        <v>0</v>
      </c>
      <c r="T14">
        <f>S13-T13</f>
        <v>11.540000000000001</v>
      </c>
      <c r="U14">
        <f>12*2200</f>
        <v>26400</v>
      </c>
      <c r="V14">
        <f>13*1700</f>
        <v>22100</v>
      </c>
    </row>
    <row r="15" spans="1:22" x14ac:dyDescent="0.25">
      <c r="R15" t="s">
        <v>367</v>
      </c>
      <c r="S15">
        <v>0</v>
      </c>
      <c r="U15">
        <f>SUM(U13:U14)</f>
        <v>29800</v>
      </c>
    </row>
    <row r="16" spans="1:22" ht="28.5" x14ac:dyDescent="0.45">
      <c r="A16" s="68" t="s">
        <v>157</v>
      </c>
      <c r="B16" s="68"/>
    </row>
    <row r="17" spans="1:17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293</v>
      </c>
      <c r="H17" s="39"/>
      <c r="I17" s="39"/>
      <c r="J17" s="39"/>
      <c r="K17" s="39"/>
      <c r="M17" s="77" t="s">
        <v>311</v>
      </c>
      <c r="N17" s="77"/>
      <c r="O17" s="39"/>
      <c r="P17" s="39" t="s">
        <v>157</v>
      </c>
      <c r="Q17" s="39" t="s">
        <v>312</v>
      </c>
    </row>
    <row r="18" spans="1:17" x14ac:dyDescent="0.25">
      <c r="A18" t="s">
        <v>280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295</v>
      </c>
      <c r="K18" t="s">
        <v>296</v>
      </c>
      <c r="M18" s="102" t="s">
        <v>313</v>
      </c>
      <c r="N18" s="102"/>
      <c r="P18" s="75">
        <v>600</v>
      </c>
      <c r="Q18" s="75">
        <v>300</v>
      </c>
    </row>
    <row r="19" spans="1:17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294</v>
      </c>
      <c r="H19" s="75">
        <v>450</v>
      </c>
      <c r="I19" s="75"/>
      <c r="J19" s="75"/>
      <c r="K19" s="74">
        <f>H19*1.06</f>
        <v>477</v>
      </c>
      <c r="M19" s="101" t="s">
        <v>314</v>
      </c>
      <c r="N19" s="101"/>
      <c r="P19" s="75">
        <v>1140</v>
      </c>
      <c r="Q19" s="75">
        <v>600</v>
      </c>
    </row>
    <row r="20" spans="1:17" x14ac:dyDescent="0.25">
      <c r="A20" t="s">
        <v>273</v>
      </c>
      <c r="D20" s="69"/>
      <c r="E20" s="69">
        <f t="shared" si="1"/>
        <v>0</v>
      </c>
      <c r="G20" t="s">
        <v>297</v>
      </c>
      <c r="H20" s="75">
        <v>425</v>
      </c>
      <c r="I20" s="75"/>
      <c r="J20" s="75"/>
      <c r="K20" s="74">
        <f>H20*1.051</f>
        <v>446.67499999999995</v>
      </c>
    </row>
    <row r="21" spans="1:17" x14ac:dyDescent="0.25">
      <c r="A21" t="s">
        <v>272</v>
      </c>
      <c r="C21">
        <v>0</v>
      </c>
      <c r="D21" s="69"/>
      <c r="E21" s="69">
        <f t="shared" si="1"/>
        <v>0</v>
      </c>
    </row>
    <row r="22" spans="1:17" x14ac:dyDescent="0.25">
      <c r="A22" t="s">
        <v>266</v>
      </c>
      <c r="C22">
        <v>3</v>
      </c>
      <c r="D22" s="69"/>
      <c r="E22" s="69">
        <f t="shared" si="1"/>
        <v>0</v>
      </c>
    </row>
    <row r="23" spans="1:17" x14ac:dyDescent="0.25">
      <c r="A23" t="s">
        <v>267</v>
      </c>
      <c r="C23">
        <v>13</v>
      </c>
      <c r="D23" s="69"/>
      <c r="E23" s="69">
        <f t="shared" si="1"/>
        <v>0</v>
      </c>
    </row>
    <row r="24" spans="1:17" x14ac:dyDescent="0.25">
      <c r="A24" t="s">
        <v>289</v>
      </c>
      <c r="C24">
        <v>56</v>
      </c>
      <c r="D24" s="69"/>
      <c r="E24" s="69">
        <f t="shared" si="1"/>
        <v>0</v>
      </c>
    </row>
    <row r="25" spans="1:17" x14ac:dyDescent="0.25">
      <c r="A25" t="s">
        <v>268</v>
      </c>
      <c r="C25">
        <v>5</v>
      </c>
      <c r="D25" s="69"/>
      <c r="E25" s="69">
        <f t="shared" si="1"/>
        <v>0</v>
      </c>
    </row>
    <row r="26" spans="1:17" x14ac:dyDescent="0.25">
      <c r="A26" t="s">
        <v>269</v>
      </c>
      <c r="C26">
        <v>9</v>
      </c>
      <c r="D26" s="69"/>
      <c r="E26" s="69">
        <f t="shared" si="1"/>
        <v>0</v>
      </c>
    </row>
    <row r="27" spans="1:17" x14ac:dyDescent="0.25">
      <c r="A27" t="s">
        <v>277</v>
      </c>
      <c r="D27" s="69"/>
      <c r="E27" s="69">
        <f t="shared" si="1"/>
        <v>0</v>
      </c>
    </row>
    <row r="28" spans="1:17" x14ac:dyDescent="0.25">
      <c r="A28" t="s">
        <v>276</v>
      </c>
      <c r="D28" s="69"/>
      <c r="E28" s="69">
        <f t="shared" si="1"/>
        <v>0</v>
      </c>
    </row>
    <row r="29" spans="1:17" x14ac:dyDescent="0.25">
      <c r="A29" t="s">
        <v>275</v>
      </c>
      <c r="D29" s="69"/>
      <c r="E29" s="69">
        <f t="shared" si="1"/>
        <v>0</v>
      </c>
    </row>
    <row r="30" spans="1:17" x14ac:dyDescent="0.25">
      <c r="A30" t="s">
        <v>274</v>
      </c>
      <c r="D30" s="69"/>
      <c r="E30" s="69">
        <f t="shared" si="1"/>
        <v>0</v>
      </c>
    </row>
    <row r="31" spans="1:17" x14ac:dyDescent="0.25">
      <c r="A31" s="100" t="s">
        <v>292</v>
      </c>
      <c r="B31" s="100"/>
      <c r="C31" s="100"/>
      <c r="D31" s="100"/>
      <c r="E31" s="100"/>
    </row>
    <row r="32" spans="1:17" x14ac:dyDescent="0.25">
      <c r="A32" t="s">
        <v>284</v>
      </c>
      <c r="D32" s="69"/>
      <c r="E32" s="69">
        <f t="shared" ref="E32:E48" si="2">C32*D32</f>
        <v>0</v>
      </c>
    </row>
    <row r="33" spans="1:5" x14ac:dyDescent="0.25">
      <c r="A33" t="s">
        <v>305</v>
      </c>
      <c r="D33" s="69"/>
      <c r="E33" s="69">
        <f t="shared" si="2"/>
        <v>0</v>
      </c>
    </row>
    <row r="34" spans="1:5" x14ac:dyDescent="0.25">
      <c r="A34" t="s">
        <v>304</v>
      </c>
      <c r="D34" s="69"/>
      <c r="E34" s="69">
        <f t="shared" si="2"/>
        <v>0</v>
      </c>
    </row>
    <row r="35" spans="1:5" x14ac:dyDescent="0.25">
      <c r="A35" t="s">
        <v>303</v>
      </c>
      <c r="D35" s="69"/>
      <c r="E35" s="69">
        <f t="shared" si="2"/>
        <v>0</v>
      </c>
    </row>
    <row r="36" spans="1:5" x14ac:dyDescent="0.25">
      <c r="A36" t="s">
        <v>302</v>
      </c>
      <c r="D36" s="69"/>
      <c r="E36" s="69">
        <f t="shared" si="2"/>
        <v>0</v>
      </c>
    </row>
    <row r="37" spans="1:5" x14ac:dyDescent="0.25">
      <c r="A37" t="s">
        <v>301</v>
      </c>
      <c r="D37" s="69"/>
      <c r="E37" s="69">
        <f t="shared" si="2"/>
        <v>0</v>
      </c>
    </row>
    <row r="38" spans="1:5" x14ac:dyDescent="0.25">
      <c r="A38" t="s">
        <v>300</v>
      </c>
      <c r="D38" s="69"/>
      <c r="E38" s="69">
        <f t="shared" si="2"/>
        <v>0</v>
      </c>
    </row>
    <row r="39" spans="1:5" x14ac:dyDescent="0.25">
      <c r="A39" t="s">
        <v>299</v>
      </c>
      <c r="D39" s="69"/>
      <c r="E39" s="69">
        <f t="shared" si="2"/>
        <v>0</v>
      </c>
    </row>
    <row r="40" spans="1:5" ht="15" customHeight="1" x14ac:dyDescent="0.25">
      <c r="A40" t="s">
        <v>306</v>
      </c>
      <c r="D40" s="69"/>
      <c r="E40" s="69">
        <f t="shared" si="2"/>
        <v>0</v>
      </c>
    </row>
    <row r="41" spans="1:5" x14ac:dyDescent="0.25">
      <c r="A41" t="s">
        <v>307</v>
      </c>
      <c r="D41" s="69"/>
      <c r="E41" s="69">
        <f t="shared" si="2"/>
        <v>0</v>
      </c>
    </row>
    <row r="42" spans="1:5" x14ac:dyDescent="0.25">
      <c r="A42" t="s">
        <v>308</v>
      </c>
      <c r="D42" s="69"/>
      <c r="E42" s="69">
        <f t="shared" si="2"/>
        <v>0</v>
      </c>
    </row>
    <row r="43" spans="1:5" ht="30" x14ac:dyDescent="0.25">
      <c r="A43" s="9" t="s">
        <v>309</v>
      </c>
      <c r="D43" s="69"/>
      <c r="E43" s="69">
        <f t="shared" si="2"/>
        <v>0</v>
      </c>
    </row>
    <row r="44" spans="1:5" x14ac:dyDescent="0.25">
      <c r="A44" s="9" t="s">
        <v>310</v>
      </c>
      <c r="D44" s="69"/>
      <c r="E44" s="69">
        <f t="shared" si="2"/>
        <v>0</v>
      </c>
    </row>
    <row r="45" spans="1:5" x14ac:dyDescent="0.25">
      <c r="A45" t="s">
        <v>285</v>
      </c>
      <c r="D45" s="69"/>
      <c r="E45" s="69">
        <f t="shared" si="2"/>
        <v>0</v>
      </c>
    </row>
    <row r="46" spans="1:5" x14ac:dyDescent="0.25">
      <c r="A46" t="s">
        <v>286</v>
      </c>
      <c r="D46" s="69"/>
      <c r="E46" s="69">
        <f t="shared" si="2"/>
        <v>0</v>
      </c>
    </row>
    <row r="47" spans="1:5" x14ac:dyDescent="0.25">
      <c r="A47" t="s">
        <v>298</v>
      </c>
      <c r="D47" s="69"/>
      <c r="E47" s="69">
        <f t="shared" si="2"/>
        <v>0</v>
      </c>
    </row>
    <row r="48" spans="1:5" x14ac:dyDescent="0.25">
      <c r="A48" t="s">
        <v>287</v>
      </c>
      <c r="D48" s="69"/>
      <c r="E48" s="69">
        <f t="shared" si="2"/>
        <v>0</v>
      </c>
    </row>
    <row r="49" spans="1:9" x14ac:dyDescent="0.25">
      <c r="A49" s="70" t="s">
        <v>7</v>
      </c>
      <c r="B49" s="70"/>
      <c r="C49" s="70"/>
      <c r="D49" s="70"/>
      <c r="E49" s="71">
        <f>SUM(E18:E30)</f>
        <v>23034</v>
      </c>
    </row>
    <row r="53" spans="1:9" x14ac:dyDescent="0.25">
      <c r="A53" s="79" t="s">
        <v>340</v>
      </c>
      <c r="B53" s="78"/>
      <c r="C53" s="79" t="s">
        <v>313</v>
      </c>
      <c r="D53" s="79" t="s">
        <v>331</v>
      </c>
      <c r="E53" s="79" t="s">
        <v>346</v>
      </c>
      <c r="F53" s="78" t="s">
        <v>315</v>
      </c>
    </row>
    <row r="54" spans="1:9" x14ac:dyDescent="0.25">
      <c r="A54" s="98" t="s">
        <v>323</v>
      </c>
      <c r="B54" s="98"/>
      <c r="C54" s="98"/>
      <c r="D54" s="98"/>
      <c r="E54" s="98"/>
      <c r="F54" s="98"/>
    </row>
    <row r="55" spans="1:9" x14ac:dyDescent="0.25">
      <c r="A55" s="104" t="s">
        <v>342</v>
      </c>
      <c r="B55" s="104"/>
      <c r="C55">
        <v>25</v>
      </c>
      <c r="D55" t="s">
        <v>333</v>
      </c>
      <c r="E55">
        <v>1.92</v>
      </c>
      <c r="F55">
        <v>32</v>
      </c>
    </row>
    <row r="56" spans="1:9" x14ac:dyDescent="0.25">
      <c r="A56" s="83" t="s">
        <v>341</v>
      </c>
      <c r="B56" s="83"/>
      <c r="C56" s="84"/>
      <c r="D56" s="84" t="s">
        <v>333</v>
      </c>
      <c r="E56" s="84">
        <v>0.27</v>
      </c>
      <c r="F56" s="84">
        <v>3</v>
      </c>
    </row>
    <row r="57" spans="1:9" s="82" customFormat="1" x14ac:dyDescent="0.25">
      <c r="A57" s="83" t="s">
        <v>345</v>
      </c>
      <c r="B57" s="83"/>
      <c r="C57" s="84"/>
      <c r="D57" s="84" t="s">
        <v>347</v>
      </c>
      <c r="E57" s="84"/>
      <c r="F57" s="84">
        <v>7</v>
      </c>
    </row>
    <row r="58" spans="1:9" x14ac:dyDescent="0.25">
      <c r="A58" s="105" t="s">
        <v>332</v>
      </c>
      <c r="B58" s="105"/>
      <c r="C58">
        <v>56</v>
      </c>
      <c r="D58" t="s">
        <v>333</v>
      </c>
      <c r="E58">
        <f>0.1*0.03*238</f>
        <v>0.71399999999999997</v>
      </c>
      <c r="F58" t="s">
        <v>348</v>
      </c>
    </row>
    <row r="59" spans="1:9" x14ac:dyDescent="0.25">
      <c r="A59" s="105" t="s">
        <v>316</v>
      </c>
      <c r="B59" s="105"/>
      <c r="C59">
        <v>50</v>
      </c>
      <c r="D59" t="s">
        <v>334</v>
      </c>
    </row>
    <row r="60" spans="1:9" x14ac:dyDescent="0.25">
      <c r="A60" s="105" t="s">
        <v>317</v>
      </c>
      <c r="B60" s="105"/>
      <c r="C60">
        <v>66</v>
      </c>
      <c r="D60" t="s">
        <v>335</v>
      </c>
      <c r="E60">
        <v>0.17499999999999999</v>
      </c>
      <c r="F60">
        <v>70</v>
      </c>
      <c r="H60" t="s">
        <v>350</v>
      </c>
      <c r="I60">
        <f>SUM(E58,E56,E55,E60)</f>
        <v>3.0789999999999997</v>
      </c>
    </row>
    <row r="61" spans="1:9" x14ac:dyDescent="0.25">
      <c r="A61" s="105" t="s">
        <v>318</v>
      </c>
      <c r="B61" s="105"/>
      <c r="C61">
        <v>16</v>
      </c>
      <c r="D61" t="s">
        <v>335</v>
      </c>
      <c r="H61" t="s">
        <v>19</v>
      </c>
      <c r="I61" s="75">
        <f>I60*8500</f>
        <v>26171.499999999996</v>
      </c>
    </row>
    <row r="62" spans="1:9" x14ac:dyDescent="0.25">
      <c r="A62" s="105" t="s">
        <v>319</v>
      </c>
      <c r="B62" s="105"/>
      <c r="C62">
        <v>144</v>
      </c>
      <c r="D62" t="s">
        <v>334</v>
      </c>
    </row>
    <row r="63" spans="1:9" x14ac:dyDescent="0.25">
      <c r="A63" s="105" t="s">
        <v>320</v>
      </c>
      <c r="B63" s="105"/>
      <c r="C63">
        <v>144</v>
      </c>
      <c r="D63" t="s">
        <v>334</v>
      </c>
    </row>
    <row r="64" spans="1:9" x14ac:dyDescent="0.25">
      <c r="A64" s="105" t="s">
        <v>321</v>
      </c>
      <c r="B64" s="105"/>
      <c r="C64">
        <v>10</v>
      </c>
      <c r="D64" t="s">
        <v>336</v>
      </c>
    </row>
    <row r="65" spans="1:6" x14ac:dyDescent="0.25">
      <c r="A65" s="106" t="s">
        <v>322</v>
      </c>
      <c r="B65" s="106"/>
      <c r="C65">
        <v>1000</v>
      </c>
      <c r="D65" t="s">
        <v>334</v>
      </c>
    </row>
    <row r="66" spans="1:6" x14ac:dyDescent="0.25">
      <c r="A66" s="103" t="s">
        <v>344</v>
      </c>
      <c r="B66" s="103"/>
      <c r="C66" s="103"/>
      <c r="D66" s="103"/>
      <c r="E66" s="103"/>
      <c r="F66" s="103"/>
    </row>
    <row r="67" spans="1:6" x14ac:dyDescent="0.25">
      <c r="A67" s="107" t="s">
        <v>351</v>
      </c>
      <c r="B67" s="107"/>
      <c r="C67">
        <v>8</v>
      </c>
      <c r="D67" t="s">
        <v>339</v>
      </c>
      <c r="E67" t="s">
        <v>343</v>
      </c>
      <c r="F67">
        <v>9</v>
      </c>
    </row>
    <row r="68" spans="1:6" x14ac:dyDescent="0.25">
      <c r="A68" s="108" t="s">
        <v>324</v>
      </c>
      <c r="B68" s="108"/>
      <c r="C68">
        <v>500</v>
      </c>
      <c r="D68" t="s">
        <v>334</v>
      </c>
    </row>
    <row r="69" spans="1:6" x14ac:dyDescent="0.25">
      <c r="A69" s="105" t="s">
        <v>352</v>
      </c>
      <c r="B69" s="105"/>
      <c r="C69">
        <v>5</v>
      </c>
      <c r="D69" t="s">
        <v>334</v>
      </c>
    </row>
    <row r="70" spans="1:6" x14ac:dyDescent="0.25">
      <c r="A70" s="105" t="s">
        <v>353</v>
      </c>
      <c r="B70" s="105"/>
      <c r="C70">
        <v>7</v>
      </c>
      <c r="D70" t="s">
        <v>334</v>
      </c>
    </row>
    <row r="71" spans="1:6" x14ac:dyDescent="0.25">
      <c r="A71" s="105" t="s">
        <v>354</v>
      </c>
      <c r="B71" s="105"/>
      <c r="C71">
        <v>2</v>
      </c>
      <c r="D71" t="s">
        <v>334</v>
      </c>
    </row>
    <row r="72" spans="1:6" x14ac:dyDescent="0.25">
      <c r="A72" s="105" t="s">
        <v>325</v>
      </c>
      <c r="B72" s="105"/>
      <c r="C72">
        <v>9</v>
      </c>
      <c r="D72" t="s">
        <v>337</v>
      </c>
    </row>
    <row r="73" spans="1:6" x14ac:dyDescent="0.25">
      <c r="A73" s="105" t="s">
        <v>326</v>
      </c>
      <c r="B73" s="105"/>
      <c r="C73">
        <v>9</v>
      </c>
      <c r="D73" t="s">
        <v>338</v>
      </c>
    </row>
    <row r="74" spans="1:6" x14ac:dyDescent="0.25">
      <c r="A74" s="105" t="s">
        <v>327</v>
      </c>
      <c r="B74" s="105"/>
      <c r="C74">
        <v>9</v>
      </c>
      <c r="D74" t="s">
        <v>338</v>
      </c>
    </row>
    <row r="75" spans="1:6" x14ac:dyDescent="0.25">
      <c r="A75" s="105" t="s">
        <v>328</v>
      </c>
      <c r="B75" s="105"/>
      <c r="C75">
        <v>5</v>
      </c>
      <c r="D75" t="s">
        <v>334</v>
      </c>
    </row>
    <row r="76" spans="1:6" x14ac:dyDescent="0.25">
      <c r="A76" s="105" t="s">
        <v>329</v>
      </c>
      <c r="B76" s="105"/>
      <c r="C76">
        <v>1</v>
      </c>
      <c r="D76" t="s">
        <v>334</v>
      </c>
    </row>
    <row r="77" spans="1:6" x14ac:dyDescent="0.25">
      <c r="A77" s="105" t="s">
        <v>330</v>
      </c>
      <c r="B77" s="105"/>
      <c r="C77">
        <v>1</v>
      </c>
      <c r="D77" t="s">
        <v>334</v>
      </c>
    </row>
    <row r="79" spans="1:6" x14ac:dyDescent="0.25">
      <c r="A79" s="80" t="s">
        <v>349</v>
      </c>
      <c r="B79" s="80"/>
      <c r="C79" s="80"/>
      <c r="D79" s="81">
        <v>39800</v>
      </c>
    </row>
  </sheetData>
  <mergeCells count="27">
    <mergeCell ref="A77:B77"/>
    <mergeCell ref="A72:B72"/>
    <mergeCell ref="A73:B73"/>
    <mergeCell ref="A74:B74"/>
    <mergeCell ref="A75:B75"/>
    <mergeCell ref="A76:B76"/>
    <mergeCell ref="A67:B67"/>
    <mergeCell ref="A68:B68"/>
    <mergeCell ref="A69:B69"/>
    <mergeCell ref="A70:B70"/>
    <mergeCell ref="A71:B71"/>
    <mergeCell ref="A66:F66"/>
    <mergeCell ref="A55:B55"/>
    <mergeCell ref="A58:B58"/>
    <mergeCell ref="A59:B59"/>
    <mergeCell ref="A60:B60"/>
    <mergeCell ref="A61:B61"/>
    <mergeCell ref="A62:B62"/>
    <mergeCell ref="A63:B63"/>
    <mergeCell ref="A64:B64"/>
    <mergeCell ref="A65:B65"/>
    <mergeCell ref="A54:F54"/>
    <mergeCell ref="G1:T11"/>
    <mergeCell ref="A12:E12"/>
    <mergeCell ref="A31:E31"/>
    <mergeCell ref="M19:N19"/>
    <mergeCell ref="M18:N18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cp:lastPrinted>2018-06-26T07:07:03Z</cp:lastPrinted>
  <dcterms:created xsi:type="dcterms:W3CDTF">2017-10-02T15:02:16Z</dcterms:created>
  <dcterms:modified xsi:type="dcterms:W3CDTF">2019-04-09T18:01:42Z</dcterms:modified>
</cp:coreProperties>
</file>