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urtk\OneDrive\Рабочий стол\LoadRunnerCourse\Documentation\"/>
    </mc:Choice>
  </mc:AlternateContent>
  <xr:revisionPtr revIDLastSave="0" documentId="13_ncr:1_{165EECD0-5D45-4630-AC7D-48162CB7A639}" xr6:coauthVersionLast="47" xr6:coauthVersionMax="47" xr10:uidLastSave="{00000000-0000-0000-0000-000000000000}"/>
  <bookViews>
    <workbookView xWindow="-30828" yWindow="-108" windowWidth="30936" windowHeight="16896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3" l="1"/>
  <c r="I75" i="3" s="1"/>
  <c r="H59" i="3"/>
  <c r="I59" i="3" s="1"/>
  <c r="H76" i="3"/>
  <c r="H77" i="3"/>
  <c r="H78" i="3"/>
  <c r="I78" i="3" s="1"/>
  <c r="H79" i="3"/>
  <c r="I79" i="3" s="1"/>
  <c r="H80" i="3"/>
  <c r="I80" i="3" s="1"/>
  <c r="H81" i="3"/>
  <c r="H82" i="3"/>
  <c r="H83" i="3"/>
  <c r="H84" i="3"/>
  <c r="H85" i="3"/>
  <c r="H86" i="3"/>
  <c r="G76" i="3"/>
  <c r="G77" i="3"/>
  <c r="G78" i="3"/>
  <c r="G79" i="3"/>
  <c r="G80" i="3"/>
  <c r="G81" i="3"/>
  <c r="G82" i="3"/>
  <c r="G83" i="3"/>
  <c r="G84" i="3"/>
  <c r="G85" i="3"/>
  <c r="G86" i="3"/>
  <c r="G75" i="3"/>
  <c r="I76" i="3"/>
  <c r="F76" i="3"/>
  <c r="F77" i="3"/>
  <c r="F78" i="3"/>
  <c r="F79" i="3"/>
  <c r="F80" i="3"/>
  <c r="F81" i="3"/>
  <c r="F82" i="3"/>
  <c r="F83" i="3"/>
  <c r="F84" i="3"/>
  <c r="F85" i="3"/>
  <c r="F86" i="3"/>
  <c r="F75" i="3"/>
  <c r="I77" i="3"/>
  <c r="R60" i="3"/>
  <c r="R61" i="3"/>
  <c r="R62" i="3"/>
  <c r="R63" i="3"/>
  <c r="R64" i="3"/>
  <c r="R65" i="3"/>
  <c r="R66" i="3"/>
  <c r="R67" i="3"/>
  <c r="R68" i="3"/>
  <c r="R69" i="3"/>
  <c r="R70" i="3"/>
  <c r="R59" i="3"/>
  <c r="S59" i="3" s="1"/>
  <c r="Q60" i="3"/>
  <c r="Q61" i="3"/>
  <c r="Q62" i="3"/>
  <c r="Q63" i="3"/>
  <c r="Q64" i="3"/>
  <c r="Q65" i="3"/>
  <c r="Q66" i="3"/>
  <c r="Q67" i="3"/>
  <c r="Q68" i="3"/>
  <c r="Q69" i="3"/>
  <c r="Q70" i="3"/>
  <c r="Q59" i="3"/>
  <c r="P60" i="3"/>
  <c r="P61" i="3"/>
  <c r="P62" i="3"/>
  <c r="P63" i="3"/>
  <c r="P64" i="3"/>
  <c r="P65" i="3"/>
  <c r="P66" i="3"/>
  <c r="P67" i="3"/>
  <c r="P68" i="3"/>
  <c r="P69" i="3"/>
  <c r="P70" i="3"/>
  <c r="P59" i="3"/>
  <c r="S64" i="3"/>
  <c r="M60" i="3"/>
  <c r="N60" i="3" s="1"/>
  <c r="M61" i="3"/>
  <c r="M62" i="3"/>
  <c r="M63" i="3"/>
  <c r="M64" i="3"/>
  <c r="M65" i="3"/>
  <c r="M66" i="3"/>
  <c r="M67" i="3"/>
  <c r="N67" i="3" s="1"/>
  <c r="M68" i="3"/>
  <c r="M69" i="3"/>
  <c r="N69" i="3" s="1"/>
  <c r="M70" i="3"/>
  <c r="M59" i="3"/>
  <c r="N59" i="3" s="1"/>
  <c r="L60" i="3"/>
  <c r="L61" i="3"/>
  <c r="L62" i="3"/>
  <c r="L63" i="3"/>
  <c r="L64" i="3"/>
  <c r="L65" i="3"/>
  <c r="L66" i="3"/>
  <c r="L67" i="3"/>
  <c r="L68" i="3"/>
  <c r="L69" i="3"/>
  <c r="L70" i="3"/>
  <c r="L59" i="3"/>
  <c r="K60" i="3"/>
  <c r="K61" i="3"/>
  <c r="K62" i="3"/>
  <c r="K63" i="3"/>
  <c r="K64" i="3"/>
  <c r="K65" i="3"/>
  <c r="K66" i="3"/>
  <c r="K67" i="3"/>
  <c r="K68" i="3"/>
  <c r="K69" i="3"/>
  <c r="K70" i="3"/>
  <c r="K59" i="3"/>
  <c r="N68" i="3"/>
  <c r="N64" i="3"/>
  <c r="N63" i="3"/>
  <c r="N62" i="3"/>
  <c r="N61" i="3"/>
  <c r="H60" i="3"/>
  <c r="I60" i="3" s="1"/>
  <c r="H61" i="3"/>
  <c r="H62" i="3"/>
  <c r="H63" i="3"/>
  <c r="H64" i="3"/>
  <c r="H65" i="3"/>
  <c r="H66" i="3"/>
  <c r="H67" i="3"/>
  <c r="I67" i="3" s="1"/>
  <c r="H68" i="3"/>
  <c r="H69" i="3"/>
  <c r="I69" i="3" s="1"/>
  <c r="H70" i="3"/>
  <c r="G60" i="3"/>
  <c r="G61" i="3"/>
  <c r="G62" i="3"/>
  <c r="G63" i="3"/>
  <c r="G64" i="3"/>
  <c r="G65" i="3"/>
  <c r="I65" i="3" s="1"/>
  <c r="G66" i="3"/>
  <c r="G67" i="3"/>
  <c r="G68" i="3"/>
  <c r="G69" i="3"/>
  <c r="G70" i="3"/>
  <c r="I70" i="3" s="1"/>
  <c r="G59" i="3"/>
  <c r="F60" i="3"/>
  <c r="F61" i="3"/>
  <c r="F62" i="3"/>
  <c r="F63" i="3"/>
  <c r="F64" i="3"/>
  <c r="F65" i="3"/>
  <c r="F66" i="3"/>
  <c r="F67" i="3"/>
  <c r="F68" i="3"/>
  <c r="F69" i="3"/>
  <c r="F70" i="3"/>
  <c r="F59" i="3"/>
  <c r="I68" i="3"/>
  <c r="I64" i="3"/>
  <c r="I63" i="3"/>
  <c r="I62" i="3"/>
  <c r="I61" i="3"/>
  <c r="R39" i="3"/>
  <c r="S39" i="3" s="1"/>
  <c r="R40" i="3"/>
  <c r="S40" i="3" s="1"/>
  <c r="R41" i="3"/>
  <c r="S41" i="3" s="1"/>
  <c r="R42" i="3"/>
  <c r="S42" i="3" s="1"/>
  <c r="R43" i="3"/>
  <c r="R44" i="3"/>
  <c r="S44" i="3" s="1"/>
  <c r="R45" i="3"/>
  <c r="S45" i="3" s="1"/>
  <c r="R46" i="3"/>
  <c r="S46" i="3" s="1"/>
  <c r="R47" i="3"/>
  <c r="R48" i="3"/>
  <c r="R49" i="3"/>
  <c r="R50" i="3"/>
  <c r="P40" i="3"/>
  <c r="P41" i="3"/>
  <c r="P42" i="3"/>
  <c r="P43" i="3"/>
  <c r="P44" i="3"/>
  <c r="P45" i="3"/>
  <c r="P46" i="3"/>
  <c r="P47" i="3"/>
  <c r="P48" i="3"/>
  <c r="P49" i="3"/>
  <c r="P50" i="3"/>
  <c r="P39" i="3"/>
  <c r="Q40" i="3"/>
  <c r="Q41" i="3"/>
  <c r="Q42" i="3"/>
  <c r="Q43" i="3"/>
  <c r="Q44" i="3"/>
  <c r="Q45" i="3"/>
  <c r="Q46" i="3"/>
  <c r="Q47" i="3"/>
  <c r="Q48" i="3"/>
  <c r="Q49" i="3"/>
  <c r="Q50" i="3"/>
  <c r="Q39" i="3"/>
  <c r="M40" i="3"/>
  <c r="M41" i="3"/>
  <c r="M42" i="3"/>
  <c r="N42" i="3" s="1"/>
  <c r="M43" i="3"/>
  <c r="N43" i="3" s="1"/>
  <c r="M44" i="3"/>
  <c r="M45" i="3"/>
  <c r="M46" i="3"/>
  <c r="N46" i="3" s="1"/>
  <c r="M47" i="3"/>
  <c r="M48" i="3"/>
  <c r="M49" i="3"/>
  <c r="M50" i="3"/>
  <c r="M39" i="3"/>
  <c r="L40" i="3"/>
  <c r="L41" i="3"/>
  <c r="L42" i="3"/>
  <c r="L43" i="3"/>
  <c r="L44" i="3"/>
  <c r="L45" i="3"/>
  <c r="L46" i="3"/>
  <c r="L47" i="3"/>
  <c r="L48" i="3"/>
  <c r="L49" i="3"/>
  <c r="L50" i="3"/>
  <c r="L39" i="3"/>
  <c r="K40" i="3"/>
  <c r="K41" i="3"/>
  <c r="K42" i="3"/>
  <c r="K43" i="3"/>
  <c r="K44" i="3"/>
  <c r="K45" i="3"/>
  <c r="K46" i="3"/>
  <c r="K47" i="3"/>
  <c r="K48" i="3"/>
  <c r="K49" i="3"/>
  <c r="K50" i="3"/>
  <c r="K39" i="3"/>
  <c r="H40" i="3"/>
  <c r="H41" i="3"/>
  <c r="H42" i="3"/>
  <c r="H43" i="3"/>
  <c r="H44" i="3"/>
  <c r="H45" i="3"/>
  <c r="H46" i="3"/>
  <c r="H47" i="3"/>
  <c r="H48" i="3"/>
  <c r="H49" i="3"/>
  <c r="H50" i="3"/>
  <c r="P5" i="3"/>
  <c r="P6" i="3"/>
  <c r="P7" i="3"/>
  <c r="G8" i="3"/>
  <c r="E8" i="3"/>
  <c r="F8" i="3" s="1"/>
  <c r="D8" i="3"/>
  <c r="D26" i="3"/>
  <c r="E26" i="3"/>
  <c r="F26" i="3" s="1"/>
  <c r="G26" i="3"/>
  <c r="D21" i="3"/>
  <c r="E21" i="3"/>
  <c r="F21" i="3" s="1"/>
  <c r="G21" i="3"/>
  <c r="P4" i="3"/>
  <c r="G3" i="3"/>
  <c r="C41" i="3"/>
  <c r="I82" i="3" l="1"/>
  <c r="I85" i="3"/>
  <c r="I84" i="3"/>
  <c r="I83" i="3"/>
  <c r="I81" i="3"/>
  <c r="I86" i="3"/>
  <c r="S63" i="3"/>
  <c r="S60" i="3"/>
  <c r="S67" i="3"/>
  <c r="S61" i="3"/>
  <c r="S62" i="3"/>
  <c r="S68" i="3"/>
  <c r="S66" i="3"/>
  <c r="S69" i="3"/>
  <c r="S70" i="3"/>
  <c r="S65" i="3"/>
  <c r="N70" i="3"/>
  <c r="N66" i="3"/>
  <c r="N65" i="3"/>
  <c r="I66" i="3"/>
  <c r="S43" i="3"/>
  <c r="S50" i="3"/>
  <c r="S49" i="3"/>
  <c r="S48" i="3"/>
  <c r="S47" i="3"/>
  <c r="N39" i="3"/>
  <c r="N50" i="3"/>
  <c r="N47" i="3"/>
  <c r="N44" i="3"/>
  <c r="N48" i="3"/>
  <c r="N45" i="3"/>
  <c r="N49" i="3"/>
  <c r="N40" i="3"/>
  <c r="N41" i="3"/>
  <c r="H8" i="3"/>
  <c r="H26" i="3"/>
  <c r="H21" i="3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2" i="3"/>
  <c r="G23" i="3"/>
  <c r="G24" i="3"/>
  <c r="G25" i="3"/>
  <c r="G27" i="3"/>
  <c r="G28" i="3"/>
  <c r="G29" i="3"/>
  <c r="G30" i="3"/>
  <c r="G31" i="3"/>
  <c r="G32" i="3"/>
  <c r="G33" i="3"/>
  <c r="G2" i="3"/>
  <c r="P3" i="3"/>
  <c r="P2" i="3"/>
  <c r="D5" i="3"/>
  <c r="E5" i="3"/>
  <c r="F5" i="3" s="1"/>
  <c r="D41" i="3" l="1"/>
  <c r="D3" i="3" l="1"/>
  <c r="E3" i="3"/>
  <c r="F3" i="3" s="1"/>
  <c r="W2" i="3"/>
  <c r="E2" i="3" l="1"/>
  <c r="G41" i="3" l="1"/>
  <c r="I41" i="3" s="1"/>
  <c r="A3" i="4" l="1"/>
  <c r="A4" i="4"/>
  <c r="A5" i="4"/>
  <c r="A6" i="4"/>
  <c r="A7" i="4"/>
  <c r="A8" i="4"/>
  <c r="A9" i="4"/>
  <c r="A10" i="4"/>
  <c r="A11" i="4"/>
  <c r="A12" i="4"/>
  <c r="A13" i="4"/>
  <c r="A2" i="4"/>
  <c r="F39" i="3" s="1"/>
  <c r="H39" i="3" s="1"/>
  <c r="F50" i="3" l="1"/>
  <c r="F42" i="3"/>
  <c r="F48" i="3"/>
  <c r="F43" i="3"/>
  <c r="F49" i="3"/>
  <c r="F44" i="3"/>
  <c r="F40" i="3"/>
  <c r="F47" i="3"/>
  <c r="F46" i="3"/>
  <c r="F45" i="3"/>
  <c r="F41" i="3"/>
  <c r="F2" i="3"/>
  <c r="D2" i="3"/>
  <c r="T7" i="3"/>
  <c r="D22" i="3"/>
  <c r="D19" i="3"/>
  <c r="D20" i="3"/>
  <c r="D23" i="3"/>
  <c r="C47" i="3"/>
  <c r="C49" i="3"/>
  <c r="C39" i="3"/>
  <c r="C42" i="3"/>
  <c r="C45" i="3"/>
  <c r="C48" i="3"/>
  <c r="C50" i="3"/>
  <c r="C46" i="3"/>
  <c r="C43" i="3"/>
  <c r="C40" i="3"/>
  <c r="C44" i="3"/>
  <c r="G45" i="3" l="1"/>
  <c r="I45" i="3" s="1"/>
  <c r="G43" i="3"/>
  <c r="I43" i="3" s="1"/>
  <c r="G40" i="3"/>
  <c r="I40" i="3" s="1"/>
  <c r="G46" i="3"/>
  <c r="I46" i="3" s="1"/>
  <c r="G47" i="3"/>
  <c r="I47" i="3" s="1"/>
  <c r="G44" i="3"/>
  <c r="I44" i="3" s="1"/>
  <c r="G48" i="3"/>
  <c r="I48" i="3" s="1"/>
  <c r="G50" i="3"/>
  <c r="I50" i="3" s="1"/>
  <c r="G39" i="3"/>
  <c r="G49" i="3"/>
  <c r="I49" i="3" s="1"/>
  <c r="G42" i="3"/>
  <c r="I42" i="3" s="1"/>
  <c r="E19" i="3"/>
  <c r="F19" i="3" s="1"/>
  <c r="H19" i="3" s="1"/>
  <c r="E23" i="3"/>
  <c r="F23" i="3" s="1"/>
  <c r="H23" i="3" s="1"/>
  <c r="E20" i="3"/>
  <c r="F20" i="3" s="1"/>
  <c r="E22" i="3"/>
  <c r="F22" i="3" s="1"/>
  <c r="H22" i="3" s="1"/>
  <c r="B51" i="3"/>
  <c r="D9" i="3"/>
  <c r="D30" i="3"/>
  <c r="E30" i="3"/>
  <c r="F30" i="3" s="1"/>
  <c r="D24" i="3"/>
  <c r="D14" i="3"/>
  <c r="H20" i="3" l="1"/>
  <c r="D48" i="3"/>
  <c r="D39" i="3"/>
  <c r="D49" i="3"/>
  <c r="D50" i="3"/>
  <c r="D15" i="3"/>
  <c r="D17" i="3"/>
  <c r="D16" i="3"/>
  <c r="D18" i="3"/>
  <c r="D31" i="3"/>
  <c r="D32" i="3"/>
  <c r="D33" i="3"/>
  <c r="S6" i="3" l="1"/>
  <c r="S5" i="3"/>
  <c r="S3" i="3"/>
  <c r="S7" i="3"/>
  <c r="S4" i="3"/>
  <c r="E11" i="3"/>
  <c r="E9" i="3"/>
  <c r="F9" i="3" s="1"/>
  <c r="E24" i="3"/>
  <c r="F24" i="3" s="1"/>
  <c r="D25" i="3"/>
  <c r="D29" i="3"/>
  <c r="S2" i="3"/>
  <c r="T2" i="3"/>
  <c r="T6" i="3"/>
  <c r="T3" i="3"/>
  <c r="V3" i="3" l="1"/>
  <c r="D11" i="3" s="1"/>
  <c r="V2" i="3"/>
  <c r="H5" i="3"/>
  <c r="H3" i="3"/>
  <c r="H2" i="3"/>
  <c r="H9" i="3"/>
  <c r="H30" i="3"/>
  <c r="S8" i="3"/>
  <c r="T5" i="3"/>
  <c r="V5" i="3" s="1"/>
  <c r="D27" i="3" s="1"/>
  <c r="E14" i="3"/>
  <c r="F14" i="3" s="1"/>
  <c r="T4" i="3"/>
  <c r="I39" i="3"/>
  <c r="D40" i="3"/>
  <c r="V6" i="3"/>
  <c r="D6" i="3"/>
  <c r="E33" i="3"/>
  <c r="F33" i="3" s="1"/>
  <c r="E18" i="3"/>
  <c r="F18" i="3" s="1"/>
  <c r="D4" i="3"/>
  <c r="D13" i="3"/>
  <c r="D10" i="3"/>
  <c r="D28" i="3"/>
  <c r="D12" i="3"/>
  <c r="D7" i="3"/>
  <c r="E13" i="3"/>
  <c r="F13" i="3" s="1"/>
  <c r="E32" i="3"/>
  <c r="F32" i="3" s="1"/>
  <c r="E28" i="3"/>
  <c r="F28" i="3" s="1"/>
  <c r="E17" i="3"/>
  <c r="F17" i="3" s="1"/>
  <c r="E12" i="3"/>
  <c r="F12" i="3" s="1"/>
  <c r="E7" i="3"/>
  <c r="F7" i="3" s="1"/>
  <c r="E31" i="3"/>
  <c r="E27" i="3"/>
  <c r="F27" i="3" s="1"/>
  <c r="E16" i="3"/>
  <c r="E6" i="3"/>
  <c r="F6" i="3" s="1"/>
  <c r="E29" i="3"/>
  <c r="E25" i="3"/>
  <c r="E15" i="3"/>
  <c r="F15" i="3" s="1"/>
  <c r="E10" i="3"/>
  <c r="F10" i="3" s="1"/>
  <c r="E4" i="3"/>
  <c r="F4" i="3" s="1"/>
  <c r="D43" i="3"/>
  <c r="V4" i="3" l="1"/>
  <c r="H14" i="3"/>
  <c r="H18" i="3"/>
  <c r="H27" i="3"/>
  <c r="H28" i="3"/>
  <c r="H24" i="3"/>
  <c r="F31" i="3"/>
  <c r="H31" i="3" s="1"/>
  <c r="F25" i="3"/>
  <c r="F11" i="3"/>
  <c r="H11" i="3" s="1"/>
  <c r="F29" i="3"/>
  <c r="H29" i="3" s="1"/>
  <c r="F16" i="3"/>
  <c r="C51" i="3"/>
  <c r="D46" i="3"/>
  <c r="D47" i="3"/>
  <c r="D42" i="3"/>
  <c r="D44" i="3"/>
  <c r="D45" i="3"/>
  <c r="V7" i="3"/>
  <c r="H4" i="3"/>
  <c r="H6" i="3"/>
  <c r="H33" i="3"/>
  <c r="H13" i="3"/>
  <c r="H32" i="3"/>
  <c r="H17" i="3"/>
  <c r="H12" i="3"/>
  <c r="H10" i="3"/>
  <c r="H7" i="3"/>
  <c r="H15" i="3"/>
  <c r="H16" i="3" l="1"/>
  <c r="H25" i="3"/>
  <c r="D5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<sst xmlns="http://schemas.openxmlformats.org/spreadsheetml/2006/main" count="1181" uniqueCount="373">
  <si>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</si>
  <si>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</si>
  <si>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</si>
  <si>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</si>
  <si>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</si>
  <si>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</si>
  <si>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</si>
  <si>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</si>
  <si>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</si>
  <si>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</si>
  <si>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</si>
  <si>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payment_details</t>
  </si>
  <si>
    <t>login</t>
  </si>
  <si>
    <t>Transaction Name</t>
  </si>
  <si>
    <t>Pass</t>
  </si>
  <si>
    <t>Fail</t>
  </si>
  <si>
    <t>Stop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</si>
  <si>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</si>
  <si>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</si>
  <si>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</si>
  <si>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</si>
  <si>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</si>
  <si>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</si>
  <si>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</si>
  <si>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</si>
  <si>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</si>
  <si>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</si>
  <si>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</si>
  <si>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</si>
  <si>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</si>
  <si>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</si>
  <si>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</si>
  <si>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</si>
  <si>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</si>
  <si>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</si>
  <si>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</si>
  <si>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</si>
  <si>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</si>
  <si>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</si>
  <si>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</si>
  <si>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</si>
  <si>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</si>
  <si>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</si>
  <si>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</si>
  <si>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</si>
  <si>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</si>
  <si>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</si>
  <si>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</si>
  <si>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</si>
  <si>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</si>
  <si>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</si>
  <si>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</si>
  <si>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</si>
  <si>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</si>
  <si>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</si>
  <si>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</si>
  <si>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</si>
  <si>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</si>
  <si>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</si>
  <si>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</si>
  <si>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</si>
  <si>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</si>
  <si>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</si>
  <si>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</si>
  <si>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Профиль</t>
  </si>
  <si>
    <t>Jmeter, throughput per minute</t>
  </si>
  <si>
    <t>choose_ticket</t>
  </si>
  <si>
    <t>click_continue</t>
  </si>
  <si>
    <t>flights_page</t>
  </si>
  <si>
    <t>home_page</t>
  </si>
  <si>
    <t>itinerary</t>
  </si>
  <si>
    <t>remove_ticket</t>
  </si>
  <si>
    <t>search_flight</t>
  </si>
  <si>
    <t>sign_off</t>
  </si>
  <si>
    <t>sign_up</t>
  </si>
  <si>
    <t>sign_up_page</t>
  </si>
  <si>
    <t>UC1_BuyTicket</t>
  </si>
  <si>
    <t>UC2_RemoveTicket</t>
  </si>
  <si>
    <t>UC3_Registration</t>
  </si>
  <si>
    <t>UC4_SearchTicket</t>
  </si>
  <si>
    <t>UC5_Login</t>
  </si>
  <si>
    <t>UC6_Itinerary</t>
  </si>
  <si>
    <t>ПОИСК МАКСИМУМА (1 СТУПЕНЬ)</t>
  </si>
  <si>
    <t>0,249</t>
  </si>
  <si>
    <t>0,36</t>
  </si>
  <si>
    <t>0,455</t>
  </si>
  <si>
    <t>0,069</t>
  </si>
  <si>
    <t>0,444</t>
  </si>
  <si>
    <t>1,</t>
  </si>
  <si>
    <t>0,</t>
  </si>
  <si>
    <t>0,029</t>
  </si>
  <si>
    <t>0,03</t>
  </si>
  <si>
    <t>0,032</t>
  </si>
  <si>
    <t>0,031</t>
  </si>
  <si>
    <t>0,079</t>
  </si>
  <si>
    <t>0,08</t>
  </si>
  <si>
    <t>0,094</t>
  </si>
  <si>
    <t>0,096</t>
  </si>
  <si>
    <t>0,097</t>
  </si>
  <si>
    <t>0,095</t>
  </si>
  <si>
    <t>0,081</t>
  </si>
  <si>
    <t>0,033</t>
  </si>
  <si>
    <t>0,035</t>
  </si>
  <si>
    <t>0,044</t>
  </si>
  <si>
    <t>0,003</t>
  </si>
  <si>
    <t>0,04</t>
  </si>
  <si>
    <t>0,028</t>
  </si>
  <si>
    <t>0,036</t>
  </si>
  <si>
    <t>0,001</t>
  </si>
  <si>
    <t>0,046</t>
  </si>
  <si>
    <t>0,062</t>
  </si>
  <si>
    <t>0,002</t>
  </si>
  <si>
    <t>0,025</t>
  </si>
  <si>
    <t>0,026</t>
  </si>
  <si>
    <t>0,027</t>
  </si>
  <si>
    <t>0,43</t>
  </si>
  <si>
    <t>0,443</t>
  </si>
  <si>
    <t>0,445</t>
  </si>
  <si>
    <t>0,326</t>
  </si>
  <si>
    <t>0,338</t>
  </si>
  <si>
    <t>0,348</t>
  </si>
  <si>
    <t>0,004</t>
  </si>
  <si>
    <t>0,343</t>
  </si>
  <si>
    <t>0,258</t>
  </si>
  <si>
    <t>0,269</t>
  </si>
  <si>
    <t>0,26</t>
  </si>
  <si>
    <t>0,355</t>
  </si>
  <si>
    <t>0,362</t>
  </si>
  <si>
    <t>0,379</t>
  </si>
  <si>
    <t>0,364</t>
  </si>
  <si>
    <t>0,33</t>
  </si>
  <si>
    <t>0,332</t>
  </si>
  <si>
    <t>0,333</t>
  </si>
  <si>
    <t>0,301</t>
  </si>
  <si>
    <t>0,303</t>
  </si>
  <si>
    <t>0,312</t>
  </si>
  <si>
    <t>0,304</t>
  </si>
  <si>
    <t>ОТЛАДОЧНЫЙ ТЕСТ</t>
  </si>
  <si>
    <t>ПОИСК МАКСИМУМА (2 СТУПЕНЬ)</t>
  </si>
  <si>
    <t>0,244</t>
  </si>
  <si>
    <t>0,359</t>
  </si>
  <si>
    <t>0,459</t>
  </si>
  <si>
    <t>4,</t>
  </si>
  <si>
    <t>0,112</t>
  </si>
  <si>
    <t>0,078</t>
  </si>
  <si>
    <t>0,037</t>
  </si>
  <si>
    <t>0,045</t>
  </si>
  <si>
    <t>0,051</t>
  </si>
  <si>
    <t>2,</t>
  </si>
  <si>
    <t>0,433</t>
  </si>
  <si>
    <t>0,328</t>
  </si>
  <si>
    <t>0,337</t>
  </si>
  <si>
    <t>0,351</t>
  </si>
  <si>
    <t>0,339</t>
  </si>
  <si>
    <t>0,257</t>
  </si>
  <si>
    <t>0,264</t>
  </si>
  <si>
    <t>0,354</t>
  </si>
  <si>
    <t>0,361</t>
  </si>
  <si>
    <t>0,371</t>
  </si>
  <si>
    <t>0,324</t>
  </si>
  <si>
    <t>0,331</t>
  </si>
  <si>
    <t>0,291</t>
  </si>
  <si>
    <t>0,302</t>
  </si>
  <si>
    <t>0,315</t>
  </si>
  <si>
    <t>0,038</t>
  </si>
  <si>
    <t>0,243</t>
  </si>
  <si>
    <t>0,381</t>
  </si>
  <si>
    <t>1,768</t>
  </si>
  <si>
    <t>0,464</t>
  </si>
  <si>
    <t>3,</t>
  </si>
  <si>
    <t>0,14</t>
  </si>
  <si>
    <t>1,008</t>
  </si>
  <si>
    <t>0,054</t>
  </si>
  <si>
    <t>0,109</t>
  </si>
  <si>
    <t>0,099</t>
  </si>
  <si>
    <t>0,076</t>
  </si>
  <si>
    <t>0,092</t>
  </si>
  <si>
    <t>0,098</t>
  </si>
  <si>
    <t>0,005</t>
  </si>
  <si>
    <t>0,1</t>
  </si>
  <si>
    <t>0,075</t>
  </si>
  <si>
    <t>0,087</t>
  </si>
  <si>
    <t>1,494</t>
  </si>
  <si>
    <t>0,039</t>
  </si>
  <si>
    <t>0,084</t>
  </si>
  <si>
    <t>0,034</t>
  </si>
  <si>
    <t>0,241</t>
  </si>
  <si>
    <t>0,007</t>
  </si>
  <si>
    <t>0,043</t>
  </si>
  <si>
    <t>0,049</t>
  </si>
  <si>
    <t>1,139</t>
  </si>
  <si>
    <t>0,048</t>
  </si>
  <si>
    <t>0,122</t>
  </si>
  <si>
    <t>0,428</t>
  </si>
  <si>
    <t>0,466</t>
  </si>
  <si>
    <t>0,311</t>
  </si>
  <si>
    <t>0,375</t>
  </si>
  <si>
    <t>1,744</t>
  </si>
  <si>
    <t>0,089</t>
  </si>
  <si>
    <t>0,473</t>
  </si>
  <si>
    <t>0,275</t>
  </si>
  <si>
    <t>1,183</t>
  </si>
  <si>
    <t>0,289</t>
  </si>
  <si>
    <t>0,341</t>
  </si>
  <si>
    <t>0,388</t>
  </si>
  <si>
    <t>1,453</t>
  </si>
  <si>
    <t>0,064</t>
  </si>
  <si>
    <t>0,399</t>
  </si>
  <si>
    <t>0,321</t>
  </si>
  <si>
    <t>1,176</t>
  </si>
  <si>
    <t>0,139</t>
  </si>
  <si>
    <t>0,342</t>
  </si>
  <si>
    <t>0,305</t>
  </si>
  <si>
    <t>0,008</t>
  </si>
  <si>
    <t>0,309</t>
  </si>
  <si>
    <t>ПОИСК МАКСИМУМА (3 СТУПЕНЬ)</t>
  </si>
  <si>
    <t>ПОИСК МАКСИМУМА (4 СТУПЕНЬ)</t>
  </si>
  <si>
    <t>0,236</t>
  </si>
  <si>
    <t>2,263</t>
  </si>
  <si>
    <t>9,354</t>
  </si>
  <si>
    <t>1,205</t>
  </si>
  <si>
    <t>3,974</t>
  </si>
  <si>
    <t>1,181</t>
  </si>
  <si>
    <t>4,403</t>
  </si>
  <si>
    <t>0,736</t>
  </si>
  <si>
    <t>2,234</t>
  </si>
  <si>
    <t>0,48</t>
  </si>
  <si>
    <t>3,932</t>
  </si>
  <si>
    <t>0,352</t>
  </si>
  <si>
    <t>0,968</t>
  </si>
  <si>
    <t>0,403</t>
  </si>
  <si>
    <t>3,307</t>
  </si>
  <si>
    <t>0,81</t>
  </si>
  <si>
    <t>0,487</t>
  </si>
  <si>
    <t>4,321</t>
  </si>
  <si>
    <t>0,385</t>
  </si>
  <si>
    <t>0,995</t>
  </si>
  <si>
    <t>0,659</t>
  </si>
  <si>
    <t>4,373</t>
  </si>
  <si>
    <t>1,302</t>
  </si>
  <si>
    <t>0,191</t>
  </si>
  <si>
    <t>1,823</t>
  </si>
  <si>
    <t>0,13</t>
  </si>
  <si>
    <t>0,142</t>
  </si>
  <si>
    <t>1,173</t>
  </si>
  <si>
    <t>0,233</t>
  </si>
  <si>
    <t>0,167</t>
  </si>
  <si>
    <t>2,075</t>
  </si>
  <si>
    <t>0,176</t>
  </si>
  <si>
    <t>0,397</t>
  </si>
  <si>
    <t>0,247</t>
  </si>
  <si>
    <t>3,094</t>
  </si>
  <si>
    <t>0,278</t>
  </si>
  <si>
    <t>0,62</t>
  </si>
  <si>
    <t>2,167</t>
  </si>
  <si>
    <t>0,276</t>
  </si>
  <si>
    <t>0,962</t>
  </si>
  <si>
    <t>0,502</t>
  </si>
  <si>
    <t>3,011</t>
  </si>
  <si>
    <t>0,448</t>
  </si>
  <si>
    <t>1,128</t>
  </si>
  <si>
    <t>0,419</t>
  </si>
  <si>
    <t>2,295</t>
  </si>
  <si>
    <t>0,997</t>
  </si>
  <si>
    <t>3,589</t>
  </si>
  <si>
    <t>2,201</t>
  </si>
  <si>
    <t>8,254</t>
  </si>
  <si>
    <t>1,365</t>
  </si>
  <si>
    <t>4,031</t>
  </si>
  <si>
    <t>2,556</t>
  </si>
  <si>
    <t>7,804</t>
  </si>
  <si>
    <t>1,411</t>
  </si>
  <si>
    <t>4,676</t>
  </si>
  <si>
    <t>1,891</t>
  </si>
  <si>
    <t>6,913</t>
  </si>
  <si>
    <t>1,051</t>
  </si>
  <si>
    <t>3,636</t>
  </si>
  <si>
    <t>0,322</t>
  </si>
  <si>
    <t>2,16</t>
  </si>
  <si>
    <t>6,154</t>
  </si>
  <si>
    <t>1,174</t>
  </si>
  <si>
    <t>3,887</t>
  </si>
  <si>
    <t>0,294</t>
  </si>
  <si>
    <t>2,404</t>
  </si>
  <si>
    <t>7,998</t>
  </si>
  <si>
    <t>1,289</t>
  </si>
  <si>
    <t>4,014</t>
  </si>
  <si>
    <t>32,352</t>
  </si>
  <si>
    <t>49,745</t>
  </si>
  <si>
    <t>71,342</t>
  </si>
  <si>
    <t>7,263</t>
  </si>
  <si>
    <t>59,969</t>
  </si>
  <si>
    <t>11,562</t>
  </si>
  <si>
    <t>14,717</t>
  </si>
  <si>
    <t>17,109</t>
  </si>
  <si>
    <t>0,528</t>
  </si>
  <si>
    <t>15,228</t>
  </si>
  <si>
    <t>7,177</t>
  </si>
  <si>
    <t>14,083</t>
  </si>
  <si>
    <t>16,453</t>
  </si>
  <si>
    <t>0,662</t>
  </si>
  <si>
    <t>14,734</t>
  </si>
  <si>
    <t>6,618</t>
  </si>
  <si>
    <t>10,633</t>
  </si>
  <si>
    <t>16,644</t>
  </si>
  <si>
    <t>0,975</t>
  </si>
  <si>
    <t>11,758</t>
  </si>
  <si>
    <t>7,184</t>
  </si>
  <si>
    <t>13,167</t>
  </si>
  <si>
    <t>16,693</t>
  </si>
  <si>
    <t>1,292</t>
  </si>
  <si>
    <t>14,801</t>
  </si>
  <si>
    <t>7,705</t>
  </si>
  <si>
    <t>13,649</t>
  </si>
  <si>
    <t>16,898</t>
  </si>
  <si>
    <t>0,836</t>
  </si>
  <si>
    <t>14,869</t>
  </si>
  <si>
    <t>2,95</t>
  </si>
  <si>
    <t>4,87</t>
  </si>
  <si>
    <t>6,165</t>
  </si>
  <si>
    <t>5,119</t>
  </si>
  <si>
    <t>2,802</t>
  </si>
  <si>
    <t>4,635</t>
  </si>
  <si>
    <t>5,62</t>
  </si>
  <si>
    <t>0,418</t>
  </si>
  <si>
    <t>5,013</t>
  </si>
  <si>
    <t>4,499</t>
  </si>
  <si>
    <t>6,395</t>
  </si>
  <si>
    <t>0,537</t>
  </si>
  <si>
    <t>5,014</t>
  </si>
  <si>
    <t>4,611</t>
  </si>
  <si>
    <t>11,666</t>
  </si>
  <si>
    <t>3,37</t>
  </si>
  <si>
    <t>9,56</t>
  </si>
  <si>
    <t>3,295</t>
  </si>
  <si>
    <t>4,783</t>
  </si>
  <si>
    <t>6,421</t>
  </si>
  <si>
    <t>5,029</t>
  </si>
  <si>
    <t>6,678</t>
  </si>
  <si>
    <t>9,498</t>
  </si>
  <si>
    <t>11,53</t>
  </si>
  <si>
    <t>0,292</t>
  </si>
  <si>
    <t>9,901</t>
  </si>
  <si>
    <t>43,799</t>
  </si>
  <si>
    <t>59,3</t>
  </si>
  <si>
    <t>1,888</t>
  </si>
  <si>
    <t>61,651</t>
  </si>
  <si>
    <t>40,228</t>
  </si>
  <si>
    <t>47,606</t>
  </si>
  <si>
    <t>55,245</t>
  </si>
  <si>
    <t>1,915</t>
  </si>
  <si>
    <t>50,636</t>
  </si>
  <si>
    <t>33,</t>
  </si>
  <si>
    <t>39,962</t>
  </si>
  <si>
    <t>51,25</t>
  </si>
  <si>
    <t>1,156</t>
  </si>
  <si>
    <t>41,466</t>
  </si>
  <si>
    <t>47,142</t>
  </si>
  <si>
    <t>55,161</t>
  </si>
  <si>
    <t>1,449</t>
  </si>
  <si>
    <t>48,973</t>
  </si>
  <si>
    <t>45,976</t>
  </si>
  <si>
    <t>53,352</t>
  </si>
  <si>
    <t>62,066</t>
  </si>
  <si>
    <t>2,225</t>
  </si>
  <si>
    <t>56,343</t>
  </si>
  <si>
    <t>40,77</t>
  </si>
  <si>
    <t>49,01</t>
  </si>
  <si>
    <t>55,109</t>
  </si>
  <si>
    <t>1,648</t>
  </si>
  <si>
    <t>50,767</t>
  </si>
  <si>
    <t>ПОИСК МАКСИМУМА (5 СТУПЕНЬ)</t>
  </si>
  <si>
    <t>ПОДТВЕРЖДЕНИЕ МАКСИМУМА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</si>
</sst>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0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2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8" borderId="9" applyNumberFormat="0" applyFont="0" applyAlignment="0" applyProtection="0"/>
    <xf numFmtId="9" fontId="26" fillId="0" borderId="0" applyFont="0" applyFill="0" applyBorder="0" applyAlignment="0" applyProtection="0"/>
    <xf numFmtId="0" fontId="4" fillId="0" borderId="0"/>
    <xf numFmtId="0" fontId="30" fillId="4" borderId="0" applyNumberFormat="0" applyBorder="0" applyAlignment="0" applyProtection="0"/>
    <xf numFmtId="0" fontId="4" fillId="8" borderId="9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5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5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5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5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5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5" fillId="32" borderId="0" applyNumberFormat="0" applyBorder="0" applyAlignment="0" applyProtection="0"/>
    <xf numFmtId="0" fontId="3" fillId="0" borderId="0"/>
    <xf numFmtId="0" fontId="3" fillId="8" borderId="9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5" borderId="1" xfId="0" applyFill="1" applyBorder="1"/>
    <xf numFmtId="9" fontId="0" fillId="0" borderId="1" xfId="44" applyFont="1" applyBorder="1"/>
    <xf numFmtId="9" fontId="0" fillId="36" borderId="1" xfId="44" applyFont="1" applyFill="1" applyBorder="1"/>
    <xf numFmtId="0" fontId="9" fillId="0" borderId="1" xfId="0" applyFont="1" applyBorder="1" applyAlignment="1">
      <alignment vertical="center" wrapText="1"/>
    </xf>
    <xf numFmtId="0" fontId="0" fillId="38" borderId="1" xfId="0" applyFill="1" applyBorder="1"/>
    <xf numFmtId="0" fontId="0" fillId="0" borderId="0" xfId="0" applyAlignment="1">
      <alignment horizontal="center"/>
    </xf>
    <xf numFmtId="1" fontId="0" fillId="33" borderId="1" xfId="0" applyNumberFormat="1" applyFill="1" applyBorder="1"/>
    <xf numFmtId="0" fontId="9" fillId="37" borderId="14" xfId="0" applyFont="1" applyFill="1" applyBorder="1" applyAlignment="1">
      <alignment vertical="center" wrapText="1"/>
    </xf>
    <xf numFmtId="0" fontId="7" fillId="37" borderId="14" xfId="0" applyFont="1" applyFill="1" applyBorder="1" applyAlignment="1">
      <alignment horizontal="left" vertical="center" wrapText="1"/>
    </xf>
    <xf numFmtId="0" fontId="8" fillId="37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0" xfId="44" applyFont="1" applyBorder="1"/>
    <xf numFmtId="0" fontId="9" fillId="0" borderId="0" xfId="0" applyFont="1" applyAlignment="1">
      <alignment vertical="center" wrapText="1"/>
    </xf>
    <xf numFmtId="1" fontId="0" fillId="34" borderId="1" xfId="0" applyNumberFormat="1" applyFill="1" applyBorder="1"/>
    <xf numFmtId="0" fontId="0" fillId="37" borderId="1" xfId="0" applyFill="1" applyBorder="1"/>
    <xf numFmtId="1" fontId="0" fillId="35" borderId="1" xfId="0" applyNumberFormat="1" applyFill="1" applyBorder="1"/>
    <xf numFmtId="1" fontId="0" fillId="0" borderId="1" xfId="0" applyNumberFormat="1" applyBorder="1"/>
    <xf numFmtId="1" fontId="0" fillId="35" borderId="11" xfId="0" applyNumberFormat="1" applyFill="1" applyBorder="1"/>
    <xf numFmtId="0" fontId="0" fillId="38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33" borderId="19" xfId="0" applyFill="1" applyBorder="1"/>
    <xf numFmtId="9" fontId="0" fillId="0" borderId="1" xfId="0" applyNumberFormat="1" applyBorder="1"/>
    <xf numFmtId="0" fontId="0" fillId="0" borderId="28" xfId="0" applyBorder="1"/>
    <xf numFmtId="0" fontId="27" fillId="0" borderId="24" xfId="0" applyFont="1" applyBorder="1"/>
    <xf numFmtId="0" fontId="27" fillId="0" borderId="0" xfId="0" applyFont="1"/>
    <xf numFmtId="1" fontId="27" fillId="0" borderId="0" xfId="0" applyNumberFormat="1" applyFont="1"/>
    <xf numFmtId="9" fontId="0" fillId="0" borderId="29" xfId="0" applyNumberFormat="1" applyBorder="1"/>
    <xf numFmtId="0" fontId="9" fillId="37" borderId="19" xfId="0" applyFont="1" applyFill="1" applyBorder="1" applyAlignment="1">
      <alignment vertical="center" wrapText="1"/>
    </xf>
    <xf numFmtId="0" fontId="7" fillId="37" borderId="19" xfId="0" applyFont="1" applyFill="1" applyBorder="1" applyAlignment="1">
      <alignment horizontal="center" vertical="center" wrapText="1"/>
    </xf>
    <xf numFmtId="0" fontId="7" fillId="37" borderId="32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0" fillId="0" borderId="1" xfId="0" applyBorder="1"/>
    <xf numFmtId="0" fontId="31" fillId="0" borderId="24" xfId="0" applyFont="1" applyBorder="1"/>
    <xf numFmtId="0" fontId="31" fillId="0" borderId="27" xfId="0" applyFont="1" applyBorder="1"/>
    <xf numFmtId="2" fontId="31" fillId="33" borderId="1" xfId="0" applyNumberFormat="1" applyFont="1" applyFill="1" applyBorder="1"/>
    <xf numFmtId="0" fontId="32" fillId="37" borderId="14" xfId="0" applyFont="1" applyFill="1" applyBorder="1" applyAlignment="1">
      <alignment horizontal="left" vertical="center" wrapText="1"/>
    </xf>
    <xf numFmtId="0" fontId="2" fillId="0" borderId="0" xfId="80"/>
    <xf numFmtId="0" fontId="0" fillId="38" borderId="1" xfId="0" applyFill="1" applyBorder="1" applyAlignment="1">
      <alignment horizontal="right"/>
    </xf>
    <xf numFmtId="0" fontId="1" fillId="0" borderId="0" xfId="100"/>
    <xf numFmtId="9" fontId="0" fillId="0" borderId="0" xfId="0" applyNumberFormat="1"/>
    <xf numFmtId="0" fontId="0" fillId="39" borderId="33" xfId="0" applyFill="1" applyBorder="1" applyAlignment="1">
      <alignment horizontal="center"/>
    </xf>
    <xf numFmtId="0" fontId="0" fillId="41" borderId="33" xfId="0" applyFill="1" applyBorder="1" applyAlignment="1">
      <alignment horizontal="center"/>
    </xf>
    <xf numFmtId="0" fontId="0" fillId="40" borderId="33" xfId="0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39" borderId="30" xfId="0" applyFill="1" applyBorder="1" applyAlignment="1">
      <alignment horizontal="center"/>
    </xf>
    <xf numFmtId="0" fontId="0" fillId="39" borderId="31" xfId="0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" fillId="39" borderId="0" xfId="66" applyFont="1" applyFill="1" applyAlignment="1">
      <alignment horizontal="center"/>
    </xf>
    <xf numFmtId="0" fontId="3" fillId="39" borderId="0" xfId="66" applyFill="1" applyAlignment="1">
      <alignment horizontal="center"/>
    </xf>
  </cellXfs>
  <cellStyles count="12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1 4" xfId="82" xr:uid="{E7677999-E5E2-4F05-A549-4F046CD854FA}"/>
    <cellStyle name="20% — акцент1 5" xfId="102" xr:uid="{A1840BFD-D349-4A6F-B007-8EA53D990C4B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2 4" xfId="85" xr:uid="{A3773B16-EC2A-480D-A2A4-0A56ED5AF95E}"/>
    <cellStyle name="20% — акцент2 5" xfId="105" xr:uid="{FDCCBA41-897D-49C0-A2B3-C7D55CA91BCC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3 4" xfId="88" xr:uid="{5CF70D43-2EAB-4D32-90AC-799D12E3D3D0}"/>
    <cellStyle name="20% — акцент3 5" xfId="108" xr:uid="{25BC8909-770C-4369-8FAD-A8A44EECE73C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4 4" xfId="91" xr:uid="{A577E7EC-9C2D-4332-B6A6-3ACED94C2913}"/>
    <cellStyle name="20% — акцент4 5" xfId="111" xr:uid="{608BE483-8064-4E39-9226-FD65FD1B1E42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5 4" xfId="94" xr:uid="{84CA5CCB-3110-44D3-B25C-29D829914A1A}"/>
    <cellStyle name="20% — акцент5 5" xfId="114" xr:uid="{E99724B3-F937-46DE-BBEF-055899E22E76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20% — акцент6 4" xfId="97" xr:uid="{BC484C35-4BBC-492E-A28A-FA4C7E76EFCD}"/>
    <cellStyle name="20% — акцент6 5" xfId="117" xr:uid="{F0CE0252-932C-4A8C-93C3-EEB277D53C93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1 4" xfId="83" xr:uid="{3656A8CA-E8D2-4A6C-947F-5B17484D18E5}"/>
    <cellStyle name="40% — акцент1 5" xfId="103" xr:uid="{84A6191B-5F61-4165-A8CC-959302929A9D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2 4" xfId="86" xr:uid="{FF883FE3-F3DB-4382-B262-641E2F0B10D3}"/>
    <cellStyle name="40% — акцент2 5" xfId="106" xr:uid="{A4427ACB-4F95-44C8-8BCB-04BE489BC396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3 4" xfId="89" xr:uid="{EA95A9E8-CE31-4843-9ACC-282E06316E47}"/>
    <cellStyle name="40% — акцент3 5" xfId="109" xr:uid="{F51B19D8-96AD-489F-8F5E-584E5745BB3A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4 4" xfId="92" xr:uid="{4ED56075-5113-4AA1-9149-A3F87C27880B}"/>
    <cellStyle name="40% — акцент4 5" xfId="112" xr:uid="{BB576AEF-708C-4128-8442-FEA2E91E2C5D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5 4" xfId="95" xr:uid="{8C4AD82B-9122-4029-910F-EF8CDC0FA1FE}"/>
    <cellStyle name="40% — акцент5 5" xfId="115" xr:uid="{4CC2D004-603D-4518-A775-AE4AFE3F9EC6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40% — акцент6 4" xfId="98" xr:uid="{C99CA74C-EABD-4D56-8EC8-FA05EE8F2629}"/>
    <cellStyle name="40% — акцент6 5" xfId="118" xr:uid="{B7F63754-23E2-4A0A-9E0A-1294EE01CF5A}"/>
    <cellStyle name="60% — акцент1" xfId="21" builtinId="32" customBuiltin="1"/>
    <cellStyle name="60% — акцент1 2" xfId="50" xr:uid="{00000000-0005-0000-0000-000025000000}"/>
    <cellStyle name="60% — акцент1 3" xfId="84" xr:uid="{1F02619A-D789-401E-B276-C097AD318ADE}"/>
    <cellStyle name="60% — акцент1 4" xfId="104" xr:uid="{9A709DA7-F752-4529-9CE2-05E3BFE8A440}"/>
    <cellStyle name="60% — акцент2" xfId="25" builtinId="36" customBuiltin="1"/>
    <cellStyle name="60% — акцент2 2" xfId="53" xr:uid="{00000000-0005-0000-0000-000027000000}"/>
    <cellStyle name="60% — акцент2 3" xfId="87" xr:uid="{A6A1D557-0998-4BF3-8E09-C3F8A199A688}"/>
    <cellStyle name="60% — акцент2 4" xfId="107" xr:uid="{047DDD9B-EDDC-4E2F-A5FD-860DE4780217}"/>
    <cellStyle name="60% — акцент3" xfId="29" builtinId="40" customBuiltin="1"/>
    <cellStyle name="60% — акцент3 2" xfId="56" xr:uid="{00000000-0005-0000-0000-000029000000}"/>
    <cellStyle name="60% — акцент3 3" xfId="90" xr:uid="{2217B598-3E84-4441-9F97-914D230502DD}"/>
    <cellStyle name="60% — акцент3 4" xfId="110" xr:uid="{C1E0565D-35D4-4B09-BBB1-51F246A18A99}"/>
    <cellStyle name="60% — акцент4" xfId="33" builtinId="44" customBuiltin="1"/>
    <cellStyle name="60% — акцент4 2" xfId="59" xr:uid="{00000000-0005-0000-0000-00002B000000}"/>
    <cellStyle name="60% — акцент4 3" xfId="93" xr:uid="{F4D1B906-547A-4A91-871A-9832807F48E7}"/>
    <cellStyle name="60% — акцент4 4" xfId="113" xr:uid="{C43E176E-AE81-40F0-A880-D3B138B7B644}"/>
    <cellStyle name="60% — акцент5" xfId="37" builtinId="48" customBuiltin="1"/>
    <cellStyle name="60% — акцент5 2" xfId="62" xr:uid="{00000000-0005-0000-0000-00002D000000}"/>
    <cellStyle name="60% — акцент5 3" xfId="96" xr:uid="{37E2640A-E803-460C-A2B9-43615E6F663C}"/>
    <cellStyle name="60% — акцент5 4" xfId="116" xr:uid="{09264A52-C15C-4116-BAE3-7AC458DCBF13}"/>
    <cellStyle name="60% — акцент6" xfId="41" builtinId="52" customBuiltin="1"/>
    <cellStyle name="60% — акцент6 2" xfId="65" xr:uid="{00000000-0005-0000-0000-00002F000000}"/>
    <cellStyle name="60% — акцент6 3" xfId="99" xr:uid="{2E007897-8EEF-4BEA-841C-495F5CEBFC3A}"/>
    <cellStyle name="60% — акцент6 4" xfId="119" xr:uid="{5C54F529-3F5B-467F-B3A7-37B073ECFDA3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Обычный 6" xfId="80" xr:uid="{9656D502-DB87-46CC-88CE-6123601B0C04}"/>
    <cellStyle name="Обычный 7" xfId="100" xr:uid="{1168146F-482D-4337-BC18-20ECD63EBF28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имечание 5" xfId="81" xr:uid="{451EB039-AEFB-4CB3-AF11-673192DD136C}"/>
    <cellStyle name="Примечание 6" xfId="101" xr:uid="{8707A29C-B184-42C7-B246-D82B5EB92645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адильников Алексей" refreshedDate="45275.985678819445" createdVersion="6" refreshedVersion="8" minRefreshableVersion="3" recordCount="32" xr:uid="{00000000-000A-0000-FFFF-FFFF01000000}">
  <cacheSource type="worksheet">
    <worksheetSource ref="A1:H33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0" maxValue="100"/>
    </cacheField>
    <cacheField name="одним пользователем в минуту" numFmtId="2">
      <sharedItems containsSemiMixedTypes="0" containsString="0" containsNumber="1" minValue="0.6" maxValue="1.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2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Покупка билета"/>
    <x v="0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1"/>
    <n v="3"/>
    <n v="62"/>
    <n v="0.967741935483871"/>
    <n v="20"/>
    <n v="58.064516129032256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Регистрация новых пользователей"/>
    <x v="0"/>
    <n v="1"/>
    <n v="2"/>
    <n v="74"/>
    <n v="0.81081081081081086"/>
    <n v="20"/>
    <n v="32.432432432432435"/>
  </r>
  <r>
    <s v="Регистрация новых пользователей"/>
    <x v="9"/>
    <n v="1"/>
    <n v="2"/>
    <n v="74"/>
    <n v="0.81081081081081086"/>
    <n v="20"/>
    <n v="32.432432432432435"/>
  </r>
  <r>
    <s v="Регистрация новых пользователей"/>
    <x v="10"/>
    <n v="1"/>
    <n v="2"/>
    <n v="74"/>
    <n v="0.81081081081081086"/>
    <n v="20"/>
    <n v="32.432432432432435"/>
  </r>
  <r>
    <s v="Регистрация новых пользователей"/>
    <x v="11"/>
    <n v="1"/>
    <n v="2"/>
    <n v="74"/>
    <n v="0.81081081081081086"/>
    <n v="20"/>
    <n v="32.432432432432435"/>
  </r>
  <r>
    <s v="Регистрация новых пользователей"/>
    <x v="8"/>
    <n v="1"/>
    <n v="2"/>
    <n v="74"/>
    <n v="0.81081081081081086"/>
    <n v="20"/>
    <n v="32.432432432432435"/>
  </r>
  <r>
    <s v="Логин"/>
    <x v="0"/>
    <n v="1"/>
    <n v="1"/>
    <n v="100"/>
    <n v="0.6"/>
    <n v="20"/>
    <n v="12"/>
  </r>
  <r>
    <s v="Логин"/>
    <x v="1"/>
    <n v="1"/>
    <n v="1"/>
    <n v="100"/>
    <n v="0.6"/>
    <n v="20"/>
    <n v="12"/>
  </r>
  <r>
    <s v="Логин"/>
    <x v="2"/>
    <n v="1"/>
    <n v="1"/>
    <n v="100"/>
    <n v="0.6"/>
    <n v="20"/>
    <n v="12"/>
  </r>
  <r>
    <s v="Логин"/>
    <x v="3"/>
    <n v="1"/>
    <n v="1"/>
    <n v="100"/>
    <n v="0.6"/>
    <n v="20"/>
    <n v="12"/>
  </r>
  <r>
    <s v="Логин"/>
    <x v="8"/>
    <n v="1"/>
    <n v="1"/>
    <n v="100"/>
    <n v="0.6"/>
    <n v="20"/>
    <n v="12"/>
  </r>
  <r>
    <s v="Поиск билета без покупки"/>
    <x v="0"/>
    <n v="1"/>
    <n v="2"/>
    <n v="85"/>
    <n v="0.70588235294117652"/>
    <n v="20"/>
    <n v="28.235294117647062"/>
  </r>
  <r>
    <s v="Поиск билета без покупки"/>
    <x v="1"/>
    <n v="1"/>
    <n v="2"/>
    <n v="85"/>
    <n v="0.70588235294117652"/>
    <n v="20"/>
    <n v="28.235294117647062"/>
  </r>
  <r>
    <s v="Поиск билета без покупки"/>
    <x v="2"/>
    <n v="1"/>
    <n v="2"/>
    <n v="85"/>
    <n v="0.70588235294117652"/>
    <n v="20"/>
    <n v="28.235294117647062"/>
  </r>
  <r>
    <s v="Поиск билета без покупки"/>
    <x v="3"/>
    <n v="1"/>
    <n v="2"/>
    <n v="85"/>
    <n v="0.70588235294117652"/>
    <n v="20"/>
    <n v="28.235294117647062"/>
  </r>
  <r>
    <s v="Поиск билета без покупки"/>
    <x v="4"/>
    <n v="1"/>
    <n v="2"/>
    <n v="85"/>
    <n v="0.70588235294117652"/>
    <n v="20"/>
    <n v="28.235294117647062"/>
  </r>
  <r>
    <s v="Поиск билета без покупки"/>
    <x v="8"/>
    <n v="1"/>
    <n v="2"/>
    <n v="85"/>
    <n v="0.70588235294117652"/>
    <n v="20"/>
    <n v="28.235294117647062"/>
  </r>
  <r>
    <s v="Ознакомление с путевым листом"/>
    <x v="0"/>
    <n v="1"/>
    <n v="1"/>
    <n v="90"/>
    <n v="0.66666666666666663"/>
    <n v="20"/>
    <n v="13.333333333333332"/>
  </r>
  <r>
    <s v="Ознакомление с путевым листом"/>
    <x v="1"/>
    <n v="1"/>
    <n v="1"/>
    <n v="90"/>
    <n v="0.66666666666666663"/>
    <n v="20"/>
    <n v="13.333333333333332"/>
  </r>
  <r>
    <s v="Ознакомление с путевым листом"/>
    <x v="6"/>
    <n v="1"/>
    <n v="1"/>
    <n v="90"/>
    <n v="0.66666666666666663"/>
    <n v="20"/>
    <n v="13.333333333333332"/>
  </r>
  <r>
    <s v="Ознакомление с путевым листом"/>
    <x v="8"/>
    <n v="1"/>
    <n v="1"/>
    <n v="90"/>
    <n v="0.66666666666666663"/>
    <n v="20"/>
    <n v="13.3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8"/>
        <item x="3"/>
        <item x="5"/>
        <item x="7"/>
        <item x="6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6"/>
  <sheetViews>
    <sheetView tabSelected="1" zoomScale="80" zoomScaleNormal="80" workbookViewId="0">
      <selection activeCell="X2" sqref="X2:X7"/>
    </sheetView>
  </sheetViews>
  <sheetFormatPr defaultColWidth="11.44140625" defaultRowHeight="14.4" x14ac:dyDescent="0.3"/>
  <cols>
    <col min="1" max="1" width="31.6640625" customWidth="1"/>
    <col min="2" max="2" width="40.88671875" customWidth="1"/>
    <col min="3" max="3" width="18.109375" customWidth="1"/>
    <col min="4" max="4" width="17.88671875" customWidth="1"/>
    <col min="5" max="5" width="19.109375" bestFit="1" customWidth="1"/>
    <col min="6" max="6" width="23.21875" customWidth="1"/>
    <col min="7" max="7" width="18.6640625" bestFit="1" customWidth="1"/>
    <col min="8" max="8" width="17" customWidth="1"/>
    <col min="9" max="9" width="46.109375" bestFit="1" customWidth="1"/>
    <col min="10" max="10" width="21" bestFit="1" customWidth="1"/>
    <col min="11" max="11" width="18.109375" customWidth="1"/>
    <col min="12" max="12" width="26.6640625" customWidth="1"/>
    <col min="13" max="13" width="35.109375" bestFit="1" customWidth="1"/>
    <col min="14" max="14" width="17.88671875" customWidth="1"/>
    <col min="15" max="15" width="23.88671875" customWidth="1"/>
    <col min="16" max="16" width="23.44140625" bestFit="1" customWidth="1"/>
    <col min="17" max="17" width="26" customWidth="1"/>
    <col min="18" max="18" width="11.77734375" customWidth="1"/>
    <col min="19" max="19" width="34.109375" bestFit="1" customWidth="1"/>
    <col min="20" max="20" width="53.6640625" bestFit="1" customWidth="1"/>
    <col min="22" max="22" width="25.109375" customWidth="1"/>
  </cols>
  <sheetData>
    <row r="1" spans="1:23" ht="15" thickBot="1" x14ac:dyDescent="0.35">
      <c r="A1" t="s">
        <v>17</v>
      </c>
      <c r="B1" t="s">
        <v>18</v>
      </c>
      <c r="C1" t="s">
        <v>19</v>
      </c>
      <c r="D1" t="s">
        <v>23</v>
      </c>
      <c r="E1" t="s">
        <v>32</v>
      </c>
      <c r="F1" t="s">
        <v>33</v>
      </c>
      <c r="G1" t="s">
        <v>34</v>
      </c>
      <c r="H1" t="s">
        <v>4</v>
      </c>
      <c r="I1" s="1" t="s">
        <v>20</v>
      </c>
      <c r="J1" t="s">
        <v>31</v>
      </c>
      <c r="M1" s="29" t="s">
        <v>22</v>
      </c>
      <c r="N1" s="30" t="s">
        <v>24</v>
      </c>
      <c r="O1" s="30" t="s">
        <v>25</v>
      </c>
      <c r="P1" s="30" t="s">
        <v>62</v>
      </c>
      <c r="Q1" s="30" t="s">
        <v>26</v>
      </c>
      <c r="R1" s="30" t="s">
        <v>23</v>
      </c>
      <c r="S1" s="37" t="s">
        <v>29</v>
      </c>
      <c r="T1" s="48" t="s">
        <v>65</v>
      </c>
      <c r="U1" s="38" t="s">
        <v>27</v>
      </c>
      <c r="V1" s="38" t="s">
        <v>28</v>
      </c>
      <c r="W1" s="17" t="s">
        <v>30</v>
      </c>
    </row>
    <row r="2" spans="1:23" x14ac:dyDescent="0.3">
      <c r="A2" s="9" t="s">
        <v>5</v>
      </c>
      <c r="B2" s="9" t="s">
        <v>42</v>
      </c>
      <c r="C2" s="25">
        <v>1</v>
      </c>
      <c r="D2" s="27">
        <f>VLOOKUP(A2,$M$1:$X$8,6,FALSE)</f>
        <v>3</v>
      </c>
      <c r="E2">
        <f>VLOOKUP(A2,$M$1:$X$8,5,FALSE)</f>
        <v>62</v>
      </c>
      <c r="F2" s="4">
        <f>60/E2*C2</f>
        <v>0.967741935483871</v>
      </c>
      <c r="G2">
        <f t="shared" ref="G2:G7" si="0">VLOOKUP(A2,$M$1:$X$8,9,FALSE)</f>
        <v>20</v>
      </c>
      <c r="H2" s="3">
        <f>D2*F2*G2</f>
        <v>58.064516129032256</v>
      </c>
      <c r="I2" s="2" t="s">
        <v>0</v>
      </c>
      <c r="J2" s="3">
        <v>135.63314358001264</v>
      </c>
      <c r="M2" s="32" t="s">
        <v>5</v>
      </c>
      <c r="N2" s="5">
        <v>0.8</v>
      </c>
      <c r="O2" s="22">
        <v>30</v>
      </c>
      <c r="P2" s="23">
        <f>N2+O2</f>
        <v>30.8</v>
      </c>
      <c r="Q2" s="11">
        <v>62</v>
      </c>
      <c r="R2" s="35">
        <v>3</v>
      </c>
      <c r="S2" s="36">
        <f t="shared" ref="S2:S7" si="1">R2/W$2</f>
        <v>0.3</v>
      </c>
      <c r="T2" s="50">
        <f t="shared" ref="T2:T7" si="2">60/(Q2)</f>
        <v>0.967741935483871</v>
      </c>
      <c r="U2" s="39">
        <v>20</v>
      </c>
      <c r="V2" s="40">
        <f>ROUND(R2*T2*U2,0)</f>
        <v>58</v>
      </c>
      <c r="W2" s="15">
        <f>SUM(R2:R7)</f>
        <v>10</v>
      </c>
    </row>
    <row r="3" spans="1:23" x14ac:dyDescent="0.3">
      <c r="A3" s="9" t="s">
        <v>5</v>
      </c>
      <c r="B3" s="9" t="s">
        <v>0</v>
      </c>
      <c r="C3" s="25">
        <v>1</v>
      </c>
      <c r="D3" s="28">
        <f>VLOOKUP(A3,$M$1:$X$8,6,FALSE)</f>
        <v>3</v>
      </c>
      <c r="E3">
        <f>VLOOKUP(A3,$M$1:$X$8,5,FALSE)</f>
        <v>62</v>
      </c>
      <c r="F3" s="4">
        <f>60/E3*C3</f>
        <v>0.967741935483871</v>
      </c>
      <c r="G3">
        <f t="shared" si="0"/>
        <v>20</v>
      </c>
      <c r="H3" s="3">
        <f>D3*F3*G3</f>
        <v>58.064516129032256</v>
      </c>
      <c r="I3" s="2" t="s">
        <v>9</v>
      </c>
      <c r="J3" s="3">
        <v>86.299810246679314</v>
      </c>
      <c r="M3" s="32" t="s">
        <v>6</v>
      </c>
      <c r="N3" s="5">
        <v>0.7</v>
      </c>
      <c r="O3" s="22">
        <v>20.0014</v>
      </c>
      <c r="P3" s="23">
        <f t="shared" ref="P3" si="3">N3+O3</f>
        <v>20.7014</v>
      </c>
      <c r="Q3" s="11">
        <v>50</v>
      </c>
      <c r="R3" s="35">
        <v>1</v>
      </c>
      <c r="S3" s="36">
        <f t="shared" si="1"/>
        <v>0.1</v>
      </c>
      <c r="T3" s="50">
        <f t="shared" si="2"/>
        <v>1.2</v>
      </c>
      <c r="U3" s="39">
        <v>20</v>
      </c>
      <c r="V3" s="40">
        <f>ROUND(R3*T3*U3,0)</f>
        <v>24</v>
      </c>
      <c r="W3" s="15"/>
    </row>
    <row r="4" spans="1:23" x14ac:dyDescent="0.3">
      <c r="A4" s="9" t="s">
        <v>5</v>
      </c>
      <c r="B4" s="9" t="s">
        <v>49</v>
      </c>
      <c r="C4" s="25">
        <v>1</v>
      </c>
      <c r="D4" s="28">
        <f>VLOOKUP(A5,$M$1:$X$8,6,FALSE)</f>
        <v>3</v>
      </c>
      <c r="E4">
        <f>VLOOKUP(A5,$M$1:$X$8,5,FALSE)</f>
        <v>62</v>
      </c>
      <c r="F4" s="4">
        <f t="shared" ref="F4" si="4">60/E4*C4</f>
        <v>0.967741935483871</v>
      </c>
      <c r="G4">
        <f t="shared" si="0"/>
        <v>20</v>
      </c>
      <c r="H4" s="3">
        <f t="shared" ref="H4" si="5">D4*F4*G4</f>
        <v>58.064516129032256</v>
      </c>
      <c r="I4" s="2" t="s">
        <v>3</v>
      </c>
      <c r="J4" s="3">
        <v>110.00105988341282</v>
      </c>
      <c r="M4" s="32" t="s">
        <v>41</v>
      </c>
      <c r="N4" s="5">
        <v>0.6</v>
      </c>
      <c r="O4" s="22">
        <v>30.001799999999999</v>
      </c>
      <c r="P4" s="23">
        <f>N4+O4</f>
        <v>30.601800000000001</v>
      </c>
      <c r="Q4" s="11">
        <v>74</v>
      </c>
      <c r="R4" s="35">
        <v>2</v>
      </c>
      <c r="S4" s="36">
        <f t="shared" si="1"/>
        <v>0.2</v>
      </c>
      <c r="T4" s="50">
        <f t="shared" si="2"/>
        <v>0.81081081081081086</v>
      </c>
      <c r="U4" s="39">
        <v>20</v>
      </c>
      <c r="V4" s="40">
        <f>ROUND(R4*T4*U4,0)</f>
        <v>32</v>
      </c>
      <c r="W4" s="15"/>
    </row>
    <row r="5" spans="1:23" x14ac:dyDescent="0.3">
      <c r="A5" s="9" t="s">
        <v>5</v>
      </c>
      <c r="B5" s="9" t="s">
        <v>8</v>
      </c>
      <c r="C5" s="25">
        <v>1</v>
      </c>
      <c r="D5" s="28">
        <f>VLOOKUP(A6,$M$1:$X$8,6,FALSE)</f>
        <v>3</v>
      </c>
      <c r="E5">
        <f>VLOOKUP(A6,$M$1:$X$8,5,FALSE)</f>
        <v>62</v>
      </c>
      <c r="F5" s="4">
        <f t="shared" ref="F5" si="6">60/E5*C5</f>
        <v>0.967741935483871</v>
      </c>
      <c r="G5">
        <f t="shared" si="0"/>
        <v>20</v>
      </c>
      <c r="H5" s="3">
        <f t="shared" ref="H5" si="7">D5*F5*G5</f>
        <v>58.064516129032256</v>
      </c>
      <c r="I5" s="2" t="s">
        <v>8</v>
      </c>
      <c r="J5" s="3">
        <v>98.299810246679314</v>
      </c>
      <c r="M5" s="32" t="s">
        <v>46</v>
      </c>
      <c r="N5" s="5">
        <v>0.7</v>
      </c>
      <c r="O5" s="22">
        <v>35</v>
      </c>
      <c r="P5" s="23">
        <f t="shared" ref="P5:P7" si="8">N5+O5</f>
        <v>35.700000000000003</v>
      </c>
      <c r="Q5" s="11">
        <v>85</v>
      </c>
      <c r="R5" s="35">
        <v>2</v>
      </c>
      <c r="S5" s="36">
        <f t="shared" si="1"/>
        <v>0.2</v>
      </c>
      <c r="T5" s="50">
        <f t="shared" si="2"/>
        <v>0.70588235294117652</v>
      </c>
      <c r="U5" s="39">
        <v>20</v>
      </c>
      <c r="V5" s="40">
        <f>ROUND(R5*T5*U5,0)</f>
        <v>28</v>
      </c>
      <c r="W5" s="15"/>
    </row>
    <row r="6" spans="1:23" x14ac:dyDescent="0.3">
      <c r="A6" s="9" t="s">
        <v>5</v>
      </c>
      <c r="B6" s="9" t="s">
        <v>9</v>
      </c>
      <c r="C6" s="25">
        <v>1</v>
      </c>
      <c r="D6" s="28">
        <f t="shared" ref="D6:D7" si="9">VLOOKUP(A6,$M$1:$X$8,6,FALSE)</f>
        <v>3</v>
      </c>
      <c r="E6">
        <f t="shared" ref="E6:E7" si="10">VLOOKUP(A6,$M$1:$X$8,5,FALSE)</f>
        <v>62</v>
      </c>
      <c r="F6" s="4">
        <f t="shared" ref="F6:F7" si="11">60/E6*C6</f>
        <v>0.967741935483871</v>
      </c>
      <c r="G6">
        <f t="shared" si="0"/>
        <v>20</v>
      </c>
      <c r="H6" s="3">
        <f t="shared" ref="H6:H7" si="12">D6*F6*G6</f>
        <v>58.064516129032256</v>
      </c>
      <c r="I6" s="2" t="s">
        <v>1</v>
      </c>
      <c r="J6" s="3">
        <v>58.064516129032256</v>
      </c>
      <c r="M6" s="32" t="s">
        <v>7</v>
      </c>
      <c r="N6" s="5">
        <v>0.6</v>
      </c>
      <c r="O6" s="22">
        <v>33</v>
      </c>
      <c r="P6" s="23">
        <f t="shared" si="8"/>
        <v>33.6</v>
      </c>
      <c r="Q6" s="11">
        <v>90</v>
      </c>
      <c r="R6" s="35">
        <v>1</v>
      </c>
      <c r="S6" s="36">
        <f t="shared" si="1"/>
        <v>0.1</v>
      </c>
      <c r="T6" s="50">
        <f t="shared" si="2"/>
        <v>0.66666666666666663</v>
      </c>
      <c r="U6" s="39">
        <v>20</v>
      </c>
      <c r="V6" s="40">
        <f>ROUND(R6*T6*U6,0)</f>
        <v>13</v>
      </c>
      <c r="W6" s="15"/>
    </row>
    <row r="7" spans="1:23" x14ac:dyDescent="0.3">
      <c r="A7" s="9" t="s">
        <v>5</v>
      </c>
      <c r="B7" s="9" t="s">
        <v>1</v>
      </c>
      <c r="C7" s="25">
        <v>1</v>
      </c>
      <c r="D7" s="28">
        <f t="shared" si="9"/>
        <v>3</v>
      </c>
      <c r="E7">
        <f t="shared" si="10"/>
        <v>62</v>
      </c>
      <c r="F7" s="4">
        <f t="shared" si="11"/>
        <v>0.967741935483871</v>
      </c>
      <c r="G7">
        <f t="shared" si="0"/>
        <v>20</v>
      </c>
      <c r="H7" s="3">
        <f t="shared" si="12"/>
        <v>58.064516129032256</v>
      </c>
      <c r="I7" s="2" t="s">
        <v>10</v>
      </c>
      <c r="J7" s="3">
        <v>24</v>
      </c>
      <c r="M7" s="32" t="s">
        <v>47</v>
      </c>
      <c r="N7" s="5">
        <v>0.8</v>
      </c>
      <c r="O7" s="24">
        <v>40</v>
      </c>
      <c r="P7" s="23">
        <f t="shared" si="8"/>
        <v>40.799999999999997</v>
      </c>
      <c r="Q7" s="11">
        <v>100</v>
      </c>
      <c r="R7" s="35">
        <v>1</v>
      </c>
      <c r="S7" s="36">
        <f t="shared" si="1"/>
        <v>0.1</v>
      </c>
      <c r="T7" s="50">
        <f t="shared" si="2"/>
        <v>0.6</v>
      </c>
      <c r="U7" s="39">
        <v>20</v>
      </c>
      <c r="V7" s="40">
        <f>SUM(V2:V6)</f>
        <v>155</v>
      </c>
      <c r="W7" s="15"/>
    </row>
    <row r="8" spans="1:23" ht="15" thickBot="1" x14ac:dyDescent="0.35">
      <c r="A8" s="9" t="s">
        <v>5</v>
      </c>
      <c r="B8" s="9" t="s">
        <v>2</v>
      </c>
      <c r="C8" s="25">
        <v>1</v>
      </c>
      <c r="D8" s="28">
        <f t="shared" ref="D8" si="13">VLOOKUP(A8,$M$1:$X$8,6,FALSE)</f>
        <v>3</v>
      </c>
      <c r="E8">
        <f t="shared" ref="E8" si="14">VLOOKUP(A8,$M$1:$X$8,5,FALSE)</f>
        <v>62</v>
      </c>
      <c r="F8" s="4">
        <f t="shared" ref="F8" si="15">60/E8*C8</f>
        <v>0.967741935483871</v>
      </c>
      <c r="G8">
        <f t="shared" ref="G8" si="16">VLOOKUP(A8,$M$1:$X$8,9,FALSE)</f>
        <v>20</v>
      </c>
      <c r="H8" s="3">
        <f t="shared" ref="H8" si="17">D8*F8*G8</f>
        <v>58.064516129032256</v>
      </c>
      <c r="I8" s="2" t="s">
        <v>2</v>
      </c>
      <c r="J8" s="3">
        <v>95.397849462365585</v>
      </c>
      <c r="M8" s="33"/>
      <c r="N8" s="34"/>
      <c r="O8" s="34"/>
      <c r="P8" s="34"/>
      <c r="Q8" s="34"/>
      <c r="R8" s="34"/>
      <c r="S8" s="41">
        <f>SUM(S2:S7)</f>
        <v>1</v>
      </c>
      <c r="T8" s="49"/>
      <c r="U8" s="34"/>
      <c r="V8" s="34"/>
      <c r="W8" s="16"/>
    </row>
    <row r="9" spans="1:23" x14ac:dyDescent="0.3">
      <c r="A9" s="9" t="s">
        <v>6</v>
      </c>
      <c r="B9" s="9" t="s">
        <v>42</v>
      </c>
      <c r="C9" s="9">
        <v>1</v>
      </c>
      <c r="D9" s="17">
        <f t="shared" ref="D9:D33" si="18">VLOOKUP(A9,$M$1:$X$8,6,FALSE)</f>
        <v>1</v>
      </c>
      <c r="E9" s="3">
        <f t="shared" ref="E9:E33" si="19">VLOOKUP(A9,$M$1:$X$8,5,FALSE)</f>
        <v>50</v>
      </c>
      <c r="F9" s="4">
        <f t="shared" ref="F9:F33" si="20">60/E9*C9</f>
        <v>1.2</v>
      </c>
      <c r="G9">
        <f t="shared" ref="G9:G33" si="21">VLOOKUP(A9,$M$1:$X$8,9,FALSE)</f>
        <v>20</v>
      </c>
      <c r="H9" s="3">
        <f t="shared" ref="H9:H33" si="22">D9*F9*G9</f>
        <v>24</v>
      </c>
      <c r="I9" s="2" t="s">
        <v>42</v>
      </c>
      <c r="J9" s="3">
        <v>168.06557601244509</v>
      </c>
    </row>
    <row r="10" spans="1:23" x14ac:dyDescent="0.3">
      <c r="A10" s="9" t="s">
        <v>6</v>
      </c>
      <c r="B10" s="9" t="s">
        <v>0</v>
      </c>
      <c r="C10" s="9">
        <v>1</v>
      </c>
      <c r="D10" s="15">
        <f t="shared" si="18"/>
        <v>1</v>
      </c>
      <c r="E10" s="3">
        <f t="shared" si="19"/>
        <v>50</v>
      </c>
      <c r="F10" s="4">
        <f t="shared" si="20"/>
        <v>1.2</v>
      </c>
      <c r="G10">
        <f t="shared" si="21"/>
        <v>20</v>
      </c>
      <c r="H10" s="3">
        <f t="shared" si="22"/>
        <v>24</v>
      </c>
      <c r="I10" s="2" t="s">
        <v>44</v>
      </c>
      <c r="J10" s="3">
        <v>32.432432432432435</v>
      </c>
    </row>
    <row r="11" spans="1:23" x14ac:dyDescent="0.3">
      <c r="A11" s="9" t="s">
        <v>6</v>
      </c>
      <c r="B11" s="9" t="s">
        <v>2</v>
      </c>
      <c r="C11" s="9">
        <v>1</v>
      </c>
      <c r="D11" s="15">
        <f t="shared" si="18"/>
        <v>1</v>
      </c>
      <c r="E11" s="3">
        <f t="shared" si="19"/>
        <v>50</v>
      </c>
      <c r="F11" s="4">
        <f t="shared" si="20"/>
        <v>1.2</v>
      </c>
      <c r="G11">
        <f t="shared" si="21"/>
        <v>20</v>
      </c>
      <c r="H11" s="3">
        <f t="shared" si="22"/>
        <v>24</v>
      </c>
      <c r="I11" s="2" t="s">
        <v>43</v>
      </c>
      <c r="J11" s="3">
        <v>32.432432432432435</v>
      </c>
    </row>
    <row r="12" spans="1:23" x14ac:dyDescent="0.3">
      <c r="A12" s="9" t="s">
        <v>6</v>
      </c>
      <c r="B12" s="9" t="s">
        <v>10</v>
      </c>
      <c r="C12" s="9">
        <v>1</v>
      </c>
      <c r="D12" s="15">
        <f t="shared" si="18"/>
        <v>1</v>
      </c>
      <c r="E12" s="3">
        <f t="shared" si="19"/>
        <v>50</v>
      </c>
      <c r="F12" s="4">
        <f t="shared" si="20"/>
        <v>1.2</v>
      </c>
      <c r="G12">
        <f t="shared" si="21"/>
        <v>20</v>
      </c>
      <c r="H12" s="3">
        <f t="shared" si="22"/>
        <v>24</v>
      </c>
      <c r="I12" s="2" t="s">
        <v>45</v>
      </c>
      <c r="J12" s="3">
        <v>32.432432432432435</v>
      </c>
    </row>
    <row r="13" spans="1:23" ht="15" thickBot="1" x14ac:dyDescent="0.35">
      <c r="A13" s="9" t="s">
        <v>6</v>
      </c>
      <c r="B13" s="9" t="s">
        <v>3</v>
      </c>
      <c r="C13" s="9">
        <v>1</v>
      </c>
      <c r="D13" s="16">
        <f t="shared" si="18"/>
        <v>1</v>
      </c>
      <c r="E13" s="3">
        <f t="shared" si="19"/>
        <v>50</v>
      </c>
      <c r="F13" s="4">
        <f t="shared" si="20"/>
        <v>1.2</v>
      </c>
      <c r="G13">
        <f t="shared" si="21"/>
        <v>20</v>
      </c>
      <c r="H13" s="3">
        <f t="shared" si="22"/>
        <v>24</v>
      </c>
      <c r="I13" s="2" t="s">
        <v>49</v>
      </c>
      <c r="J13" s="3">
        <v>98.299810246679314</v>
      </c>
    </row>
    <row r="14" spans="1:23" x14ac:dyDescent="0.3">
      <c r="A14" s="9" t="s">
        <v>41</v>
      </c>
      <c r="B14" s="9" t="s">
        <v>42</v>
      </c>
      <c r="C14" s="9">
        <v>1</v>
      </c>
      <c r="D14" s="17">
        <f t="shared" si="18"/>
        <v>2</v>
      </c>
      <c r="E14" s="3">
        <f t="shared" si="19"/>
        <v>74</v>
      </c>
      <c r="F14" s="4">
        <f t="shared" si="20"/>
        <v>0.81081081081081086</v>
      </c>
      <c r="G14">
        <f t="shared" si="21"/>
        <v>20</v>
      </c>
      <c r="H14" s="3">
        <f t="shared" si="22"/>
        <v>32.432432432432435</v>
      </c>
      <c r="I14" s="2" t="s">
        <v>21</v>
      </c>
      <c r="J14" s="3">
        <v>971.3588731046035</v>
      </c>
    </row>
    <row r="15" spans="1:23" x14ac:dyDescent="0.3">
      <c r="A15" s="9" t="s">
        <v>41</v>
      </c>
      <c r="B15" s="9" t="s">
        <v>44</v>
      </c>
      <c r="C15" s="9">
        <v>1</v>
      </c>
      <c r="D15" s="15">
        <f t="shared" si="18"/>
        <v>2</v>
      </c>
      <c r="E15" s="3">
        <f t="shared" si="19"/>
        <v>74</v>
      </c>
      <c r="F15" s="4">
        <f t="shared" si="20"/>
        <v>0.81081081081081086</v>
      </c>
      <c r="G15">
        <f t="shared" si="21"/>
        <v>20</v>
      </c>
      <c r="H15" s="3">
        <f t="shared" si="22"/>
        <v>32.432432432432435</v>
      </c>
    </row>
    <row r="16" spans="1:23" x14ac:dyDescent="0.3">
      <c r="A16" s="9" t="s">
        <v>41</v>
      </c>
      <c r="B16" s="9" t="s">
        <v>43</v>
      </c>
      <c r="C16" s="9">
        <v>1</v>
      </c>
      <c r="D16" s="15">
        <f t="shared" si="18"/>
        <v>2</v>
      </c>
      <c r="E16" s="3">
        <f t="shared" si="19"/>
        <v>74</v>
      </c>
      <c r="F16" s="4">
        <f t="shared" si="20"/>
        <v>0.81081081081081086</v>
      </c>
      <c r="G16">
        <f t="shared" si="21"/>
        <v>20</v>
      </c>
      <c r="H16" s="3">
        <f t="shared" si="22"/>
        <v>32.432432432432435</v>
      </c>
    </row>
    <row r="17" spans="1:8" x14ac:dyDescent="0.3">
      <c r="A17" s="9" t="s">
        <v>41</v>
      </c>
      <c r="B17" s="9" t="s">
        <v>45</v>
      </c>
      <c r="C17" s="9">
        <v>1</v>
      </c>
      <c r="D17" s="15">
        <f t="shared" si="18"/>
        <v>2</v>
      </c>
      <c r="E17" s="3">
        <f t="shared" si="19"/>
        <v>74</v>
      </c>
      <c r="F17" s="4">
        <f t="shared" si="20"/>
        <v>0.81081081081081086</v>
      </c>
      <c r="G17">
        <f t="shared" si="21"/>
        <v>20</v>
      </c>
      <c r="H17" s="3">
        <f t="shared" si="22"/>
        <v>32.432432432432435</v>
      </c>
    </row>
    <row r="18" spans="1:8" ht="15" thickBot="1" x14ac:dyDescent="0.35">
      <c r="A18" s="9" t="s">
        <v>41</v>
      </c>
      <c r="B18" s="9" t="s">
        <v>3</v>
      </c>
      <c r="C18" s="9">
        <v>1</v>
      </c>
      <c r="D18" s="15">
        <f t="shared" si="18"/>
        <v>2</v>
      </c>
      <c r="E18" s="3">
        <f t="shared" si="19"/>
        <v>74</v>
      </c>
      <c r="F18" s="4">
        <f t="shared" si="20"/>
        <v>0.81081081081081086</v>
      </c>
      <c r="G18">
        <f t="shared" si="21"/>
        <v>20</v>
      </c>
      <c r="H18" s="3">
        <f t="shared" si="22"/>
        <v>32.432432432432435</v>
      </c>
    </row>
    <row r="19" spans="1:8" x14ac:dyDescent="0.3">
      <c r="A19" s="9" t="s">
        <v>47</v>
      </c>
      <c r="B19" s="9" t="s">
        <v>42</v>
      </c>
      <c r="C19" s="25">
        <v>1</v>
      </c>
      <c r="D19" s="27">
        <f t="shared" si="18"/>
        <v>1</v>
      </c>
      <c r="E19">
        <f t="shared" si="19"/>
        <v>100</v>
      </c>
      <c r="F19" s="4">
        <f t="shared" si="20"/>
        <v>0.6</v>
      </c>
      <c r="G19">
        <f t="shared" si="21"/>
        <v>20</v>
      </c>
      <c r="H19" s="3">
        <f t="shared" si="22"/>
        <v>12</v>
      </c>
    </row>
    <row r="20" spans="1:8" x14ac:dyDescent="0.3">
      <c r="A20" s="9" t="s">
        <v>47</v>
      </c>
      <c r="B20" s="9" t="s">
        <v>0</v>
      </c>
      <c r="C20" s="25">
        <v>1</v>
      </c>
      <c r="D20" s="28">
        <f t="shared" si="18"/>
        <v>1</v>
      </c>
      <c r="E20">
        <f t="shared" si="19"/>
        <v>100</v>
      </c>
      <c r="F20" s="4">
        <f t="shared" si="20"/>
        <v>0.6</v>
      </c>
      <c r="G20">
        <f t="shared" si="21"/>
        <v>20</v>
      </c>
      <c r="H20" s="3">
        <f t="shared" si="22"/>
        <v>12</v>
      </c>
    </row>
    <row r="21" spans="1:8" x14ac:dyDescent="0.3">
      <c r="A21" s="9" t="s">
        <v>47</v>
      </c>
      <c r="B21" s="9" t="s">
        <v>49</v>
      </c>
      <c r="C21" s="25">
        <v>1</v>
      </c>
      <c r="D21" s="28">
        <f t="shared" si="18"/>
        <v>1</v>
      </c>
      <c r="E21">
        <f t="shared" si="19"/>
        <v>100</v>
      </c>
      <c r="F21" s="4">
        <f t="shared" si="20"/>
        <v>0.6</v>
      </c>
      <c r="G21">
        <f t="shared" si="21"/>
        <v>20</v>
      </c>
      <c r="H21" s="3">
        <f t="shared" si="22"/>
        <v>12</v>
      </c>
    </row>
    <row r="22" spans="1:8" x14ac:dyDescent="0.3">
      <c r="A22" s="9" t="s">
        <v>47</v>
      </c>
      <c r="B22" s="9" t="s">
        <v>8</v>
      </c>
      <c r="C22" s="25">
        <v>1</v>
      </c>
      <c r="D22" s="28">
        <f t="shared" si="18"/>
        <v>1</v>
      </c>
      <c r="E22">
        <f t="shared" si="19"/>
        <v>100</v>
      </c>
      <c r="F22" s="4">
        <f t="shared" si="20"/>
        <v>0.6</v>
      </c>
      <c r="G22">
        <f t="shared" si="21"/>
        <v>20</v>
      </c>
      <c r="H22" s="3">
        <f t="shared" si="22"/>
        <v>12</v>
      </c>
    </row>
    <row r="23" spans="1:8" ht="15" thickBot="1" x14ac:dyDescent="0.35">
      <c r="A23" s="9" t="s">
        <v>47</v>
      </c>
      <c r="B23" s="9" t="s">
        <v>3</v>
      </c>
      <c r="C23" s="25">
        <v>1</v>
      </c>
      <c r="D23" s="26">
        <f t="shared" si="18"/>
        <v>1</v>
      </c>
      <c r="E23">
        <f t="shared" si="19"/>
        <v>100</v>
      </c>
      <c r="F23" s="4">
        <f t="shared" si="20"/>
        <v>0.6</v>
      </c>
      <c r="G23">
        <f t="shared" si="21"/>
        <v>20</v>
      </c>
      <c r="H23" s="3">
        <f t="shared" si="22"/>
        <v>12</v>
      </c>
    </row>
    <row r="24" spans="1:8" x14ac:dyDescent="0.3">
      <c r="A24" s="9" t="s">
        <v>46</v>
      </c>
      <c r="B24" s="9" t="s">
        <v>42</v>
      </c>
      <c r="C24" s="9">
        <v>1</v>
      </c>
      <c r="D24" s="15">
        <f t="shared" si="18"/>
        <v>2</v>
      </c>
      <c r="E24">
        <f t="shared" si="19"/>
        <v>85</v>
      </c>
      <c r="F24" s="4">
        <f t="shared" si="20"/>
        <v>0.70588235294117652</v>
      </c>
      <c r="G24">
        <f t="shared" si="21"/>
        <v>20</v>
      </c>
      <c r="H24" s="3">
        <f t="shared" si="22"/>
        <v>28.235294117647062</v>
      </c>
    </row>
    <row r="25" spans="1:8" x14ac:dyDescent="0.3">
      <c r="A25" s="9" t="s">
        <v>46</v>
      </c>
      <c r="B25" s="9" t="s">
        <v>0</v>
      </c>
      <c r="C25" s="9">
        <v>1</v>
      </c>
      <c r="D25" s="15">
        <f t="shared" si="18"/>
        <v>2</v>
      </c>
      <c r="E25">
        <f t="shared" si="19"/>
        <v>85</v>
      </c>
      <c r="F25" s="4">
        <f t="shared" si="20"/>
        <v>0.70588235294117652</v>
      </c>
      <c r="G25">
        <f t="shared" si="21"/>
        <v>20</v>
      </c>
      <c r="H25" s="3">
        <f t="shared" si="22"/>
        <v>28.235294117647062</v>
      </c>
    </row>
    <row r="26" spans="1:8" x14ac:dyDescent="0.3">
      <c r="A26" s="9" t="s">
        <v>46</v>
      </c>
      <c r="B26" s="9" t="s">
        <v>49</v>
      </c>
      <c r="C26" s="9">
        <v>1</v>
      </c>
      <c r="D26" s="15">
        <f t="shared" si="18"/>
        <v>2</v>
      </c>
      <c r="E26">
        <f t="shared" si="19"/>
        <v>85</v>
      </c>
      <c r="F26" s="4">
        <f t="shared" si="20"/>
        <v>0.70588235294117652</v>
      </c>
      <c r="G26">
        <f t="shared" si="21"/>
        <v>20</v>
      </c>
      <c r="H26" s="3">
        <f t="shared" si="22"/>
        <v>28.235294117647062</v>
      </c>
    </row>
    <row r="27" spans="1:8" x14ac:dyDescent="0.3">
      <c r="A27" s="9" t="s">
        <v>46</v>
      </c>
      <c r="B27" s="9" t="s">
        <v>8</v>
      </c>
      <c r="C27" s="9">
        <v>1</v>
      </c>
      <c r="D27" s="15">
        <f t="shared" si="18"/>
        <v>2</v>
      </c>
      <c r="E27">
        <f t="shared" si="19"/>
        <v>85</v>
      </c>
      <c r="F27" s="4">
        <f t="shared" si="20"/>
        <v>0.70588235294117652</v>
      </c>
      <c r="G27">
        <f t="shared" si="21"/>
        <v>20</v>
      </c>
      <c r="H27" s="3">
        <f t="shared" si="22"/>
        <v>28.235294117647062</v>
      </c>
    </row>
    <row r="28" spans="1:8" x14ac:dyDescent="0.3">
      <c r="A28" s="9" t="s">
        <v>46</v>
      </c>
      <c r="B28" s="9" t="s">
        <v>9</v>
      </c>
      <c r="C28" s="9">
        <v>1</v>
      </c>
      <c r="D28" s="15">
        <f t="shared" si="18"/>
        <v>2</v>
      </c>
      <c r="E28">
        <f t="shared" si="19"/>
        <v>85</v>
      </c>
      <c r="F28" s="4">
        <f t="shared" si="20"/>
        <v>0.70588235294117652</v>
      </c>
      <c r="G28">
        <f t="shared" si="21"/>
        <v>20</v>
      </c>
      <c r="H28" s="3">
        <f t="shared" si="22"/>
        <v>28.235294117647062</v>
      </c>
    </row>
    <row r="29" spans="1:8" ht="15" thickBot="1" x14ac:dyDescent="0.35">
      <c r="A29" s="9" t="s">
        <v>46</v>
      </c>
      <c r="B29" s="9" t="s">
        <v>3</v>
      </c>
      <c r="C29" s="9">
        <v>1</v>
      </c>
      <c r="D29" s="15">
        <f t="shared" si="18"/>
        <v>2</v>
      </c>
      <c r="E29">
        <f t="shared" si="19"/>
        <v>85</v>
      </c>
      <c r="F29" s="4">
        <f t="shared" si="20"/>
        <v>0.70588235294117652</v>
      </c>
      <c r="G29">
        <f t="shared" si="21"/>
        <v>20</v>
      </c>
      <c r="H29" s="3">
        <f t="shared" si="22"/>
        <v>28.235294117647062</v>
      </c>
    </row>
    <row r="30" spans="1:8" x14ac:dyDescent="0.3">
      <c r="A30" s="9" t="s">
        <v>7</v>
      </c>
      <c r="B30" s="9" t="s">
        <v>42</v>
      </c>
      <c r="C30" s="9">
        <v>1</v>
      </c>
      <c r="D30" s="17">
        <f t="shared" si="18"/>
        <v>1</v>
      </c>
      <c r="E30">
        <f t="shared" si="19"/>
        <v>90</v>
      </c>
      <c r="F30" s="4">
        <f t="shared" si="20"/>
        <v>0.66666666666666663</v>
      </c>
      <c r="G30">
        <f t="shared" si="21"/>
        <v>20</v>
      </c>
      <c r="H30" s="3">
        <f t="shared" si="22"/>
        <v>13.333333333333332</v>
      </c>
    </row>
    <row r="31" spans="1:8" x14ac:dyDescent="0.3">
      <c r="A31" s="9" t="s">
        <v>7</v>
      </c>
      <c r="B31" s="9" t="s">
        <v>0</v>
      </c>
      <c r="C31" s="9">
        <v>1</v>
      </c>
      <c r="D31" s="15">
        <f t="shared" si="18"/>
        <v>1</v>
      </c>
      <c r="E31">
        <f t="shared" si="19"/>
        <v>90</v>
      </c>
      <c r="F31" s="4">
        <f t="shared" si="20"/>
        <v>0.66666666666666663</v>
      </c>
      <c r="G31">
        <f t="shared" si="21"/>
        <v>20</v>
      </c>
      <c r="H31" s="3">
        <f t="shared" si="22"/>
        <v>13.333333333333332</v>
      </c>
    </row>
    <row r="32" spans="1:8" x14ac:dyDescent="0.3">
      <c r="A32" s="9" t="s">
        <v>7</v>
      </c>
      <c r="B32" s="9" t="s">
        <v>2</v>
      </c>
      <c r="C32" s="9">
        <v>1</v>
      </c>
      <c r="D32" s="15">
        <f t="shared" si="18"/>
        <v>1</v>
      </c>
      <c r="E32">
        <f t="shared" si="19"/>
        <v>90</v>
      </c>
      <c r="F32" s="4">
        <f t="shared" si="20"/>
        <v>0.66666666666666663</v>
      </c>
      <c r="G32">
        <f t="shared" si="21"/>
        <v>20</v>
      </c>
      <c r="H32" s="3">
        <f t="shared" si="22"/>
        <v>13.333333333333332</v>
      </c>
    </row>
    <row r="33" spans="1:19" ht="15" thickBot="1" x14ac:dyDescent="0.35">
      <c r="A33" s="9" t="s">
        <v>7</v>
      </c>
      <c r="B33" s="9" t="s">
        <v>3</v>
      </c>
      <c r="C33" s="9">
        <v>1</v>
      </c>
      <c r="D33" s="16">
        <f t="shared" si="18"/>
        <v>1</v>
      </c>
      <c r="E33">
        <f t="shared" si="19"/>
        <v>90</v>
      </c>
      <c r="F33" s="4">
        <f t="shared" si="20"/>
        <v>0.66666666666666663</v>
      </c>
      <c r="G33">
        <f t="shared" si="21"/>
        <v>20</v>
      </c>
      <c r="H33" s="3">
        <f t="shared" si="22"/>
        <v>13.333333333333332</v>
      </c>
    </row>
    <row r="36" spans="1:19" ht="15" thickBot="1" x14ac:dyDescent="0.35"/>
    <row r="37" spans="1:19" x14ac:dyDescent="0.3">
      <c r="A37" s="59" t="s">
        <v>51</v>
      </c>
      <c r="B37" s="60"/>
      <c r="C37" s="61" t="s">
        <v>64</v>
      </c>
      <c r="D37" s="62"/>
      <c r="F37" s="56" t="s">
        <v>137</v>
      </c>
      <c r="G37" s="56"/>
      <c r="H37" s="56"/>
      <c r="I37" s="56"/>
      <c r="K37" s="56" t="s">
        <v>82</v>
      </c>
      <c r="L37" s="56"/>
      <c r="M37" s="56"/>
      <c r="N37" s="56"/>
      <c r="P37" s="56" t="s">
        <v>138</v>
      </c>
      <c r="Q37" s="56"/>
      <c r="R37" s="56"/>
      <c r="S37" s="56"/>
    </row>
    <row r="38" spans="1:19" ht="90" x14ac:dyDescent="0.35">
      <c r="A38" s="12" t="s">
        <v>50</v>
      </c>
      <c r="B38" s="42" t="s">
        <v>38</v>
      </c>
      <c r="C38" s="8" t="s">
        <v>36</v>
      </c>
      <c r="D38" s="8" t="s">
        <v>37</v>
      </c>
      <c r="E38" s="19"/>
      <c r="F38" s="46" t="s">
        <v>61</v>
      </c>
      <c r="G38" s="8" t="s">
        <v>35</v>
      </c>
      <c r="H38" s="8" t="s">
        <v>39</v>
      </c>
      <c r="I38" s="8" t="s">
        <v>40</v>
      </c>
      <c r="K38" s="46" t="s">
        <v>61</v>
      </c>
      <c r="L38" s="8" t="s">
        <v>35</v>
      </c>
      <c r="M38" s="8" t="s">
        <v>39</v>
      </c>
      <c r="N38" s="8" t="s">
        <v>40</v>
      </c>
      <c r="P38" s="46" t="s">
        <v>61</v>
      </c>
      <c r="Q38" s="8" t="s">
        <v>35</v>
      </c>
      <c r="R38" s="8" t="s">
        <v>39</v>
      </c>
      <c r="S38" s="8" t="s">
        <v>40</v>
      </c>
    </row>
    <row r="39" spans="1:19" ht="18" x14ac:dyDescent="0.3">
      <c r="A39" s="12" t="s">
        <v>42</v>
      </c>
      <c r="B39" s="43">
        <v>520</v>
      </c>
      <c r="C39" s="23">
        <f>GETPIVOTDATA("Итого",$I$1,"transaction rq",A39)*3</f>
        <v>504.19672803733528</v>
      </c>
      <c r="D39" s="6">
        <f>1-B39/C39</f>
        <v>-3.1343463937541616E-2</v>
      </c>
      <c r="E39" s="18"/>
      <c r="F39" s="47" t="str">
        <f>VLOOKUP(A39,Соответствие!A:B,2,FALSE)</f>
        <v>home_page</v>
      </c>
      <c r="G39" s="20">
        <f>C39/3</f>
        <v>168.06557601244509</v>
      </c>
      <c r="H39" s="9">
        <f>VLOOKUP(F39,SummaryReport!A:J,8,FALSE)</f>
        <v>171</v>
      </c>
      <c r="I39" s="7">
        <f t="shared" ref="I39:I50" si="23">1-G39/H39</f>
        <v>1.7160374196227512E-2</v>
      </c>
      <c r="K39" s="47" t="str">
        <f>VLOOKUP(A39,Соответствие!A:B,2,FALSE)</f>
        <v>home_page</v>
      </c>
      <c r="L39" s="20">
        <f>C39/3</f>
        <v>168.06557601244509</v>
      </c>
      <c r="M39" s="9">
        <f>VLOOKUP(F39,SummaryReport!L:U,8,FALSE)</f>
        <v>168</v>
      </c>
      <c r="N39" s="7">
        <f t="shared" ref="N39:N50" si="24">1-L39/M39</f>
        <v>-3.9033340741134737E-4</v>
      </c>
      <c r="P39" s="47" t="str">
        <f>VLOOKUP(A39,Соответствие!A:B,2,FALSE)</f>
        <v>home_page</v>
      </c>
      <c r="Q39" s="20">
        <f>C39/3</f>
        <v>168.06557601244509</v>
      </c>
      <c r="R39" s="9">
        <f>VLOOKUP(F39,SummaryReport!W:AF,8,FALSE)/2</f>
        <v>178</v>
      </c>
      <c r="S39" s="7">
        <f t="shared" ref="S39:S50" si="25">1-Q39/R39</f>
        <v>5.5811370716600583E-2</v>
      </c>
    </row>
    <row r="40" spans="1:19" ht="18" x14ac:dyDescent="0.3">
      <c r="A40" s="13" t="s">
        <v>0</v>
      </c>
      <c r="B40" s="43">
        <v>422</v>
      </c>
      <c r="C40" s="23">
        <f t="shared" ref="C40:C50" si="26">GETPIVOTDATA("Итого",$I$1,"transaction rq",A40)*3</f>
        <v>406.89943074003793</v>
      </c>
      <c r="D40" s="6">
        <f>1-B40/C40</f>
        <v>-3.7111305937435946E-2</v>
      </c>
      <c r="E40" s="18"/>
      <c r="F40" s="47" t="str">
        <f>VLOOKUP(A40,Соответствие!A:B,2,FALSE)</f>
        <v>login</v>
      </c>
      <c r="G40" s="20">
        <f t="shared" ref="G40:G50" si="27">C40/3</f>
        <v>135.63314358001264</v>
      </c>
      <c r="H40" s="9">
        <f>VLOOKUP(F40,SummaryReport!A:J,8,FALSE)</f>
        <v>137</v>
      </c>
      <c r="I40" s="7">
        <f t="shared" si="23"/>
        <v>9.9770541604916607E-3</v>
      </c>
      <c r="K40" s="47" t="str">
        <f>VLOOKUP(A40,Соответствие!A:B,2,FALSE)</f>
        <v>login</v>
      </c>
      <c r="L40" s="20">
        <f t="shared" ref="L40:L50" si="28">C40/3</f>
        <v>135.63314358001264</v>
      </c>
      <c r="M40" s="9">
        <f>VLOOKUP(F40,SummaryReport!L:U,8,FALSE)</f>
        <v>136</v>
      </c>
      <c r="N40" s="7">
        <f t="shared" si="24"/>
        <v>2.6974736763776264E-3</v>
      </c>
      <c r="P40" s="47" t="str">
        <f>VLOOKUP(A40,Соответствие!A:B,2,FALSE)</f>
        <v>login</v>
      </c>
      <c r="Q40" s="20">
        <f t="shared" ref="Q40:Q50" si="29">C40/3</f>
        <v>135.63314358001264</v>
      </c>
      <c r="R40" s="9">
        <f>VLOOKUP(F40,SummaryReport!W:AF,8,FALSE)/2</f>
        <v>141.5</v>
      </c>
      <c r="S40" s="7">
        <f t="shared" si="25"/>
        <v>4.1461882826765772E-2</v>
      </c>
    </row>
    <row r="41" spans="1:19" ht="36" x14ac:dyDescent="0.3">
      <c r="A41" s="51" t="s">
        <v>49</v>
      </c>
      <c r="B41" s="43">
        <v>305</v>
      </c>
      <c r="C41" s="23">
        <f t="shared" si="26"/>
        <v>294.89943074003793</v>
      </c>
      <c r="D41" s="6">
        <f>1-B41/C41</f>
        <v>-3.4250894396829157E-2</v>
      </c>
      <c r="E41" s="18"/>
      <c r="F41" s="47" t="str">
        <f>VLOOKUP(A41,Соответствие!A:B,2,FALSE)</f>
        <v>flights_page</v>
      </c>
      <c r="G41" s="20">
        <f t="shared" si="27"/>
        <v>98.299810246679314</v>
      </c>
      <c r="H41" s="9">
        <f>VLOOKUP(F41,SummaryReport!A:J,8,FALSE)</f>
        <v>100</v>
      </c>
      <c r="I41" s="7">
        <f t="shared" si="23"/>
        <v>1.7001897533206911E-2</v>
      </c>
      <c r="K41" s="47" t="str">
        <f>VLOOKUP(A41,Соответствие!A:B,2,FALSE)</f>
        <v>flights_page</v>
      </c>
      <c r="L41" s="20">
        <f t="shared" si="28"/>
        <v>98.299810246679314</v>
      </c>
      <c r="M41" s="9">
        <f>VLOOKUP(F41,SummaryReport!L:U,8,FALSE)</f>
        <v>98</v>
      </c>
      <c r="N41" s="7">
        <f t="shared" si="24"/>
        <v>-3.0592882314215419E-3</v>
      </c>
      <c r="P41" s="47" t="str">
        <f>VLOOKUP(A41,Соответствие!A:B,2,FALSE)</f>
        <v>flights_page</v>
      </c>
      <c r="Q41" s="20">
        <f t="shared" si="29"/>
        <v>98.299810246679314</v>
      </c>
      <c r="R41" s="9">
        <f>VLOOKUP(F41,SummaryReport!W:AF,8,FALSE)/2</f>
        <v>103</v>
      </c>
      <c r="S41" s="7">
        <f t="shared" si="25"/>
        <v>4.5632910226414469E-2</v>
      </c>
    </row>
    <row r="42" spans="1:19" ht="36" x14ac:dyDescent="0.3">
      <c r="A42" s="13" t="s">
        <v>8</v>
      </c>
      <c r="B42" s="43">
        <v>282</v>
      </c>
      <c r="C42" s="23">
        <f t="shared" si="26"/>
        <v>294.89943074003793</v>
      </c>
      <c r="D42" s="6">
        <f t="shared" ref="D42:D51" si="30">1-B42/C42</f>
        <v>4.3741796000308808E-2</v>
      </c>
      <c r="E42" s="18"/>
      <c r="F42" s="47" t="str">
        <f>VLOOKUP(A42,Соответствие!A:B,2,FALSE)</f>
        <v>search_flight</v>
      </c>
      <c r="G42" s="20">
        <f t="shared" si="27"/>
        <v>98.299810246679314</v>
      </c>
      <c r="H42" s="9">
        <f>VLOOKUP(F42,SummaryReport!A:J,8,FALSE)</f>
        <v>100</v>
      </c>
      <c r="I42" s="7">
        <f t="shared" si="23"/>
        <v>1.7001897533206911E-2</v>
      </c>
      <c r="K42" s="47" t="str">
        <f>VLOOKUP(A42,Соответствие!A:B,2,FALSE)</f>
        <v>search_flight</v>
      </c>
      <c r="L42" s="20">
        <f t="shared" si="28"/>
        <v>98.299810246679314</v>
      </c>
      <c r="M42" s="9">
        <f>VLOOKUP(F42,SummaryReport!L:U,8,FALSE)</f>
        <v>98</v>
      </c>
      <c r="N42" s="7">
        <f t="shared" si="24"/>
        <v>-3.0592882314215419E-3</v>
      </c>
      <c r="P42" s="47" t="str">
        <f>VLOOKUP(A42,Соответствие!A:B,2,FALSE)</f>
        <v>search_flight</v>
      </c>
      <c r="Q42" s="20">
        <f t="shared" si="29"/>
        <v>98.299810246679314</v>
      </c>
      <c r="R42" s="9">
        <f>VLOOKUP(F42,SummaryReport!W:AF,8,FALSE)/2</f>
        <v>103</v>
      </c>
      <c r="S42" s="7">
        <f t="shared" si="25"/>
        <v>4.5632910226414469E-2</v>
      </c>
    </row>
    <row r="43" spans="1:19" ht="18" x14ac:dyDescent="0.3">
      <c r="A43" s="13" t="s">
        <v>9</v>
      </c>
      <c r="B43" s="43">
        <v>270</v>
      </c>
      <c r="C43" s="23">
        <f t="shared" si="26"/>
        <v>258.89943074003793</v>
      </c>
      <c r="D43" s="6">
        <f t="shared" si="30"/>
        <v>-4.2875989445910312E-2</v>
      </c>
      <c r="E43" s="18"/>
      <c r="F43" s="47" t="str">
        <f>VLOOKUP(A43,Соответствие!A:B,2,FALSE)</f>
        <v>choose_ticket</v>
      </c>
      <c r="G43" s="20">
        <f t="shared" si="27"/>
        <v>86.299810246679314</v>
      </c>
      <c r="H43" s="9">
        <f>VLOOKUP(F43,SummaryReport!A:J,8,FALSE)</f>
        <v>85</v>
      </c>
      <c r="I43" s="7">
        <f t="shared" si="23"/>
        <v>-1.5291885255050763E-2</v>
      </c>
      <c r="K43" s="47" t="str">
        <f>VLOOKUP(A43,Соответствие!A:B,2,FALSE)</f>
        <v>choose_ticket</v>
      </c>
      <c r="L43" s="20">
        <f t="shared" si="28"/>
        <v>86.299810246679314</v>
      </c>
      <c r="M43" s="9">
        <f>VLOOKUP(F43,SummaryReport!L:U,8,FALSE)</f>
        <v>86</v>
      </c>
      <c r="N43" s="7">
        <f t="shared" si="24"/>
        <v>-3.4861656590619017E-3</v>
      </c>
      <c r="P43" s="47" t="str">
        <f>VLOOKUP(A43,Соответствие!A:B,2,FALSE)</f>
        <v>choose_ticket</v>
      </c>
      <c r="Q43" s="20">
        <f t="shared" si="29"/>
        <v>86.299810246679314</v>
      </c>
      <c r="R43" s="9">
        <f>VLOOKUP(F43,SummaryReport!W:AF,8,FALSE)/2</f>
        <v>90</v>
      </c>
      <c r="S43" s="7">
        <f t="shared" si="25"/>
        <v>4.1113219481340946E-2</v>
      </c>
    </row>
    <row r="44" spans="1:19" ht="18" x14ac:dyDescent="0.3">
      <c r="A44" s="13" t="s">
        <v>1</v>
      </c>
      <c r="B44" s="43">
        <v>175</v>
      </c>
      <c r="C44" s="23">
        <f t="shared" si="26"/>
        <v>174.19354838709677</v>
      </c>
      <c r="D44" s="6">
        <f t="shared" si="30"/>
        <v>-4.6296296296297612E-3</v>
      </c>
      <c r="E44" s="18"/>
      <c r="F44" s="47" t="str">
        <f>VLOOKUP(A44,Соответствие!A:B,2,FALSE)</f>
        <v>payment_details</v>
      </c>
      <c r="G44" s="20">
        <f t="shared" si="27"/>
        <v>58.064516129032256</v>
      </c>
      <c r="H44" s="9">
        <f>VLOOKUP(F44,SummaryReport!A:J,8,FALSE)</f>
        <v>57</v>
      </c>
      <c r="I44" s="7">
        <f t="shared" si="23"/>
        <v>-1.8675721561969505E-2</v>
      </c>
      <c r="K44" s="47" t="str">
        <f>VLOOKUP(A44,Соответствие!A:B,2,FALSE)</f>
        <v>payment_details</v>
      </c>
      <c r="L44" s="20">
        <f t="shared" si="28"/>
        <v>58.064516129032256</v>
      </c>
      <c r="M44" s="9">
        <f>VLOOKUP(F44,SummaryReport!L:U,8,FALSE)</f>
        <v>58</v>
      </c>
      <c r="N44" s="7">
        <f t="shared" si="24"/>
        <v>-1.1123470522802492E-3</v>
      </c>
      <c r="P44" s="47" t="str">
        <f>VLOOKUP(A44,Соответствие!A:B,2,FALSE)</f>
        <v>payment_details</v>
      </c>
      <c r="Q44" s="20">
        <f t="shared" si="29"/>
        <v>58.064516129032256</v>
      </c>
      <c r="R44" s="9">
        <f>VLOOKUP(F44,SummaryReport!W:AF,8,FALSE)/2</f>
        <v>60.5</v>
      </c>
      <c r="S44" s="7">
        <f t="shared" si="25"/>
        <v>4.025593175153297E-2</v>
      </c>
    </row>
    <row r="45" spans="1:19" ht="18" x14ac:dyDescent="0.3">
      <c r="A45" s="13" t="s">
        <v>2</v>
      </c>
      <c r="B45" s="43">
        <v>280</v>
      </c>
      <c r="C45" s="23">
        <f t="shared" si="26"/>
        <v>286.19354838709677</v>
      </c>
      <c r="D45" s="6">
        <f t="shared" si="30"/>
        <v>2.1641118124436365E-2</v>
      </c>
      <c r="E45" s="18"/>
      <c r="F45" s="47" t="str">
        <f>VLOOKUP(A45,Соответствие!A:B,2,FALSE)</f>
        <v>itinerary</v>
      </c>
      <c r="G45" s="20">
        <f t="shared" si="27"/>
        <v>95.397849462365585</v>
      </c>
      <c r="H45" s="9">
        <f>VLOOKUP(F45,SummaryReport!A:J,8,FALSE)</f>
        <v>94</v>
      </c>
      <c r="I45" s="7">
        <f t="shared" si="23"/>
        <v>-1.4870738961336061E-2</v>
      </c>
      <c r="K45" s="47" t="str">
        <f>VLOOKUP(A45,Соответствие!A:B,2,FALSE)</f>
        <v>itinerary</v>
      </c>
      <c r="L45" s="20">
        <f t="shared" si="28"/>
        <v>95.397849462365585</v>
      </c>
      <c r="M45" s="9">
        <f>VLOOKUP(F45,SummaryReport!L:U,8,FALSE)</f>
        <v>96</v>
      </c>
      <c r="N45" s="7">
        <f t="shared" si="24"/>
        <v>6.2724014336917877E-3</v>
      </c>
      <c r="P45" s="47" t="str">
        <f>VLOOKUP(A45,Соответствие!A:B,2,FALSE)</f>
        <v>itinerary</v>
      </c>
      <c r="Q45" s="20">
        <f t="shared" si="29"/>
        <v>95.397849462365585</v>
      </c>
      <c r="R45" s="9">
        <f>VLOOKUP(F45,SummaryReport!W:AF,8,FALSE)/2</f>
        <v>98.5</v>
      </c>
      <c r="S45" s="7">
        <f t="shared" si="25"/>
        <v>3.1493914087659003E-2</v>
      </c>
    </row>
    <row r="46" spans="1:19" ht="18" x14ac:dyDescent="0.3">
      <c r="A46" s="13" t="s">
        <v>10</v>
      </c>
      <c r="B46" s="43">
        <v>73</v>
      </c>
      <c r="C46" s="23">
        <f t="shared" si="26"/>
        <v>72</v>
      </c>
      <c r="D46" s="6">
        <f t="shared" si="30"/>
        <v>-1.388888888888884E-2</v>
      </c>
      <c r="E46" s="18"/>
      <c r="F46" s="47" t="str">
        <f>VLOOKUP(A46,Соответствие!A:B,2,FALSE)</f>
        <v>remove_ticket</v>
      </c>
      <c r="G46" s="20">
        <f t="shared" si="27"/>
        <v>24</v>
      </c>
      <c r="H46" s="9">
        <f>VLOOKUP(F46,SummaryReport!A:J,8,FALSE)</f>
        <v>24</v>
      </c>
      <c r="I46" s="7">
        <f t="shared" si="23"/>
        <v>0</v>
      </c>
      <c r="K46" s="47" t="str">
        <f>VLOOKUP(A46,Соответствие!A:B,2,FALSE)</f>
        <v>remove_ticket</v>
      </c>
      <c r="L46" s="20">
        <f t="shared" si="28"/>
        <v>24</v>
      </c>
      <c r="M46" s="9">
        <f>VLOOKUP(F46,SummaryReport!L:U,8,FALSE)</f>
        <v>24</v>
      </c>
      <c r="N46" s="7">
        <f t="shared" si="24"/>
        <v>0</v>
      </c>
      <c r="P46" s="47" t="str">
        <f>VLOOKUP(A46,Соответствие!A:B,2,FALSE)</f>
        <v>remove_ticket</v>
      </c>
      <c r="Q46" s="20">
        <f t="shared" si="29"/>
        <v>24</v>
      </c>
      <c r="R46" s="9">
        <f>VLOOKUP(F46,SummaryReport!W:AF,8,FALSE)/2</f>
        <v>25</v>
      </c>
      <c r="S46" s="7">
        <f t="shared" si="25"/>
        <v>4.0000000000000036E-2</v>
      </c>
    </row>
    <row r="47" spans="1:19" ht="18" x14ac:dyDescent="0.3">
      <c r="A47" s="13" t="s">
        <v>3</v>
      </c>
      <c r="B47" s="43">
        <v>326</v>
      </c>
      <c r="C47" s="23">
        <f t="shared" si="26"/>
        <v>330.00317965023845</v>
      </c>
      <c r="D47" s="6">
        <f t="shared" si="30"/>
        <v>1.2130730541691448E-2</v>
      </c>
      <c r="E47" s="18"/>
      <c r="F47" s="47" t="str">
        <f>VLOOKUP(A47,Соответствие!A:B,2,FALSE)</f>
        <v>sign_off</v>
      </c>
      <c r="G47" s="20">
        <f t="shared" si="27"/>
        <v>110.00105988341282</v>
      </c>
      <c r="H47" s="9">
        <f>VLOOKUP(F47,SummaryReport!A:J,8,FALSE)</f>
        <v>108</v>
      </c>
      <c r="I47" s="7">
        <f t="shared" si="23"/>
        <v>-1.8528332253822333E-2</v>
      </c>
      <c r="K47" s="47" t="str">
        <f>VLOOKUP(A47,Соответствие!A:B,2,FALSE)</f>
        <v>sign_off</v>
      </c>
      <c r="L47" s="20">
        <f t="shared" si="28"/>
        <v>110.00105988341282</v>
      </c>
      <c r="M47" s="9">
        <f>VLOOKUP(F47,SummaryReport!L:U,8,FALSE)</f>
        <v>110</v>
      </c>
      <c r="N47" s="7">
        <f t="shared" si="24"/>
        <v>-9.6353037528640328E-6</v>
      </c>
      <c r="P47" s="47" t="str">
        <f>VLOOKUP(A47,Соответствие!A:B,2,FALSE)</f>
        <v>sign_off</v>
      </c>
      <c r="Q47" s="20">
        <f t="shared" si="29"/>
        <v>110.00105988341282</v>
      </c>
      <c r="R47" s="9">
        <f>VLOOKUP(F47,SummaryReport!W:AF,8,FALSE)/2</f>
        <v>115.5</v>
      </c>
      <c r="S47" s="7">
        <f t="shared" si="25"/>
        <v>4.7609871139282944E-2</v>
      </c>
    </row>
    <row r="48" spans="1:19" ht="36" x14ac:dyDescent="0.3">
      <c r="A48" s="13" t="s">
        <v>44</v>
      </c>
      <c r="B48" s="43">
        <v>97</v>
      </c>
      <c r="C48" s="23">
        <f t="shared" si="26"/>
        <v>97.297297297297305</v>
      </c>
      <c r="D48" s="6">
        <f t="shared" si="30"/>
        <v>3.0555555555555891E-3</v>
      </c>
      <c r="E48" s="18"/>
      <c r="F48" s="47" t="str">
        <f>VLOOKUP(A48,Соответствие!A:B,2,FALSE)</f>
        <v>sign_up_page</v>
      </c>
      <c r="G48" s="20">
        <f t="shared" si="27"/>
        <v>32.432432432432435</v>
      </c>
      <c r="H48" s="9">
        <f>VLOOKUP(F48,SummaryReport!A:J,8,FALSE)</f>
        <v>32</v>
      </c>
      <c r="I48" s="7">
        <f t="shared" si="23"/>
        <v>-1.3513513513513598E-2</v>
      </c>
      <c r="K48" s="47" t="str">
        <f>VLOOKUP(A48,Соответствие!A:B,2,FALSE)</f>
        <v>sign_up_page</v>
      </c>
      <c r="L48" s="20">
        <f t="shared" si="28"/>
        <v>32.432432432432435</v>
      </c>
      <c r="M48" s="9">
        <f>VLOOKUP(F48,SummaryReport!L:U,8,FALSE)</f>
        <v>32</v>
      </c>
      <c r="N48" s="7">
        <f t="shared" si="24"/>
        <v>-1.3513513513513598E-2</v>
      </c>
      <c r="P48" s="47" t="str">
        <f>VLOOKUP(A48,Соответствие!A:B,2,FALSE)</f>
        <v>sign_up_page</v>
      </c>
      <c r="Q48" s="20">
        <f t="shared" si="29"/>
        <v>32.432432432432435</v>
      </c>
      <c r="R48" s="9">
        <f>VLOOKUP(F48,SummaryReport!W:AF,8,FALSE)/2</f>
        <v>34</v>
      </c>
      <c r="S48" s="7">
        <f t="shared" si="25"/>
        <v>4.610492845786951E-2</v>
      </c>
    </row>
    <row r="49" spans="1:19" ht="36" x14ac:dyDescent="0.3">
      <c r="A49" s="13" t="s">
        <v>43</v>
      </c>
      <c r="B49" s="43">
        <v>97</v>
      </c>
      <c r="C49" s="23">
        <f t="shared" si="26"/>
        <v>97.297297297297305</v>
      </c>
      <c r="D49" s="6">
        <f t="shared" si="30"/>
        <v>3.0555555555555891E-3</v>
      </c>
      <c r="E49" s="18"/>
      <c r="F49" s="47" t="str">
        <f>VLOOKUP(A49,Соответствие!A:B,2,FALSE)</f>
        <v>sign_up</v>
      </c>
      <c r="G49" s="20">
        <f t="shared" si="27"/>
        <v>32.432432432432435</v>
      </c>
      <c r="H49" s="9">
        <f>VLOOKUP(F49,SummaryReport!A:J,8,FALSE)</f>
        <v>31</v>
      </c>
      <c r="I49" s="7">
        <f t="shared" si="23"/>
        <v>-4.6207497820401233E-2</v>
      </c>
      <c r="K49" s="47" t="str">
        <f>VLOOKUP(A49,Соответствие!A:B,2,FALSE)</f>
        <v>sign_up</v>
      </c>
      <c r="L49" s="20">
        <f t="shared" si="28"/>
        <v>32.432432432432435</v>
      </c>
      <c r="M49" s="9">
        <f>VLOOKUP(F49,SummaryReport!L:U,8,FALSE)</f>
        <v>32</v>
      </c>
      <c r="N49" s="7">
        <f t="shared" si="24"/>
        <v>-1.3513513513513598E-2</v>
      </c>
      <c r="P49" s="47" t="str">
        <f>VLOOKUP(A49,Соответствие!A:B,2,FALSE)</f>
        <v>sign_up</v>
      </c>
      <c r="Q49" s="20">
        <f t="shared" si="29"/>
        <v>32.432432432432435</v>
      </c>
      <c r="R49" s="9">
        <f>VLOOKUP(F49,SummaryReport!W:AF,8,FALSE)/2</f>
        <v>33</v>
      </c>
      <c r="S49" s="7">
        <f t="shared" si="25"/>
        <v>1.7199017199017064E-2</v>
      </c>
    </row>
    <row r="50" spans="1:19" ht="36" x14ac:dyDescent="0.3">
      <c r="A50" s="13" t="s">
        <v>45</v>
      </c>
      <c r="B50" s="43">
        <v>97</v>
      </c>
      <c r="C50" s="23">
        <f t="shared" si="26"/>
        <v>97.297297297297305</v>
      </c>
      <c r="D50" s="6">
        <f t="shared" si="30"/>
        <v>3.0555555555555891E-3</v>
      </c>
      <c r="E50" s="18"/>
      <c r="F50" s="47" t="str">
        <f>VLOOKUP(A50,Соответствие!A:B,2,FALSE)</f>
        <v>click_continue</v>
      </c>
      <c r="G50" s="20">
        <f t="shared" si="27"/>
        <v>32.432432432432435</v>
      </c>
      <c r="H50" s="9">
        <f>VLOOKUP(F50,SummaryReport!A:J,8,FALSE)</f>
        <v>31</v>
      </c>
      <c r="I50" s="7">
        <f t="shared" si="23"/>
        <v>-4.6207497820401233E-2</v>
      </c>
      <c r="K50" s="47" t="str">
        <f>VLOOKUP(A50,Соответствие!A:B,2,FALSE)</f>
        <v>click_continue</v>
      </c>
      <c r="L50" s="20">
        <f t="shared" si="28"/>
        <v>32.432432432432435</v>
      </c>
      <c r="M50" s="9">
        <f>VLOOKUP(F50,SummaryReport!L:U,8,FALSE)</f>
        <v>32</v>
      </c>
      <c r="N50" s="7">
        <f t="shared" si="24"/>
        <v>-1.3513513513513598E-2</v>
      </c>
      <c r="P50" s="47" t="str">
        <f>VLOOKUP(A50,Соответствие!A:B,2,FALSE)</f>
        <v>click_continue</v>
      </c>
      <c r="Q50" s="20">
        <f t="shared" si="29"/>
        <v>32.432432432432435</v>
      </c>
      <c r="R50" s="9">
        <f>VLOOKUP(F50,SummaryReport!W:AF,8,FALSE)/2</f>
        <v>33</v>
      </c>
      <c r="S50" s="7">
        <f t="shared" si="25"/>
        <v>1.7199017199017064E-2</v>
      </c>
    </row>
    <row r="51" spans="1:19" ht="18.600000000000001" thickBot="1" x14ac:dyDescent="0.35">
      <c r="A51" s="14" t="s">
        <v>4</v>
      </c>
      <c r="B51" s="44">
        <f>SUM(B39:B50)</f>
        <v>2944</v>
      </c>
      <c r="C51" s="45">
        <f>SUM(C39:C50)</f>
        <v>2914.076619313812</v>
      </c>
      <c r="D51" s="6">
        <f t="shared" si="30"/>
        <v>-1.0268563457756397E-2</v>
      </c>
      <c r="E51" s="55"/>
    </row>
    <row r="52" spans="1:19" ht="15" thickBot="1" x14ac:dyDescent="0.35">
      <c r="I52" s="10"/>
    </row>
    <row r="53" spans="1:19" x14ac:dyDescent="0.3">
      <c r="A53" s="29"/>
      <c r="B53" s="30"/>
      <c r="C53" s="31" t="s">
        <v>48</v>
      </c>
      <c r="D53" s="31"/>
      <c r="E53" s="31"/>
      <c r="F53" s="31"/>
      <c r="G53" s="31"/>
      <c r="H53" s="31"/>
      <c r="I53" s="17"/>
    </row>
    <row r="57" spans="1:19" x14ac:dyDescent="0.3">
      <c r="F57" s="56" t="s">
        <v>215</v>
      </c>
      <c r="G57" s="56"/>
      <c r="H57" s="56"/>
      <c r="I57" s="56"/>
      <c r="K57" s="57" t="s">
        <v>216</v>
      </c>
      <c r="L57" s="57"/>
      <c r="M57" s="57"/>
      <c r="N57" s="57"/>
      <c r="P57" s="58" t="s">
        <v>371</v>
      </c>
      <c r="Q57" s="58"/>
      <c r="R57" s="58"/>
      <c r="S57" s="58"/>
    </row>
    <row r="58" spans="1:19" ht="90" x14ac:dyDescent="0.35">
      <c r="F58" s="46" t="s">
        <v>61</v>
      </c>
      <c r="G58" s="8" t="s">
        <v>35</v>
      </c>
      <c r="H58" s="8" t="s">
        <v>39</v>
      </c>
      <c r="I58" s="8" t="s">
        <v>40</v>
      </c>
      <c r="K58" s="46" t="s">
        <v>61</v>
      </c>
      <c r="L58" s="8" t="s">
        <v>35</v>
      </c>
      <c r="M58" s="8" t="s">
        <v>39</v>
      </c>
      <c r="N58" s="8" t="s">
        <v>40</v>
      </c>
      <c r="P58" s="46" t="s">
        <v>61</v>
      </c>
      <c r="Q58" s="8" t="s">
        <v>35</v>
      </c>
      <c r="R58" s="8" t="s">
        <v>39</v>
      </c>
      <c r="S58" s="8" t="s">
        <v>40</v>
      </c>
    </row>
    <row r="59" spans="1:19" x14ac:dyDescent="0.3">
      <c r="F59" s="47" t="str">
        <f>VLOOKUP(A39,Соответствие!A:B,2,FALSE)</f>
        <v>home_page</v>
      </c>
      <c r="G59" s="20">
        <f>C39/3</f>
        <v>168.06557601244509</v>
      </c>
      <c r="H59" s="9">
        <f>VLOOKUP(F39,SummaryReport!AH:AQ,8,FALSE)/3</f>
        <v>168</v>
      </c>
      <c r="I59" s="7">
        <f t="shared" ref="I59:I70" si="31">1-G59/H59</f>
        <v>-3.9033340741134737E-4</v>
      </c>
      <c r="K59" s="47" t="str">
        <f>VLOOKUP(A39,Соответствие!A:B,2,FALSE)</f>
        <v>home_page</v>
      </c>
      <c r="L59" s="20">
        <f>C39/3</f>
        <v>168.06557601244509</v>
      </c>
      <c r="M59" s="9">
        <f>VLOOKUP(F39,SummaryReport!AS:BB,8,FALSE)/4</f>
        <v>176.5</v>
      </c>
      <c r="N59" s="7">
        <f t="shared" ref="N59:N70" si="32">1-L59/M59</f>
        <v>4.7787104745353637E-2</v>
      </c>
      <c r="P59" s="47" t="str">
        <f>VLOOKUP(A39,Соответствие!A:B,2,FALSE)</f>
        <v>home_page</v>
      </c>
      <c r="Q59" s="20">
        <f>C39/3</f>
        <v>168.06557601244509</v>
      </c>
      <c r="R59" s="9">
        <f>VLOOKUP(F39,SummaryReport!BD:BM,8,FALSE)/5</f>
        <v>143.19999999999999</v>
      </c>
      <c r="S59" s="7">
        <f t="shared" ref="S59:S70" si="33">1-Q59/R59</f>
        <v>-0.17364229058970038</v>
      </c>
    </row>
    <row r="60" spans="1:19" x14ac:dyDescent="0.3">
      <c r="F60" s="47" t="str">
        <f>VLOOKUP(A40,Соответствие!A:B,2,FALSE)</f>
        <v>login</v>
      </c>
      <c r="G60" s="20">
        <f t="shared" ref="G60:G70" si="34">C40/3</f>
        <v>135.63314358001264</v>
      </c>
      <c r="H60" s="9">
        <f>VLOOKUP(F40,SummaryReport!AH:AQ,8,FALSE)/3</f>
        <v>135.66666666666666</v>
      </c>
      <c r="I60" s="7">
        <f t="shared" si="31"/>
        <v>2.4709891882568336E-4</v>
      </c>
      <c r="K60" s="47" t="str">
        <f>VLOOKUP(A40,Соответствие!A:B,2,FALSE)</f>
        <v>login</v>
      </c>
      <c r="L60" s="20">
        <f t="shared" ref="L60:L70" si="35">C40/3</f>
        <v>135.63314358001264</v>
      </c>
      <c r="M60" s="9">
        <f>VLOOKUP(F40,SummaryReport!AS:BB,8,FALSE)/4</f>
        <v>142</v>
      </c>
      <c r="N60" s="7">
        <f t="shared" si="32"/>
        <v>4.4837017042164473E-2</v>
      </c>
      <c r="P60" s="47" t="str">
        <f>VLOOKUP(A40,Соответствие!A:B,2,FALSE)</f>
        <v>login</v>
      </c>
      <c r="Q60" s="20">
        <f t="shared" ref="Q60:Q70" si="36">C40/3</f>
        <v>135.63314358001264</v>
      </c>
      <c r="R60" s="9">
        <f>VLOOKUP(F40,SummaryReport!BD:BM,8,FALSE)/5</f>
        <v>111.4</v>
      </c>
      <c r="S60" s="7">
        <f t="shared" si="33"/>
        <v>-0.21753270718144191</v>
      </c>
    </row>
    <row r="61" spans="1:19" x14ac:dyDescent="0.3">
      <c r="F61" s="47" t="str">
        <f>VLOOKUP(A41,Соответствие!A:B,2,FALSE)</f>
        <v>flights_page</v>
      </c>
      <c r="G61" s="20">
        <f t="shared" si="34"/>
        <v>98.299810246679314</v>
      </c>
      <c r="H61" s="9">
        <f>VLOOKUP(F41,SummaryReport!AH:AQ,8,FALSE)/3</f>
        <v>98</v>
      </c>
      <c r="I61" s="7">
        <f t="shared" si="31"/>
        <v>-3.0592882314215419E-3</v>
      </c>
      <c r="K61" s="47" t="str">
        <f>VLOOKUP(A41,Соответствие!A:B,2,FALSE)</f>
        <v>flights_page</v>
      </c>
      <c r="L61" s="20">
        <f t="shared" si="35"/>
        <v>98.299810246679314</v>
      </c>
      <c r="M61" s="9">
        <f>VLOOKUP(F41,SummaryReport!AS:BB,8,FALSE)/4</f>
        <v>103.5</v>
      </c>
      <c r="N61" s="7">
        <f t="shared" si="32"/>
        <v>5.0243379259137022E-2</v>
      </c>
      <c r="P61" s="47" t="str">
        <f>VLOOKUP(A41,Соответствие!A:B,2,FALSE)</f>
        <v>flights_page</v>
      </c>
      <c r="Q61" s="20">
        <f t="shared" si="36"/>
        <v>98.299810246679314</v>
      </c>
      <c r="R61" s="9">
        <f>VLOOKUP(F41,SummaryReport!BD:BM,8,FALSE)/5</f>
        <v>80</v>
      </c>
      <c r="S61" s="7">
        <f t="shared" si="33"/>
        <v>-0.22874762808349147</v>
      </c>
    </row>
    <row r="62" spans="1:19" x14ac:dyDescent="0.3">
      <c r="F62" s="47" t="str">
        <f>VLOOKUP(A42,Соответствие!A:B,2,FALSE)</f>
        <v>search_flight</v>
      </c>
      <c r="G62" s="20">
        <f t="shared" si="34"/>
        <v>98.299810246679314</v>
      </c>
      <c r="H62" s="9">
        <f>VLOOKUP(F42,SummaryReport!AH:AQ,8,FALSE)/3</f>
        <v>98.333333333333329</v>
      </c>
      <c r="I62" s="7">
        <f t="shared" si="31"/>
        <v>3.4091274563408103E-4</v>
      </c>
      <c r="K62" s="47" t="str">
        <f>VLOOKUP(A42,Соответствие!A:B,2,FALSE)</f>
        <v>search_flight</v>
      </c>
      <c r="L62" s="20">
        <f t="shared" si="35"/>
        <v>98.299810246679314</v>
      </c>
      <c r="M62" s="9">
        <f>VLOOKUP(F42,SummaryReport!AS:BB,8,FALSE)/4</f>
        <v>103.5</v>
      </c>
      <c r="N62" s="7">
        <f t="shared" si="32"/>
        <v>5.0243379259137022E-2</v>
      </c>
      <c r="P62" s="47" t="str">
        <f>VLOOKUP(A42,Соответствие!A:B,2,FALSE)</f>
        <v>search_flight</v>
      </c>
      <c r="Q62" s="20">
        <f t="shared" si="36"/>
        <v>98.299810246679314</v>
      </c>
      <c r="R62" s="9">
        <f>VLOOKUP(F42,SummaryReport!BD:BM,8,FALSE)/5</f>
        <v>80.400000000000006</v>
      </c>
      <c r="S62" s="7">
        <f t="shared" si="33"/>
        <v>-0.22263445580446906</v>
      </c>
    </row>
    <row r="63" spans="1:19" x14ac:dyDescent="0.3">
      <c r="F63" s="47" t="str">
        <f>VLOOKUP(A43,Соответствие!A:B,2,FALSE)</f>
        <v>choose_ticket</v>
      </c>
      <c r="G63" s="20">
        <f t="shared" si="34"/>
        <v>86.299810246679314</v>
      </c>
      <c r="H63" s="9">
        <f>VLOOKUP(F43,SummaryReport!AH:AQ,8,FALSE)/3</f>
        <v>85.666666666666671</v>
      </c>
      <c r="I63" s="7">
        <f t="shared" si="31"/>
        <v>-7.3907810896416404E-3</v>
      </c>
      <c r="K63" s="47" t="str">
        <f>VLOOKUP(A43,Соответствие!A:B,2,FALSE)</f>
        <v>choose_ticket</v>
      </c>
      <c r="L63" s="20">
        <f t="shared" si="35"/>
        <v>86.299810246679314</v>
      </c>
      <c r="M63" s="9">
        <f>VLOOKUP(F43,SummaryReport!AS:BB,8,FALSE)/4</f>
        <v>90.5</v>
      </c>
      <c r="N63" s="7">
        <f t="shared" si="32"/>
        <v>4.6410936500781097E-2</v>
      </c>
      <c r="P63" s="47" t="str">
        <f>VLOOKUP(A43,Соответствие!A:B,2,FALSE)</f>
        <v>choose_ticket</v>
      </c>
      <c r="Q63" s="20">
        <f t="shared" si="36"/>
        <v>86.299810246679314</v>
      </c>
      <c r="R63" s="9">
        <f>VLOOKUP(F43,SummaryReport!BD:BM,8,FALSE)/5</f>
        <v>68.400000000000006</v>
      </c>
      <c r="S63" s="7">
        <f t="shared" si="33"/>
        <v>-0.26169313226139335</v>
      </c>
    </row>
    <row r="64" spans="1:19" x14ac:dyDescent="0.3">
      <c r="F64" s="47" t="str">
        <f>VLOOKUP(A44,Соответствие!A:B,2,FALSE)</f>
        <v>payment_details</v>
      </c>
      <c r="G64" s="20">
        <f t="shared" si="34"/>
        <v>58.064516129032256</v>
      </c>
      <c r="H64" s="9">
        <f>VLOOKUP(F44,SummaryReport!AH:AQ,8,FALSE)/3</f>
        <v>57.666666666666664</v>
      </c>
      <c r="I64" s="7">
        <f t="shared" si="31"/>
        <v>-6.8991236248368004E-3</v>
      </c>
      <c r="K64" s="47" t="str">
        <f>VLOOKUP(A44,Соответствие!A:B,2,FALSE)</f>
        <v>payment_details</v>
      </c>
      <c r="L64" s="20">
        <f t="shared" si="35"/>
        <v>58.064516129032256</v>
      </c>
      <c r="M64" s="9">
        <f>VLOOKUP(F44,SummaryReport!AS:BB,8,FALSE)/4</f>
        <v>61</v>
      </c>
      <c r="N64" s="7">
        <f t="shared" si="32"/>
        <v>4.812268640930728E-2</v>
      </c>
      <c r="P64" s="47" t="str">
        <f>VLOOKUP(A44,Соответствие!A:B,2,FALSE)</f>
        <v>payment_details</v>
      </c>
      <c r="Q64" s="20">
        <f t="shared" si="36"/>
        <v>58.064516129032256</v>
      </c>
      <c r="R64" s="9">
        <f>VLOOKUP(F44,SummaryReport!BD:BM,8,FALSE)/5</f>
        <v>40.4</v>
      </c>
      <c r="S64" s="7">
        <f t="shared" si="33"/>
        <v>-0.43724049824337263</v>
      </c>
    </row>
    <row r="65" spans="6:19" x14ac:dyDescent="0.3">
      <c r="F65" s="47" t="str">
        <f>VLOOKUP(A45,Соответствие!A:B,2,FALSE)</f>
        <v>itinerary</v>
      </c>
      <c r="G65" s="20">
        <f t="shared" si="34"/>
        <v>95.397849462365585</v>
      </c>
      <c r="H65" s="9">
        <f>VLOOKUP(F45,SummaryReport!AH:AQ,8,FALSE)/3</f>
        <v>95</v>
      </c>
      <c r="I65" s="7">
        <f t="shared" si="31"/>
        <v>-4.1878890775324251E-3</v>
      </c>
      <c r="K65" s="47" t="str">
        <f>VLOOKUP(A45,Соответствие!A:B,2,FALSE)</f>
        <v>itinerary</v>
      </c>
      <c r="L65" s="20">
        <f t="shared" si="35"/>
        <v>95.397849462365585</v>
      </c>
      <c r="M65" s="9">
        <f>VLOOKUP(F45,SummaryReport!AS:BB,8,FALSE)/4</f>
        <v>100</v>
      </c>
      <c r="N65" s="7">
        <f t="shared" si="32"/>
        <v>4.6021505376344196E-2</v>
      </c>
      <c r="P65" s="47" t="str">
        <f>VLOOKUP(A45,Соответствие!A:B,2,FALSE)</f>
        <v>itinerary</v>
      </c>
      <c r="Q65" s="20">
        <f t="shared" si="36"/>
        <v>95.397849462365585</v>
      </c>
      <c r="R65" s="9">
        <f>VLOOKUP(F45,SummaryReport!BD:BM,8,FALSE)/5</f>
        <v>71.599999999999994</v>
      </c>
      <c r="S65" s="7">
        <f t="shared" si="33"/>
        <v>-0.33237219919505012</v>
      </c>
    </row>
    <row r="66" spans="6:19" x14ac:dyDescent="0.3">
      <c r="F66" s="47" t="str">
        <f>VLOOKUP(A46,Соответствие!A:B,2,FALSE)</f>
        <v>remove_ticket</v>
      </c>
      <c r="G66" s="20">
        <f t="shared" si="34"/>
        <v>24</v>
      </c>
      <c r="H66" s="9">
        <f>VLOOKUP(F46,SummaryReport!AH:AQ,8,FALSE)/3</f>
        <v>24</v>
      </c>
      <c r="I66" s="7">
        <f t="shared" si="31"/>
        <v>0</v>
      </c>
      <c r="K66" s="47" t="str">
        <f>VLOOKUP(A46,Соответствие!A:B,2,FALSE)</f>
        <v>remove_ticket</v>
      </c>
      <c r="L66" s="20">
        <f t="shared" si="35"/>
        <v>24</v>
      </c>
      <c r="M66" s="9">
        <f>VLOOKUP(F46,SummaryReport!AS:BB,8,FALSE)/4</f>
        <v>25</v>
      </c>
      <c r="N66" s="7">
        <f t="shared" si="32"/>
        <v>4.0000000000000036E-2</v>
      </c>
      <c r="P66" s="47" t="str">
        <f>VLOOKUP(A46,Соответствие!A:B,2,FALSE)</f>
        <v>remove_ticket</v>
      </c>
      <c r="Q66" s="20">
        <f t="shared" si="36"/>
        <v>24</v>
      </c>
      <c r="R66" s="9">
        <f>VLOOKUP(F46,SummaryReport!BD:BM,8,FALSE)/5</f>
        <v>17.600000000000001</v>
      </c>
      <c r="S66" s="7">
        <f t="shared" si="33"/>
        <v>-0.36363636363636354</v>
      </c>
    </row>
    <row r="67" spans="6:19" x14ac:dyDescent="0.3">
      <c r="F67" s="47" t="str">
        <f>VLOOKUP(A47,Соответствие!A:B,2,FALSE)</f>
        <v>sign_off</v>
      </c>
      <c r="G67" s="20">
        <f t="shared" si="34"/>
        <v>110.00105988341282</v>
      </c>
      <c r="H67" s="9">
        <f>VLOOKUP(F47,SummaryReport!AH:AQ,8,FALSE)/3</f>
        <v>110.33333333333333</v>
      </c>
      <c r="I67" s="7">
        <f t="shared" si="31"/>
        <v>3.0115418421797768E-3</v>
      </c>
      <c r="K67" s="47" t="str">
        <f>VLOOKUP(A47,Соответствие!A:B,2,FALSE)</f>
        <v>sign_off</v>
      </c>
      <c r="L67" s="20">
        <f t="shared" si="35"/>
        <v>110.00105988341282</v>
      </c>
      <c r="M67" s="9">
        <f>VLOOKUP(F47,SummaryReport!AS:BB,8,FALSE)/4</f>
        <v>115.5</v>
      </c>
      <c r="N67" s="7">
        <f t="shared" si="32"/>
        <v>4.7609871139282944E-2</v>
      </c>
      <c r="P67" s="47" t="str">
        <f>VLOOKUP(A47,Соответствие!A:B,2,FALSE)</f>
        <v>sign_off</v>
      </c>
      <c r="Q67" s="20">
        <f t="shared" si="36"/>
        <v>110.00105988341282</v>
      </c>
      <c r="R67" s="9">
        <f>VLOOKUP(F47,SummaryReport!BD:BM,8,FALSE)/5</f>
        <v>102.2</v>
      </c>
      <c r="S67" s="7">
        <f t="shared" si="33"/>
        <v>-7.6331310013824094E-2</v>
      </c>
    </row>
    <row r="68" spans="6:19" x14ac:dyDescent="0.3">
      <c r="F68" s="47" t="str">
        <f>VLOOKUP(A48,Соответствие!A:B,2,FALSE)</f>
        <v>sign_up_page</v>
      </c>
      <c r="G68" s="20">
        <f t="shared" si="34"/>
        <v>32.432432432432435</v>
      </c>
      <c r="H68" s="9">
        <f>VLOOKUP(F48,SummaryReport!AH:AQ,8,FALSE)/3</f>
        <v>32</v>
      </c>
      <c r="I68" s="7">
        <f t="shared" si="31"/>
        <v>-1.3513513513513598E-2</v>
      </c>
      <c r="K68" s="47" t="str">
        <f>VLOOKUP(A48,Соответствие!A:B,2,FALSE)</f>
        <v>sign_up_page</v>
      </c>
      <c r="L68" s="20">
        <f t="shared" si="35"/>
        <v>32.432432432432435</v>
      </c>
      <c r="M68" s="9">
        <f>VLOOKUP(F48,SummaryReport!AS:BB,8,FALSE)/4</f>
        <v>34.25</v>
      </c>
      <c r="N68" s="7">
        <f t="shared" si="32"/>
        <v>5.3067666206352282E-2</v>
      </c>
      <c r="P68" s="47" t="str">
        <f>VLOOKUP(A48,Соответствие!A:B,2,FALSE)</f>
        <v>sign_up_page</v>
      </c>
      <c r="Q68" s="20">
        <f t="shared" si="36"/>
        <v>32.432432432432435</v>
      </c>
      <c r="R68" s="9">
        <f>VLOOKUP(F48,SummaryReport!BD:BM,8,FALSE)/5</f>
        <v>32.799999999999997</v>
      </c>
      <c r="S68" s="7">
        <f t="shared" si="33"/>
        <v>1.1206328279498856E-2</v>
      </c>
    </row>
    <row r="69" spans="6:19" x14ac:dyDescent="0.3">
      <c r="F69" s="47" t="str">
        <f>VLOOKUP(A49,Соответствие!A:B,2,FALSE)</f>
        <v>sign_up</v>
      </c>
      <c r="G69" s="20">
        <f t="shared" si="34"/>
        <v>32.432432432432435</v>
      </c>
      <c r="H69" s="9">
        <f>VLOOKUP(F49,SummaryReport!AH:AQ,8,FALSE)/3</f>
        <v>32.333333333333336</v>
      </c>
      <c r="I69" s="7">
        <f t="shared" si="31"/>
        <v>-3.0649205906938537E-3</v>
      </c>
      <c r="K69" s="47" t="str">
        <f>VLOOKUP(A49,Соответствие!A:B,2,FALSE)</f>
        <v>sign_up</v>
      </c>
      <c r="L69" s="20">
        <f t="shared" si="35"/>
        <v>32.432432432432435</v>
      </c>
      <c r="M69" s="9">
        <f>VLOOKUP(F49,SummaryReport!AS:BB,8,FALSE)/4</f>
        <v>34</v>
      </c>
      <c r="N69" s="7">
        <f t="shared" si="32"/>
        <v>4.610492845786951E-2</v>
      </c>
      <c r="P69" s="47" t="str">
        <f>VLOOKUP(A49,Соответствие!A:B,2,FALSE)</f>
        <v>sign_up</v>
      </c>
      <c r="Q69" s="20">
        <f t="shared" si="36"/>
        <v>32.432432432432435</v>
      </c>
      <c r="R69" s="9">
        <f>VLOOKUP(F49,SummaryReport!BD:BM,8,FALSE)/5</f>
        <v>32.200000000000003</v>
      </c>
      <c r="S69" s="7">
        <f t="shared" si="33"/>
        <v>-7.2183985227463054E-3</v>
      </c>
    </row>
    <row r="70" spans="6:19" x14ac:dyDescent="0.3">
      <c r="F70" s="47" t="str">
        <f>VLOOKUP(A50,Соответствие!A:B,2,FALSE)</f>
        <v>click_continue</v>
      </c>
      <c r="G70" s="20">
        <f t="shared" si="34"/>
        <v>32.432432432432435</v>
      </c>
      <c r="H70" s="9">
        <f>VLOOKUP(F50,SummaryReport!AH:AQ,8,FALSE)/3</f>
        <v>32.666666666666664</v>
      </c>
      <c r="I70" s="7">
        <f t="shared" si="31"/>
        <v>7.1704357418641562E-3</v>
      </c>
      <c r="K70" s="47" t="str">
        <f>VLOOKUP(A50,Соответствие!A:B,2,FALSE)</f>
        <v>click_continue</v>
      </c>
      <c r="L70" s="20">
        <f t="shared" si="35"/>
        <v>32.432432432432435</v>
      </c>
      <c r="M70" s="9">
        <f>VLOOKUP(F50,SummaryReport!AS:BB,8,FALSE)/4</f>
        <v>34</v>
      </c>
      <c r="N70" s="7">
        <f t="shared" si="32"/>
        <v>4.610492845786951E-2</v>
      </c>
      <c r="P70" s="47" t="str">
        <f>VLOOKUP(A50,Соответствие!A:B,2,FALSE)</f>
        <v>click_continue</v>
      </c>
      <c r="Q70" s="20">
        <f t="shared" si="36"/>
        <v>32.432432432432435</v>
      </c>
      <c r="R70" s="9">
        <f>VLOOKUP(F50,SummaryReport!BD:BM,8,FALSE)/5</f>
        <v>31.4</v>
      </c>
      <c r="S70" s="7">
        <f t="shared" si="33"/>
        <v>-3.2880013771733552E-2</v>
      </c>
    </row>
    <row r="73" spans="6:19" x14ac:dyDescent="0.3">
      <c r="F73" s="56" t="s">
        <v>372</v>
      </c>
      <c r="G73" s="56"/>
      <c r="H73" s="56"/>
      <c r="I73" s="56"/>
    </row>
    <row r="74" spans="6:19" ht="54" x14ac:dyDescent="0.35">
      <c r="F74" s="46" t="s">
        <v>61</v>
      </c>
      <c r="G74" s="8" t="s">
        <v>36</v>
      </c>
      <c r="H74" s="8" t="s">
        <v>39</v>
      </c>
      <c r="I74" s="8" t="s">
        <v>40</v>
      </c>
    </row>
    <row r="75" spans="6:19" x14ac:dyDescent="0.3">
      <c r="F75" s="47" t="str">
        <f>VLOOKUP(A39,Соответствие!A:B,2,FALSE)</f>
        <v>home_page</v>
      </c>
      <c r="G75" s="20">
        <f>C39*4</f>
        <v>2016.7869121493411</v>
      </c>
      <c r="H75" s="53">
        <f>VLOOKUP(F39,SummaryReport!BO:BX,8,FALSE)</f>
        <v>2017</v>
      </c>
      <c r="I75" s="7">
        <f>1-G75/H75</f>
        <v>1.0564593488293639E-4</v>
      </c>
    </row>
    <row r="76" spans="6:19" x14ac:dyDescent="0.3">
      <c r="F76" s="47" t="str">
        <f>VLOOKUP(A40,Соответствие!A:B,2,FALSE)</f>
        <v>login</v>
      </c>
      <c r="G76" s="20">
        <f t="shared" ref="G76:G86" si="37">C40*4</f>
        <v>1627.5977229601517</v>
      </c>
      <c r="H76" s="53">
        <f>VLOOKUP(F40,SummaryReport!BO:BX,8,FALSE)</f>
        <v>1625</v>
      </c>
      <c r="I76" s="7">
        <f t="shared" ref="I76:I86" si="38">1-G76/H76</f>
        <v>-1.5985987447086902E-3</v>
      </c>
    </row>
    <row r="77" spans="6:19" x14ac:dyDescent="0.3">
      <c r="F77" s="47" t="str">
        <f>VLOOKUP(A41,Соответствие!A:B,2,FALSE)</f>
        <v>flights_page</v>
      </c>
      <c r="G77" s="20">
        <f t="shared" si="37"/>
        <v>1179.5977229601517</v>
      </c>
      <c r="H77" s="53">
        <f>VLOOKUP(F41,SummaryReport!BO:BX,8,FALSE)</f>
        <v>1177</v>
      </c>
      <c r="I77" s="7">
        <f t="shared" si="38"/>
        <v>-2.207071334028754E-3</v>
      </c>
    </row>
    <row r="78" spans="6:19" x14ac:dyDescent="0.3">
      <c r="F78" s="47" t="str">
        <f>VLOOKUP(A42,Соответствие!A:B,2,FALSE)</f>
        <v>search_flight</v>
      </c>
      <c r="G78" s="20">
        <f t="shared" si="37"/>
        <v>1179.5977229601517</v>
      </c>
      <c r="H78" s="53">
        <f>VLOOKUP(F42,SummaryReport!BO:BX,8,FALSE)</f>
        <v>1178</v>
      </c>
      <c r="I78" s="7">
        <f t="shared" si="38"/>
        <v>-1.3563013244071165E-3</v>
      </c>
    </row>
    <row r="79" spans="6:19" x14ac:dyDescent="0.3">
      <c r="F79" s="47" t="str">
        <f>VLOOKUP(A43,Соответствие!A:B,2,FALSE)</f>
        <v>choose_ticket</v>
      </c>
      <c r="G79" s="20">
        <f t="shared" si="37"/>
        <v>1035.5977229601517</v>
      </c>
      <c r="H79" s="53">
        <f>VLOOKUP(F43,SummaryReport!BO:BX,8,FALSE)</f>
        <v>1035</v>
      </c>
      <c r="I79" s="7">
        <f t="shared" si="38"/>
        <v>-5.7751010642670408E-4</v>
      </c>
    </row>
    <row r="80" spans="6:19" x14ac:dyDescent="0.3">
      <c r="F80" s="47" t="str">
        <f>VLOOKUP(A44,Соответствие!A:B,2,FALSE)</f>
        <v>payment_details</v>
      </c>
      <c r="G80" s="20">
        <f t="shared" si="37"/>
        <v>696.77419354838707</v>
      </c>
      <c r="H80" s="53">
        <f>VLOOKUP(F44,SummaryReport!BO:BX,8,FALSE)</f>
        <v>696</v>
      </c>
      <c r="I80" s="7">
        <f t="shared" si="38"/>
        <v>-1.1123470522802492E-3</v>
      </c>
    </row>
    <row r="81" spans="6:9" x14ac:dyDescent="0.3">
      <c r="F81" s="47" t="str">
        <f>VLOOKUP(A45,Соответствие!A:B,2,FALSE)</f>
        <v>itinerary</v>
      </c>
      <c r="G81" s="20">
        <f t="shared" si="37"/>
        <v>1144.7741935483871</v>
      </c>
      <c r="H81" s="53">
        <f>VLOOKUP(F45,SummaryReport!BO:BX,8,FALSE)</f>
        <v>1142</v>
      </c>
      <c r="I81" s="7">
        <f t="shared" si="38"/>
        <v>-2.4292412858031298E-3</v>
      </c>
    </row>
    <row r="82" spans="6:9" x14ac:dyDescent="0.3">
      <c r="F82" s="47" t="str">
        <f>VLOOKUP(A46,Соответствие!A:B,2,FALSE)</f>
        <v>remove_ticket</v>
      </c>
      <c r="G82" s="20">
        <f t="shared" si="37"/>
        <v>288</v>
      </c>
      <c r="H82" s="53">
        <f>VLOOKUP(F46,SummaryReport!BO:BX,8,FALSE)</f>
        <v>287</v>
      </c>
      <c r="I82" s="7">
        <f t="shared" si="38"/>
        <v>-3.4843205574912606E-3</v>
      </c>
    </row>
    <row r="83" spans="6:9" x14ac:dyDescent="0.3">
      <c r="F83" s="47" t="str">
        <f>VLOOKUP(A47,Соответствие!A:B,2,FALSE)</f>
        <v>sign_off</v>
      </c>
      <c r="G83" s="20">
        <f t="shared" si="37"/>
        <v>1320.0127186009538</v>
      </c>
      <c r="H83" s="53">
        <f>VLOOKUP(F47,SummaryReport!BO:BX,8,FALSE)</f>
        <v>1308</v>
      </c>
      <c r="I83" s="7">
        <f t="shared" si="38"/>
        <v>-9.1840356276404744E-3</v>
      </c>
    </row>
    <row r="84" spans="6:9" x14ac:dyDescent="0.3">
      <c r="F84" s="47" t="str">
        <f>VLOOKUP(A48,Соответствие!A:B,2,FALSE)</f>
        <v>sign_up_page</v>
      </c>
      <c r="G84" s="20">
        <f t="shared" si="37"/>
        <v>389.18918918918922</v>
      </c>
      <c r="H84" s="53">
        <f>VLOOKUP(F48,SummaryReport!BO:BX,8,FALSE)</f>
        <v>390</v>
      </c>
      <c r="I84" s="7">
        <f t="shared" si="38"/>
        <v>2.0790020790020236E-3</v>
      </c>
    </row>
    <row r="85" spans="6:9" x14ac:dyDescent="0.3">
      <c r="F85" s="47" t="str">
        <f>VLOOKUP(A49,Соответствие!A:B,2,FALSE)</f>
        <v>sign_up</v>
      </c>
      <c r="G85" s="20">
        <f t="shared" si="37"/>
        <v>389.18918918918922</v>
      </c>
      <c r="H85" s="53">
        <f>VLOOKUP(F49,SummaryReport!BO:BX,8,FALSE)</f>
        <v>385</v>
      </c>
      <c r="I85" s="7">
        <f t="shared" si="38"/>
        <v>-1.08810108810109E-2</v>
      </c>
    </row>
    <row r="86" spans="6:9" x14ac:dyDescent="0.3">
      <c r="F86" s="47" t="str">
        <f>VLOOKUP(A50,Соответствие!A:B,2,FALSE)</f>
        <v>click_continue</v>
      </c>
      <c r="G86" s="20">
        <f t="shared" si="37"/>
        <v>389.18918918918922</v>
      </c>
      <c r="H86" s="53">
        <f>VLOOKUP(F50,SummaryReport!BO:BX,8,FALSE)</f>
        <v>383</v>
      </c>
      <c r="I86" s="7">
        <f t="shared" si="38"/>
        <v>-1.6159762896055474E-2</v>
      </c>
    </row>
  </sheetData>
  <mergeCells count="9">
    <mergeCell ref="F57:I57"/>
    <mergeCell ref="K57:N57"/>
    <mergeCell ref="P57:S57"/>
    <mergeCell ref="F73:I73"/>
    <mergeCell ref="A37:B37"/>
    <mergeCell ref="C37:D37"/>
    <mergeCell ref="K37:N37"/>
    <mergeCell ref="F37:I37"/>
    <mergeCell ref="P37:S37"/>
  </mergeCells>
  <pageMargins left="0.7" right="0.7" top="0.75" bottom="0.75" header="0.3" footer="0.3"/>
  <pageSetup paperSize="9" orientation="portrait" r:id="rId2"/>
  <ignoredErrors>
    <ignoredError sqref="I79" evalError="1"/>
  </ignoredError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A3" sqref="A3"/>
    </sheetView>
  </sheetViews>
  <sheetFormatPr defaultRowHeight="14.4" x14ac:dyDescent="0.3"/>
  <cols>
    <col min="1" max="1" width="47.44140625" bestFit="1" customWidth="1"/>
    <col min="2" max="2" width="14.109375" bestFit="1" customWidth="1"/>
  </cols>
  <sheetData>
    <row r="1" spans="1:2" x14ac:dyDescent="0.3">
      <c r="A1" s="21" t="s">
        <v>52</v>
      </c>
      <c r="B1" s="21" t="s">
        <v>53</v>
      </c>
    </row>
    <row r="2" spans="1:2" x14ac:dyDescent="0.3">
      <c r="A2" s="47" t="str">
        <f>'Автоматизированный расчет'!A39</f>
        <v>Главная Welcome страница</v>
      </c>
      <c r="B2" s="47" t="s">
        <v>69</v>
      </c>
    </row>
    <row r="3" spans="1:2" x14ac:dyDescent="0.3">
      <c r="A3" s="47" t="str">
        <f>'Автоматизированный расчет'!A40</f>
        <v>Вход в систему</v>
      </c>
      <c r="B3" s="47" t="s">
        <v>12</v>
      </c>
    </row>
    <row r="4" spans="1:2" x14ac:dyDescent="0.3">
      <c r="A4" s="47" t="str">
        <f>'Автоматизированный расчет'!A41</f>
        <v>Переход на страницу поиска билетов</v>
      </c>
      <c r="B4" s="47" t="s">
        <v>68</v>
      </c>
    </row>
    <row r="5" spans="1:2" x14ac:dyDescent="0.3">
      <c r="A5" s="47" t="str">
        <f>'Автоматизированный расчет'!A42</f>
        <v xml:space="preserve">Заполнение полей для поиска билета </v>
      </c>
      <c r="B5" s="47" t="s">
        <v>72</v>
      </c>
    </row>
    <row r="6" spans="1:2" x14ac:dyDescent="0.3">
      <c r="A6" s="47" t="str">
        <f>'Автоматизированный расчет'!A43</f>
        <v xml:space="preserve">Выбор рейса из найденных </v>
      </c>
      <c r="B6" s="47" t="s">
        <v>66</v>
      </c>
    </row>
    <row r="7" spans="1:2" x14ac:dyDescent="0.3">
      <c r="A7" s="47" t="str">
        <f>'Автоматизированный расчет'!A44</f>
        <v>Оплата билета</v>
      </c>
      <c r="B7" s="47" t="s">
        <v>11</v>
      </c>
    </row>
    <row r="8" spans="1:2" x14ac:dyDescent="0.3">
      <c r="A8" s="47" t="str">
        <f>'Автоматизированный расчет'!A45</f>
        <v>Просмотр квитанций</v>
      </c>
      <c r="B8" s="47" t="s">
        <v>70</v>
      </c>
    </row>
    <row r="9" spans="1:2" x14ac:dyDescent="0.3">
      <c r="A9" s="47" t="str">
        <f>'Автоматизированный расчет'!A46</f>
        <v xml:space="preserve">Отмена бронирования </v>
      </c>
      <c r="B9" s="47" t="s">
        <v>71</v>
      </c>
    </row>
    <row r="10" spans="1:2" x14ac:dyDescent="0.3">
      <c r="A10" s="47" t="str">
        <f>'Автоматизированный расчет'!A47</f>
        <v>Выход из системы</v>
      </c>
      <c r="B10" s="47" t="s">
        <v>73</v>
      </c>
    </row>
    <row r="11" spans="1:2" x14ac:dyDescent="0.3">
      <c r="A11" s="47" t="str">
        <f>'Автоматизированный расчет'!A48</f>
        <v>Перход на страницу регистрации</v>
      </c>
      <c r="B11" s="47" t="s">
        <v>75</v>
      </c>
    </row>
    <row r="12" spans="1:2" x14ac:dyDescent="0.3">
      <c r="A12" s="47" t="str">
        <f>'Автоматизированный расчет'!A49</f>
        <v>Заполнение полей регистарции</v>
      </c>
      <c r="B12" s="47" t="s">
        <v>74</v>
      </c>
    </row>
    <row r="13" spans="1:2" x14ac:dyDescent="0.3">
      <c r="A13" s="47" t="str">
        <f>'Автоматизированный расчет'!A50</f>
        <v>Переход на следуюущий эран после регистарции</v>
      </c>
      <c r="B13" s="47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21"/>
  <sheetViews>
    <sheetView workbookViewId="0">
      <selection activeCell="BL39" sqref="BL39"/>
    </sheetView>
  </sheetViews>
  <sheetFormatPr defaultRowHeight="14.4" x14ac:dyDescent="0.3"/>
  <cols>
    <col min="1" max="1" width="36.44140625" bestFit="1" customWidth="1"/>
    <col min="67" max="67" width="15.77734375" customWidth="1"/>
  </cols>
  <sheetData>
    <row r="1" spans="1:76" x14ac:dyDescent="0.3">
      <c r="A1" s="52" t="s">
        <v>13</v>
      </c>
      <c r="B1" s="52" t="s">
        <v>54</v>
      </c>
      <c r="C1" s="52" t="s">
        <v>55</v>
      </c>
      <c r="D1" s="52" t="s">
        <v>56</v>
      </c>
      <c r="E1" s="52" t="s">
        <v>57</v>
      </c>
      <c r="F1" s="52" t="s">
        <v>58</v>
      </c>
      <c r="G1" s="52" t="s">
        <v>59</v>
      </c>
      <c r="H1" s="52" t="s">
        <v>14</v>
      </c>
      <c r="I1" s="52" t="s">
        <v>15</v>
      </c>
      <c r="J1" s="52" t="s">
        <v>16</v>
      </c>
      <c r="L1" s="54" t="s">
        <v>13</v>
      </c>
      <c r="M1" s="54" t="s">
        <v>54</v>
      </c>
      <c r="N1" s="54" t="s">
        <v>55</v>
      </c>
      <c r="O1" s="54" t="s">
        <v>56</v>
      </c>
      <c r="P1" s="54" t="s">
        <v>57</v>
      </c>
      <c r="Q1" s="54" t="s">
        <v>58</v>
      </c>
      <c r="R1" s="54" t="s">
        <v>59</v>
      </c>
      <c r="S1" s="54" t="s">
        <v>14</v>
      </c>
      <c r="T1" s="54" t="s">
        <v>15</v>
      </c>
      <c r="U1" s="54" t="s">
        <v>16</v>
      </c>
      <c r="W1" s="54" t="s">
        <v>13</v>
      </c>
      <c r="X1" s="54" t="s">
        <v>54</v>
      </c>
      <c r="Y1" s="54" t="s">
        <v>55</v>
      </c>
      <c r="Z1" s="54" t="s">
        <v>56</v>
      </c>
      <c r="AA1" s="54" t="s">
        <v>57</v>
      </c>
      <c r="AB1" s="54" t="s">
        <v>58</v>
      </c>
      <c r="AC1" s="54" t="s">
        <v>59</v>
      </c>
      <c r="AD1" s="54" t="s">
        <v>14</v>
      </c>
      <c r="AE1" s="54" t="s">
        <v>15</v>
      </c>
      <c r="AF1" s="54" t="s">
        <v>16</v>
      </c>
      <c r="AH1" s="54" t="s">
        <v>13</v>
      </c>
      <c r="AI1" s="54" t="s">
        <v>54</v>
      </c>
      <c r="AJ1" s="54" t="s">
        <v>55</v>
      </c>
      <c r="AK1" s="54" t="s">
        <v>56</v>
      </c>
      <c r="AL1" s="54" t="s">
        <v>57</v>
      </c>
      <c r="AM1" s="54" t="s">
        <v>58</v>
      </c>
      <c r="AN1" s="54" t="s">
        <v>59</v>
      </c>
      <c r="AO1" s="54" t="s">
        <v>14</v>
      </c>
      <c r="AP1" s="54" t="s">
        <v>15</v>
      </c>
      <c r="AQ1" s="54" t="s">
        <v>16</v>
      </c>
      <c r="AS1" s="54" t="s">
        <v>13</v>
      </c>
      <c r="AT1" s="54" t="s">
        <v>54</v>
      </c>
      <c r="AU1" s="54" t="s">
        <v>55</v>
      </c>
      <c r="AV1" s="54" t="s">
        <v>56</v>
      </c>
      <c r="AW1" s="54" t="s">
        <v>57</v>
      </c>
      <c r="AX1" s="54" t="s">
        <v>58</v>
      </c>
      <c r="AY1" s="54" t="s">
        <v>59</v>
      </c>
      <c r="AZ1" s="54" t="s">
        <v>14</v>
      </c>
      <c r="BA1" s="54" t="s">
        <v>15</v>
      </c>
      <c r="BB1" s="54" t="s">
        <v>16</v>
      </c>
      <c r="BD1" s="54" t="s">
        <v>13</v>
      </c>
      <c r="BE1" s="54" t="s">
        <v>54</v>
      </c>
      <c r="BF1" s="54" t="s">
        <v>55</v>
      </c>
      <c r="BG1" s="54" t="s">
        <v>56</v>
      </c>
      <c r="BH1" s="54" t="s">
        <v>57</v>
      </c>
      <c r="BI1" s="54" t="s">
        <v>58</v>
      </c>
      <c r="BJ1" s="54" t="s">
        <v>59</v>
      </c>
      <c r="BK1" s="54" t="s">
        <v>14</v>
      </c>
      <c r="BL1" s="54" t="s">
        <v>15</v>
      </c>
      <c r="BM1" s="54" t="s">
        <v>16</v>
      </c>
      <c r="BO1" s="54" t="s">
        <v>13</v>
      </c>
      <c r="BP1" s="54" t="s">
        <v>54</v>
      </c>
      <c r="BQ1" s="54" t="s">
        <v>55</v>
      </c>
      <c r="BR1" s="54" t="s">
        <v>56</v>
      </c>
      <c r="BS1" s="54" t="s">
        <v>57</v>
      </c>
      <c r="BT1" s="54" t="s">
        <v>58</v>
      </c>
      <c r="BU1" s="54" t="s">
        <v>59</v>
      </c>
      <c r="BV1" s="54" t="s">
        <v>14</v>
      </c>
      <c r="BW1" s="54" t="s">
        <v>15</v>
      </c>
      <c r="BX1" s="54" t="s">
        <v>16</v>
      </c>
    </row>
    <row r="2" spans="1:76" x14ac:dyDescent="0.3">
      <c r="A2" s="52" t="s">
        <v>63</v>
      </c>
      <c r="B2" s="52" t="s">
        <v>60</v>
      </c>
      <c r="C2" s="52">
        <v>0.48</v>
      </c>
      <c r="D2" s="52">
        <v>0.67800000000000005</v>
      </c>
      <c r="E2" s="52">
        <v>1.0209999999999999</v>
      </c>
      <c r="F2" s="52">
        <v>0.121</v>
      </c>
      <c r="G2" s="52">
        <v>0.83799999999999997</v>
      </c>
      <c r="H2" s="52">
        <v>165</v>
      </c>
      <c r="I2" s="52">
        <v>1</v>
      </c>
      <c r="J2" s="52">
        <v>0</v>
      </c>
      <c r="L2" s="54" t="s">
        <v>63</v>
      </c>
      <c r="M2" s="54" t="s">
        <v>60</v>
      </c>
      <c r="N2" s="54" t="s">
        <v>83</v>
      </c>
      <c r="O2" s="54" t="s">
        <v>84</v>
      </c>
      <c r="P2" s="54" t="s">
        <v>85</v>
      </c>
      <c r="Q2" s="54" t="s">
        <v>86</v>
      </c>
      <c r="R2" s="54" t="s">
        <v>87</v>
      </c>
      <c r="S2" s="54">
        <v>169</v>
      </c>
      <c r="T2" s="54" t="s">
        <v>88</v>
      </c>
      <c r="U2" s="54" t="s">
        <v>89</v>
      </c>
      <c r="W2" s="54" t="s">
        <v>63</v>
      </c>
      <c r="X2" s="54" t="s">
        <v>60</v>
      </c>
      <c r="Y2" s="54" t="s">
        <v>139</v>
      </c>
      <c r="Z2" s="54" t="s">
        <v>140</v>
      </c>
      <c r="AA2" s="54" t="s">
        <v>141</v>
      </c>
      <c r="AB2" s="54" t="s">
        <v>86</v>
      </c>
      <c r="AC2" s="54" t="s">
        <v>116</v>
      </c>
      <c r="AD2" s="54">
        <v>350</v>
      </c>
      <c r="AE2" s="54" t="s">
        <v>142</v>
      </c>
      <c r="AF2" s="54" t="s">
        <v>89</v>
      </c>
      <c r="AH2" s="54" t="s">
        <v>63</v>
      </c>
      <c r="AI2" s="54" t="s">
        <v>60</v>
      </c>
      <c r="AJ2" s="54" t="s">
        <v>165</v>
      </c>
      <c r="AK2" s="54" t="s">
        <v>166</v>
      </c>
      <c r="AL2" s="54" t="s">
        <v>167</v>
      </c>
      <c r="AM2" s="54" t="s">
        <v>96</v>
      </c>
      <c r="AN2" s="54" t="s">
        <v>168</v>
      </c>
      <c r="AO2" s="54">
        <v>504</v>
      </c>
      <c r="AP2" s="54" t="s">
        <v>169</v>
      </c>
      <c r="AQ2" s="54" t="s">
        <v>89</v>
      </c>
      <c r="AS2" s="54" t="s">
        <v>63</v>
      </c>
      <c r="AT2" s="54" t="s">
        <v>60</v>
      </c>
      <c r="AU2" s="54" t="s">
        <v>217</v>
      </c>
      <c r="AV2" s="54" t="s">
        <v>218</v>
      </c>
      <c r="AW2" s="54" t="s">
        <v>219</v>
      </c>
      <c r="AX2" s="54" t="s">
        <v>220</v>
      </c>
      <c r="AY2" s="54" t="s">
        <v>221</v>
      </c>
      <c r="AZ2" s="54">
        <v>706</v>
      </c>
      <c r="BA2" s="54" t="s">
        <v>148</v>
      </c>
      <c r="BB2" s="54" t="s">
        <v>89</v>
      </c>
      <c r="BD2" s="54" t="s">
        <v>63</v>
      </c>
      <c r="BE2" s="54" t="s">
        <v>60</v>
      </c>
      <c r="BF2" s="54" t="s">
        <v>287</v>
      </c>
      <c r="BG2" s="54" t="s">
        <v>288</v>
      </c>
      <c r="BH2" s="54" t="s">
        <v>289</v>
      </c>
      <c r="BI2" s="54" t="s">
        <v>290</v>
      </c>
      <c r="BJ2" s="54" t="s">
        <v>291</v>
      </c>
      <c r="BK2" s="54">
        <v>712</v>
      </c>
      <c r="BL2" s="54" t="s">
        <v>169</v>
      </c>
      <c r="BM2" s="54" t="s">
        <v>89</v>
      </c>
      <c r="BO2" s="54" t="s">
        <v>63</v>
      </c>
      <c r="BP2" s="54" t="s">
        <v>60</v>
      </c>
      <c r="BQ2" s="54">
        <v>0.24399999999999999</v>
      </c>
      <c r="BR2" s="54">
        <v>2.0190000000000001</v>
      </c>
      <c r="BS2" s="54">
        <v>7.718</v>
      </c>
      <c r="BT2" s="54">
        <v>0.94899999999999995</v>
      </c>
      <c r="BU2" s="54">
        <v>3.258</v>
      </c>
      <c r="BV2" s="54">
        <v>2004</v>
      </c>
      <c r="BW2" s="54">
        <v>12</v>
      </c>
      <c r="BX2" s="54">
        <v>0</v>
      </c>
    </row>
    <row r="3" spans="1:76" x14ac:dyDescent="0.3">
      <c r="A3" s="52" t="s">
        <v>66</v>
      </c>
      <c r="B3" s="52" t="s">
        <v>60</v>
      </c>
      <c r="C3" s="52">
        <v>5.6000000000000001E-2</v>
      </c>
      <c r="D3" s="52">
        <v>6.3E-2</v>
      </c>
      <c r="E3" s="52">
        <v>8.1000000000000003E-2</v>
      </c>
      <c r="F3" s="52">
        <v>5.0000000000000001E-3</v>
      </c>
      <c r="G3" s="52">
        <v>6.7000000000000004E-2</v>
      </c>
      <c r="H3" s="52">
        <v>85</v>
      </c>
      <c r="I3" s="52">
        <v>0</v>
      </c>
      <c r="J3" s="52">
        <v>0</v>
      </c>
      <c r="L3" s="54" t="s">
        <v>66</v>
      </c>
      <c r="M3" s="54" t="s">
        <v>14</v>
      </c>
      <c r="N3" s="54" t="s">
        <v>90</v>
      </c>
      <c r="O3" s="54" t="s">
        <v>91</v>
      </c>
      <c r="P3" s="54" t="s">
        <v>92</v>
      </c>
      <c r="Q3" s="54" t="s">
        <v>89</v>
      </c>
      <c r="R3" s="54" t="s">
        <v>93</v>
      </c>
      <c r="S3" s="54">
        <v>86</v>
      </c>
      <c r="T3" s="54" t="s">
        <v>89</v>
      </c>
      <c r="U3" s="54" t="s">
        <v>89</v>
      </c>
      <c r="W3" s="54" t="s">
        <v>66</v>
      </c>
      <c r="X3" s="54" t="s">
        <v>14</v>
      </c>
      <c r="Y3" s="54" t="s">
        <v>90</v>
      </c>
      <c r="Z3" s="54" t="s">
        <v>91</v>
      </c>
      <c r="AA3" s="54" t="s">
        <v>93</v>
      </c>
      <c r="AB3" s="54" t="s">
        <v>89</v>
      </c>
      <c r="AC3" s="54" t="s">
        <v>91</v>
      </c>
      <c r="AD3" s="54">
        <v>180</v>
      </c>
      <c r="AE3" s="54" t="s">
        <v>89</v>
      </c>
      <c r="AF3" s="54" t="s">
        <v>89</v>
      </c>
      <c r="AH3" s="54" t="s">
        <v>66</v>
      </c>
      <c r="AI3" s="54" t="s">
        <v>14</v>
      </c>
      <c r="AJ3" s="54" t="s">
        <v>90</v>
      </c>
      <c r="AK3" s="54" t="s">
        <v>93</v>
      </c>
      <c r="AL3" s="54" t="s">
        <v>170</v>
      </c>
      <c r="AM3" s="54" t="s">
        <v>121</v>
      </c>
      <c r="AN3" s="54" t="s">
        <v>92</v>
      </c>
      <c r="AO3" s="54">
        <v>257</v>
      </c>
      <c r="AP3" s="54" t="s">
        <v>89</v>
      </c>
      <c r="AQ3" s="54" t="s">
        <v>89</v>
      </c>
      <c r="AS3" s="54" t="s">
        <v>66</v>
      </c>
      <c r="AT3" s="54" t="s">
        <v>14</v>
      </c>
      <c r="AU3" s="54" t="s">
        <v>90</v>
      </c>
      <c r="AV3" s="54" t="s">
        <v>93</v>
      </c>
      <c r="AW3" s="54" t="s">
        <v>164</v>
      </c>
      <c r="AX3" s="54" t="s">
        <v>89</v>
      </c>
      <c r="AY3" s="54" t="s">
        <v>93</v>
      </c>
      <c r="AZ3" s="54">
        <v>362</v>
      </c>
      <c r="BA3" s="54" t="s">
        <v>89</v>
      </c>
      <c r="BB3" s="54" t="s">
        <v>89</v>
      </c>
      <c r="BD3" s="54" t="s">
        <v>66</v>
      </c>
      <c r="BE3" s="54" t="s">
        <v>14</v>
      </c>
      <c r="BF3" s="54" t="s">
        <v>90</v>
      </c>
      <c r="BG3" s="54" t="s">
        <v>92</v>
      </c>
      <c r="BH3" s="54" t="s">
        <v>188</v>
      </c>
      <c r="BI3" s="54" t="s">
        <v>108</v>
      </c>
      <c r="BJ3" s="54" t="s">
        <v>101</v>
      </c>
      <c r="BK3" s="54">
        <v>342</v>
      </c>
      <c r="BL3" s="54" t="s">
        <v>89</v>
      </c>
      <c r="BM3" s="54" t="s">
        <v>89</v>
      </c>
      <c r="BO3" s="54" t="s">
        <v>66</v>
      </c>
      <c r="BP3" s="54" t="s">
        <v>14</v>
      </c>
      <c r="BQ3" s="54">
        <v>2.9000000000000001E-2</v>
      </c>
      <c r="BR3" s="54">
        <v>3.1E-2</v>
      </c>
      <c r="BS3" s="54">
        <v>3.6999999999999998E-2</v>
      </c>
      <c r="BT3" s="54">
        <v>1E-3</v>
      </c>
      <c r="BU3" s="54">
        <v>3.2000000000000001E-2</v>
      </c>
      <c r="BV3" s="54">
        <v>1035</v>
      </c>
      <c r="BW3" s="54">
        <v>0</v>
      </c>
      <c r="BX3" s="54">
        <v>0</v>
      </c>
    </row>
    <row r="4" spans="1:76" x14ac:dyDescent="0.3">
      <c r="A4" s="52" t="s">
        <v>67</v>
      </c>
      <c r="B4" s="52" t="s">
        <v>60</v>
      </c>
      <c r="C4" s="52">
        <v>0.13200000000000001</v>
      </c>
      <c r="D4" s="52">
        <v>0.17100000000000001</v>
      </c>
      <c r="E4" s="52">
        <v>0.219</v>
      </c>
      <c r="F4" s="52">
        <v>2.4E-2</v>
      </c>
      <c r="G4" s="52">
        <v>0.20300000000000001</v>
      </c>
      <c r="H4" s="52">
        <v>31</v>
      </c>
      <c r="I4" s="52">
        <v>0</v>
      </c>
      <c r="J4" s="52">
        <v>0</v>
      </c>
      <c r="L4" s="54" t="s">
        <v>67</v>
      </c>
      <c r="M4" s="54" t="s">
        <v>14</v>
      </c>
      <c r="N4" s="54" t="s">
        <v>94</v>
      </c>
      <c r="O4" s="54" t="s">
        <v>95</v>
      </c>
      <c r="P4" s="54" t="s">
        <v>95</v>
      </c>
      <c r="Q4" s="54" t="s">
        <v>89</v>
      </c>
      <c r="R4" s="54" t="s">
        <v>95</v>
      </c>
      <c r="S4" s="54">
        <v>32</v>
      </c>
      <c r="T4" s="54" t="s">
        <v>89</v>
      </c>
      <c r="U4" s="54" t="s">
        <v>89</v>
      </c>
      <c r="W4" s="54" t="s">
        <v>67</v>
      </c>
      <c r="X4" s="54" t="s">
        <v>14</v>
      </c>
      <c r="Y4" s="54" t="s">
        <v>94</v>
      </c>
      <c r="Z4" s="54" t="s">
        <v>95</v>
      </c>
      <c r="AA4" s="54" t="s">
        <v>95</v>
      </c>
      <c r="AB4" s="54" t="s">
        <v>89</v>
      </c>
      <c r="AC4" s="54" t="s">
        <v>95</v>
      </c>
      <c r="AD4" s="54">
        <v>66</v>
      </c>
      <c r="AE4" s="54" t="s">
        <v>89</v>
      </c>
      <c r="AF4" s="54" t="s">
        <v>89</v>
      </c>
      <c r="AH4" s="54" t="s">
        <v>67</v>
      </c>
      <c r="AI4" s="54" t="s">
        <v>14</v>
      </c>
      <c r="AJ4" s="54" t="s">
        <v>144</v>
      </c>
      <c r="AK4" s="54" t="s">
        <v>99</v>
      </c>
      <c r="AL4" s="54" t="s">
        <v>171</v>
      </c>
      <c r="AM4" s="54" t="s">
        <v>172</v>
      </c>
      <c r="AN4" s="54" t="s">
        <v>173</v>
      </c>
      <c r="AO4" s="54">
        <v>98</v>
      </c>
      <c r="AP4" s="54" t="s">
        <v>89</v>
      </c>
      <c r="AQ4" s="54" t="s">
        <v>89</v>
      </c>
      <c r="AS4" s="54" t="s">
        <v>67</v>
      </c>
      <c r="AT4" s="54" t="s">
        <v>14</v>
      </c>
      <c r="AU4" s="54" t="s">
        <v>180</v>
      </c>
      <c r="AV4" s="54" t="s">
        <v>222</v>
      </c>
      <c r="AW4" s="54" t="s">
        <v>223</v>
      </c>
      <c r="AX4" s="54" t="s">
        <v>224</v>
      </c>
      <c r="AY4" s="54" t="s">
        <v>225</v>
      </c>
      <c r="AZ4" s="54">
        <v>136</v>
      </c>
      <c r="BA4" s="54" t="s">
        <v>89</v>
      </c>
      <c r="BB4" s="54" t="s">
        <v>89</v>
      </c>
      <c r="BD4" s="54" t="s">
        <v>67</v>
      </c>
      <c r="BE4" s="54" t="s">
        <v>15</v>
      </c>
      <c r="BF4" s="54" t="s">
        <v>292</v>
      </c>
      <c r="BG4" s="54" t="s">
        <v>293</v>
      </c>
      <c r="BH4" s="54" t="s">
        <v>294</v>
      </c>
      <c r="BI4" s="54" t="s">
        <v>295</v>
      </c>
      <c r="BJ4" s="54" t="s">
        <v>296</v>
      </c>
      <c r="BK4" s="54">
        <v>157</v>
      </c>
      <c r="BL4" s="54" t="s">
        <v>89</v>
      </c>
      <c r="BM4" s="54" t="s">
        <v>89</v>
      </c>
      <c r="BO4" s="54" t="s">
        <v>67</v>
      </c>
      <c r="BP4" s="54" t="s">
        <v>14</v>
      </c>
      <c r="BQ4" s="54">
        <v>7.4999999999999997E-2</v>
      </c>
      <c r="BR4" s="54">
        <v>0.59799999999999998</v>
      </c>
      <c r="BS4" s="54">
        <v>4.4260000000000002</v>
      </c>
      <c r="BT4" s="54">
        <v>0.33200000000000002</v>
      </c>
      <c r="BU4" s="54">
        <v>1.044</v>
      </c>
      <c r="BV4" s="54">
        <v>383</v>
      </c>
      <c r="BW4" s="54">
        <v>3</v>
      </c>
      <c r="BX4" s="54">
        <v>0</v>
      </c>
    </row>
    <row r="5" spans="1:76" x14ac:dyDescent="0.3">
      <c r="A5" s="52" t="s">
        <v>68</v>
      </c>
      <c r="B5" s="52" t="s">
        <v>60</v>
      </c>
      <c r="C5" s="52">
        <v>0.126</v>
      </c>
      <c r="D5" s="52">
        <v>0.17</v>
      </c>
      <c r="E5" s="52">
        <v>0.23699999999999999</v>
      </c>
      <c r="F5" s="52">
        <v>2.4E-2</v>
      </c>
      <c r="G5" s="52">
        <v>0.20200000000000001</v>
      </c>
      <c r="H5" s="52">
        <v>100</v>
      </c>
      <c r="I5" s="52">
        <v>0</v>
      </c>
      <c r="J5" s="52">
        <v>0</v>
      </c>
      <c r="L5" s="54" t="s">
        <v>68</v>
      </c>
      <c r="M5" s="54" t="s">
        <v>14</v>
      </c>
      <c r="N5" s="54" t="s">
        <v>96</v>
      </c>
      <c r="O5" s="54" t="s">
        <v>97</v>
      </c>
      <c r="P5" s="54" t="s">
        <v>98</v>
      </c>
      <c r="Q5" s="54" t="s">
        <v>89</v>
      </c>
      <c r="R5" s="54" t="s">
        <v>97</v>
      </c>
      <c r="S5" s="54">
        <v>98</v>
      </c>
      <c r="T5" s="54" t="s">
        <v>89</v>
      </c>
      <c r="U5" s="54" t="s">
        <v>89</v>
      </c>
      <c r="W5" s="54" t="s">
        <v>68</v>
      </c>
      <c r="X5" s="54" t="s">
        <v>14</v>
      </c>
      <c r="Y5" s="54" t="s">
        <v>96</v>
      </c>
      <c r="Z5" s="54" t="s">
        <v>97</v>
      </c>
      <c r="AA5" s="54" t="s">
        <v>143</v>
      </c>
      <c r="AB5" s="54" t="s">
        <v>89</v>
      </c>
      <c r="AC5" s="54" t="s">
        <v>97</v>
      </c>
      <c r="AD5" s="54">
        <v>206</v>
      </c>
      <c r="AE5" s="54" t="s">
        <v>89</v>
      </c>
      <c r="AF5" s="54" t="s">
        <v>89</v>
      </c>
      <c r="AH5" s="54" t="s">
        <v>68</v>
      </c>
      <c r="AI5" s="54" t="s">
        <v>14</v>
      </c>
      <c r="AJ5" s="54" t="s">
        <v>96</v>
      </c>
      <c r="AK5" s="54" t="s">
        <v>98</v>
      </c>
      <c r="AL5" s="54" t="s">
        <v>143</v>
      </c>
      <c r="AM5" s="54" t="s">
        <v>108</v>
      </c>
      <c r="AN5" s="54" t="s">
        <v>174</v>
      </c>
      <c r="AO5" s="54">
        <v>294</v>
      </c>
      <c r="AP5" s="54" t="s">
        <v>88</v>
      </c>
      <c r="AQ5" s="54" t="s">
        <v>89</v>
      </c>
      <c r="AS5" s="54" t="s">
        <v>68</v>
      </c>
      <c r="AT5" s="54" t="s">
        <v>14</v>
      </c>
      <c r="AU5" s="54" t="s">
        <v>176</v>
      </c>
      <c r="AV5" s="54" t="s">
        <v>226</v>
      </c>
      <c r="AW5" s="54" t="s">
        <v>227</v>
      </c>
      <c r="AX5" s="54" t="s">
        <v>228</v>
      </c>
      <c r="AY5" s="54" t="s">
        <v>229</v>
      </c>
      <c r="AZ5" s="54">
        <v>414</v>
      </c>
      <c r="BA5" s="54" t="s">
        <v>88</v>
      </c>
      <c r="BB5" s="54" t="s">
        <v>89</v>
      </c>
      <c r="BD5" s="54" t="s">
        <v>68</v>
      </c>
      <c r="BE5" s="54" t="s">
        <v>15</v>
      </c>
      <c r="BF5" s="54" t="s">
        <v>297</v>
      </c>
      <c r="BG5" s="54" t="s">
        <v>298</v>
      </c>
      <c r="BH5" s="54" t="s">
        <v>299</v>
      </c>
      <c r="BI5" s="54" t="s">
        <v>300</v>
      </c>
      <c r="BJ5" s="54" t="s">
        <v>301</v>
      </c>
      <c r="BK5" s="54">
        <v>400</v>
      </c>
      <c r="BL5" s="54" t="s">
        <v>89</v>
      </c>
      <c r="BM5" s="54" t="s">
        <v>89</v>
      </c>
      <c r="BO5" s="54" t="s">
        <v>68</v>
      </c>
      <c r="BP5" s="54" t="s">
        <v>14</v>
      </c>
      <c r="BQ5" s="54">
        <v>9.0999999999999998E-2</v>
      </c>
      <c r="BR5" s="54">
        <v>0.38500000000000001</v>
      </c>
      <c r="BS5" s="54">
        <v>4.1479999999999997</v>
      </c>
      <c r="BT5" s="54">
        <v>0.307</v>
      </c>
      <c r="BU5" s="54">
        <v>0.73099999999999998</v>
      </c>
      <c r="BV5" s="54">
        <v>1177</v>
      </c>
      <c r="BW5" s="54">
        <v>1</v>
      </c>
      <c r="BX5" s="54">
        <v>0</v>
      </c>
    </row>
    <row r="6" spans="1:76" x14ac:dyDescent="0.3">
      <c r="A6" s="52" t="s">
        <v>69</v>
      </c>
      <c r="B6" s="52" t="s">
        <v>60</v>
      </c>
      <c r="C6" s="52">
        <v>9.7000000000000003E-2</v>
      </c>
      <c r="D6" s="52">
        <v>0.123</v>
      </c>
      <c r="E6" s="52">
        <v>0.2</v>
      </c>
      <c r="F6" s="52">
        <v>1.7000000000000001E-2</v>
      </c>
      <c r="G6" s="52">
        <v>0.14399999999999999</v>
      </c>
      <c r="H6" s="52">
        <v>171</v>
      </c>
      <c r="I6" s="52">
        <v>0</v>
      </c>
      <c r="J6" s="52">
        <v>0</v>
      </c>
      <c r="L6" s="54" t="s">
        <v>69</v>
      </c>
      <c r="M6" s="54" t="s">
        <v>14</v>
      </c>
      <c r="N6" s="54" t="s">
        <v>94</v>
      </c>
      <c r="O6" s="54" t="s">
        <v>95</v>
      </c>
      <c r="P6" s="54" t="s">
        <v>95</v>
      </c>
      <c r="Q6" s="54" t="s">
        <v>89</v>
      </c>
      <c r="R6" s="54" t="s">
        <v>95</v>
      </c>
      <c r="S6" s="54">
        <v>168</v>
      </c>
      <c r="T6" s="54" t="s">
        <v>89</v>
      </c>
      <c r="U6" s="54" t="s">
        <v>89</v>
      </c>
      <c r="W6" s="54" t="s">
        <v>69</v>
      </c>
      <c r="X6" s="54" t="s">
        <v>14</v>
      </c>
      <c r="Y6" s="54" t="s">
        <v>144</v>
      </c>
      <c r="Z6" s="54" t="s">
        <v>95</v>
      </c>
      <c r="AA6" s="54" t="s">
        <v>95</v>
      </c>
      <c r="AB6" s="54" t="s">
        <v>89</v>
      </c>
      <c r="AC6" s="54" t="s">
        <v>95</v>
      </c>
      <c r="AD6" s="54">
        <v>356</v>
      </c>
      <c r="AE6" s="54" t="s">
        <v>89</v>
      </c>
      <c r="AF6" s="54" t="s">
        <v>89</v>
      </c>
      <c r="AH6" s="54" t="s">
        <v>69</v>
      </c>
      <c r="AI6" s="54" t="s">
        <v>14</v>
      </c>
      <c r="AJ6" s="54" t="s">
        <v>175</v>
      </c>
      <c r="AK6" s="54" t="s">
        <v>95</v>
      </c>
      <c r="AL6" s="54" t="s">
        <v>176</v>
      </c>
      <c r="AM6" s="54" t="s">
        <v>89</v>
      </c>
      <c r="AN6" s="54" t="s">
        <v>95</v>
      </c>
      <c r="AO6" s="54">
        <v>504</v>
      </c>
      <c r="AP6" s="54" t="s">
        <v>89</v>
      </c>
      <c r="AQ6" s="54" t="s">
        <v>89</v>
      </c>
      <c r="AS6" s="54" t="s">
        <v>69</v>
      </c>
      <c r="AT6" s="54" t="s">
        <v>14</v>
      </c>
      <c r="AU6" s="54" t="s">
        <v>180</v>
      </c>
      <c r="AV6" s="54" t="s">
        <v>230</v>
      </c>
      <c r="AW6" s="54" t="s">
        <v>231</v>
      </c>
      <c r="AX6" s="54" t="s">
        <v>208</v>
      </c>
      <c r="AY6" s="54" t="s">
        <v>232</v>
      </c>
      <c r="AZ6" s="54">
        <v>706</v>
      </c>
      <c r="BA6" s="54" t="s">
        <v>89</v>
      </c>
      <c r="BB6" s="54" t="s">
        <v>89</v>
      </c>
      <c r="BD6" s="54" t="s">
        <v>69</v>
      </c>
      <c r="BE6" s="54" t="s">
        <v>15</v>
      </c>
      <c r="BF6" s="54" t="s">
        <v>302</v>
      </c>
      <c r="BG6" s="54" t="s">
        <v>303</v>
      </c>
      <c r="BH6" s="54" t="s">
        <v>304</v>
      </c>
      <c r="BI6" s="54" t="s">
        <v>305</v>
      </c>
      <c r="BJ6" s="54" t="s">
        <v>306</v>
      </c>
      <c r="BK6" s="54">
        <v>716</v>
      </c>
      <c r="BL6" s="54" t="s">
        <v>89</v>
      </c>
      <c r="BM6" s="54" t="s">
        <v>89</v>
      </c>
      <c r="BO6" s="54" t="s">
        <v>69</v>
      </c>
      <c r="BP6" s="54" t="s">
        <v>14</v>
      </c>
      <c r="BQ6" s="54">
        <v>7.4999999999999997E-2</v>
      </c>
      <c r="BR6" s="54">
        <v>0.4</v>
      </c>
      <c r="BS6" s="54">
        <v>3.5910000000000002</v>
      </c>
      <c r="BT6" s="54">
        <v>0.316</v>
      </c>
      <c r="BU6" s="54">
        <v>0.80500000000000005</v>
      </c>
      <c r="BV6" s="54">
        <v>2017</v>
      </c>
      <c r="BW6" s="54">
        <v>0</v>
      </c>
      <c r="BX6" s="54">
        <v>0</v>
      </c>
    </row>
    <row r="7" spans="1:76" x14ac:dyDescent="0.3">
      <c r="A7" s="52" t="s">
        <v>70</v>
      </c>
      <c r="B7" s="52" t="s">
        <v>60</v>
      </c>
      <c r="C7" s="52">
        <v>0.12</v>
      </c>
      <c r="D7" s="52">
        <v>0.16200000000000001</v>
      </c>
      <c r="E7" s="52">
        <v>0.22</v>
      </c>
      <c r="F7" s="52">
        <v>1.7999999999999999E-2</v>
      </c>
      <c r="G7" s="52">
        <v>0.184</v>
      </c>
      <c r="H7" s="52">
        <v>94</v>
      </c>
      <c r="I7" s="52">
        <v>0</v>
      </c>
      <c r="J7" s="52">
        <v>0</v>
      </c>
      <c r="L7" s="54" t="s">
        <v>70</v>
      </c>
      <c r="M7" s="54" t="s">
        <v>14</v>
      </c>
      <c r="N7" s="54" t="s">
        <v>99</v>
      </c>
      <c r="O7" s="54" t="s">
        <v>97</v>
      </c>
      <c r="P7" s="54" t="s">
        <v>97</v>
      </c>
      <c r="Q7" s="54" t="s">
        <v>89</v>
      </c>
      <c r="R7" s="54" t="s">
        <v>97</v>
      </c>
      <c r="S7" s="54">
        <v>96</v>
      </c>
      <c r="T7" s="54" t="s">
        <v>89</v>
      </c>
      <c r="U7" s="54" t="s">
        <v>89</v>
      </c>
      <c r="W7" s="54" t="s">
        <v>70</v>
      </c>
      <c r="X7" s="54" t="s">
        <v>14</v>
      </c>
      <c r="Y7" s="54" t="s">
        <v>96</v>
      </c>
      <c r="Z7" s="54" t="s">
        <v>97</v>
      </c>
      <c r="AA7" s="54" t="s">
        <v>143</v>
      </c>
      <c r="AB7" s="54" t="s">
        <v>108</v>
      </c>
      <c r="AC7" s="54" t="s">
        <v>97</v>
      </c>
      <c r="AD7" s="54">
        <v>197</v>
      </c>
      <c r="AE7" s="54" t="s">
        <v>88</v>
      </c>
      <c r="AF7" s="54" t="s">
        <v>89</v>
      </c>
      <c r="AH7" s="54" t="s">
        <v>70</v>
      </c>
      <c r="AI7" s="54" t="s">
        <v>14</v>
      </c>
      <c r="AJ7" s="54" t="s">
        <v>144</v>
      </c>
      <c r="AK7" s="54" t="s">
        <v>177</v>
      </c>
      <c r="AL7" s="54" t="s">
        <v>151</v>
      </c>
      <c r="AM7" s="54" t="s">
        <v>178</v>
      </c>
      <c r="AN7" s="54" t="s">
        <v>179</v>
      </c>
      <c r="AO7" s="54">
        <v>285</v>
      </c>
      <c r="AP7" s="54" t="s">
        <v>88</v>
      </c>
      <c r="AQ7" s="54" t="s">
        <v>89</v>
      </c>
      <c r="AS7" s="54" t="s">
        <v>70</v>
      </c>
      <c r="AT7" s="54" t="s">
        <v>14</v>
      </c>
      <c r="AU7" s="54" t="s">
        <v>176</v>
      </c>
      <c r="AV7" s="54" t="s">
        <v>233</v>
      </c>
      <c r="AW7" s="54" t="s">
        <v>234</v>
      </c>
      <c r="AX7" s="54" t="s">
        <v>235</v>
      </c>
      <c r="AY7" s="54" t="s">
        <v>236</v>
      </c>
      <c r="AZ7" s="54">
        <v>400</v>
      </c>
      <c r="BA7" s="54" t="s">
        <v>89</v>
      </c>
      <c r="BB7" s="54" t="s">
        <v>89</v>
      </c>
      <c r="BD7" s="54" t="s">
        <v>70</v>
      </c>
      <c r="BE7" s="54" t="s">
        <v>15</v>
      </c>
      <c r="BF7" s="54" t="s">
        <v>307</v>
      </c>
      <c r="BG7" s="54" t="s">
        <v>308</v>
      </c>
      <c r="BH7" s="54" t="s">
        <v>309</v>
      </c>
      <c r="BI7" s="54" t="s">
        <v>310</v>
      </c>
      <c r="BJ7" s="54" t="s">
        <v>311</v>
      </c>
      <c r="BK7" s="54">
        <v>358</v>
      </c>
      <c r="BL7" s="54" t="s">
        <v>89</v>
      </c>
      <c r="BM7" s="54" t="s">
        <v>89</v>
      </c>
      <c r="BO7" s="54" t="s">
        <v>70</v>
      </c>
      <c r="BP7" s="54" t="s">
        <v>14</v>
      </c>
      <c r="BQ7" s="54">
        <v>9.0999999999999998E-2</v>
      </c>
      <c r="BR7" s="54">
        <v>0.51800000000000002</v>
      </c>
      <c r="BS7" s="54">
        <v>4.2069999999999999</v>
      </c>
      <c r="BT7" s="54">
        <v>0.45</v>
      </c>
      <c r="BU7" s="54">
        <v>1.02</v>
      </c>
      <c r="BV7" s="54">
        <v>1142</v>
      </c>
      <c r="BW7" s="54">
        <v>1</v>
      </c>
      <c r="BX7" s="54">
        <v>0</v>
      </c>
    </row>
    <row r="8" spans="1:76" x14ac:dyDescent="0.3">
      <c r="A8" s="52" t="s">
        <v>12</v>
      </c>
      <c r="B8" s="52" t="s">
        <v>60</v>
      </c>
      <c r="C8" s="52">
        <v>0.121</v>
      </c>
      <c r="D8" s="52">
        <v>0.159</v>
      </c>
      <c r="E8" s="52">
        <v>0.29599999999999999</v>
      </c>
      <c r="F8" s="52">
        <v>3.1E-2</v>
      </c>
      <c r="G8" s="52">
        <v>0.20100000000000001</v>
      </c>
      <c r="H8" s="52">
        <v>137</v>
      </c>
      <c r="I8" s="52">
        <v>0</v>
      </c>
      <c r="J8" s="52">
        <v>0</v>
      </c>
      <c r="L8" s="54" t="s">
        <v>12</v>
      </c>
      <c r="M8" s="54" t="s">
        <v>14</v>
      </c>
      <c r="N8" s="54" t="s">
        <v>94</v>
      </c>
      <c r="O8" s="54" t="s">
        <v>95</v>
      </c>
      <c r="P8" s="54" t="s">
        <v>100</v>
      </c>
      <c r="Q8" s="54" t="s">
        <v>89</v>
      </c>
      <c r="R8" s="54" t="s">
        <v>95</v>
      </c>
      <c r="S8" s="54">
        <v>136</v>
      </c>
      <c r="T8" s="54" t="s">
        <v>89</v>
      </c>
      <c r="U8" s="54" t="s">
        <v>89</v>
      </c>
      <c r="W8" s="54" t="s">
        <v>12</v>
      </c>
      <c r="X8" s="54" t="s">
        <v>14</v>
      </c>
      <c r="Y8" s="54" t="s">
        <v>94</v>
      </c>
      <c r="Z8" s="54" t="s">
        <v>95</v>
      </c>
      <c r="AA8" s="54" t="s">
        <v>100</v>
      </c>
      <c r="AB8" s="54" t="s">
        <v>89</v>
      </c>
      <c r="AC8" s="54" t="s">
        <v>95</v>
      </c>
      <c r="AD8" s="54">
        <v>283</v>
      </c>
      <c r="AE8" s="54" t="s">
        <v>88</v>
      </c>
      <c r="AF8" s="54" t="s">
        <v>89</v>
      </c>
      <c r="AH8" s="54" t="s">
        <v>12</v>
      </c>
      <c r="AI8" s="54" t="s">
        <v>14</v>
      </c>
      <c r="AJ8" s="54" t="s">
        <v>180</v>
      </c>
      <c r="AK8" s="54" t="s">
        <v>181</v>
      </c>
      <c r="AL8" s="54" t="s">
        <v>182</v>
      </c>
      <c r="AM8" s="54" t="s">
        <v>183</v>
      </c>
      <c r="AN8" s="54" t="s">
        <v>184</v>
      </c>
      <c r="AO8" s="54">
        <v>407</v>
      </c>
      <c r="AP8" s="54" t="s">
        <v>89</v>
      </c>
      <c r="AQ8" s="54" t="s">
        <v>89</v>
      </c>
      <c r="AS8" s="54" t="s">
        <v>12</v>
      </c>
      <c r="AT8" s="54" t="s">
        <v>14</v>
      </c>
      <c r="AU8" s="54" t="s">
        <v>180</v>
      </c>
      <c r="AV8" s="54" t="s">
        <v>237</v>
      </c>
      <c r="AW8" s="54" t="s">
        <v>238</v>
      </c>
      <c r="AX8" s="54" t="s">
        <v>199</v>
      </c>
      <c r="AY8" s="54" t="s">
        <v>239</v>
      </c>
      <c r="AZ8" s="54">
        <v>568</v>
      </c>
      <c r="BA8" s="54" t="s">
        <v>88</v>
      </c>
      <c r="BB8" s="54" t="s">
        <v>89</v>
      </c>
      <c r="BD8" s="54" t="s">
        <v>12</v>
      </c>
      <c r="BE8" s="54" t="s">
        <v>15</v>
      </c>
      <c r="BF8" s="54" t="s">
        <v>312</v>
      </c>
      <c r="BG8" s="54" t="s">
        <v>313</v>
      </c>
      <c r="BH8" s="54" t="s">
        <v>314</v>
      </c>
      <c r="BI8" s="54" t="s">
        <v>315</v>
      </c>
      <c r="BJ8" s="54" t="s">
        <v>316</v>
      </c>
      <c r="BK8" s="54">
        <v>557</v>
      </c>
      <c r="BL8" s="54" t="s">
        <v>89</v>
      </c>
      <c r="BM8" s="54" t="s">
        <v>89</v>
      </c>
      <c r="BO8" s="54" t="s">
        <v>12</v>
      </c>
      <c r="BP8" s="54" t="s">
        <v>14</v>
      </c>
      <c r="BQ8" s="54">
        <v>7.4999999999999997E-2</v>
      </c>
      <c r="BR8" s="54">
        <v>0.57599999999999996</v>
      </c>
      <c r="BS8" s="54">
        <v>4.8280000000000003</v>
      </c>
      <c r="BT8" s="54">
        <v>0.50700000000000001</v>
      </c>
      <c r="BU8" s="54">
        <v>1.123</v>
      </c>
      <c r="BV8" s="54">
        <v>1625</v>
      </c>
      <c r="BW8" s="54">
        <v>2</v>
      </c>
      <c r="BX8" s="54">
        <v>0</v>
      </c>
    </row>
    <row r="9" spans="1:76" x14ac:dyDescent="0.3">
      <c r="A9" s="52" t="s">
        <v>11</v>
      </c>
      <c r="B9" s="52" t="s">
        <v>60</v>
      </c>
      <c r="C9" s="52">
        <v>5.6000000000000001E-2</v>
      </c>
      <c r="D9" s="52">
        <v>6.3E-2</v>
      </c>
      <c r="E9" s="52">
        <v>6.9000000000000006E-2</v>
      </c>
      <c r="F9" s="52">
        <v>3.0000000000000001E-3</v>
      </c>
      <c r="G9" s="52">
        <v>6.7000000000000004E-2</v>
      </c>
      <c r="H9" s="52">
        <v>57</v>
      </c>
      <c r="I9" s="52">
        <v>0</v>
      </c>
      <c r="J9" s="52">
        <v>0</v>
      </c>
      <c r="L9" s="54" t="s">
        <v>11</v>
      </c>
      <c r="M9" s="54" t="s">
        <v>14</v>
      </c>
      <c r="N9" s="54" t="s">
        <v>90</v>
      </c>
      <c r="O9" s="54" t="s">
        <v>91</v>
      </c>
      <c r="P9" s="54" t="s">
        <v>101</v>
      </c>
      <c r="Q9" s="54" t="s">
        <v>89</v>
      </c>
      <c r="R9" s="54" t="s">
        <v>93</v>
      </c>
      <c r="S9" s="54">
        <v>58</v>
      </c>
      <c r="T9" s="54" t="s">
        <v>89</v>
      </c>
      <c r="U9" s="54" t="s">
        <v>89</v>
      </c>
      <c r="W9" s="54" t="s">
        <v>11</v>
      </c>
      <c r="X9" s="54" t="s">
        <v>14</v>
      </c>
      <c r="Y9" s="54" t="s">
        <v>90</v>
      </c>
      <c r="Z9" s="54" t="s">
        <v>91</v>
      </c>
      <c r="AA9" s="54" t="s">
        <v>92</v>
      </c>
      <c r="AB9" s="54" t="s">
        <v>89</v>
      </c>
      <c r="AC9" s="54" t="s">
        <v>91</v>
      </c>
      <c r="AD9" s="54">
        <v>121</v>
      </c>
      <c r="AE9" s="54" t="s">
        <v>89</v>
      </c>
      <c r="AF9" s="54" t="s">
        <v>89</v>
      </c>
      <c r="AH9" s="54" t="s">
        <v>11</v>
      </c>
      <c r="AI9" s="54" t="s">
        <v>14</v>
      </c>
      <c r="AJ9" s="54" t="s">
        <v>90</v>
      </c>
      <c r="AK9" s="54" t="s">
        <v>185</v>
      </c>
      <c r="AL9" s="54" t="s">
        <v>186</v>
      </c>
      <c r="AM9" s="54" t="s">
        <v>187</v>
      </c>
      <c r="AN9" s="54" t="s">
        <v>188</v>
      </c>
      <c r="AO9" s="54">
        <v>173</v>
      </c>
      <c r="AP9" s="54" t="s">
        <v>89</v>
      </c>
      <c r="AQ9" s="54" t="s">
        <v>89</v>
      </c>
      <c r="AS9" s="54" t="s">
        <v>11</v>
      </c>
      <c r="AT9" s="54" t="s">
        <v>14</v>
      </c>
      <c r="AU9" s="54" t="s">
        <v>90</v>
      </c>
      <c r="AV9" s="54" t="s">
        <v>240</v>
      </c>
      <c r="AW9" s="54" t="s">
        <v>241</v>
      </c>
      <c r="AX9" s="54" t="s">
        <v>242</v>
      </c>
      <c r="AY9" s="54" t="s">
        <v>157</v>
      </c>
      <c r="AZ9" s="54">
        <v>244</v>
      </c>
      <c r="BA9" s="54" t="s">
        <v>89</v>
      </c>
      <c r="BB9" s="54" t="s">
        <v>89</v>
      </c>
      <c r="BD9" s="54" t="s">
        <v>11</v>
      </c>
      <c r="BE9" s="54" t="s">
        <v>15</v>
      </c>
      <c r="BF9" s="54" t="s">
        <v>317</v>
      </c>
      <c r="BG9" s="54" t="s">
        <v>318</v>
      </c>
      <c r="BH9" s="54" t="s">
        <v>319</v>
      </c>
      <c r="BI9" s="54" t="s">
        <v>248</v>
      </c>
      <c r="BJ9" s="54" t="s">
        <v>320</v>
      </c>
      <c r="BK9" s="54">
        <v>202</v>
      </c>
      <c r="BL9" s="54" t="s">
        <v>89</v>
      </c>
      <c r="BM9" s="54" t="s">
        <v>89</v>
      </c>
      <c r="BO9" s="54" t="s">
        <v>11</v>
      </c>
      <c r="BP9" s="54" t="s">
        <v>14</v>
      </c>
      <c r="BQ9" s="54">
        <v>2.9000000000000001E-2</v>
      </c>
      <c r="BR9" s="54">
        <v>0.26300000000000001</v>
      </c>
      <c r="BS9" s="54">
        <v>2.7450000000000001</v>
      </c>
      <c r="BT9" s="54">
        <v>0.15</v>
      </c>
      <c r="BU9" s="54">
        <v>0.45900000000000002</v>
      </c>
      <c r="BV9" s="54">
        <v>696</v>
      </c>
      <c r="BW9" s="54">
        <v>1</v>
      </c>
      <c r="BX9" s="54">
        <v>0</v>
      </c>
    </row>
    <row r="10" spans="1:76" x14ac:dyDescent="0.3">
      <c r="A10" s="52" t="s">
        <v>71</v>
      </c>
      <c r="B10" s="52" t="s">
        <v>60</v>
      </c>
      <c r="C10" s="52">
        <v>5.8999999999999997E-2</v>
      </c>
      <c r="D10" s="52">
        <v>7.1999999999999995E-2</v>
      </c>
      <c r="E10" s="52">
        <v>0.121</v>
      </c>
      <c r="F10" s="52">
        <v>1.2E-2</v>
      </c>
      <c r="G10" s="52">
        <v>8.1000000000000003E-2</v>
      </c>
      <c r="H10" s="52">
        <v>24</v>
      </c>
      <c r="I10" s="52">
        <v>0</v>
      </c>
      <c r="J10" s="52">
        <v>0</v>
      </c>
      <c r="L10" s="54" t="s">
        <v>71</v>
      </c>
      <c r="M10" s="54" t="s">
        <v>14</v>
      </c>
      <c r="N10" s="54" t="s">
        <v>93</v>
      </c>
      <c r="O10" s="54" t="s">
        <v>102</v>
      </c>
      <c r="P10" s="54" t="s">
        <v>103</v>
      </c>
      <c r="Q10" s="54" t="s">
        <v>104</v>
      </c>
      <c r="R10" s="54" t="s">
        <v>105</v>
      </c>
      <c r="S10" s="54">
        <v>24</v>
      </c>
      <c r="T10" s="54" t="s">
        <v>89</v>
      </c>
      <c r="U10" s="54" t="s">
        <v>89</v>
      </c>
      <c r="W10" s="54" t="s">
        <v>71</v>
      </c>
      <c r="X10" s="54" t="s">
        <v>14</v>
      </c>
      <c r="Y10" s="54" t="s">
        <v>93</v>
      </c>
      <c r="Z10" s="54" t="s">
        <v>102</v>
      </c>
      <c r="AA10" s="54" t="s">
        <v>103</v>
      </c>
      <c r="AB10" s="54" t="s">
        <v>111</v>
      </c>
      <c r="AC10" s="54" t="s">
        <v>145</v>
      </c>
      <c r="AD10" s="54">
        <v>50</v>
      </c>
      <c r="AE10" s="54" t="s">
        <v>89</v>
      </c>
      <c r="AF10" s="54" t="s">
        <v>89</v>
      </c>
      <c r="AH10" s="54" t="s">
        <v>71</v>
      </c>
      <c r="AI10" s="54" t="s">
        <v>14</v>
      </c>
      <c r="AJ10" s="54" t="s">
        <v>91</v>
      </c>
      <c r="AK10" s="54" t="s">
        <v>145</v>
      </c>
      <c r="AL10" s="54" t="s">
        <v>95</v>
      </c>
      <c r="AM10" s="54" t="s">
        <v>121</v>
      </c>
      <c r="AN10" s="54" t="s">
        <v>105</v>
      </c>
      <c r="AO10" s="54">
        <v>72</v>
      </c>
      <c r="AP10" s="54" t="s">
        <v>89</v>
      </c>
      <c r="AQ10" s="54" t="s">
        <v>89</v>
      </c>
      <c r="AS10" s="54" t="s">
        <v>71</v>
      </c>
      <c r="AT10" s="54" t="s">
        <v>14</v>
      </c>
      <c r="AU10" s="54" t="s">
        <v>90</v>
      </c>
      <c r="AV10" s="54" t="s">
        <v>243</v>
      </c>
      <c r="AW10" s="54" t="s">
        <v>244</v>
      </c>
      <c r="AX10" s="54" t="s">
        <v>176</v>
      </c>
      <c r="AY10" s="54" t="s">
        <v>245</v>
      </c>
      <c r="AZ10" s="54">
        <v>100</v>
      </c>
      <c r="BA10" s="54" t="s">
        <v>89</v>
      </c>
      <c r="BB10" s="54" t="s">
        <v>89</v>
      </c>
      <c r="BD10" s="54" t="s">
        <v>71</v>
      </c>
      <c r="BE10" s="54" t="s">
        <v>15</v>
      </c>
      <c r="BF10" s="54" t="s">
        <v>321</v>
      </c>
      <c r="BG10" s="54" t="s">
        <v>322</v>
      </c>
      <c r="BH10" s="54" t="s">
        <v>323</v>
      </c>
      <c r="BI10" s="54" t="s">
        <v>324</v>
      </c>
      <c r="BJ10" s="54" t="s">
        <v>325</v>
      </c>
      <c r="BK10" s="54">
        <v>88</v>
      </c>
      <c r="BL10" s="54" t="s">
        <v>89</v>
      </c>
      <c r="BM10" s="54" t="s">
        <v>89</v>
      </c>
      <c r="BO10" s="54" t="s">
        <v>71</v>
      </c>
      <c r="BP10" s="54" t="s">
        <v>14</v>
      </c>
      <c r="BQ10" s="54">
        <v>3.2000000000000001E-2</v>
      </c>
      <c r="BR10" s="54">
        <v>0.20599999999999999</v>
      </c>
      <c r="BS10" s="54">
        <v>2.0489999999999999</v>
      </c>
      <c r="BT10" s="54">
        <v>0.189</v>
      </c>
      <c r="BU10" s="54">
        <v>0.504</v>
      </c>
      <c r="BV10" s="54">
        <v>287</v>
      </c>
      <c r="BW10" s="54">
        <v>0</v>
      </c>
      <c r="BX10" s="54">
        <v>0</v>
      </c>
    </row>
    <row r="11" spans="1:76" x14ac:dyDescent="0.3">
      <c r="A11" s="52" t="s">
        <v>72</v>
      </c>
      <c r="B11" s="52" t="s">
        <v>60</v>
      </c>
      <c r="C11" s="52">
        <v>5.6000000000000001E-2</v>
      </c>
      <c r="D11" s="52">
        <v>6.4000000000000001E-2</v>
      </c>
      <c r="E11" s="52">
        <v>0.108</v>
      </c>
      <c r="F11" s="52">
        <v>8.0000000000000002E-3</v>
      </c>
      <c r="G11" s="52">
        <v>6.7000000000000004E-2</v>
      </c>
      <c r="H11" s="52">
        <v>100</v>
      </c>
      <c r="I11" s="52">
        <v>0</v>
      </c>
      <c r="J11" s="52">
        <v>0</v>
      </c>
      <c r="L11" s="54" t="s">
        <v>72</v>
      </c>
      <c r="M11" s="54" t="s">
        <v>14</v>
      </c>
      <c r="N11" s="54" t="s">
        <v>106</v>
      </c>
      <c r="O11" s="54" t="s">
        <v>91</v>
      </c>
      <c r="P11" s="54" t="s">
        <v>107</v>
      </c>
      <c r="Q11" s="54" t="s">
        <v>108</v>
      </c>
      <c r="R11" s="54" t="s">
        <v>91</v>
      </c>
      <c r="S11" s="54">
        <v>98</v>
      </c>
      <c r="T11" s="54" t="s">
        <v>89</v>
      </c>
      <c r="U11" s="54" t="s">
        <v>89</v>
      </c>
      <c r="W11" s="54" t="s">
        <v>72</v>
      </c>
      <c r="X11" s="54" t="s">
        <v>14</v>
      </c>
      <c r="Y11" s="54" t="s">
        <v>106</v>
      </c>
      <c r="Z11" s="54" t="s">
        <v>90</v>
      </c>
      <c r="AA11" s="54" t="s">
        <v>101</v>
      </c>
      <c r="AB11" s="54" t="s">
        <v>89</v>
      </c>
      <c r="AC11" s="54" t="s">
        <v>91</v>
      </c>
      <c r="AD11" s="54">
        <v>206</v>
      </c>
      <c r="AE11" s="54" t="s">
        <v>89</v>
      </c>
      <c r="AF11" s="54" t="s">
        <v>89</v>
      </c>
      <c r="AH11" s="54" t="s">
        <v>72</v>
      </c>
      <c r="AI11" s="54" t="s">
        <v>14</v>
      </c>
      <c r="AJ11" s="54" t="s">
        <v>106</v>
      </c>
      <c r="AK11" s="54" t="s">
        <v>91</v>
      </c>
      <c r="AL11" s="54" t="s">
        <v>107</v>
      </c>
      <c r="AM11" s="54" t="s">
        <v>108</v>
      </c>
      <c r="AN11" s="54" t="s">
        <v>93</v>
      </c>
      <c r="AO11" s="54">
        <v>295</v>
      </c>
      <c r="AP11" s="54" t="s">
        <v>89</v>
      </c>
      <c r="AQ11" s="54" t="s">
        <v>89</v>
      </c>
      <c r="AS11" s="54" t="s">
        <v>72</v>
      </c>
      <c r="AT11" s="54" t="s">
        <v>14</v>
      </c>
      <c r="AU11" s="54" t="s">
        <v>106</v>
      </c>
      <c r="AV11" s="54" t="s">
        <v>246</v>
      </c>
      <c r="AW11" s="54" t="s">
        <v>247</v>
      </c>
      <c r="AX11" s="54" t="s">
        <v>248</v>
      </c>
      <c r="AY11" s="54" t="s">
        <v>249</v>
      </c>
      <c r="AZ11" s="54">
        <v>414</v>
      </c>
      <c r="BA11" s="54" t="s">
        <v>89</v>
      </c>
      <c r="BB11" s="54" t="s">
        <v>89</v>
      </c>
      <c r="BD11" s="54" t="s">
        <v>72</v>
      </c>
      <c r="BE11" s="54" t="s">
        <v>15</v>
      </c>
      <c r="BF11" s="54" t="s">
        <v>90</v>
      </c>
      <c r="BG11" s="54" t="s">
        <v>326</v>
      </c>
      <c r="BH11" s="54" t="s">
        <v>327</v>
      </c>
      <c r="BI11" s="54" t="s">
        <v>328</v>
      </c>
      <c r="BJ11" s="54" t="s">
        <v>329</v>
      </c>
      <c r="BK11" s="54">
        <v>402</v>
      </c>
      <c r="BL11" s="54" t="s">
        <v>89</v>
      </c>
      <c r="BM11" s="54" t="s">
        <v>89</v>
      </c>
      <c r="BO11" s="54" t="s">
        <v>72</v>
      </c>
      <c r="BP11" s="54" t="s">
        <v>14</v>
      </c>
      <c r="BQ11" s="54">
        <v>2.8000000000000001E-2</v>
      </c>
      <c r="BR11" s="54">
        <v>0.113</v>
      </c>
      <c r="BS11" s="54">
        <v>2.1970000000000001</v>
      </c>
      <c r="BT11" s="54">
        <v>0.10100000000000001</v>
      </c>
      <c r="BU11" s="54">
        <v>0.27100000000000002</v>
      </c>
      <c r="BV11" s="54">
        <v>1178</v>
      </c>
      <c r="BW11" s="54">
        <v>0</v>
      </c>
      <c r="BX11" s="54">
        <v>0</v>
      </c>
    </row>
    <row r="12" spans="1:76" x14ac:dyDescent="0.3">
      <c r="A12" s="52" t="s">
        <v>73</v>
      </c>
      <c r="B12" s="52" t="s">
        <v>60</v>
      </c>
      <c r="C12" s="52">
        <v>9.6000000000000002E-2</v>
      </c>
      <c r="D12" s="52">
        <v>0.11799999999999999</v>
      </c>
      <c r="E12" s="52">
        <v>0.30199999999999999</v>
      </c>
      <c r="F12" s="52">
        <v>2.9000000000000001E-2</v>
      </c>
      <c r="G12" s="52">
        <v>0.13700000000000001</v>
      </c>
      <c r="H12" s="52">
        <v>108</v>
      </c>
      <c r="I12" s="52">
        <v>0</v>
      </c>
      <c r="J12" s="52">
        <v>0</v>
      </c>
      <c r="L12" s="54" t="s">
        <v>73</v>
      </c>
      <c r="M12" s="54" t="s">
        <v>14</v>
      </c>
      <c r="N12" s="54" t="s">
        <v>103</v>
      </c>
      <c r="O12" s="54" t="s">
        <v>109</v>
      </c>
      <c r="P12" s="54" t="s">
        <v>110</v>
      </c>
      <c r="Q12" s="54" t="s">
        <v>111</v>
      </c>
      <c r="R12" s="54" t="s">
        <v>109</v>
      </c>
      <c r="S12" s="54">
        <v>110</v>
      </c>
      <c r="T12" s="54" t="s">
        <v>89</v>
      </c>
      <c r="U12" s="54" t="s">
        <v>89</v>
      </c>
      <c r="W12" s="54" t="s">
        <v>73</v>
      </c>
      <c r="X12" s="54" t="s">
        <v>14</v>
      </c>
      <c r="Y12" s="54" t="s">
        <v>103</v>
      </c>
      <c r="Z12" s="54" t="s">
        <v>146</v>
      </c>
      <c r="AA12" s="54" t="s">
        <v>147</v>
      </c>
      <c r="AB12" s="54" t="s">
        <v>108</v>
      </c>
      <c r="AC12" s="54" t="s">
        <v>109</v>
      </c>
      <c r="AD12" s="54">
        <v>231</v>
      </c>
      <c r="AE12" s="54" t="s">
        <v>89</v>
      </c>
      <c r="AF12" s="54" t="s">
        <v>89</v>
      </c>
      <c r="AH12" s="54" t="s">
        <v>73</v>
      </c>
      <c r="AI12" s="54" t="s">
        <v>14</v>
      </c>
      <c r="AJ12" s="54" t="s">
        <v>103</v>
      </c>
      <c r="AK12" s="54" t="s">
        <v>189</v>
      </c>
      <c r="AL12" s="54" t="s">
        <v>190</v>
      </c>
      <c r="AM12" s="54" t="s">
        <v>91</v>
      </c>
      <c r="AN12" s="54" t="s">
        <v>191</v>
      </c>
      <c r="AO12" s="54">
        <v>331</v>
      </c>
      <c r="AP12" s="54" t="s">
        <v>89</v>
      </c>
      <c r="AQ12" s="54" t="s">
        <v>89</v>
      </c>
      <c r="AS12" s="54" t="s">
        <v>73</v>
      </c>
      <c r="AT12" s="54" t="s">
        <v>14</v>
      </c>
      <c r="AU12" s="54" t="s">
        <v>146</v>
      </c>
      <c r="AV12" s="54" t="s">
        <v>250</v>
      </c>
      <c r="AW12" s="54" t="s">
        <v>251</v>
      </c>
      <c r="AX12" s="54" t="s">
        <v>252</v>
      </c>
      <c r="AY12" s="54" t="s">
        <v>253</v>
      </c>
      <c r="AZ12" s="54">
        <v>462</v>
      </c>
      <c r="BA12" s="54" t="s">
        <v>89</v>
      </c>
      <c r="BB12" s="54" t="s">
        <v>89</v>
      </c>
      <c r="BD12" s="54" t="s">
        <v>73</v>
      </c>
      <c r="BE12" s="54" t="s">
        <v>15</v>
      </c>
      <c r="BF12" s="54" t="s">
        <v>146</v>
      </c>
      <c r="BG12" s="54" t="s">
        <v>330</v>
      </c>
      <c r="BH12" s="54" t="s">
        <v>331</v>
      </c>
      <c r="BI12" s="54" t="s">
        <v>332</v>
      </c>
      <c r="BJ12" s="54" t="s">
        <v>333</v>
      </c>
      <c r="BK12" s="54">
        <v>511</v>
      </c>
      <c r="BL12" s="54" t="s">
        <v>89</v>
      </c>
      <c r="BM12" s="54" t="s">
        <v>89</v>
      </c>
      <c r="BO12" s="54" t="s">
        <v>73</v>
      </c>
      <c r="BP12" s="54" t="s">
        <v>14</v>
      </c>
      <c r="BQ12" s="54">
        <v>4.3999999999999997E-2</v>
      </c>
      <c r="BR12" s="54">
        <v>0.316</v>
      </c>
      <c r="BS12" s="54">
        <v>3.9119999999999999</v>
      </c>
      <c r="BT12" s="54">
        <v>0.51300000000000001</v>
      </c>
      <c r="BU12" s="54">
        <v>0.8</v>
      </c>
      <c r="BV12" s="54">
        <v>1308</v>
      </c>
      <c r="BW12" s="54">
        <v>1</v>
      </c>
      <c r="BX12" s="54">
        <v>0</v>
      </c>
    </row>
    <row r="13" spans="1:76" x14ac:dyDescent="0.3">
      <c r="A13" s="52" t="s">
        <v>74</v>
      </c>
      <c r="B13" s="52" t="s">
        <v>60</v>
      </c>
      <c r="C13" s="52">
        <v>5.2999999999999999E-2</v>
      </c>
      <c r="D13" s="52">
        <v>0.06</v>
      </c>
      <c r="E13" s="52">
        <v>7.1999999999999995E-2</v>
      </c>
      <c r="F13" s="52">
        <v>4.0000000000000001E-3</v>
      </c>
      <c r="G13" s="52">
        <v>6.6000000000000003E-2</v>
      </c>
      <c r="H13" s="52">
        <v>31</v>
      </c>
      <c r="I13" s="52">
        <v>1</v>
      </c>
      <c r="J13" s="52">
        <v>0</v>
      </c>
      <c r="L13" s="54" t="s">
        <v>74</v>
      </c>
      <c r="M13" s="54" t="s">
        <v>14</v>
      </c>
      <c r="N13" s="54" t="s">
        <v>112</v>
      </c>
      <c r="O13" s="54" t="s">
        <v>113</v>
      </c>
      <c r="P13" s="54" t="s">
        <v>114</v>
      </c>
      <c r="Q13" s="54" t="s">
        <v>89</v>
      </c>
      <c r="R13" s="54" t="s">
        <v>113</v>
      </c>
      <c r="S13" s="54">
        <v>32</v>
      </c>
      <c r="T13" s="54" t="s">
        <v>88</v>
      </c>
      <c r="U13" s="54" t="s">
        <v>89</v>
      </c>
      <c r="W13" s="54" t="s">
        <v>74</v>
      </c>
      <c r="X13" s="54" t="s">
        <v>14</v>
      </c>
      <c r="Y13" s="54" t="s">
        <v>112</v>
      </c>
      <c r="Z13" s="54" t="s">
        <v>113</v>
      </c>
      <c r="AA13" s="54" t="s">
        <v>114</v>
      </c>
      <c r="AB13" s="54" t="s">
        <v>89</v>
      </c>
      <c r="AC13" s="54" t="s">
        <v>113</v>
      </c>
      <c r="AD13" s="54">
        <v>66</v>
      </c>
      <c r="AE13" s="54" t="s">
        <v>148</v>
      </c>
      <c r="AF13" s="54" t="s">
        <v>89</v>
      </c>
      <c r="AH13" s="54" t="s">
        <v>74</v>
      </c>
      <c r="AI13" s="54" t="s">
        <v>14</v>
      </c>
      <c r="AJ13" s="54" t="s">
        <v>112</v>
      </c>
      <c r="AK13" s="54" t="s">
        <v>106</v>
      </c>
      <c r="AL13" s="54" t="s">
        <v>192</v>
      </c>
      <c r="AM13" s="54" t="s">
        <v>178</v>
      </c>
      <c r="AN13" s="54" t="s">
        <v>105</v>
      </c>
      <c r="AO13" s="54">
        <v>97</v>
      </c>
      <c r="AP13" s="54" t="s">
        <v>88</v>
      </c>
      <c r="AQ13" s="54" t="s">
        <v>89</v>
      </c>
      <c r="AS13" s="54" t="s">
        <v>74</v>
      </c>
      <c r="AT13" s="54" t="s">
        <v>14</v>
      </c>
      <c r="AU13" s="54" t="s">
        <v>112</v>
      </c>
      <c r="AV13" s="54" t="s">
        <v>85</v>
      </c>
      <c r="AW13" s="54" t="s">
        <v>254</v>
      </c>
      <c r="AX13" s="54" t="s">
        <v>255</v>
      </c>
      <c r="AY13" s="54" t="s">
        <v>256</v>
      </c>
      <c r="AZ13" s="54">
        <v>136</v>
      </c>
      <c r="BA13" s="54" t="s">
        <v>89</v>
      </c>
      <c r="BB13" s="54" t="s">
        <v>89</v>
      </c>
      <c r="BD13" s="54" t="s">
        <v>74</v>
      </c>
      <c r="BE13" s="54" t="s">
        <v>15</v>
      </c>
      <c r="BF13" s="54" t="s">
        <v>334</v>
      </c>
      <c r="BG13" s="54" t="s">
        <v>335</v>
      </c>
      <c r="BH13" s="54" t="s">
        <v>336</v>
      </c>
      <c r="BI13" s="54" t="s">
        <v>240</v>
      </c>
      <c r="BJ13" s="54" t="s">
        <v>337</v>
      </c>
      <c r="BK13" s="54">
        <v>161</v>
      </c>
      <c r="BL13" s="54" t="s">
        <v>169</v>
      </c>
      <c r="BM13" s="54" t="s">
        <v>89</v>
      </c>
      <c r="BO13" s="54" t="s">
        <v>74</v>
      </c>
      <c r="BP13" s="54" t="s">
        <v>14</v>
      </c>
      <c r="BQ13" s="54">
        <v>2.5000000000000001E-2</v>
      </c>
      <c r="BR13" s="54">
        <v>0.13700000000000001</v>
      </c>
      <c r="BS13" s="54">
        <v>2.391</v>
      </c>
      <c r="BT13" s="54">
        <v>0.14899999999999999</v>
      </c>
      <c r="BU13" s="54">
        <v>0.35</v>
      </c>
      <c r="BV13" s="54">
        <v>385</v>
      </c>
      <c r="BW13" s="54">
        <v>3</v>
      </c>
      <c r="BX13" s="54">
        <v>0</v>
      </c>
    </row>
    <row r="14" spans="1:76" x14ac:dyDescent="0.3">
      <c r="A14" s="52" t="s">
        <v>75</v>
      </c>
      <c r="B14" s="52" t="s">
        <v>60</v>
      </c>
      <c r="C14" s="52">
        <v>5.3999999999999999E-2</v>
      </c>
      <c r="D14" s="52">
        <v>6.0999999999999999E-2</v>
      </c>
      <c r="E14" s="52">
        <v>9.6000000000000002E-2</v>
      </c>
      <c r="F14" s="52">
        <v>8.0000000000000002E-3</v>
      </c>
      <c r="G14" s="52">
        <v>6.6000000000000003E-2</v>
      </c>
      <c r="H14" s="52">
        <v>32</v>
      </c>
      <c r="I14" s="52">
        <v>0</v>
      </c>
      <c r="J14" s="52">
        <v>0</v>
      </c>
      <c r="L14" s="54" t="s">
        <v>75</v>
      </c>
      <c r="M14" s="54" t="s">
        <v>14</v>
      </c>
      <c r="N14" s="54" t="s">
        <v>113</v>
      </c>
      <c r="O14" s="54" t="s">
        <v>114</v>
      </c>
      <c r="P14" s="54" t="s">
        <v>102</v>
      </c>
      <c r="Q14" s="54" t="s">
        <v>108</v>
      </c>
      <c r="R14" s="54" t="s">
        <v>106</v>
      </c>
      <c r="S14" s="54">
        <v>32</v>
      </c>
      <c r="T14" s="54" t="s">
        <v>89</v>
      </c>
      <c r="U14" s="54" t="s">
        <v>89</v>
      </c>
      <c r="W14" s="54" t="s">
        <v>75</v>
      </c>
      <c r="X14" s="54" t="s">
        <v>14</v>
      </c>
      <c r="Y14" s="54" t="s">
        <v>112</v>
      </c>
      <c r="Z14" s="54" t="s">
        <v>113</v>
      </c>
      <c r="AA14" s="54" t="s">
        <v>114</v>
      </c>
      <c r="AB14" s="54" t="s">
        <v>89</v>
      </c>
      <c r="AC14" s="54" t="s">
        <v>113</v>
      </c>
      <c r="AD14" s="54">
        <v>68</v>
      </c>
      <c r="AE14" s="54" t="s">
        <v>89</v>
      </c>
      <c r="AF14" s="54" t="s">
        <v>89</v>
      </c>
      <c r="AH14" s="54" t="s">
        <v>75</v>
      </c>
      <c r="AI14" s="54" t="s">
        <v>14</v>
      </c>
      <c r="AJ14" s="54" t="s">
        <v>112</v>
      </c>
      <c r="AK14" s="54" t="s">
        <v>114</v>
      </c>
      <c r="AL14" s="54" t="s">
        <v>145</v>
      </c>
      <c r="AM14" s="54" t="s">
        <v>108</v>
      </c>
      <c r="AN14" s="54" t="s">
        <v>106</v>
      </c>
      <c r="AO14" s="54">
        <v>96</v>
      </c>
      <c r="AP14" s="54" t="s">
        <v>89</v>
      </c>
      <c r="AQ14" s="54" t="s">
        <v>89</v>
      </c>
      <c r="AS14" s="54" t="s">
        <v>75</v>
      </c>
      <c r="AT14" s="54" t="s">
        <v>14</v>
      </c>
      <c r="AU14" s="54" t="s">
        <v>112</v>
      </c>
      <c r="AV14" s="54" t="s">
        <v>257</v>
      </c>
      <c r="AW14" s="54" t="s">
        <v>258</v>
      </c>
      <c r="AX14" s="54" t="s">
        <v>259</v>
      </c>
      <c r="AY14" s="54" t="s">
        <v>260</v>
      </c>
      <c r="AZ14" s="54">
        <v>137</v>
      </c>
      <c r="BA14" s="54" t="s">
        <v>89</v>
      </c>
      <c r="BB14" s="54" t="s">
        <v>89</v>
      </c>
      <c r="BD14" s="54" t="s">
        <v>75</v>
      </c>
      <c r="BE14" s="54" t="s">
        <v>15</v>
      </c>
      <c r="BF14" s="54" t="s">
        <v>338</v>
      </c>
      <c r="BG14" s="54" t="s">
        <v>339</v>
      </c>
      <c r="BH14" s="54" t="s">
        <v>340</v>
      </c>
      <c r="BI14" s="54" t="s">
        <v>341</v>
      </c>
      <c r="BJ14" s="54" t="s">
        <v>342</v>
      </c>
      <c r="BK14" s="54">
        <v>164</v>
      </c>
      <c r="BL14" s="54" t="s">
        <v>89</v>
      </c>
      <c r="BM14" s="54" t="s">
        <v>89</v>
      </c>
      <c r="BO14" s="54" t="s">
        <v>75</v>
      </c>
      <c r="BP14" s="54" t="s">
        <v>14</v>
      </c>
      <c r="BQ14" s="54">
        <v>2.5000000000000001E-2</v>
      </c>
      <c r="BR14" s="54">
        <v>0.42</v>
      </c>
      <c r="BS14" s="54">
        <v>3.948</v>
      </c>
      <c r="BT14" s="54">
        <v>0.371</v>
      </c>
      <c r="BU14" s="54">
        <v>0.85299999999999998</v>
      </c>
      <c r="BV14" s="54">
        <v>390</v>
      </c>
      <c r="BW14" s="54">
        <v>0</v>
      </c>
      <c r="BX14" s="54">
        <v>0</v>
      </c>
    </row>
    <row r="15" spans="1:76" x14ac:dyDescent="0.3">
      <c r="A15" s="52" t="s">
        <v>76</v>
      </c>
      <c r="B15" s="52" t="s">
        <v>60</v>
      </c>
      <c r="C15" s="52">
        <v>0.7</v>
      </c>
      <c r="D15" s="52">
        <v>0.79600000000000004</v>
      </c>
      <c r="E15" s="52">
        <v>1.0209999999999999</v>
      </c>
      <c r="F15" s="52">
        <v>7.0000000000000007E-2</v>
      </c>
      <c r="G15" s="52">
        <v>0.89400000000000002</v>
      </c>
      <c r="H15" s="52">
        <v>57</v>
      </c>
      <c r="I15" s="52">
        <v>0</v>
      </c>
      <c r="J15" s="52">
        <v>0</v>
      </c>
      <c r="L15" s="54" t="s">
        <v>76</v>
      </c>
      <c r="M15" s="54" t="s">
        <v>60</v>
      </c>
      <c r="N15" s="54" t="s">
        <v>115</v>
      </c>
      <c r="O15" s="54" t="s">
        <v>116</v>
      </c>
      <c r="P15" s="54" t="s">
        <v>85</v>
      </c>
      <c r="Q15" s="54" t="s">
        <v>108</v>
      </c>
      <c r="R15" s="54" t="s">
        <v>117</v>
      </c>
      <c r="S15" s="54">
        <v>59</v>
      </c>
      <c r="T15" s="54" t="s">
        <v>89</v>
      </c>
      <c r="U15" s="54" t="s">
        <v>89</v>
      </c>
      <c r="W15" s="54" t="s">
        <v>76</v>
      </c>
      <c r="X15" s="54" t="s">
        <v>60</v>
      </c>
      <c r="Y15" s="54" t="s">
        <v>149</v>
      </c>
      <c r="Z15" s="54" t="s">
        <v>116</v>
      </c>
      <c r="AA15" s="54" t="s">
        <v>141</v>
      </c>
      <c r="AB15" s="54" t="s">
        <v>108</v>
      </c>
      <c r="AC15" s="54" t="s">
        <v>116</v>
      </c>
      <c r="AD15" s="54">
        <v>119</v>
      </c>
      <c r="AE15" s="54" t="s">
        <v>148</v>
      </c>
      <c r="AF15" s="54" t="s">
        <v>89</v>
      </c>
      <c r="AH15" s="54" t="s">
        <v>76</v>
      </c>
      <c r="AI15" s="54" t="s">
        <v>60</v>
      </c>
      <c r="AJ15" s="54" t="s">
        <v>193</v>
      </c>
      <c r="AK15" s="54" t="s">
        <v>141</v>
      </c>
      <c r="AL15" s="54" t="s">
        <v>167</v>
      </c>
      <c r="AM15" s="54" t="s">
        <v>185</v>
      </c>
      <c r="AN15" s="54" t="s">
        <v>194</v>
      </c>
      <c r="AO15" s="54">
        <v>173</v>
      </c>
      <c r="AP15" s="54" t="s">
        <v>148</v>
      </c>
      <c r="AQ15" s="54" t="s">
        <v>89</v>
      </c>
      <c r="AS15" s="54" t="s">
        <v>76</v>
      </c>
      <c r="AT15" s="54" t="s">
        <v>60</v>
      </c>
      <c r="AU15" s="54" t="s">
        <v>261</v>
      </c>
      <c r="AV15" s="54" t="s">
        <v>262</v>
      </c>
      <c r="AW15" s="54" t="s">
        <v>219</v>
      </c>
      <c r="AX15" s="54" t="s">
        <v>263</v>
      </c>
      <c r="AY15" s="54" t="s">
        <v>264</v>
      </c>
      <c r="AZ15" s="54">
        <v>244</v>
      </c>
      <c r="BA15" s="54" t="s">
        <v>89</v>
      </c>
      <c r="BB15" s="54" t="s">
        <v>89</v>
      </c>
      <c r="BD15" s="54" t="s">
        <v>76</v>
      </c>
      <c r="BE15" s="54" t="s">
        <v>60</v>
      </c>
      <c r="BF15" s="54" t="s">
        <v>343</v>
      </c>
      <c r="BG15" s="54" t="s">
        <v>344</v>
      </c>
      <c r="BH15" s="54" t="s">
        <v>289</v>
      </c>
      <c r="BI15" s="54" t="s">
        <v>345</v>
      </c>
      <c r="BJ15" s="54" t="s">
        <v>346</v>
      </c>
      <c r="BK15" s="54">
        <v>201</v>
      </c>
      <c r="BL15" s="54" t="s">
        <v>89</v>
      </c>
      <c r="BM15" s="54" t="s">
        <v>89</v>
      </c>
      <c r="BO15" s="54" t="s">
        <v>76</v>
      </c>
      <c r="BP15" s="54" t="s">
        <v>60</v>
      </c>
      <c r="BQ15" s="54">
        <v>0.42699999999999999</v>
      </c>
      <c r="BR15" s="54">
        <v>2.0870000000000002</v>
      </c>
      <c r="BS15" s="54">
        <v>7.1260000000000003</v>
      </c>
      <c r="BT15" s="54">
        <v>0.77700000000000002</v>
      </c>
      <c r="BU15" s="54">
        <v>3.1280000000000001</v>
      </c>
      <c r="BV15" s="54">
        <v>696</v>
      </c>
      <c r="BW15" s="54">
        <v>1</v>
      </c>
      <c r="BX15" s="54">
        <v>0</v>
      </c>
    </row>
    <row r="16" spans="1:76" x14ac:dyDescent="0.3">
      <c r="A16" s="52" t="s">
        <v>77</v>
      </c>
      <c r="B16" s="52" t="s">
        <v>60</v>
      </c>
      <c r="C16" s="52">
        <v>0.55500000000000005</v>
      </c>
      <c r="D16" s="52">
        <v>0.61099999999999999</v>
      </c>
      <c r="E16" s="52">
        <v>0.70299999999999996</v>
      </c>
      <c r="F16" s="52">
        <v>3.9E-2</v>
      </c>
      <c r="G16" s="52">
        <v>0.65500000000000003</v>
      </c>
      <c r="H16" s="52">
        <v>24</v>
      </c>
      <c r="I16" s="52">
        <v>0</v>
      </c>
      <c r="J16" s="52">
        <v>0</v>
      </c>
      <c r="L16" s="54" t="s">
        <v>77</v>
      </c>
      <c r="M16" s="54" t="s">
        <v>60</v>
      </c>
      <c r="N16" s="54" t="s">
        <v>118</v>
      </c>
      <c r="O16" s="54" t="s">
        <v>119</v>
      </c>
      <c r="P16" s="54" t="s">
        <v>120</v>
      </c>
      <c r="Q16" s="54" t="s">
        <v>121</v>
      </c>
      <c r="R16" s="54" t="s">
        <v>122</v>
      </c>
      <c r="S16" s="54">
        <v>24</v>
      </c>
      <c r="T16" s="54" t="s">
        <v>89</v>
      </c>
      <c r="U16" s="54" t="s">
        <v>89</v>
      </c>
      <c r="W16" s="54" t="s">
        <v>77</v>
      </c>
      <c r="X16" s="54" t="s">
        <v>60</v>
      </c>
      <c r="Y16" s="54" t="s">
        <v>150</v>
      </c>
      <c r="Z16" s="54" t="s">
        <v>151</v>
      </c>
      <c r="AA16" s="54" t="s">
        <v>152</v>
      </c>
      <c r="AB16" s="54" t="s">
        <v>111</v>
      </c>
      <c r="AC16" s="54" t="s">
        <v>153</v>
      </c>
      <c r="AD16" s="54">
        <v>51</v>
      </c>
      <c r="AE16" s="54" t="s">
        <v>89</v>
      </c>
      <c r="AF16" s="54" t="s">
        <v>89</v>
      </c>
      <c r="AH16" s="54" t="s">
        <v>77</v>
      </c>
      <c r="AI16" s="54" t="s">
        <v>60</v>
      </c>
      <c r="AJ16" s="54" t="s">
        <v>195</v>
      </c>
      <c r="AK16" s="54" t="s">
        <v>196</v>
      </c>
      <c r="AL16" s="54" t="s">
        <v>197</v>
      </c>
      <c r="AM16" s="54" t="s">
        <v>198</v>
      </c>
      <c r="AN16" s="54" t="s">
        <v>199</v>
      </c>
      <c r="AO16" s="54">
        <v>72</v>
      </c>
      <c r="AP16" s="54" t="s">
        <v>89</v>
      </c>
      <c r="AQ16" s="54" t="s">
        <v>89</v>
      </c>
      <c r="AS16" s="54" t="s">
        <v>77</v>
      </c>
      <c r="AT16" s="54" t="s">
        <v>60</v>
      </c>
      <c r="AU16" s="54" t="s">
        <v>118</v>
      </c>
      <c r="AV16" s="54" t="s">
        <v>265</v>
      </c>
      <c r="AW16" s="54" t="s">
        <v>266</v>
      </c>
      <c r="AX16" s="54" t="s">
        <v>267</v>
      </c>
      <c r="AY16" s="54" t="s">
        <v>268</v>
      </c>
      <c r="AZ16" s="54">
        <v>101</v>
      </c>
      <c r="BA16" s="54" t="s">
        <v>89</v>
      </c>
      <c r="BB16" s="54" t="s">
        <v>89</v>
      </c>
      <c r="BD16" s="54" t="s">
        <v>77</v>
      </c>
      <c r="BE16" s="54" t="s">
        <v>60</v>
      </c>
      <c r="BF16" s="54" t="s">
        <v>347</v>
      </c>
      <c r="BG16" s="54" t="s">
        <v>348</v>
      </c>
      <c r="BH16" s="54" t="s">
        <v>349</v>
      </c>
      <c r="BI16" s="54" t="s">
        <v>350</v>
      </c>
      <c r="BJ16" s="54" t="s">
        <v>351</v>
      </c>
      <c r="BK16" s="54">
        <v>88</v>
      </c>
      <c r="BL16" s="54" t="s">
        <v>89</v>
      </c>
      <c r="BM16" s="54" t="s">
        <v>89</v>
      </c>
      <c r="BO16" s="54" t="s">
        <v>77</v>
      </c>
      <c r="BP16" s="54" t="s">
        <v>60</v>
      </c>
      <c r="BQ16" s="54">
        <v>0.33200000000000002</v>
      </c>
      <c r="BR16" s="54">
        <v>2.2610000000000001</v>
      </c>
      <c r="BS16" s="54">
        <v>7.6230000000000002</v>
      </c>
      <c r="BT16" s="54">
        <v>1.256</v>
      </c>
      <c r="BU16" s="54">
        <v>4.3689999999999998</v>
      </c>
      <c r="BV16" s="54">
        <v>287</v>
      </c>
      <c r="BW16" s="54">
        <v>1</v>
      </c>
      <c r="BX16" s="54">
        <v>0</v>
      </c>
    </row>
    <row r="17" spans="1:76" x14ac:dyDescent="0.3">
      <c r="A17" s="52" t="s">
        <v>78</v>
      </c>
      <c r="B17" s="52" t="s">
        <v>60</v>
      </c>
      <c r="C17" s="52">
        <v>0.48</v>
      </c>
      <c r="D17" s="52">
        <v>0.55500000000000005</v>
      </c>
      <c r="E17" s="52">
        <v>0.76600000000000001</v>
      </c>
      <c r="F17" s="52">
        <v>6.0999999999999999E-2</v>
      </c>
      <c r="G17" s="52">
        <v>0.60099999999999998</v>
      </c>
      <c r="H17" s="52">
        <v>31</v>
      </c>
      <c r="I17" s="52">
        <v>1</v>
      </c>
      <c r="J17" s="52">
        <v>0</v>
      </c>
      <c r="L17" s="54" t="s">
        <v>78</v>
      </c>
      <c r="M17" s="54" t="s">
        <v>60</v>
      </c>
      <c r="N17" s="54" t="s">
        <v>83</v>
      </c>
      <c r="O17" s="54" t="s">
        <v>123</v>
      </c>
      <c r="P17" s="54" t="s">
        <v>124</v>
      </c>
      <c r="Q17" s="54" t="s">
        <v>111</v>
      </c>
      <c r="R17" s="54" t="s">
        <v>125</v>
      </c>
      <c r="S17" s="54">
        <v>32</v>
      </c>
      <c r="T17" s="54" t="s">
        <v>88</v>
      </c>
      <c r="U17" s="54" t="s">
        <v>89</v>
      </c>
      <c r="W17" s="54" t="s">
        <v>78</v>
      </c>
      <c r="X17" s="54" t="s">
        <v>60</v>
      </c>
      <c r="Y17" s="54" t="s">
        <v>139</v>
      </c>
      <c r="Z17" s="54" t="s">
        <v>154</v>
      </c>
      <c r="AA17" s="54" t="s">
        <v>155</v>
      </c>
      <c r="AB17" s="54" t="s">
        <v>89</v>
      </c>
      <c r="AC17" s="54" t="s">
        <v>154</v>
      </c>
      <c r="AD17" s="54">
        <v>66</v>
      </c>
      <c r="AE17" s="54" t="s">
        <v>148</v>
      </c>
      <c r="AF17" s="54" t="s">
        <v>89</v>
      </c>
      <c r="AH17" s="54" t="s">
        <v>78</v>
      </c>
      <c r="AI17" s="54" t="s">
        <v>60</v>
      </c>
      <c r="AJ17" s="54" t="s">
        <v>165</v>
      </c>
      <c r="AK17" s="54" t="s">
        <v>200</v>
      </c>
      <c r="AL17" s="54" t="s">
        <v>201</v>
      </c>
      <c r="AM17" s="54" t="s">
        <v>172</v>
      </c>
      <c r="AN17" s="54" t="s">
        <v>202</v>
      </c>
      <c r="AO17" s="54">
        <v>98</v>
      </c>
      <c r="AP17" s="54" t="s">
        <v>88</v>
      </c>
      <c r="AQ17" s="54" t="s">
        <v>89</v>
      </c>
      <c r="AS17" s="54" t="s">
        <v>78</v>
      </c>
      <c r="AT17" s="54" t="s">
        <v>60</v>
      </c>
      <c r="AU17" s="54" t="s">
        <v>217</v>
      </c>
      <c r="AV17" s="54" t="s">
        <v>269</v>
      </c>
      <c r="AW17" s="54" t="s">
        <v>270</v>
      </c>
      <c r="AX17" s="54" t="s">
        <v>271</v>
      </c>
      <c r="AY17" s="54" t="s">
        <v>272</v>
      </c>
      <c r="AZ17" s="54">
        <v>136</v>
      </c>
      <c r="BA17" s="54" t="s">
        <v>89</v>
      </c>
      <c r="BB17" s="54" t="s">
        <v>89</v>
      </c>
      <c r="BD17" s="54" t="s">
        <v>78</v>
      </c>
      <c r="BE17" s="54" t="s">
        <v>60</v>
      </c>
      <c r="BF17" s="54" t="s">
        <v>352</v>
      </c>
      <c r="BG17" s="54" t="s">
        <v>353</v>
      </c>
      <c r="BH17" s="54" t="s">
        <v>354</v>
      </c>
      <c r="BI17" s="54" t="s">
        <v>355</v>
      </c>
      <c r="BJ17" s="54" t="s">
        <v>356</v>
      </c>
      <c r="BK17" s="54">
        <v>157</v>
      </c>
      <c r="BL17" s="54" t="s">
        <v>169</v>
      </c>
      <c r="BM17" s="54" t="s">
        <v>89</v>
      </c>
      <c r="BO17" s="54" t="s">
        <v>78</v>
      </c>
      <c r="BP17" s="54" t="s">
        <v>60</v>
      </c>
      <c r="BQ17" s="54">
        <v>0.24399999999999999</v>
      </c>
      <c r="BR17" s="54">
        <v>1.7789999999999999</v>
      </c>
      <c r="BS17" s="54">
        <v>7.327</v>
      </c>
      <c r="BT17" s="54">
        <v>0.69699999999999995</v>
      </c>
      <c r="BU17" s="54">
        <v>2.5880000000000001</v>
      </c>
      <c r="BV17" s="54">
        <v>383</v>
      </c>
      <c r="BW17" s="54">
        <v>6</v>
      </c>
      <c r="BX17" s="54">
        <v>0</v>
      </c>
    </row>
    <row r="18" spans="1:76" x14ac:dyDescent="0.3">
      <c r="A18" s="52" t="s">
        <v>79</v>
      </c>
      <c r="B18" s="52" t="s">
        <v>60</v>
      </c>
      <c r="C18" s="52">
        <v>0.61399999999999999</v>
      </c>
      <c r="D18" s="52">
        <v>0.72699999999999998</v>
      </c>
      <c r="E18" s="52">
        <v>0.91800000000000004</v>
      </c>
      <c r="F18" s="52">
        <v>7.0000000000000007E-2</v>
      </c>
      <c r="G18" s="52">
        <v>0.83799999999999997</v>
      </c>
      <c r="H18" s="52">
        <v>28</v>
      </c>
      <c r="I18" s="52">
        <v>0</v>
      </c>
      <c r="J18" s="52">
        <v>0</v>
      </c>
      <c r="L18" s="54" t="s">
        <v>79</v>
      </c>
      <c r="M18" s="54" t="s">
        <v>60</v>
      </c>
      <c r="N18" s="54" t="s">
        <v>126</v>
      </c>
      <c r="O18" s="54" t="s">
        <v>127</v>
      </c>
      <c r="P18" s="54" t="s">
        <v>128</v>
      </c>
      <c r="Q18" s="54" t="s">
        <v>104</v>
      </c>
      <c r="R18" s="54" t="s">
        <v>129</v>
      </c>
      <c r="S18" s="54">
        <v>29</v>
      </c>
      <c r="T18" s="54" t="s">
        <v>89</v>
      </c>
      <c r="U18" s="54" t="s">
        <v>89</v>
      </c>
      <c r="W18" s="54" t="s">
        <v>79</v>
      </c>
      <c r="X18" s="54" t="s">
        <v>60</v>
      </c>
      <c r="Y18" s="54" t="s">
        <v>156</v>
      </c>
      <c r="Z18" s="54" t="s">
        <v>157</v>
      </c>
      <c r="AA18" s="54" t="s">
        <v>158</v>
      </c>
      <c r="AB18" s="54" t="s">
        <v>108</v>
      </c>
      <c r="AC18" s="54" t="s">
        <v>127</v>
      </c>
      <c r="AD18" s="54">
        <v>60</v>
      </c>
      <c r="AE18" s="54" t="s">
        <v>89</v>
      </c>
      <c r="AF18" s="54" t="s">
        <v>89</v>
      </c>
      <c r="AH18" s="54" t="s">
        <v>79</v>
      </c>
      <c r="AI18" s="54" t="s">
        <v>60</v>
      </c>
      <c r="AJ18" s="54" t="s">
        <v>203</v>
      </c>
      <c r="AK18" s="54" t="s">
        <v>204</v>
      </c>
      <c r="AL18" s="54" t="s">
        <v>205</v>
      </c>
      <c r="AM18" s="54" t="s">
        <v>206</v>
      </c>
      <c r="AN18" s="54" t="s">
        <v>207</v>
      </c>
      <c r="AO18" s="54">
        <v>85</v>
      </c>
      <c r="AP18" s="54" t="s">
        <v>89</v>
      </c>
      <c r="AQ18" s="54" t="s">
        <v>89</v>
      </c>
      <c r="AS18" s="54" t="s">
        <v>79</v>
      </c>
      <c r="AT18" s="54" t="s">
        <v>60</v>
      </c>
      <c r="AU18" s="54" t="s">
        <v>122</v>
      </c>
      <c r="AV18" s="54" t="s">
        <v>273</v>
      </c>
      <c r="AW18" s="54" t="s">
        <v>274</v>
      </c>
      <c r="AX18" s="54" t="s">
        <v>275</v>
      </c>
      <c r="AY18" s="54" t="s">
        <v>276</v>
      </c>
      <c r="AZ18" s="54">
        <v>119</v>
      </c>
      <c r="BA18" s="54" t="s">
        <v>89</v>
      </c>
      <c r="BB18" s="54" t="s">
        <v>89</v>
      </c>
      <c r="BD18" s="54" t="s">
        <v>79</v>
      </c>
      <c r="BE18" s="54" t="s">
        <v>60</v>
      </c>
      <c r="BF18" s="54" t="s">
        <v>287</v>
      </c>
      <c r="BG18" s="54" t="s">
        <v>357</v>
      </c>
      <c r="BH18" s="54" t="s">
        <v>358</v>
      </c>
      <c r="BI18" s="54" t="s">
        <v>359</v>
      </c>
      <c r="BJ18" s="54" t="s">
        <v>360</v>
      </c>
      <c r="BK18" s="54">
        <v>140</v>
      </c>
      <c r="BL18" s="54" t="s">
        <v>89</v>
      </c>
      <c r="BM18" s="54" t="s">
        <v>89</v>
      </c>
      <c r="BO18" s="54" t="s">
        <v>79</v>
      </c>
      <c r="BP18" s="54" t="s">
        <v>60</v>
      </c>
      <c r="BQ18" s="54">
        <v>0.33800000000000002</v>
      </c>
      <c r="BR18" s="54">
        <v>1.62</v>
      </c>
      <c r="BS18" s="54">
        <v>7.718</v>
      </c>
      <c r="BT18" s="54">
        <v>0.71</v>
      </c>
      <c r="BU18" s="54">
        <v>2.5499999999999998</v>
      </c>
      <c r="BV18" s="54">
        <v>337</v>
      </c>
      <c r="BW18" s="54">
        <v>1</v>
      </c>
      <c r="BX18" s="54">
        <v>0</v>
      </c>
    </row>
    <row r="19" spans="1:76" x14ac:dyDescent="0.3">
      <c r="A19" s="52" t="s">
        <v>80</v>
      </c>
      <c r="B19" s="52" t="s">
        <v>60</v>
      </c>
      <c r="C19" s="52">
        <v>0.51400000000000001</v>
      </c>
      <c r="D19" s="52">
        <v>0.59499999999999997</v>
      </c>
      <c r="E19" s="52">
        <v>0.69299999999999995</v>
      </c>
      <c r="F19" s="52">
        <v>5.7000000000000002E-2</v>
      </c>
      <c r="G19" s="52">
        <v>0.68100000000000005</v>
      </c>
      <c r="H19" s="52">
        <v>12</v>
      </c>
      <c r="I19" s="52">
        <v>0</v>
      </c>
      <c r="J19" s="52">
        <v>0</v>
      </c>
      <c r="L19" s="54" t="s">
        <v>80</v>
      </c>
      <c r="M19" s="54" t="s">
        <v>60</v>
      </c>
      <c r="N19" s="54" t="s">
        <v>130</v>
      </c>
      <c r="O19" s="54" t="s">
        <v>131</v>
      </c>
      <c r="P19" s="54" t="s">
        <v>132</v>
      </c>
      <c r="Q19" s="54" t="s">
        <v>108</v>
      </c>
      <c r="R19" s="54" t="s">
        <v>132</v>
      </c>
      <c r="S19" s="54">
        <v>12</v>
      </c>
      <c r="T19" s="54" t="s">
        <v>89</v>
      </c>
      <c r="U19" s="54" t="s">
        <v>89</v>
      </c>
      <c r="W19" s="54" t="s">
        <v>80</v>
      </c>
      <c r="X19" s="54" t="s">
        <v>60</v>
      </c>
      <c r="Y19" s="54" t="s">
        <v>159</v>
      </c>
      <c r="Z19" s="54" t="s">
        <v>160</v>
      </c>
      <c r="AA19" s="54" t="s">
        <v>151</v>
      </c>
      <c r="AB19" s="54" t="s">
        <v>108</v>
      </c>
      <c r="AC19" s="54" t="s">
        <v>131</v>
      </c>
      <c r="AD19" s="54">
        <v>26</v>
      </c>
      <c r="AE19" s="54" t="s">
        <v>89</v>
      </c>
      <c r="AF19" s="54" t="s">
        <v>89</v>
      </c>
      <c r="AH19" s="54" t="s">
        <v>80</v>
      </c>
      <c r="AI19" s="54" t="s">
        <v>60</v>
      </c>
      <c r="AJ19" s="54" t="s">
        <v>208</v>
      </c>
      <c r="AK19" s="54" t="s">
        <v>196</v>
      </c>
      <c r="AL19" s="54" t="s">
        <v>209</v>
      </c>
      <c r="AM19" s="54" t="s">
        <v>210</v>
      </c>
      <c r="AN19" s="54" t="s">
        <v>211</v>
      </c>
      <c r="AO19" s="54">
        <v>36</v>
      </c>
      <c r="AP19" s="54" t="s">
        <v>89</v>
      </c>
      <c r="AQ19" s="54" t="s">
        <v>89</v>
      </c>
      <c r="AS19" s="54" t="s">
        <v>80</v>
      </c>
      <c r="AT19" s="54" t="s">
        <v>60</v>
      </c>
      <c r="AU19" s="54" t="s">
        <v>277</v>
      </c>
      <c r="AV19" s="54" t="s">
        <v>278</v>
      </c>
      <c r="AW19" s="54" t="s">
        <v>279</v>
      </c>
      <c r="AX19" s="54" t="s">
        <v>280</v>
      </c>
      <c r="AY19" s="54" t="s">
        <v>281</v>
      </c>
      <c r="AZ19" s="54">
        <v>50</v>
      </c>
      <c r="BA19" s="54" t="s">
        <v>148</v>
      </c>
      <c r="BB19" s="54" t="s">
        <v>89</v>
      </c>
      <c r="BD19" s="54" t="s">
        <v>80</v>
      </c>
      <c r="BE19" s="54" t="s">
        <v>60</v>
      </c>
      <c r="BF19" s="54" t="s">
        <v>361</v>
      </c>
      <c r="BG19" s="54" t="s">
        <v>362</v>
      </c>
      <c r="BH19" s="54" t="s">
        <v>363</v>
      </c>
      <c r="BI19" s="54" t="s">
        <v>364</v>
      </c>
      <c r="BJ19" s="54" t="s">
        <v>365</v>
      </c>
      <c r="BK19" s="54">
        <v>60</v>
      </c>
      <c r="BL19" s="54" t="s">
        <v>89</v>
      </c>
      <c r="BM19" s="54" t="s">
        <v>89</v>
      </c>
      <c r="BO19" s="54" t="s">
        <v>80</v>
      </c>
      <c r="BP19" s="54" t="s">
        <v>60</v>
      </c>
      <c r="BQ19" s="54">
        <v>0.33800000000000002</v>
      </c>
      <c r="BR19" s="54">
        <v>3.052</v>
      </c>
      <c r="BS19" s="54">
        <v>7.181</v>
      </c>
      <c r="BT19" s="54">
        <v>1.173</v>
      </c>
      <c r="BU19" s="54">
        <v>4.548</v>
      </c>
      <c r="BV19" s="54">
        <v>142</v>
      </c>
      <c r="BW19" s="54">
        <v>2</v>
      </c>
      <c r="BX19" s="54">
        <v>0</v>
      </c>
    </row>
    <row r="20" spans="1:76" x14ac:dyDescent="0.3">
      <c r="A20" s="52" t="s">
        <v>81</v>
      </c>
      <c r="B20" s="52" t="s">
        <v>60</v>
      </c>
      <c r="C20" s="52">
        <v>0.48799999999999999</v>
      </c>
      <c r="D20" s="52">
        <v>0.54</v>
      </c>
      <c r="E20" s="52">
        <v>0.624</v>
      </c>
      <c r="F20" s="52">
        <v>0.04</v>
      </c>
      <c r="G20" s="52">
        <v>0.57599999999999996</v>
      </c>
      <c r="H20" s="52">
        <v>13</v>
      </c>
      <c r="I20" s="52">
        <v>0</v>
      </c>
      <c r="J20" s="52">
        <v>0</v>
      </c>
      <c r="L20" s="54" t="s">
        <v>81</v>
      </c>
      <c r="M20" s="54" t="s">
        <v>60</v>
      </c>
      <c r="N20" s="54" t="s">
        <v>133</v>
      </c>
      <c r="O20" s="54" t="s">
        <v>134</v>
      </c>
      <c r="P20" s="54" t="s">
        <v>135</v>
      </c>
      <c r="Q20" s="54" t="s">
        <v>104</v>
      </c>
      <c r="R20" s="54" t="s">
        <v>136</v>
      </c>
      <c r="S20" s="54">
        <v>13</v>
      </c>
      <c r="T20" s="54" t="s">
        <v>89</v>
      </c>
      <c r="U20" s="54" t="s">
        <v>89</v>
      </c>
      <c r="W20" s="54" t="s">
        <v>81</v>
      </c>
      <c r="X20" s="54" t="s">
        <v>60</v>
      </c>
      <c r="Y20" s="54" t="s">
        <v>161</v>
      </c>
      <c r="Z20" s="54" t="s">
        <v>162</v>
      </c>
      <c r="AA20" s="54" t="s">
        <v>163</v>
      </c>
      <c r="AB20" s="54" t="s">
        <v>108</v>
      </c>
      <c r="AC20" s="54" t="s">
        <v>134</v>
      </c>
      <c r="AD20" s="54">
        <v>28</v>
      </c>
      <c r="AE20" s="54" t="s">
        <v>89</v>
      </c>
      <c r="AF20" s="54" t="s">
        <v>89</v>
      </c>
      <c r="AH20" s="54" t="s">
        <v>81</v>
      </c>
      <c r="AI20" s="54" t="s">
        <v>60</v>
      </c>
      <c r="AJ20" s="54" t="s">
        <v>161</v>
      </c>
      <c r="AK20" s="54" t="s">
        <v>212</v>
      </c>
      <c r="AL20" s="54" t="s">
        <v>126</v>
      </c>
      <c r="AM20" s="54" t="s">
        <v>213</v>
      </c>
      <c r="AN20" s="54" t="s">
        <v>214</v>
      </c>
      <c r="AO20" s="54">
        <v>40</v>
      </c>
      <c r="AP20" s="54" t="s">
        <v>89</v>
      </c>
      <c r="AQ20" s="54" t="s">
        <v>89</v>
      </c>
      <c r="AS20" s="54" t="s">
        <v>81</v>
      </c>
      <c r="AT20" s="54" t="s">
        <v>60</v>
      </c>
      <c r="AU20" s="54" t="s">
        <v>282</v>
      </c>
      <c r="AV20" s="54" t="s">
        <v>283</v>
      </c>
      <c r="AW20" s="54" t="s">
        <v>284</v>
      </c>
      <c r="AX20" s="54" t="s">
        <v>285</v>
      </c>
      <c r="AY20" s="54" t="s">
        <v>286</v>
      </c>
      <c r="AZ20" s="54">
        <v>56</v>
      </c>
      <c r="BA20" s="54" t="s">
        <v>89</v>
      </c>
      <c r="BB20" s="54" t="s">
        <v>89</v>
      </c>
      <c r="BD20" s="54" t="s">
        <v>81</v>
      </c>
      <c r="BE20" s="54" t="s">
        <v>60</v>
      </c>
      <c r="BF20" s="54" t="s">
        <v>366</v>
      </c>
      <c r="BG20" s="54" t="s">
        <v>367</v>
      </c>
      <c r="BH20" s="54" t="s">
        <v>368</v>
      </c>
      <c r="BI20" s="54" t="s">
        <v>369</v>
      </c>
      <c r="BJ20" s="54" t="s">
        <v>370</v>
      </c>
      <c r="BK20" s="54">
        <v>66</v>
      </c>
      <c r="BL20" s="54" t="s">
        <v>89</v>
      </c>
      <c r="BM20" s="54" t="s">
        <v>89</v>
      </c>
      <c r="BO20" s="54" t="s">
        <v>81</v>
      </c>
      <c r="BP20" s="54" t="s">
        <v>60</v>
      </c>
      <c r="BQ20" s="54">
        <v>0.29299999999999998</v>
      </c>
      <c r="BR20" s="54">
        <v>1.78</v>
      </c>
      <c r="BS20" s="54">
        <v>7.7149999999999999</v>
      </c>
      <c r="BT20" s="54">
        <v>0.88700000000000001</v>
      </c>
      <c r="BU20" s="54">
        <v>3.105</v>
      </c>
      <c r="BV20" s="54">
        <v>159</v>
      </c>
      <c r="BW20" s="54">
        <v>1</v>
      </c>
      <c r="BX20" s="54">
        <v>0</v>
      </c>
    </row>
    <row r="21" spans="1:76" x14ac:dyDescent="0.3">
      <c r="A21" s="64" t="s">
        <v>137</v>
      </c>
      <c r="B21" s="65"/>
      <c r="C21" s="65"/>
      <c r="D21" s="65"/>
      <c r="E21" s="65"/>
      <c r="F21" s="65"/>
      <c r="G21" s="65"/>
      <c r="H21" s="65"/>
      <c r="I21" s="65"/>
      <c r="J21" s="65"/>
      <c r="L21" s="63" t="s">
        <v>82</v>
      </c>
      <c r="M21" s="63"/>
      <c r="N21" s="63"/>
      <c r="O21" s="63"/>
      <c r="P21" s="63"/>
      <c r="Q21" s="63"/>
      <c r="R21" s="63"/>
      <c r="S21" s="63"/>
      <c r="T21" s="63"/>
      <c r="U21" s="63"/>
      <c r="W21" s="63" t="s">
        <v>138</v>
      </c>
      <c r="X21" s="63"/>
      <c r="Y21" s="63"/>
      <c r="Z21" s="63"/>
      <c r="AA21" s="63"/>
      <c r="AB21" s="63"/>
      <c r="AC21" s="63"/>
      <c r="AD21" s="63"/>
      <c r="AE21" s="63"/>
      <c r="AF21" s="63"/>
      <c r="AH21" s="63" t="s">
        <v>215</v>
      </c>
      <c r="AI21" s="63"/>
      <c r="AJ21" s="63"/>
      <c r="AK21" s="63"/>
      <c r="AL21" s="63"/>
      <c r="AM21" s="63"/>
      <c r="AN21" s="63"/>
      <c r="AO21" s="63"/>
      <c r="AP21" s="63"/>
      <c r="AQ21" s="63"/>
      <c r="AS21" s="63" t="s">
        <v>216</v>
      </c>
      <c r="AT21" s="63"/>
      <c r="AU21" s="63"/>
      <c r="AV21" s="63"/>
      <c r="AW21" s="63"/>
      <c r="AX21" s="63"/>
      <c r="AY21" s="63"/>
      <c r="AZ21" s="63"/>
      <c r="BA21" s="63"/>
      <c r="BB21" s="63"/>
      <c r="BD21" s="63" t="s">
        <v>371</v>
      </c>
      <c r="BE21" s="63"/>
      <c r="BF21" s="63"/>
      <c r="BG21" s="63"/>
      <c r="BH21" s="63"/>
      <c r="BI21" s="63"/>
      <c r="BJ21" s="63"/>
      <c r="BK21" s="63"/>
      <c r="BL21" s="63"/>
      <c r="BM21" s="63"/>
      <c r="BO21" s="63" t="s">
        <v>372</v>
      </c>
      <c r="BP21" s="63"/>
      <c r="BQ21" s="63"/>
      <c r="BR21" s="63"/>
      <c r="BS21" s="63"/>
      <c r="BT21" s="63"/>
      <c r="BU21" s="63"/>
      <c r="BV21" s="63"/>
      <c r="BW21" s="63"/>
      <c r="BX21" s="63"/>
    </row>
  </sheetData>
  <mergeCells count="7">
    <mergeCell ref="BO21:BX21"/>
    <mergeCell ref="A21:J21"/>
    <mergeCell ref="L21:U21"/>
    <mergeCell ref="W21:AF21"/>
    <mergeCell ref="AH21:AQ21"/>
    <mergeCell ref="AS21:BB21"/>
    <mergeCell ref="BD21:B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Автоматизированный расчет</vt:lpstr>
      <vt:lpstr>Соответствие</vt:lpstr>
      <vt:lpstr>SummaryReport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Кадильников Алексей</cp:lastModifiedBy>
  <dcterms:created xsi:type="dcterms:W3CDTF">2015-06-05T18:19:34Z</dcterms:created>
  <dcterms:modified xsi:type="dcterms:W3CDTF">2023-12-23T13:16:47Z</dcterms:modified>
</cp:coreProperties>
</file>