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rtk\OneDrive\Рабочий стол\"/>
    </mc:Choice>
  </mc:AlternateContent>
  <xr:revisionPtr revIDLastSave="0" documentId="13_ncr:1_{E6E11ACE-F2CE-4A01-97B2-770C7DDCC2F3}" xr6:coauthVersionLast="47" xr6:coauthVersionMax="47" xr10:uidLastSave="{00000000-0000-0000-0000-000000000000}"/>
  <bookViews>
    <workbookView xWindow="-30828" yWindow="-108" windowWidth="30936" windowHeight="16896" activeTab="2" xr2:uid="{00000000-000D-0000-FFFF-FFFF00000000}"/>
  </bookViews>
  <sheets>
    <sheet name="Лист1" sheetId="4" r:id="rId1"/>
    <sheet name="Лист2" sheetId="5" r:id="rId2"/>
    <sheet name="Автоматизированный расчет" sheetId="3" r:id="rId3"/>
    <sheet name="Соответ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C53" i="3"/>
  <c r="A68" i="3"/>
  <c r="D43" i="3"/>
  <c r="D44" i="3"/>
  <c r="D45" i="3"/>
  <c r="D46" i="3"/>
  <c r="D47" i="3"/>
  <c r="D48" i="3"/>
  <c r="D49" i="3"/>
  <c r="D50" i="3"/>
  <c r="D51" i="3"/>
  <c r="D52" i="3"/>
  <c r="E20" i="3"/>
  <c r="F20" i="3" s="1"/>
  <c r="E21" i="3"/>
  <c r="F21" i="3" s="1"/>
  <c r="E14" i="3"/>
  <c r="F14" i="3" s="1"/>
  <c r="E15" i="3"/>
  <c r="F15" i="3" s="1"/>
  <c r="E9" i="3"/>
  <c r="F9" i="3" s="1"/>
  <c r="E2" i="3"/>
  <c r="F2" i="3" s="1"/>
  <c r="E3" i="3"/>
  <c r="F3" i="3" s="1"/>
  <c r="D20" i="3"/>
  <c r="D21" i="3"/>
  <c r="D14" i="3"/>
  <c r="D15" i="3"/>
  <c r="D9" i="3"/>
  <c r="D2" i="3"/>
  <c r="D3" i="3"/>
  <c r="E29" i="3"/>
  <c r="F29" i="3" s="1"/>
  <c r="F27" i="3"/>
  <c r="E28" i="3"/>
  <c r="F28" i="3" s="1"/>
  <c r="D27" i="3"/>
  <c r="D28" i="3"/>
  <c r="D30" i="3"/>
  <c r="E30" i="3"/>
  <c r="F30" i="3" s="1"/>
  <c r="D42" i="3"/>
  <c r="D29" i="3"/>
  <c r="S6" i="3"/>
  <c r="U6" i="3" s="1"/>
  <c r="P6" i="3"/>
  <c r="H9" i="3" l="1"/>
  <c r="H14" i="3"/>
  <c r="H20" i="3"/>
  <c r="H15" i="3"/>
  <c r="H21" i="3"/>
  <c r="H2" i="3"/>
  <c r="H3" i="3"/>
  <c r="H28" i="3"/>
  <c r="B51" i="3" s="1"/>
  <c r="E51" i="3" s="1"/>
  <c r="H27" i="3"/>
  <c r="H30" i="3"/>
  <c r="D53" i="3"/>
  <c r="A67" i="3"/>
  <c r="H29" i="3"/>
  <c r="W2" i="3"/>
  <c r="V6" i="3" s="1"/>
  <c r="S4" i="3"/>
  <c r="P3" i="3"/>
  <c r="B52" i="3" l="1"/>
  <c r="E52" i="3" s="1"/>
  <c r="B43" i="3"/>
  <c r="E43" i="3" s="1"/>
  <c r="E4" i="3"/>
  <c r="P4" i="3" l="1"/>
  <c r="P5" i="3"/>
  <c r="D22" i="3"/>
  <c r="D26" i="3"/>
  <c r="D4" i="3"/>
  <c r="V2" i="3"/>
  <c r="S2" i="3"/>
  <c r="U2" i="3" s="1"/>
  <c r="S5" i="3"/>
  <c r="U4" i="3"/>
  <c r="D17" i="3" s="1"/>
  <c r="S3" i="3"/>
  <c r="U3" i="3" s="1"/>
  <c r="D11" i="3" s="1"/>
  <c r="A58" i="3" l="1"/>
  <c r="C58" i="3" s="1"/>
  <c r="U5" i="3"/>
  <c r="D23" i="3" s="1"/>
  <c r="D6" i="3"/>
  <c r="A62" i="3"/>
  <c r="C62" i="3" s="1"/>
  <c r="A64" i="3"/>
  <c r="C64" i="3" s="1"/>
  <c r="A63" i="3"/>
  <c r="C63" i="3" s="1"/>
  <c r="A66" i="3"/>
  <c r="C66" i="3" s="1"/>
  <c r="A65" i="3"/>
  <c r="C65" i="3" s="1"/>
  <c r="A61" i="3"/>
  <c r="C61" i="3" s="1"/>
  <c r="E25" i="3"/>
  <c r="F25" i="3" s="1"/>
  <c r="E19" i="3"/>
  <c r="F19" i="3" s="1"/>
  <c r="D16" i="3"/>
  <c r="D5" i="3"/>
  <c r="D25" i="3"/>
  <c r="D19" i="3"/>
  <c r="D13" i="3"/>
  <c r="D8" i="3"/>
  <c r="D10" i="3"/>
  <c r="D24" i="3"/>
  <c r="D18" i="3"/>
  <c r="D12" i="3"/>
  <c r="D7" i="3"/>
  <c r="E13" i="3"/>
  <c r="F13" i="3" s="1"/>
  <c r="E8" i="3"/>
  <c r="F8" i="3" s="1"/>
  <c r="E24" i="3"/>
  <c r="F24" i="3" s="1"/>
  <c r="E18" i="3"/>
  <c r="F18" i="3" s="1"/>
  <c r="E12" i="3"/>
  <c r="F12" i="3" s="1"/>
  <c r="E7" i="3"/>
  <c r="F7" i="3" s="1"/>
  <c r="E23" i="3"/>
  <c r="F23" i="3" s="1"/>
  <c r="E17" i="3"/>
  <c r="F17" i="3" s="1"/>
  <c r="H17" i="3" s="1"/>
  <c r="E11" i="3"/>
  <c r="F11" i="3" s="1"/>
  <c r="H11" i="3" s="1"/>
  <c r="E6" i="3"/>
  <c r="F6" i="3" s="1"/>
  <c r="F4" i="3"/>
  <c r="H4" i="3" s="1"/>
  <c r="E26" i="3"/>
  <c r="F26" i="3" s="1"/>
  <c r="H26" i="3" s="1"/>
  <c r="E22" i="3"/>
  <c r="F22" i="3" s="1"/>
  <c r="H22" i="3" s="1"/>
  <c r="E16" i="3"/>
  <c r="F16" i="3" s="1"/>
  <c r="E10" i="3"/>
  <c r="F10" i="3" s="1"/>
  <c r="E5" i="3"/>
  <c r="F5" i="3" s="1"/>
  <c r="V4" i="3"/>
  <c r="V3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U8" i="3" l="1"/>
  <c r="H23" i="3"/>
  <c r="H5" i="3"/>
  <c r="B45" i="3" s="1"/>
  <c r="E45" i="3" s="1"/>
  <c r="H6" i="3"/>
  <c r="H13" i="3"/>
  <c r="H19" i="3"/>
  <c r="H25" i="3"/>
  <c r="H8" i="3"/>
  <c r="B48" i="3" s="1"/>
  <c r="E48" i="3" s="1"/>
  <c r="H18" i="3"/>
  <c r="H12" i="3"/>
  <c r="B49" i="3" s="1"/>
  <c r="E49" i="3" s="1"/>
  <c r="H10" i="3"/>
  <c r="B42" i="3" s="1"/>
  <c r="H7" i="3"/>
  <c r="B47" i="3" s="1"/>
  <c r="E47" i="3" s="1"/>
  <c r="H16" i="3"/>
  <c r="B44" i="3" s="1"/>
  <c r="E44" i="3" s="1"/>
  <c r="H24" i="3"/>
  <c r="V8" i="3"/>
  <c r="I40" i="2"/>
  <c r="I44" i="2"/>
  <c r="I41" i="2"/>
  <c r="I32" i="2"/>
  <c r="I31" i="2"/>
  <c r="I30" i="2"/>
  <c r="I29" i="2"/>
  <c r="I28" i="2"/>
  <c r="I27" i="2"/>
  <c r="I26" i="2"/>
  <c r="B50" i="3" l="1"/>
  <c r="E50" i="3" s="1"/>
  <c r="B46" i="3"/>
  <c r="E46" i="3" s="1"/>
  <c r="E42" i="3"/>
  <c r="B53" i="3" l="1"/>
</calcChain>
</file>

<file path=xl/sharedStrings.xml><?xml version="1.0" encoding="utf-8"?>
<sst xmlns="http://schemas.openxmlformats.org/spreadsheetml/2006/main" count="219" uniqueCount="71">
  <si>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</si>
  <si>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</si>
  <si>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</si>
  <si>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</si>
  <si>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</si>
  <si>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</si>
  <si>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</si>
  <si>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</si>
  <si>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</si>
  <si>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</si>
  <si>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</si>
  <si>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</si>
  <si>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</si>
  <si>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</si>
  <si>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</si>
  <si>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</si>
  <si>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</si>
  <si>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</si>
  <si>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</si>
  <si>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</si>
  <si>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</si>
  <si>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</si>
  <si>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</si>
  <si>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</si>
  <si>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</si>
  <si>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</si>
  <si>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</si>
  <si>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</si>
  <si>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</si>
  <si>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</si>
  <si>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</si>
  <si>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</si>
  <si>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</si>
  <si>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</si>
  <si>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</si>
  <si>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</si>
  <si>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</si>
  <si>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</si>
  <si>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</si>
  <si>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</si>
  <si>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</si>
  <si>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</si>
  <si>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</si>
  <si>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</si>
  <si>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</si>
  <si>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</si>
  <si>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</si>
  <si>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</si>
  <si>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</si>
  <si>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</si>
  <si>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</si>
  <si>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</si>
  <si>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</si>
  <si>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</si>
  <si>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</si>
  <si>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</si>
  <si>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</si>
  <si>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</si>
  <si>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</si>
  <si>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</si>
  <si>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</si>
  <si>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ОТЛАДОЧНЫЙ ТЕСТ</t>
  </si>
  <si>
    <t>Регистрация</t>
  </si>
  <si>
    <t>Заполнение полей для регистрации</t>
  </si>
  <si>
    <t>ПРОФИЛЬ</t>
  </si>
  <si>
    <t>Транзакций за 20 мин</t>
  </si>
  <si>
    <t>Транзакций в час</t>
  </si>
  <si>
    <t>Отклонение от профиля в %</t>
  </si>
  <si>
    <t>Переход на главную страницу</t>
  </si>
  <si>
    <t>Переход на страницу регистрации</t>
  </si>
  <si>
    <t>Переход на страницу для поиска билета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</si>
</sst>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51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Alignment="1">
      <alignment horizontal="left"/>
    </xf>
    <xf numFmtId="0" fontId="0" fillId="35" borderId="2" xfId="0" applyFill="1" applyBorder="1"/>
    <xf numFmtId="1" fontId="0" fillId="0" borderId="0" xfId="0" applyNumberFormat="1"/>
    <xf numFmtId="2" fontId="0" fillId="0" borderId="0" xfId="0" applyNumberFormat="1"/>
    <xf numFmtId="0" fontId="0" fillId="36" borderId="2" xfId="0" applyFill="1" applyBorder="1"/>
    <xf numFmtId="0" fontId="0" fillId="0" borderId="2" xfId="0" applyBorder="1"/>
    <xf numFmtId="0" fontId="26" fillId="0" borderId="2" xfId="0" applyFont="1" applyBorder="1"/>
    <xf numFmtId="164" fontId="0" fillId="0" borderId="2" xfId="0" applyNumberFormat="1" applyBorder="1"/>
    <xf numFmtId="1" fontId="26" fillId="0" borderId="2" xfId="0" applyNumberFormat="1" applyFont="1" applyBorder="1"/>
    <xf numFmtId="9" fontId="26" fillId="0" borderId="2" xfId="0" applyNumberFormat="1" applyFont="1" applyBorder="1"/>
    <xf numFmtId="0" fontId="26" fillId="36" borderId="2" xfId="0" applyFont="1" applyFill="1" applyBorder="1"/>
    <xf numFmtId="1" fontId="0" fillId="0" borderId="2" xfId="0" applyNumberFormat="1" applyBorder="1"/>
    <xf numFmtId="0" fontId="9" fillId="0" borderId="0" xfId="0" applyFont="1" applyAlignment="1">
      <alignment horizontal="right"/>
    </xf>
    <xf numFmtId="0" fontId="27" fillId="0" borderId="0" xfId="0" applyFont="1"/>
    <xf numFmtId="0" fontId="9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2"/>
    <xf numFmtId="0" fontId="7" fillId="3" borderId="2" xfId="2" applyBorder="1"/>
    <xf numFmtId="9" fontId="7" fillId="3" borderId="0" xfId="2" applyNumberFormat="1"/>
    <xf numFmtId="0" fontId="7" fillId="3" borderId="0" xfId="2" applyBorder="1"/>
    <xf numFmtId="0" fontId="9" fillId="38" borderId="2" xfId="0" applyFont="1" applyFill="1" applyBorder="1"/>
    <xf numFmtId="1" fontId="27" fillId="38" borderId="2" xfId="0" applyNumberFormat="1" applyFont="1" applyFill="1" applyBorder="1"/>
    <xf numFmtId="0" fontId="3" fillId="0" borderId="2" xfId="0" applyFont="1" applyBorder="1" applyAlignment="1">
      <alignment horizontal="left" vertical="center" wrapText="1"/>
    </xf>
    <xf numFmtId="0" fontId="3" fillId="37" borderId="2" xfId="0" applyFont="1" applyFill="1" applyBorder="1" applyAlignment="1">
      <alignment horizontal="center" vertical="center" wrapText="1"/>
    </xf>
    <xf numFmtId="1" fontId="28" fillId="37" borderId="2" xfId="0" applyNumberFormat="1" applyFont="1" applyFill="1" applyBorder="1" applyAlignment="1">
      <alignment horizontal="right" wrapText="1"/>
    </xf>
    <xf numFmtId="0" fontId="9" fillId="37" borderId="2" xfId="44" applyNumberFormat="1" applyFont="1" applyFill="1" applyBorder="1" applyAlignment="1">
      <alignment horizontal="right"/>
    </xf>
    <xf numFmtId="0" fontId="9" fillId="37" borderId="2" xfId="0" applyFont="1" applyFill="1" applyBorder="1"/>
    <xf numFmtId="0" fontId="9" fillId="39" borderId="2" xfId="0" applyFont="1" applyFill="1" applyBorder="1" applyAlignment="1">
      <alignment horizontal="center" vertical="center"/>
    </xf>
    <xf numFmtId="0" fontId="5" fillId="36" borderId="2" xfId="0" applyFont="1" applyFill="1" applyBorder="1"/>
    <xf numFmtId="0" fontId="4" fillId="36" borderId="2" xfId="0" applyFont="1" applyFill="1" applyBorder="1" applyAlignment="1">
      <alignment horizontal="left" vertical="center" wrapText="1"/>
    </xf>
    <xf numFmtId="0" fontId="0" fillId="35" borderId="0" xfId="0" applyFill="1"/>
    <xf numFmtId="0" fontId="26" fillId="0" borderId="0" xfId="0" applyFont="1"/>
    <xf numFmtId="0" fontId="0" fillId="0" borderId="0" xfId="0" applyAlignment="1">
      <alignment horizontal="center"/>
    </xf>
    <xf numFmtId="0" fontId="9" fillId="37" borderId="2" xfId="0" applyFont="1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charset val="204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адильников Алексей" refreshedDate="45263.623008333336" createdVersion="6" refreshedVersion="8" minRefreshableVersion="3" recordCount="21" xr:uid="{849ED774-79A0-8640-B03A-801DA7FF34DA}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50"/>
    </cacheField>
    <cacheField name="одним пользователем в минуту" numFmtId="2">
      <sharedItems containsSemiMixedTypes="0" containsString="0" containsNumber="1" minValue="0.4" maxValue="1.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07.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Покупка билета"/>
    <x v="0"/>
    <n v="1"/>
    <n v="1"/>
    <n v="80"/>
    <n v="0.75"/>
    <n v="60"/>
    <n v="45"/>
  </r>
  <r>
    <s v="Покупка билета"/>
    <x v="1"/>
    <n v="1"/>
    <n v="1"/>
    <n v="80"/>
    <n v="0.75"/>
    <n v="60"/>
    <n v="45"/>
  </r>
  <r>
    <s v="Покупка билета"/>
    <x v="2"/>
    <n v="1"/>
    <n v="1"/>
    <n v="80"/>
    <n v="0.75"/>
    <n v="60"/>
    <n v="45"/>
  </r>
  <r>
    <s v="Покупка билета"/>
    <x v="3"/>
    <n v="1"/>
    <n v="1"/>
    <n v="80"/>
    <n v="0.75"/>
    <n v="60"/>
    <n v="45"/>
  </r>
  <r>
    <s v="Покупка билета"/>
    <x v="4"/>
    <n v="1"/>
    <n v="1"/>
    <n v="80"/>
    <n v="0.75"/>
    <n v="60"/>
    <n v="45"/>
  </r>
  <r>
    <s v="Удаление бронирования "/>
    <x v="0"/>
    <n v="1"/>
    <n v="1"/>
    <n v="50"/>
    <n v="1.2"/>
    <n v="60"/>
    <n v="72"/>
  </r>
  <r>
    <s v="Удаление бронирования "/>
    <x v="4"/>
    <n v="1"/>
    <n v="1"/>
    <n v="50"/>
    <n v="1.2"/>
    <n v="60"/>
    <n v="72"/>
  </r>
  <r>
    <s v="Удаление бронирования "/>
    <x v="5"/>
    <n v="1"/>
    <n v="1"/>
    <n v="50"/>
    <n v="1.2"/>
    <n v="60"/>
    <n v="72"/>
  </r>
  <r>
    <s v="Удаление бронирования "/>
    <x v="6"/>
    <n v="1"/>
    <n v="1"/>
    <n v="50"/>
    <n v="1.2"/>
    <n v="60"/>
    <n v="72"/>
  </r>
  <r>
    <s v="Поиск билета без оплаты"/>
    <x v="0"/>
    <n v="1"/>
    <n v="2"/>
    <n v="78"/>
    <n v="0.76923076923076927"/>
    <n v="60"/>
    <n v="92.307692307692307"/>
  </r>
  <r>
    <s v="Поиск билета без оплаты"/>
    <x v="1"/>
    <n v="1"/>
    <n v="2"/>
    <n v="78"/>
    <n v="0.76923076923076927"/>
    <n v="60"/>
    <n v="92.307692307692307"/>
  </r>
  <r>
    <s v="Поиск билета без оплаты"/>
    <x v="2"/>
    <n v="1"/>
    <n v="2"/>
    <n v="78"/>
    <n v="0.76923076923076927"/>
    <n v="60"/>
    <n v="92.307692307692307"/>
  </r>
  <r>
    <s v="Поиск билета без оплаты"/>
    <x v="6"/>
    <n v="1"/>
    <n v="2"/>
    <n v="78"/>
    <n v="0.76923076923076927"/>
    <n v="60"/>
    <n v="92.307692307692307"/>
  </r>
  <r>
    <s v="Покупка билета (без просмотра квитанции)"/>
    <x v="0"/>
    <n v="1"/>
    <n v="3"/>
    <n v="100"/>
    <n v="0.6"/>
    <n v="60"/>
    <n v="107.99999999999999"/>
  </r>
  <r>
    <s v="Покупка билета (без просмотра квитанции)"/>
    <x v="1"/>
    <n v="1"/>
    <n v="3"/>
    <n v="100"/>
    <n v="0.6"/>
    <n v="60"/>
    <n v="107.99999999999999"/>
  </r>
  <r>
    <s v="Покупка билета (без просмотра квитанции)"/>
    <x v="2"/>
    <n v="1"/>
    <n v="3"/>
    <n v="100"/>
    <n v="0.6"/>
    <n v="60"/>
    <n v="107.99999999999999"/>
  </r>
  <r>
    <s v="Покупка билета (без просмотра квитанции)"/>
    <x v="3"/>
    <n v="1"/>
    <n v="3"/>
    <n v="100"/>
    <n v="0.6"/>
    <n v="60"/>
    <n v="107.99999999999999"/>
  </r>
  <r>
    <s v="Покупка билета (без просмотра квитанции)"/>
    <x v="6"/>
    <n v="1"/>
    <n v="3"/>
    <n v="100"/>
    <n v="0.6"/>
    <n v="60"/>
    <n v="107.99999999999999"/>
  </r>
  <r>
    <s v="Ознакомление с путевым листом"/>
    <x v="0"/>
    <n v="1"/>
    <n v="2"/>
    <n v="150"/>
    <n v="0.4"/>
    <n v="60"/>
    <n v="48"/>
  </r>
  <r>
    <s v="Ознакомление с путевым листом"/>
    <x v="4"/>
    <n v="1"/>
    <n v="2"/>
    <n v="150"/>
    <n v="0.4"/>
    <n v="60"/>
    <n v="48"/>
  </r>
  <r>
    <s v="Ознакомление с путевым листом"/>
    <x v="6"/>
    <n v="1"/>
    <n v="2"/>
    <n v="150"/>
    <n v="0.4"/>
    <n v="60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A70:B78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D3FE84-0587-4834-A9E5-8B3A8EF75468}" name="Таблица1" displayName="Таблица1" ref="A1:H6" totalsRowShown="0">
  <autoFilter ref="A1:H6" xr:uid="{74D3FE84-0587-4834-A9E5-8B3A8EF75468}"/>
  <tableColumns count="8">
    <tableColumn id="1" xr3:uid="{8C6EC4F0-A28A-4693-968A-0CED817DB460}" name="Script name"/>
    <tableColumn id="2" xr3:uid="{E261F68A-20AD-448F-B42C-0EEF6BA54242}" name="transaction rq"/>
    <tableColumn id="3" xr3:uid="{9E85B63F-0185-4768-A0E4-9866C9115599}" name="count"/>
    <tableColumn id="4" xr3:uid="{65A9ECBA-A345-42AB-B399-FE5BC811179F}" name="VU"/>
    <tableColumn id="5" xr3:uid="{0E69A51B-99D0-45E0-8C51-14210262307C}" name="pacing"/>
    <tableColumn id="6" xr3:uid="{0D0914FE-8F99-4747-A615-CFFEFD47A6C3}" name="одним пользователем в минуту"/>
    <tableColumn id="7" xr3:uid="{EBCC265E-4C39-413F-BBA3-B9AF5F9BB5D6}" name="Длительность ступени"/>
    <tableColumn id="8" xr3:uid="{42F97484-1CD9-4BF1-AA10-4B1F20901F51}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437E1-AD2E-43F4-8CF5-48773E9561F1}" name="Таблица2" displayName="Таблица2" ref="A1:H4" totalsRowShown="0">
  <autoFilter ref="A1:H4" xr:uid="{992437E1-AD2E-43F4-8CF5-48773E9561F1}"/>
  <tableColumns count="8">
    <tableColumn id="1" xr3:uid="{5565F436-74A7-4C57-A673-6CDE7AA1F681}" name="Script name"/>
    <tableColumn id="2" xr3:uid="{A09F8A05-2170-4D43-AC85-7D05626F3907}" name="transaction rq"/>
    <tableColumn id="3" xr3:uid="{BDBD0E6F-815F-4530-ACD0-A4D147813DCC}" name="count"/>
    <tableColumn id="4" xr3:uid="{86544ED3-BCA0-4B5F-8579-ED873F99009D}" name="VU"/>
    <tableColumn id="5" xr3:uid="{98FC913F-8200-475C-BD19-0F5265EF0C4F}" name="pacing"/>
    <tableColumn id="6" xr3:uid="{3D127661-C06F-4C7C-AEB4-93C5A1666357}" name="одним пользователем в минуту"/>
    <tableColumn id="7" xr3:uid="{BF09DF5F-FB0C-4E6E-9BB4-44F449380403}" name="Длительность ступени"/>
    <tableColumn id="8" xr3:uid="{B718C07A-A80B-4346-AB47-2021569577B4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56E0-BF32-4884-B2B3-93C067001D87}">
  <dimension ref="A1:H6"/>
  <sheetViews>
    <sheetView workbookViewId="0">
      <selection sqref="A1:H6"/>
    </sheetView>
  </sheetViews>
  <sheetFormatPr defaultRowHeight="14.4" x14ac:dyDescent="0.3"/>
  <cols>
    <col min="1" max="1" width="12.88671875" customWidth="1"/>
    <col min="2" max="2" width="14.5546875" customWidth="1"/>
    <col min="6" max="6" width="31" customWidth="1"/>
    <col min="7" max="7" width="22.44140625" customWidth="1"/>
  </cols>
  <sheetData>
    <row r="1" spans="1:8" x14ac:dyDescent="0.3">
      <c r="A1" t="s">
        <v>39</v>
      </c>
      <c r="B1" t="s">
        <v>40</v>
      </c>
      <c r="C1" t="s">
        <v>41</v>
      </c>
      <c r="D1" t="s">
        <v>46</v>
      </c>
      <c r="E1" t="s">
        <v>56</v>
      </c>
      <c r="F1" t="s">
        <v>57</v>
      </c>
      <c r="G1" t="s">
        <v>58</v>
      </c>
      <c r="H1" t="s">
        <v>7</v>
      </c>
    </row>
    <row r="2" spans="1:8" x14ac:dyDescent="0.3">
      <c r="A2" t="s">
        <v>8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3">
      <c r="A3" t="s">
        <v>11</v>
      </c>
      <c r="B3" t="s">
        <v>0</v>
      </c>
      <c r="C3">
        <v>1</v>
      </c>
      <c r="D3">
        <v>2</v>
      </c>
      <c r="E3">
        <v>150</v>
      </c>
      <c r="F3">
        <v>0.4</v>
      </c>
      <c r="G3">
        <v>60</v>
      </c>
      <c r="H3">
        <v>48</v>
      </c>
    </row>
    <row r="4" spans="1:8" x14ac:dyDescent="0.3">
      <c r="A4" t="s">
        <v>10</v>
      </c>
      <c r="B4" t="s">
        <v>0</v>
      </c>
      <c r="C4">
        <v>1</v>
      </c>
      <c r="D4">
        <v>1</v>
      </c>
      <c r="E4">
        <v>30</v>
      </c>
      <c r="F4">
        <v>2</v>
      </c>
      <c r="G4">
        <v>60</v>
      </c>
      <c r="H4">
        <v>120</v>
      </c>
    </row>
    <row r="5" spans="1:8" x14ac:dyDescent="0.3">
      <c r="A5" t="s">
        <v>15</v>
      </c>
      <c r="B5" t="s">
        <v>0</v>
      </c>
      <c r="C5">
        <v>1</v>
      </c>
      <c r="D5">
        <v>2</v>
      </c>
      <c r="E5">
        <v>78</v>
      </c>
      <c r="F5">
        <v>0.76923076923076927</v>
      </c>
      <c r="G5">
        <v>60</v>
      </c>
      <c r="H5">
        <v>92.307692307692307</v>
      </c>
    </row>
    <row r="6" spans="1:8" x14ac:dyDescent="0.3">
      <c r="A6" t="s">
        <v>9</v>
      </c>
      <c r="B6" t="s">
        <v>0</v>
      </c>
      <c r="C6">
        <v>1</v>
      </c>
      <c r="D6">
        <v>1</v>
      </c>
      <c r="E6">
        <v>50</v>
      </c>
      <c r="F6">
        <v>1.2</v>
      </c>
      <c r="G6">
        <v>60</v>
      </c>
      <c r="H6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1E28-F6D4-4B10-B94C-C8F23C000B02}">
  <dimension ref="A1:H4"/>
  <sheetViews>
    <sheetView workbookViewId="0">
      <selection sqref="A1:H4"/>
    </sheetView>
  </sheetViews>
  <sheetFormatPr defaultRowHeight="14.4" x14ac:dyDescent="0.3"/>
  <cols>
    <col min="1" max="1" width="56.5546875" customWidth="1"/>
    <col min="2" max="2" width="39.21875" customWidth="1"/>
    <col min="6" max="6" width="31" customWidth="1"/>
    <col min="7" max="7" width="22.44140625" customWidth="1"/>
  </cols>
  <sheetData>
    <row r="1" spans="1:8" x14ac:dyDescent="0.3">
      <c r="A1" t="s">
        <v>39</v>
      </c>
      <c r="B1" t="s">
        <v>40</v>
      </c>
      <c r="C1" t="s">
        <v>41</v>
      </c>
      <c r="D1" t="s">
        <v>46</v>
      </c>
      <c r="E1" t="s">
        <v>56</v>
      </c>
      <c r="F1" t="s">
        <v>57</v>
      </c>
      <c r="G1" t="s">
        <v>58</v>
      </c>
      <c r="H1" t="s">
        <v>7</v>
      </c>
    </row>
    <row r="2" spans="1:8" x14ac:dyDescent="0.3">
      <c r="A2" t="s">
        <v>10</v>
      </c>
      <c r="B2" t="s">
        <v>13</v>
      </c>
      <c r="C2">
        <v>1</v>
      </c>
      <c r="D2">
        <v>3</v>
      </c>
      <c r="E2">
        <v>100</v>
      </c>
      <c r="F2">
        <v>0.6</v>
      </c>
      <c r="G2">
        <v>60</v>
      </c>
      <c r="H2">
        <v>107.99999999999999</v>
      </c>
    </row>
    <row r="3" spans="1:8" x14ac:dyDescent="0.3">
      <c r="A3" t="s">
        <v>15</v>
      </c>
      <c r="B3" t="s">
        <v>13</v>
      </c>
      <c r="C3">
        <v>1</v>
      </c>
      <c r="D3">
        <v>2</v>
      </c>
      <c r="E3">
        <v>78</v>
      </c>
      <c r="F3">
        <v>0.76923076923076927</v>
      </c>
      <c r="G3">
        <v>60</v>
      </c>
      <c r="H3">
        <v>92.307692307692307</v>
      </c>
    </row>
    <row r="4" spans="1:8" x14ac:dyDescent="0.3">
      <c r="A4" t="s">
        <v>8</v>
      </c>
      <c r="B4" t="s">
        <v>13</v>
      </c>
      <c r="C4">
        <v>1</v>
      </c>
      <c r="D4">
        <v>1</v>
      </c>
      <c r="E4">
        <v>80</v>
      </c>
      <c r="F4">
        <v>0.75</v>
      </c>
      <c r="G4">
        <v>60</v>
      </c>
      <c r="H4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78"/>
  <sheetViews>
    <sheetView tabSelected="1" zoomScale="85" zoomScaleNormal="85" workbookViewId="0">
      <selection activeCell="C49" sqref="C49"/>
    </sheetView>
  </sheetViews>
  <sheetFormatPr defaultColWidth="11.5546875" defaultRowHeight="14.4" x14ac:dyDescent="0.3"/>
  <cols>
    <col min="1" max="1" width="41.109375" customWidth="1"/>
    <col min="2" max="2" width="37.21875" customWidth="1"/>
    <col min="3" max="3" width="22.88671875" customWidth="1"/>
    <col min="4" max="4" width="18.21875" customWidth="1"/>
    <col min="5" max="5" width="17.109375" customWidth="1"/>
    <col min="6" max="6" width="27.88671875" customWidth="1"/>
    <col min="7" max="7" width="22.21875" customWidth="1"/>
    <col min="9" max="9" width="36.21875" bestFit="1" customWidth="1"/>
    <col min="10" max="10" width="21.33203125" bestFit="1" customWidth="1"/>
    <col min="11" max="11" width="18.6640625" customWidth="1"/>
    <col min="12" max="12" width="17.88671875" customWidth="1"/>
    <col min="13" max="13" width="26.77734375" customWidth="1"/>
    <col min="15" max="15" width="19" customWidth="1"/>
    <col min="19" max="19" width="48.88671875" customWidth="1"/>
    <col min="20" max="20" width="10" customWidth="1"/>
    <col min="21" max="21" width="25.33203125" customWidth="1"/>
    <col min="23" max="23" width="21" customWidth="1"/>
  </cols>
  <sheetData>
    <row r="1" spans="1:24" x14ac:dyDescent="0.3">
      <c r="A1" t="s">
        <v>39</v>
      </c>
      <c r="B1" t="s">
        <v>40</v>
      </c>
      <c r="C1" t="s">
        <v>41</v>
      </c>
      <c r="D1" t="s">
        <v>46</v>
      </c>
      <c r="E1" t="s">
        <v>56</v>
      </c>
      <c r="F1" t="s">
        <v>57</v>
      </c>
      <c r="G1" t="s">
        <v>58</v>
      </c>
      <c r="H1" t="s">
        <v>7</v>
      </c>
      <c r="M1" s="19" t="s">
        <v>45</v>
      </c>
      <c r="N1" s="19" t="s">
        <v>47</v>
      </c>
      <c r="O1" s="19" t="s">
        <v>48</v>
      </c>
      <c r="P1" s="19" t="s">
        <v>59</v>
      </c>
      <c r="Q1" s="19" t="s">
        <v>49</v>
      </c>
      <c r="R1" s="19" t="s">
        <v>46</v>
      </c>
      <c r="S1" s="19" t="s">
        <v>50</v>
      </c>
      <c r="T1" s="25" t="s">
        <v>51</v>
      </c>
      <c r="U1" s="25" t="s">
        <v>52</v>
      </c>
      <c r="V1" s="25" t="s">
        <v>53</v>
      </c>
      <c r="W1" s="19"/>
      <c r="X1" t="s">
        <v>54</v>
      </c>
    </row>
    <row r="2" spans="1:24" x14ac:dyDescent="0.3">
      <c r="A2" t="s">
        <v>8</v>
      </c>
      <c r="B2" t="s">
        <v>68</v>
      </c>
      <c r="C2">
        <v>1</v>
      </c>
      <c r="D2">
        <f t="shared" ref="D2:D30" si="0">VLOOKUP(A2,$M$1:$W$8,6,FALSE)</f>
        <v>1</v>
      </c>
      <c r="E2">
        <f t="shared" ref="E2:E26" si="1">VLOOKUP(A2,$M$1:$W$8,5,FALSE)</f>
        <v>40</v>
      </c>
      <c r="F2" s="18">
        <f t="shared" ref="F2:F3" si="2">60/E2</f>
        <v>1.5</v>
      </c>
      <c r="G2">
        <v>60</v>
      </c>
      <c r="H2" s="17">
        <f t="shared" ref="H2:H3" si="3">D2*F2*G2</f>
        <v>90</v>
      </c>
      <c r="M2" s="20" t="s">
        <v>8</v>
      </c>
      <c r="N2" s="20">
        <v>4.4429999999999996</v>
      </c>
      <c r="O2" s="20">
        <v>15</v>
      </c>
      <c r="P2" s="20">
        <f>N2+O2</f>
        <v>19.442999999999998</v>
      </c>
      <c r="Q2" s="16">
        <v>40</v>
      </c>
      <c r="R2" s="16">
        <v>1</v>
      </c>
      <c r="S2" s="22">
        <f>60/(Q2)</f>
        <v>1.5</v>
      </c>
      <c r="T2" s="21">
        <v>20</v>
      </c>
      <c r="U2" s="23">
        <f>ROUND(R2*S2*T2,0)</f>
        <v>30</v>
      </c>
      <c r="V2" s="24">
        <f>R2/W$2</f>
        <v>0.16666666666666666</v>
      </c>
      <c r="W2" s="20">
        <f>SUM(R2:R5)</f>
        <v>6</v>
      </c>
    </row>
    <row r="3" spans="1:24" x14ac:dyDescent="0.3">
      <c r="A3" t="s">
        <v>8</v>
      </c>
      <c r="B3" t="s">
        <v>0</v>
      </c>
      <c r="C3">
        <v>1</v>
      </c>
      <c r="D3">
        <f t="shared" si="0"/>
        <v>1</v>
      </c>
      <c r="E3">
        <f t="shared" si="1"/>
        <v>40</v>
      </c>
      <c r="F3" s="18">
        <f t="shared" si="2"/>
        <v>1.5</v>
      </c>
      <c r="G3">
        <v>60</v>
      </c>
      <c r="H3" s="17">
        <f t="shared" si="3"/>
        <v>90</v>
      </c>
      <c r="M3" s="20" t="s">
        <v>9</v>
      </c>
      <c r="N3" s="20">
        <v>3.8380000000000001</v>
      </c>
      <c r="O3" s="20">
        <v>6</v>
      </c>
      <c r="P3" s="20">
        <f>N3+O3</f>
        <v>9.838000000000001</v>
      </c>
      <c r="Q3" s="16">
        <v>35</v>
      </c>
      <c r="R3" s="16">
        <v>1</v>
      </c>
      <c r="S3" s="22">
        <f>60/(Q3)</f>
        <v>1.7142857142857142</v>
      </c>
      <c r="T3" s="21">
        <v>20</v>
      </c>
      <c r="U3" s="23">
        <f>ROUND(R3*S3*T3,0)</f>
        <v>34</v>
      </c>
      <c r="V3" s="24">
        <f>R3/W$2</f>
        <v>0.16666666666666666</v>
      </c>
      <c r="W3" s="20"/>
    </row>
    <row r="4" spans="1:24" x14ac:dyDescent="0.3">
      <c r="A4" t="s">
        <v>8</v>
      </c>
      <c r="B4" t="s">
        <v>70</v>
      </c>
      <c r="C4">
        <v>1</v>
      </c>
      <c r="D4">
        <f t="shared" si="0"/>
        <v>1</v>
      </c>
      <c r="E4">
        <f t="shared" si="1"/>
        <v>40</v>
      </c>
      <c r="F4" s="18">
        <f>60/E4</f>
        <v>1.5</v>
      </c>
      <c r="G4">
        <v>60</v>
      </c>
      <c r="H4" s="17">
        <f>D4*F4*G4</f>
        <v>90</v>
      </c>
      <c r="M4" s="20" t="s">
        <v>15</v>
      </c>
      <c r="N4" s="20">
        <v>4.13</v>
      </c>
      <c r="O4" s="20">
        <v>14</v>
      </c>
      <c r="P4" s="20">
        <f>N4+O4</f>
        <v>18.13</v>
      </c>
      <c r="Q4" s="16">
        <v>38</v>
      </c>
      <c r="R4" s="16">
        <v>2</v>
      </c>
      <c r="S4" s="22">
        <f>60/(Q4)</f>
        <v>1.5789473684210527</v>
      </c>
      <c r="T4" s="21">
        <v>20</v>
      </c>
      <c r="U4" s="23">
        <f>ROUND(R4*S4*T4,0)</f>
        <v>63</v>
      </c>
      <c r="V4" s="24">
        <f>R4/W$2</f>
        <v>0.33333333333333331</v>
      </c>
      <c r="W4" s="20"/>
    </row>
    <row r="5" spans="1:24" x14ac:dyDescent="0.3">
      <c r="A5" t="s">
        <v>8</v>
      </c>
      <c r="B5" t="s">
        <v>12</v>
      </c>
      <c r="C5">
        <v>1</v>
      </c>
      <c r="D5">
        <f t="shared" si="0"/>
        <v>1</v>
      </c>
      <c r="E5">
        <f t="shared" si="1"/>
        <v>40</v>
      </c>
      <c r="F5" s="18">
        <f t="shared" ref="F5:F30" si="4">60/E5</f>
        <v>1.5</v>
      </c>
      <c r="G5">
        <v>60</v>
      </c>
      <c r="H5" s="17">
        <f t="shared" ref="H5:H30" si="5">D5*F5*G5</f>
        <v>90</v>
      </c>
      <c r="M5" s="20" t="s">
        <v>10</v>
      </c>
      <c r="N5" s="20">
        <v>4.5460000000000003</v>
      </c>
      <c r="O5" s="20">
        <v>15</v>
      </c>
      <c r="P5" s="20">
        <f>N5+O5</f>
        <v>19.545999999999999</v>
      </c>
      <c r="Q5" s="16">
        <v>40</v>
      </c>
      <c r="R5" s="16">
        <v>2</v>
      </c>
      <c r="S5" s="22">
        <f>60/(Q5)</f>
        <v>1.5</v>
      </c>
      <c r="T5" s="21">
        <v>20</v>
      </c>
      <c r="U5" s="23">
        <f>ROUND(R5*S5*T5,0)</f>
        <v>60</v>
      </c>
      <c r="V5" s="24">
        <f>R5/W$2</f>
        <v>0.33333333333333331</v>
      </c>
      <c r="W5" s="20"/>
    </row>
    <row r="6" spans="1:24" x14ac:dyDescent="0.3">
      <c r="A6" t="s">
        <v>8</v>
      </c>
      <c r="B6" t="s">
        <v>13</v>
      </c>
      <c r="C6">
        <v>1</v>
      </c>
      <c r="D6">
        <f t="shared" si="0"/>
        <v>1</v>
      </c>
      <c r="E6">
        <f t="shared" si="1"/>
        <v>40</v>
      </c>
      <c r="F6" s="18">
        <f t="shared" si="4"/>
        <v>1.5</v>
      </c>
      <c r="G6">
        <v>60</v>
      </c>
      <c r="H6" s="17">
        <f t="shared" si="5"/>
        <v>90</v>
      </c>
      <c r="M6" s="20" t="s">
        <v>62</v>
      </c>
      <c r="N6" s="20">
        <v>3.5350000000000001</v>
      </c>
      <c r="O6" s="20">
        <v>36</v>
      </c>
      <c r="P6" s="20">
        <f>N6+O6</f>
        <v>39.534999999999997</v>
      </c>
      <c r="Q6" s="16">
        <v>80</v>
      </c>
      <c r="R6" s="16">
        <v>1</v>
      </c>
      <c r="S6" s="20">
        <f>60/(Q6)</f>
        <v>0.75</v>
      </c>
      <c r="T6" s="21">
        <v>20</v>
      </c>
      <c r="U6" s="23">
        <f>ROUND(R6*S6*T6,0)</f>
        <v>15</v>
      </c>
      <c r="V6" s="24">
        <f>R6/W$2</f>
        <v>0.16666666666666666</v>
      </c>
      <c r="W6" s="20"/>
    </row>
    <row r="7" spans="1:24" x14ac:dyDescent="0.3">
      <c r="A7" t="s">
        <v>8</v>
      </c>
      <c r="B7" t="s">
        <v>3</v>
      </c>
      <c r="C7">
        <v>1</v>
      </c>
      <c r="D7">
        <f t="shared" si="0"/>
        <v>1</v>
      </c>
      <c r="E7">
        <f t="shared" si="1"/>
        <v>40</v>
      </c>
      <c r="F7" s="18">
        <f t="shared" si="4"/>
        <v>1.5</v>
      </c>
      <c r="G7">
        <v>60</v>
      </c>
      <c r="H7" s="17">
        <f t="shared" si="5"/>
        <v>90</v>
      </c>
      <c r="Q7" s="46"/>
      <c r="R7" s="46"/>
      <c r="T7" s="47"/>
      <c r="U7" s="23"/>
      <c r="V7" s="24"/>
    </row>
    <row r="8" spans="1:24" x14ac:dyDescent="0.3">
      <c r="A8" t="s">
        <v>8</v>
      </c>
      <c r="B8" t="s">
        <v>4</v>
      </c>
      <c r="C8">
        <v>1</v>
      </c>
      <c r="D8">
        <f t="shared" si="0"/>
        <v>1</v>
      </c>
      <c r="E8">
        <f t="shared" si="1"/>
        <v>40</v>
      </c>
      <c r="F8" s="18">
        <f t="shared" si="4"/>
        <v>1.5</v>
      </c>
      <c r="G8">
        <v>60</v>
      </c>
      <c r="H8" s="17">
        <f t="shared" si="5"/>
        <v>90</v>
      </c>
      <c r="U8" s="23">
        <f>SUM(U2:U5)</f>
        <v>187</v>
      </c>
      <c r="V8" s="24">
        <f>SUM(V2:V5)</f>
        <v>1</v>
      </c>
    </row>
    <row r="9" spans="1:24" x14ac:dyDescent="0.3">
      <c r="A9" t="s">
        <v>9</v>
      </c>
      <c r="B9" t="s">
        <v>68</v>
      </c>
      <c r="C9">
        <v>1</v>
      </c>
      <c r="D9">
        <f t="shared" si="0"/>
        <v>1</v>
      </c>
      <c r="E9">
        <f t="shared" si="1"/>
        <v>35</v>
      </c>
      <c r="F9" s="18">
        <f t="shared" si="4"/>
        <v>1.7142857142857142</v>
      </c>
      <c r="G9">
        <v>60</v>
      </c>
      <c r="H9" s="17">
        <f t="shared" si="5"/>
        <v>102.85714285714285</v>
      </c>
    </row>
    <row r="10" spans="1:24" x14ac:dyDescent="0.3">
      <c r="A10" t="s">
        <v>9</v>
      </c>
      <c r="B10" t="s">
        <v>0</v>
      </c>
      <c r="C10">
        <v>1</v>
      </c>
      <c r="D10">
        <f t="shared" si="0"/>
        <v>1</v>
      </c>
      <c r="E10">
        <f t="shared" si="1"/>
        <v>35</v>
      </c>
      <c r="F10" s="18">
        <f t="shared" si="4"/>
        <v>1.7142857142857142</v>
      </c>
      <c r="G10">
        <v>60</v>
      </c>
      <c r="H10" s="17">
        <f t="shared" si="5"/>
        <v>102.85714285714285</v>
      </c>
    </row>
    <row r="11" spans="1:24" x14ac:dyDescent="0.3">
      <c r="A11" t="s">
        <v>9</v>
      </c>
      <c r="B11" t="s">
        <v>4</v>
      </c>
      <c r="C11">
        <v>1</v>
      </c>
      <c r="D11">
        <f t="shared" si="0"/>
        <v>1</v>
      </c>
      <c r="E11">
        <f t="shared" si="1"/>
        <v>35</v>
      </c>
      <c r="F11" s="18">
        <f t="shared" si="4"/>
        <v>1.7142857142857142</v>
      </c>
      <c r="G11">
        <v>60</v>
      </c>
      <c r="H11" s="17">
        <f t="shared" si="5"/>
        <v>102.85714285714285</v>
      </c>
    </row>
    <row r="12" spans="1:24" x14ac:dyDescent="0.3">
      <c r="A12" t="s">
        <v>9</v>
      </c>
      <c r="B12" t="s">
        <v>14</v>
      </c>
      <c r="C12">
        <v>1</v>
      </c>
      <c r="D12">
        <f t="shared" si="0"/>
        <v>1</v>
      </c>
      <c r="E12">
        <f t="shared" si="1"/>
        <v>35</v>
      </c>
      <c r="F12" s="18">
        <f t="shared" si="4"/>
        <v>1.7142857142857142</v>
      </c>
      <c r="G12">
        <v>60</v>
      </c>
      <c r="H12" s="17">
        <f t="shared" si="5"/>
        <v>102.85714285714285</v>
      </c>
    </row>
    <row r="13" spans="1:24" x14ac:dyDescent="0.3">
      <c r="A13" t="s">
        <v>9</v>
      </c>
      <c r="B13" t="s">
        <v>6</v>
      </c>
      <c r="C13">
        <v>1</v>
      </c>
      <c r="D13">
        <f t="shared" si="0"/>
        <v>1</v>
      </c>
      <c r="E13">
        <f t="shared" si="1"/>
        <v>35</v>
      </c>
      <c r="F13" s="18">
        <f t="shared" si="4"/>
        <v>1.7142857142857142</v>
      </c>
      <c r="G13">
        <v>60</v>
      </c>
      <c r="H13" s="17">
        <f t="shared" si="5"/>
        <v>102.85714285714285</v>
      </c>
    </row>
    <row r="14" spans="1:24" x14ac:dyDescent="0.3">
      <c r="A14" t="s">
        <v>15</v>
      </c>
      <c r="B14" t="s">
        <v>68</v>
      </c>
      <c r="C14">
        <v>1</v>
      </c>
      <c r="D14">
        <f t="shared" si="0"/>
        <v>2</v>
      </c>
      <c r="E14">
        <f t="shared" si="1"/>
        <v>38</v>
      </c>
      <c r="F14" s="18">
        <f t="shared" si="4"/>
        <v>1.5789473684210527</v>
      </c>
      <c r="G14">
        <v>60</v>
      </c>
      <c r="H14" s="17">
        <f t="shared" si="5"/>
        <v>189.47368421052633</v>
      </c>
    </row>
    <row r="15" spans="1:24" x14ac:dyDescent="0.3">
      <c r="A15" t="s">
        <v>15</v>
      </c>
      <c r="B15" t="s">
        <v>0</v>
      </c>
      <c r="C15">
        <v>1</v>
      </c>
      <c r="D15">
        <f t="shared" si="0"/>
        <v>2</v>
      </c>
      <c r="E15">
        <f t="shared" si="1"/>
        <v>38</v>
      </c>
      <c r="F15" s="18">
        <f t="shared" si="4"/>
        <v>1.5789473684210527</v>
      </c>
      <c r="G15">
        <v>60</v>
      </c>
      <c r="H15" s="17">
        <f t="shared" si="5"/>
        <v>189.47368421052633</v>
      </c>
    </row>
    <row r="16" spans="1:24" x14ac:dyDescent="0.3">
      <c r="A16" t="s">
        <v>15</v>
      </c>
      <c r="B16" t="s">
        <v>70</v>
      </c>
      <c r="C16">
        <v>1</v>
      </c>
      <c r="D16">
        <f t="shared" si="0"/>
        <v>2</v>
      </c>
      <c r="E16">
        <f t="shared" si="1"/>
        <v>38</v>
      </c>
      <c r="F16" s="18">
        <f t="shared" si="4"/>
        <v>1.5789473684210527</v>
      </c>
      <c r="G16">
        <v>60</v>
      </c>
      <c r="H16" s="17">
        <f t="shared" si="5"/>
        <v>189.47368421052633</v>
      </c>
      <c r="J16" s="48"/>
      <c r="K16" s="48"/>
    </row>
    <row r="17" spans="1:11" x14ac:dyDescent="0.3">
      <c r="A17" t="s">
        <v>15</v>
      </c>
      <c r="B17" t="s">
        <v>12</v>
      </c>
      <c r="C17">
        <v>1</v>
      </c>
      <c r="D17">
        <f t="shared" si="0"/>
        <v>2</v>
      </c>
      <c r="E17">
        <f t="shared" si="1"/>
        <v>38</v>
      </c>
      <c r="F17" s="18">
        <f t="shared" si="4"/>
        <v>1.5789473684210527</v>
      </c>
      <c r="G17">
        <v>60</v>
      </c>
      <c r="H17" s="17">
        <f t="shared" si="5"/>
        <v>189.47368421052633</v>
      </c>
      <c r="I17" s="15"/>
    </row>
    <row r="18" spans="1:11" x14ac:dyDescent="0.3">
      <c r="A18" t="s">
        <v>15</v>
      </c>
      <c r="B18" t="s">
        <v>13</v>
      </c>
      <c r="C18">
        <v>1</v>
      </c>
      <c r="D18">
        <f t="shared" si="0"/>
        <v>2</v>
      </c>
      <c r="E18">
        <f t="shared" si="1"/>
        <v>38</v>
      </c>
      <c r="F18" s="18">
        <f t="shared" si="4"/>
        <v>1.5789473684210527</v>
      </c>
      <c r="G18">
        <v>60</v>
      </c>
      <c r="H18" s="17">
        <f t="shared" si="5"/>
        <v>189.47368421052633</v>
      </c>
      <c r="I18" s="29"/>
      <c r="J18" s="29"/>
    </row>
    <row r="19" spans="1:11" x14ac:dyDescent="0.3">
      <c r="A19" t="s">
        <v>15</v>
      </c>
      <c r="B19" t="s">
        <v>6</v>
      </c>
      <c r="C19">
        <v>1</v>
      </c>
      <c r="D19">
        <f t="shared" si="0"/>
        <v>2</v>
      </c>
      <c r="E19">
        <f t="shared" si="1"/>
        <v>38</v>
      </c>
      <c r="F19" s="18">
        <f t="shared" si="4"/>
        <v>1.5789473684210527</v>
      </c>
      <c r="G19">
        <v>60</v>
      </c>
      <c r="H19" s="17">
        <f t="shared" si="5"/>
        <v>189.47368421052633</v>
      </c>
      <c r="I19" s="28"/>
      <c r="K19" s="27"/>
    </row>
    <row r="20" spans="1:11" x14ac:dyDescent="0.3">
      <c r="A20" t="s">
        <v>10</v>
      </c>
      <c r="B20" t="s">
        <v>68</v>
      </c>
      <c r="C20">
        <v>1</v>
      </c>
      <c r="D20">
        <f t="shared" si="0"/>
        <v>2</v>
      </c>
      <c r="E20">
        <f t="shared" si="1"/>
        <v>40</v>
      </c>
      <c r="F20" s="18">
        <f t="shared" si="4"/>
        <v>1.5</v>
      </c>
      <c r="G20">
        <v>60</v>
      </c>
      <c r="H20" s="17">
        <f t="shared" si="5"/>
        <v>180</v>
      </c>
      <c r="I20" s="28"/>
      <c r="K20" s="27"/>
    </row>
    <row r="21" spans="1:11" x14ac:dyDescent="0.3">
      <c r="A21" t="s">
        <v>10</v>
      </c>
      <c r="B21" t="s">
        <v>0</v>
      </c>
      <c r="C21">
        <v>1</v>
      </c>
      <c r="D21">
        <f t="shared" si="0"/>
        <v>2</v>
      </c>
      <c r="E21">
        <f t="shared" si="1"/>
        <v>40</v>
      </c>
      <c r="F21" s="18">
        <f t="shared" si="4"/>
        <v>1.5</v>
      </c>
      <c r="G21">
        <v>60</v>
      </c>
      <c r="H21" s="17">
        <f t="shared" si="5"/>
        <v>180</v>
      </c>
      <c r="I21" s="28"/>
      <c r="K21" s="27"/>
    </row>
    <row r="22" spans="1:11" x14ac:dyDescent="0.3">
      <c r="A22" t="s">
        <v>10</v>
      </c>
      <c r="B22" t="s">
        <v>70</v>
      </c>
      <c r="C22">
        <v>1</v>
      </c>
      <c r="D22">
        <f t="shared" si="0"/>
        <v>2</v>
      </c>
      <c r="E22">
        <f t="shared" si="1"/>
        <v>40</v>
      </c>
      <c r="F22" s="18">
        <f t="shared" si="4"/>
        <v>1.5</v>
      </c>
      <c r="G22">
        <v>60</v>
      </c>
      <c r="H22" s="17">
        <f t="shared" si="5"/>
        <v>180</v>
      </c>
      <c r="I22" s="15"/>
    </row>
    <row r="23" spans="1:11" x14ac:dyDescent="0.3">
      <c r="A23" t="s">
        <v>10</v>
      </c>
      <c r="B23" t="s">
        <v>12</v>
      </c>
      <c r="C23">
        <v>1</v>
      </c>
      <c r="D23">
        <f t="shared" si="0"/>
        <v>2</v>
      </c>
      <c r="E23">
        <f t="shared" si="1"/>
        <v>40</v>
      </c>
      <c r="F23" s="18">
        <f t="shared" si="4"/>
        <v>1.5</v>
      </c>
      <c r="G23">
        <v>60</v>
      </c>
      <c r="H23" s="17">
        <f t="shared" si="5"/>
        <v>180</v>
      </c>
      <c r="I23" s="15"/>
    </row>
    <row r="24" spans="1:11" x14ac:dyDescent="0.3">
      <c r="A24" t="s">
        <v>10</v>
      </c>
      <c r="B24" t="s">
        <v>13</v>
      </c>
      <c r="C24">
        <v>1</v>
      </c>
      <c r="D24">
        <f t="shared" si="0"/>
        <v>2</v>
      </c>
      <c r="E24">
        <f t="shared" si="1"/>
        <v>40</v>
      </c>
      <c r="F24" s="18">
        <f t="shared" si="4"/>
        <v>1.5</v>
      </c>
      <c r="G24">
        <v>60</v>
      </c>
      <c r="H24" s="17">
        <f t="shared" si="5"/>
        <v>180</v>
      </c>
      <c r="I24" s="15"/>
    </row>
    <row r="25" spans="1:11" x14ac:dyDescent="0.3">
      <c r="A25" t="s">
        <v>10</v>
      </c>
      <c r="B25" t="s">
        <v>3</v>
      </c>
      <c r="C25">
        <v>1</v>
      </c>
      <c r="D25">
        <f t="shared" si="0"/>
        <v>2</v>
      </c>
      <c r="E25">
        <f t="shared" si="1"/>
        <v>40</v>
      </c>
      <c r="F25" s="18">
        <f t="shared" si="4"/>
        <v>1.5</v>
      </c>
      <c r="G25">
        <v>60</v>
      </c>
      <c r="H25" s="17">
        <f t="shared" si="5"/>
        <v>180</v>
      </c>
      <c r="I25" s="15"/>
    </row>
    <row r="26" spans="1:11" x14ac:dyDescent="0.3">
      <c r="A26" t="s">
        <v>10</v>
      </c>
      <c r="B26" t="s">
        <v>6</v>
      </c>
      <c r="C26">
        <v>1</v>
      </c>
      <c r="D26">
        <f t="shared" si="0"/>
        <v>2</v>
      </c>
      <c r="E26">
        <f t="shared" si="1"/>
        <v>40</v>
      </c>
      <c r="F26" s="18">
        <f t="shared" si="4"/>
        <v>1.5</v>
      </c>
      <c r="G26">
        <v>60</v>
      </c>
      <c r="H26" s="17">
        <f t="shared" si="5"/>
        <v>180</v>
      </c>
      <c r="I26" s="15"/>
    </row>
    <row r="27" spans="1:11" x14ac:dyDescent="0.3">
      <c r="A27" t="s">
        <v>62</v>
      </c>
      <c r="B27" t="s">
        <v>68</v>
      </c>
      <c r="C27">
        <v>1</v>
      </c>
      <c r="D27">
        <f t="shared" si="0"/>
        <v>1</v>
      </c>
      <c r="E27">
        <v>80</v>
      </c>
      <c r="F27" s="18">
        <f t="shared" ref="F27:F28" si="6">60/E27</f>
        <v>0.75</v>
      </c>
      <c r="G27">
        <v>60</v>
      </c>
      <c r="H27" s="17">
        <f t="shared" ref="H27:H28" si="7">D27*F27*G27</f>
        <v>45</v>
      </c>
      <c r="I27" s="15"/>
    </row>
    <row r="28" spans="1:11" x14ac:dyDescent="0.3">
      <c r="A28" t="s">
        <v>62</v>
      </c>
      <c r="B28" t="s">
        <v>69</v>
      </c>
      <c r="C28">
        <v>1</v>
      </c>
      <c r="D28">
        <f t="shared" si="0"/>
        <v>1</v>
      </c>
      <c r="E28">
        <f>VLOOKUP(A28,$M$1:$W$8,5,FALSE)</f>
        <v>80</v>
      </c>
      <c r="F28" s="18">
        <f t="shared" si="6"/>
        <v>0.75</v>
      </c>
      <c r="G28">
        <v>60</v>
      </c>
      <c r="H28" s="17">
        <f t="shared" si="7"/>
        <v>45</v>
      </c>
      <c r="I28" s="15"/>
    </row>
    <row r="29" spans="1:11" x14ac:dyDescent="0.3">
      <c r="A29" t="s">
        <v>62</v>
      </c>
      <c r="B29" t="s">
        <v>63</v>
      </c>
      <c r="C29">
        <v>1</v>
      </c>
      <c r="D29">
        <f t="shared" si="0"/>
        <v>1</v>
      </c>
      <c r="E29">
        <f>VLOOKUP(A29,$M$1:$W$8,5,FALSE)</f>
        <v>80</v>
      </c>
      <c r="F29" s="18">
        <f t="shared" si="4"/>
        <v>0.75</v>
      </c>
      <c r="G29">
        <v>60</v>
      </c>
      <c r="H29" s="17">
        <f t="shared" si="5"/>
        <v>45</v>
      </c>
    </row>
    <row r="30" spans="1:11" x14ac:dyDescent="0.3">
      <c r="A30" t="s">
        <v>62</v>
      </c>
      <c r="B30" t="s">
        <v>68</v>
      </c>
      <c r="C30">
        <v>1</v>
      </c>
      <c r="D30">
        <f t="shared" si="0"/>
        <v>1</v>
      </c>
      <c r="E30">
        <f>VLOOKUP(A30,$M$1:$W$8,5,FALSE)</f>
        <v>80</v>
      </c>
      <c r="F30" s="18">
        <f t="shared" si="4"/>
        <v>0.75</v>
      </c>
      <c r="G30">
        <v>60</v>
      </c>
      <c r="H30" s="17">
        <f t="shared" si="5"/>
        <v>45</v>
      </c>
    </row>
    <row r="40" spans="1:5" x14ac:dyDescent="0.3">
      <c r="B40" s="43" t="s">
        <v>64</v>
      </c>
      <c r="C40" s="49" t="s">
        <v>61</v>
      </c>
      <c r="D40" s="49"/>
      <c r="E40" s="49"/>
    </row>
    <row r="41" spans="1:5" ht="18" x14ac:dyDescent="0.35">
      <c r="A41" s="44" t="s">
        <v>44</v>
      </c>
      <c r="B41" s="36" t="s">
        <v>55</v>
      </c>
      <c r="C41" s="42" t="s">
        <v>65</v>
      </c>
      <c r="D41" s="42" t="s">
        <v>66</v>
      </c>
      <c r="E41" s="42" t="s">
        <v>67</v>
      </c>
    </row>
    <row r="42" spans="1:5" ht="21.6" customHeight="1" x14ac:dyDescent="0.3">
      <c r="A42" s="38" t="s">
        <v>0</v>
      </c>
      <c r="B42" s="26">
        <f>SUM(H3,H10,H15,H21)</f>
        <v>562.33082706766913</v>
      </c>
      <c r="C42" s="20">
        <v>188</v>
      </c>
      <c r="D42" s="20">
        <f>C42/20*60</f>
        <v>564</v>
      </c>
      <c r="E42" s="20">
        <f>(1-D42/B42)*100</f>
        <v>-0.29683112715603865</v>
      </c>
    </row>
    <row r="43" spans="1:5" ht="21.6" customHeight="1" x14ac:dyDescent="0.3">
      <c r="A43" s="38" t="s">
        <v>68</v>
      </c>
      <c r="B43" s="26">
        <f>SUM(H2,H9,H14,H20,H27,H30)</f>
        <v>652.33082706766913</v>
      </c>
      <c r="C43" s="20">
        <v>218</v>
      </c>
      <c r="D43" s="20">
        <f t="shared" ref="D43:D52" si="8">C43/20*60</f>
        <v>654</v>
      </c>
      <c r="E43" s="20">
        <f t="shared" ref="E43:E52" si="9">(1-D43/B43)*100</f>
        <v>-0.25587828492392717</v>
      </c>
    </row>
    <row r="44" spans="1:5" ht="39.6" customHeight="1" x14ac:dyDescent="0.3">
      <c r="A44" s="38" t="s">
        <v>70</v>
      </c>
      <c r="B44" s="26">
        <f>SUM(H4,H16,H22)</f>
        <v>459.47368421052636</v>
      </c>
      <c r="C44" s="20">
        <v>152</v>
      </c>
      <c r="D44" s="20">
        <f t="shared" si="8"/>
        <v>456</v>
      </c>
      <c r="E44" s="20">
        <f t="shared" si="9"/>
        <v>0.75601374570447577</v>
      </c>
    </row>
    <row r="45" spans="1:5" ht="36" x14ac:dyDescent="0.3">
      <c r="A45" s="38" t="s">
        <v>12</v>
      </c>
      <c r="B45" s="26">
        <f>SUM(H5,H17,H23)</f>
        <v>459.47368421052636</v>
      </c>
      <c r="C45" s="20">
        <v>152</v>
      </c>
      <c r="D45" s="20">
        <f t="shared" si="8"/>
        <v>456</v>
      </c>
      <c r="E45" s="20">
        <f t="shared" si="9"/>
        <v>0.75601374570447577</v>
      </c>
    </row>
    <row r="46" spans="1:5" ht="18" x14ac:dyDescent="0.3">
      <c r="A46" s="38" t="s">
        <v>13</v>
      </c>
      <c r="B46" s="26">
        <f>SUM(H6,H18,H24)</f>
        <v>459.47368421052636</v>
      </c>
      <c r="C46" s="20">
        <v>152</v>
      </c>
      <c r="D46" s="20">
        <f t="shared" si="8"/>
        <v>456</v>
      </c>
      <c r="E46" s="20">
        <f t="shared" si="9"/>
        <v>0.75601374570447577</v>
      </c>
    </row>
    <row r="47" spans="1:5" ht="18" x14ac:dyDescent="0.3">
      <c r="A47" s="38" t="s">
        <v>3</v>
      </c>
      <c r="B47" s="26">
        <f>SUM(H7,H25)</f>
        <v>270</v>
      </c>
      <c r="C47" s="20">
        <v>90</v>
      </c>
      <c r="D47" s="20">
        <f t="shared" si="8"/>
        <v>270</v>
      </c>
      <c r="E47" s="20">
        <f t="shared" si="9"/>
        <v>0</v>
      </c>
    </row>
    <row r="48" spans="1:5" ht="18" x14ac:dyDescent="0.3">
      <c r="A48" s="38" t="s">
        <v>4</v>
      </c>
      <c r="B48" s="26">
        <f>SUM(H8,H11)</f>
        <v>192.85714285714283</v>
      </c>
      <c r="C48" s="20">
        <v>64</v>
      </c>
      <c r="D48" s="20">
        <f t="shared" si="8"/>
        <v>192</v>
      </c>
      <c r="E48" s="20">
        <f t="shared" si="9"/>
        <v>0.4444444444444362</v>
      </c>
    </row>
    <row r="49" spans="1:5" ht="18" x14ac:dyDescent="0.3">
      <c r="A49" s="38" t="s">
        <v>14</v>
      </c>
      <c r="B49" s="26">
        <f>SUM(H12)</f>
        <v>102.85714285714285</v>
      </c>
      <c r="C49" s="20">
        <v>34</v>
      </c>
      <c r="D49" s="20">
        <f t="shared" si="8"/>
        <v>102</v>
      </c>
      <c r="E49" s="20">
        <f t="shared" si="9"/>
        <v>0.83333333333331927</v>
      </c>
    </row>
    <row r="50" spans="1:5" ht="18" x14ac:dyDescent="0.3">
      <c r="A50" s="38" t="s">
        <v>6</v>
      </c>
      <c r="B50" s="26">
        <f>SUM(H13,H19,H26)</f>
        <v>472.33082706766919</v>
      </c>
      <c r="C50" s="20">
        <v>156</v>
      </c>
      <c r="D50" s="20">
        <f t="shared" si="8"/>
        <v>468</v>
      </c>
      <c r="E50" s="20">
        <f t="shared" si="9"/>
        <v>0.91690544412608155</v>
      </c>
    </row>
    <row r="51" spans="1:5" ht="18" x14ac:dyDescent="0.3">
      <c r="A51" s="38" t="s">
        <v>69</v>
      </c>
      <c r="B51" s="26">
        <f>SUM(H28)</f>
        <v>45</v>
      </c>
      <c r="C51" s="20">
        <v>15</v>
      </c>
      <c r="D51" s="20">
        <f t="shared" si="8"/>
        <v>45</v>
      </c>
      <c r="E51" s="20">
        <f t="shared" si="9"/>
        <v>0</v>
      </c>
    </row>
    <row r="52" spans="1:5" ht="18" x14ac:dyDescent="0.3">
      <c r="A52" s="38" t="s">
        <v>63</v>
      </c>
      <c r="B52" s="26">
        <f>SUM(H29)</f>
        <v>45</v>
      </c>
      <c r="C52" s="20">
        <v>15</v>
      </c>
      <c r="D52" s="20">
        <f t="shared" si="8"/>
        <v>45</v>
      </c>
      <c r="E52" s="20">
        <f t="shared" si="9"/>
        <v>0</v>
      </c>
    </row>
    <row r="53" spans="1:5" ht="18" x14ac:dyDescent="0.3">
      <c r="A53" s="45" t="s">
        <v>7</v>
      </c>
      <c r="B53" s="37">
        <f>SUM(B42:B51)</f>
        <v>3676.1278195488717</v>
      </c>
      <c r="C53" s="40">
        <f>SUM(C42:C52)</f>
        <v>1236</v>
      </c>
      <c r="D53" s="41">
        <f>SUM(D42:D51)</f>
        <v>3663</v>
      </c>
      <c r="E53" s="39"/>
    </row>
    <row r="55" spans="1:5" x14ac:dyDescent="0.3">
      <c r="A55" s="15"/>
    </row>
    <row r="56" spans="1:5" x14ac:dyDescent="0.3">
      <c r="A56" s="15"/>
    </row>
    <row r="57" spans="1:5" x14ac:dyDescent="0.3">
      <c r="A57" s="32" t="s">
        <v>60</v>
      </c>
      <c r="B57" s="32"/>
      <c r="C57" s="32"/>
    </row>
    <row r="58" spans="1:5" x14ac:dyDescent="0.3">
      <c r="A58" s="33">
        <f>C42/6</f>
        <v>31.333333333333332</v>
      </c>
      <c r="B58" s="33">
        <v>63</v>
      </c>
      <c r="C58" s="34">
        <f>1-A58/B58</f>
        <v>0.50264550264550267</v>
      </c>
    </row>
    <row r="59" spans="1:5" x14ac:dyDescent="0.3">
      <c r="A59" s="33"/>
      <c r="B59" s="33"/>
      <c r="C59" s="34"/>
    </row>
    <row r="60" spans="1:5" x14ac:dyDescent="0.3">
      <c r="A60" s="33"/>
      <c r="B60" s="33"/>
      <c r="C60" s="34"/>
    </row>
    <row r="61" spans="1:5" x14ac:dyDescent="0.3">
      <c r="A61" s="33">
        <f>C45/6</f>
        <v>25.333333333333332</v>
      </c>
      <c r="B61" s="33">
        <v>42</v>
      </c>
      <c r="C61" s="34">
        <f t="shared" ref="C61:C66" si="10">1-A61/B61</f>
        <v>0.39682539682539686</v>
      </c>
    </row>
    <row r="62" spans="1:5" x14ac:dyDescent="0.3">
      <c r="A62" s="33">
        <f>C46/6</f>
        <v>25.333333333333332</v>
      </c>
      <c r="B62" s="33">
        <v>42</v>
      </c>
      <c r="C62" s="34">
        <f t="shared" si="10"/>
        <v>0.39682539682539686</v>
      </c>
    </row>
    <row r="63" spans="1:5" x14ac:dyDescent="0.3">
      <c r="A63" s="33">
        <f>C47/6</f>
        <v>15</v>
      </c>
      <c r="B63" s="33">
        <v>27</v>
      </c>
      <c r="C63" s="34">
        <f t="shared" si="10"/>
        <v>0.44444444444444442</v>
      </c>
    </row>
    <row r="64" spans="1:5" x14ac:dyDescent="0.3">
      <c r="A64" s="33">
        <f>C48/6</f>
        <v>10.666666666666666</v>
      </c>
      <c r="B64" s="33">
        <v>29</v>
      </c>
      <c r="C64" s="34">
        <f t="shared" si="10"/>
        <v>0.63218390804597702</v>
      </c>
    </row>
    <row r="65" spans="1:3" x14ac:dyDescent="0.3">
      <c r="A65" s="33">
        <f>C49/6</f>
        <v>5.666666666666667</v>
      </c>
      <c r="B65" s="33">
        <v>13</v>
      </c>
      <c r="C65" s="34">
        <f t="shared" si="10"/>
        <v>0.5641025641025641</v>
      </c>
    </row>
    <row r="66" spans="1:3" x14ac:dyDescent="0.3">
      <c r="A66" s="33">
        <f>C50/6</f>
        <v>26</v>
      </c>
      <c r="B66" s="33">
        <v>56</v>
      </c>
      <c r="C66" s="34">
        <f t="shared" si="10"/>
        <v>0.5357142857142857</v>
      </c>
    </row>
    <row r="67" spans="1:3" x14ac:dyDescent="0.3">
      <c r="A67" s="35">
        <f>C51/6</f>
        <v>2.5</v>
      </c>
      <c r="B67" s="35"/>
      <c r="C67" s="34"/>
    </row>
    <row r="68" spans="1:3" x14ac:dyDescent="0.3">
      <c r="A68" s="35">
        <f>C52/6</f>
        <v>2.5</v>
      </c>
      <c r="B68" s="35"/>
      <c r="C68" s="34"/>
    </row>
    <row r="70" spans="1:3" x14ac:dyDescent="0.3">
      <c r="A70" s="30" t="s">
        <v>42</v>
      </c>
      <c r="B70" s="30" t="s">
        <v>55</v>
      </c>
    </row>
    <row r="71" spans="1:3" x14ac:dyDescent="0.3">
      <c r="A71" s="31" t="s">
        <v>0</v>
      </c>
      <c r="B71" s="30">
        <v>365.30769230769232</v>
      </c>
    </row>
    <row r="72" spans="1:3" x14ac:dyDescent="0.3">
      <c r="A72" s="31" t="s">
        <v>13</v>
      </c>
      <c r="B72" s="30">
        <v>245.30769230769232</v>
      </c>
    </row>
    <row r="73" spans="1:3" x14ac:dyDescent="0.3">
      <c r="A73" s="31" t="s">
        <v>6</v>
      </c>
      <c r="B73" s="30">
        <v>320.30769230769232</v>
      </c>
    </row>
    <row r="74" spans="1:3" x14ac:dyDescent="0.3">
      <c r="A74" s="31" t="s">
        <v>12</v>
      </c>
      <c r="B74" s="30">
        <v>245.30769230769232</v>
      </c>
    </row>
    <row r="75" spans="1:3" x14ac:dyDescent="0.3">
      <c r="A75" s="31" t="s">
        <v>3</v>
      </c>
      <c r="B75" s="30">
        <v>153</v>
      </c>
    </row>
    <row r="76" spans="1:3" x14ac:dyDescent="0.3">
      <c r="A76" s="31" t="s">
        <v>14</v>
      </c>
      <c r="B76" s="30">
        <v>72</v>
      </c>
    </row>
    <row r="77" spans="1:3" x14ac:dyDescent="0.3">
      <c r="A77" s="31" t="s">
        <v>4</v>
      </c>
      <c r="B77" s="30">
        <v>165</v>
      </c>
    </row>
    <row r="78" spans="1:3" x14ac:dyDescent="0.3">
      <c r="A78" s="31" t="s">
        <v>43</v>
      </c>
      <c r="B78" s="30">
        <v>1566.2307692307693</v>
      </c>
    </row>
  </sheetData>
  <mergeCells count="2">
    <mergeCell ref="J16:K16"/>
    <mergeCell ref="C40:E40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3" workbookViewId="0">
      <selection activeCell="H15" sqref="H15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777343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50" t="s">
        <v>35</v>
      </c>
      <c r="F9" s="50"/>
      <c r="G9" s="50"/>
      <c r="H9" s="50"/>
      <c r="I9" s="50"/>
    </row>
    <row r="11" spans="5:9" ht="27.6" x14ac:dyDescent="0.3"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</row>
    <row r="12" spans="5:9" ht="15.6" x14ac:dyDescent="0.3">
      <c r="E12" s="2" t="s">
        <v>0</v>
      </c>
      <c r="F12" s="3" t="s">
        <v>26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25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28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21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22</v>
      </c>
      <c r="F16" s="3" t="s">
        <v>24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23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27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50" t="s">
        <v>33</v>
      </c>
      <c r="F23" s="50"/>
      <c r="G23" s="50"/>
      <c r="H23" s="50"/>
      <c r="I23" s="50"/>
    </row>
    <row r="25" spans="5:9" x14ac:dyDescent="0.3">
      <c r="E25" s="8" t="s">
        <v>16</v>
      </c>
      <c r="F25" s="8" t="s">
        <v>17</v>
      </c>
      <c r="G25" s="8" t="s">
        <v>18</v>
      </c>
      <c r="H25" s="8" t="s">
        <v>19</v>
      </c>
      <c r="I25" s="8" t="s">
        <v>20</v>
      </c>
    </row>
    <row r="26" spans="5:9" ht="15.6" x14ac:dyDescent="0.3">
      <c r="E26" s="13" t="s">
        <v>0</v>
      </c>
      <c r="F26" s="12" t="s">
        <v>26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25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28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21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22</v>
      </c>
      <c r="F30" s="12" t="s">
        <v>24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23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27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50" t="s">
        <v>34</v>
      </c>
      <c r="F35" s="50"/>
      <c r="G35" s="50"/>
      <c r="H35" s="50"/>
      <c r="I35" s="50"/>
    </row>
    <row r="37" spans="5:15" x14ac:dyDescent="0.3">
      <c r="E37" s="8" t="s">
        <v>16</v>
      </c>
      <c r="F37" s="8" t="s">
        <v>17</v>
      </c>
      <c r="G37" s="8" t="s">
        <v>18</v>
      </c>
      <c r="H37" s="8" t="s">
        <v>19</v>
      </c>
      <c r="I37" s="8" t="s">
        <v>20</v>
      </c>
      <c r="L37" s="14" t="s">
        <v>29</v>
      </c>
      <c r="M37" s="14" t="s">
        <v>30</v>
      </c>
      <c r="N37" s="14" t="s">
        <v>31</v>
      </c>
      <c r="O37" s="14" t="s">
        <v>32</v>
      </c>
    </row>
    <row r="38" spans="5:15" ht="15.6" x14ac:dyDescent="0.3">
      <c r="E38" s="13" t="s">
        <v>0</v>
      </c>
      <c r="F38" s="12" t="s">
        <v>26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23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25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24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28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25</v>
      </c>
      <c r="M40" s="14" t="s">
        <v>36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21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26</v>
      </c>
      <c r="M41" s="14" t="s">
        <v>37</v>
      </c>
      <c r="N41" s="14">
        <v>139</v>
      </c>
      <c r="O41" s="14">
        <v>0</v>
      </c>
    </row>
    <row r="42" spans="5:15" ht="15.6" x14ac:dyDescent="0.3">
      <c r="E42" s="13" t="s">
        <v>22</v>
      </c>
      <c r="F42" s="12" t="s">
        <v>24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27</v>
      </c>
      <c r="M42" s="14" t="s">
        <v>38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23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21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27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28</v>
      </c>
      <c r="M44" s="14" t="s">
        <v>36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Кадильников Алексей</cp:lastModifiedBy>
  <dcterms:created xsi:type="dcterms:W3CDTF">2015-06-05T18:19:34Z</dcterms:created>
  <dcterms:modified xsi:type="dcterms:W3CDTF">2023-12-10T20:32:33Z</dcterms:modified>
</cp:coreProperties>
</file>