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-Kh\PyCharmProjects\Comp_Math\reports\"/>
    </mc:Choice>
  </mc:AlternateContent>
  <xr:revisionPtr revIDLastSave="0" documentId="13_ncr:1_{079D1FDC-62A5-450E-A950-E57B473C6115}" xr6:coauthVersionLast="47" xr6:coauthVersionMax="47" xr10:uidLastSave="{00000000-0000-0000-0000-000000000000}"/>
  <bookViews>
    <workbookView xWindow="-100" yWindow="-100" windowWidth="17923" windowHeight="12905" firstSheet="8" activeTab="9" xr2:uid="{4DD3A309-C25B-4EE0-85DE-85C6E8C93D45}"/>
  </bookViews>
  <sheets>
    <sheet name="Lab1.шаговый" sheetId="1" r:id="rId1"/>
    <sheet name="Lab1.половинное_деление" sheetId="2" r:id="rId2"/>
    <sheet name="Lab1.метод_Ньютона" sheetId="3" r:id="rId3"/>
    <sheet name="Lab1.метод_простой_итерации" sheetId="4" r:id="rId4"/>
    <sheet name="Lab2.метод_Гаусса" sheetId="5" r:id="rId5"/>
    <sheet name="Lab2_метод_Якоби" sheetId="6" r:id="rId6"/>
    <sheet name="Lab2_метод_Зейделя" sheetId="7" r:id="rId7"/>
    <sheet name="Lab4_метод центральных" sheetId="8" r:id="rId8"/>
    <sheet name="Lab4_метод_трапеций" sheetId="9" r:id="rId9"/>
    <sheet name="Lab4_метод_симпсона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1" l="1"/>
  <c r="G16" i="11"/>
  <c r="E23" i="11"/>
  <c r="E24" i="11" s="1"/>
  <c r="E25" i="11" s="1"/>
  <c r="G21" i="11"/>
  <c r="E7" i="11"/>
  <c r="F7" i="11" s="1"/>
  <c r="G5" i="11"/>
  <c r="E23" i="9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G21" i="9"/>
  <c r="E7" i="9"/>
  <c r="F7" i="9" s="1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22" i="8"/>
  <c r="E24" i="8"/>
  <c r="F24" i="8"/>
  <c r="E25" i="8"/>
  <c r="F25" i="8"/>
  <c r="E26" i="8"/>
  <c r="E27" i="8" s="1"/>
  <c r="F26" i="8"/>
  <c r="F23" i="8"/>
  <c r="E23" i="8"/>
  <c r="F22" i="8"/>
  <c r="E22" i="8"/>
  <c r="G20" i="8"/>
  <c r="G5" i="9"/>
  <c r="G9" i="8"/>
  <c r="G10" i="8"/>
  <c r="G11" i="8"/>
  <c r="G12" i="8"/>
  <c r="G13" i="8"/>
  <c r="G14" i="8"/>
  <c r="G8" i="8"/>
  <c r="G7" i="8"/>
  <c r="G5" i="8"/>
  <c r="E7" i="8" s="1"/>
  <c r="C9" i="7"/>
  <c r="D9" i="7" s="1"/>
  <c r="E8" i="7"/>
  <c r="D8" i="7"/>
  <c r="H8" i="7"/>
  <c r="C8" i="7"/>
  <c r="F8" i="7" s="1"/>
  <c r="I8" i="7" s="1"/>
  <c r="F8" i="6"/>
  <c r="I8" i="6" s="1"/>
  <c r="C27" i="6"/>
  <c r="F27" i="6" s="1"/>
  <c r="I27" i="6" s="1"/>
  <c r="D27" i="6"/>
  <c r="E27" i="6"/>
  <c r="H27" i="6" s="1"/>
  <c r="G27" i="6"/>
  <c r="C18" i="6"/>
  <c r="D18" i="6"/>
  <c r="C19" i="6" s="1"/>
  <c r="E18" i="6"/>
  <c r="D19" i="6" s="1"/>
  <c r="F18" i="6"/>
  <c r="G18" i="6"/>
  <c r="E19" i="6"/>
  <c r="H19" i="6" s="1"/>
  <c r="C9" i="6"/>
  <c r="D10" i="6" s="1"/>
  <c r="D9" i="6"/>
  <c r="E9" i="6"/>
  <c r="H9" i="6" s="1"/>
  <c r="G9" i="6"/>
  <c r="C10" i="6"/>
  <c r="D11" i="6" s="1"/>
  <c r="E10" i="6"/>
  <c r="H10" i="6" s="1"/>
  <c r="E8" i="6"/>
  <c r="D8" i="6"/>
  <c r="C8" i="6"/>
  <c r="G8" i="6"/>
  <c r="H8" i="6"/>
  <c r="D11" i="5"/>
  <c r="C11" i="5"/>
  <c r="E7" i="5"/>
  <c r="E8" i="5" s="1"/>
  <c r="D7" i="5"/>
  <c r="D8" i="5" s="1"/>
  <c r="C7" i="5"/>
  <c r="C8" i="5" s="1"/>
  <c r="C12" i="5" s="1"/>
  <c r="D9" i="5"/>
  <c r="B9" i="5"/>
  <c r="B7" i="5"/>
  <c r="B11" i="5" s="1"/>
  <c r="C23" i="4"/>
  <c r="C24" i="4" s="1"/>
  <c r="C25" i="4" s="1"/>
  <c r="D25" i="4" s="1"/>
  <c r="D10" i="3"/>
  <c r="C11" i="3" s="1"/>
  <c r="J3" i="3"/>
  <c r="J5" i="3"/>
  <c r="I5" i="3"/>
  <c r="J4" i="3"/>
  <c r="I4" i="3"/>
  <c r="I3" i="3"/>
  <c r="C10" i="2"/>
  <c r="G10" i="2"/>
  <c r="C8" i="1"/>
  <c r="C9" i="1"/>
  <c r="C10" i="1"/>
  <c r="C11" i="1"/>
  <c r="C12" i="1"/>
  <c r="C13" i="1"/>
  <c r="C14" i="1"/>
  <c r="C15" i="1"/>
  <c r="C16" i="1"/>
  <c r="C17" i="1"/>
  <c r="C7" i="1"/>
  <c r="E7" i="2"/>
  <c r="D8" i="2" s="1"/>
  <c r="C7" i="2"/>
  <c r="F7" i="2" s="1"/>
  <c r="B8" i="1"/>
  <c r="B9" i="1" s="1"/>
  <c r="B7" i="1"/>
  <c r="F23" i="9" l="1"/>
  <c r="E8" i="9"/>
  <c r="F8" i="9" s="1"/>
  <c r="F23" i="11"/>
  <c r="E26" i="11"/>
  <c r="F25" i="11"/>
  <c r="E8" i="11"/>
  <c r="F24" i="11"/>
  <c r="F25" i="9"/>
  <c r="F24" i="9"/>
  <c r="E9" i="9"/>
  <c r="E28" i="8"/>
  <c r="F28" i="8"/>
  <c r="F27" i="8"/>
  <c r="E8" i="8"/>
  <c r="F8" i="8"/>
  <c r="F7" i="8"/>
  <c r="E9" i="7"/>
  <c r="C10" i="7" s="1"/>
  <c r="F9" i="7"/>
  <c r="I9" i="7" s="1"/>
  <c r="H9" i="7"/>
  <c r="G8" i="7"/>
  <c r="C20" i="6"/>
  <c r="G19" i="6"/>
  <c r="E20" i="6"/>
  <c r="H20" i="6" s="1"/>
  <c r="D20" i="6"/>
  <c r="F19" i="6"/>
  <c r="H18" i="6"/>
  <c r="G11" i="6"/>
  <c r="C11" i="6"/>
  <c r="E11" i="6"/>
  <c r="H11" i="6" s="1"/>
  <c r="G10" i="6"/>
  <c r="F10" i="6"/>
  <c r="F9" i="6"/>
  <c r="I9" i="6"/>
  <c r="D12" i="5"/>
  <c r="D13" i="5" s="1"/>
  <c r="E12" i="5"/>
  <c r="E9" i="5"/>
  <c r="E13" i="5" s="1"/>
  <c r="E11" i="5"/>
  <c r="B8" i="5"/>
  <c r="B12" i="5" s="1"/>
  <c r="C9" i="5"/>
  <c r="C13" i="5" s="1"/>
  <c r="D23" i="4"/>
  <c r="C26" i="4"/>
  <c r="D24" i="4"/>
  <c r="D11" i="3"/>
  <c r="C12" i="3" s="1"/>
  <c r="D12" i="3" s="1"/>
  <c r="G7" i="2"/>
  <c r="B8" i="2"/>
  <c r="B10" i="1"/>
  <c r="F8" i="11" l="1"/>
  <c r="E9" i="11"/>
  <c r="E27" i="11"/>
  <c r="F26" i="11"/>
  <c r="F26" i="9"/>
  <c r="F9" i="9"/>
  <c r="E10" i="9"/>
  <c r="E29" i="8"/>
  <c r="F29" i="8"/>
  <c r="E9" i="8"/>
  <c r="F9" i="8"/>
  <c r="D10" i="7"/>
  <c r="E10" i="7"/>
  <c r="G9" i="7"/>
  <c r="H10" i="7"/>
  <c r="C21" i="6"/>
  <c r="G20" i="6"/>
  <c r="D21" i="6"/>
  <c r="F20" i="6"/>
  <c r="E21" i="6"/>
  <c r="H21" i="6" s="1"/>
  <c r="C12" i="6"/>
  <c r="D12" i="6"/>
  <c r="E12" i="6"/>
  <c r="H12" i="6" s="1"/>
  <c r="F11" i="6"/>
  <c r="I11" i="6" s="1"/>
  <c r="I10" i="6"/>
  <c r="G13" i="5"/>
  <c r="G11" i="5" s="1"/>
  <c r="B13" i="5"/>
  <c r="G12" i="5"/>
  <c r="D26" i="4"/>
  <c r="C27" i="4"/>
  <c r="E8" i="2"/>
  <c r="C8" i="2"/>
  <c r="F8" i="2" s="1"/>
  <c r="G8" i="2" s="1"/>
  <c r="B11" i="1"/>
  <c r="E28" i="11" l="1"/>
  <c r="F27" i="11"/>
  <c r="F9" i="11"/>
  <c r="E10" i="11"/>
  <c r="F27" i="9"/>
  <c r="E11" i="9"/>
  <c r="F10" i="9"/>
  <c r="E30" i="8"/>
  <c r="F30" i="8"/>
  <c r="E10" i="8"/>
  <c r="F10" i="8"/>
  <c r="C11" i="7"/>
  <c r="G10" i="7"/>
  <c r="F10" i="7"/>
  <c r="I10" i="7" s="1"/>
  <c r="C22" i="6"/>
  <c r="G21" i="6"/>
  <c r="D22" i="6"/>
  <c r="E22" i="6"/>
  <c r="H22" i="6" s="1"/>
  <c r="F21" i="6"/>
  <c r="C13" i="6"/>
  <c r="G12" i="6"/>
  <c r="D13" i="6"/>
  <c r="E13" i="6"/>
  <c r="H13" i="6" s="1"/>
  <c r="F12" i="6"/>
  <c r="C28" i="4"/>
  <c r="D27" i="4"/>
  <c r="B9" i="2"/>
  <c r="D9" i="2"/>
  <c r="B12" i="1"/>
  <c r="F10" i="11" l="1"/>
  <c r="E11" i="11"/>
  <c r="E29" i="11"/>
  <c r="F28" i="11"/>
  <c r="F28" i="9"/>
  <c r="E12" i="9"/>
  <c r="F11" i="9"/>
  <c r="E31" i="8"/>
  <c r="F31" i="8"/>
  <c r="E11" i="8"/>
  <c r="F11" i="8"/>
  <c r="D11" i="7"/>
  <c r="G11" i="7"/>
  <c r="F11" i="7"/>
  <c r="I11" i="7" s="1"/>
  <c r="C23" i="6"/>
  <c r="G22" i="6"/>
  <c r="E23" i="6"/>
  <c r="H23" i="6" s="1"/>
  <c r="D23" i="6"/>
  <c r="F22" i="6"/>
  <c r="C14" i="6"/>
  <c r="G13" i="6"/>
  <c r="D14" i="6"/>
  <c r="E14" i="6"/>
  <c r="H14" i="6" s="1"/>
  <c r="F13" i="6"/>
  <c r="I13" i="6"/>
  <c r="I12" i="6"/>
  <c r="D28" i="4"/>
  <c r="C9" i="2"/>
  <c r="F9" i="2" s="1"/>
  <c r="E9" i="2"/>
  <c r="B13" i="1"/>
  <c r="E30" i="11" l="1"/>
  <c r="F29" i="11"/>
  <c r="E12" i="11"/>
  <c r="F11" i="11"/>
  <c r="F29" i="9"/>
  <c r="E13" i="9"/>
  <c r="F12" i="9"/>
  <c r="E32" i="8"/>
  <c r="F32" i="8"/>
  <c r="E12" i="8"/>
  <c r="F12" i="8"/>
  <c r="E11" i="7"/>
  <c r="H11" i="7" s="1"/>
  <c r="C24" i="6"/>
  <c r="G23" i="6"/>
  <c r="E24" i="6"/>
  <c r="H24" i="6" s="1"/>
  <c r="D24" i="6"/>
  <c r="F23" i="6"/>
  <c r="G14" i="6"/>
  <c r="C15" i="6"/>
  <c r="D15" i="6"/>
  <c r="E15" i="6"/>
  <c r="H15" i="6" s="1"/>
  <c r="F14" i="6"/>
  <c r="B10" i="2"/>
  <c r="E10" i="2" s="1"/>
  <c r="D10" i="2"/>
  <c r="F10" i="2" s="1"/>
  <c r="G9" i="2"/>
  <c r="B14" i="1"/>
  <c r="E31" i="11" l="1"/>
  <c r="F30" i="11"/>
  <c r="F12" i="11"/>
  <c r="E13" i="11"/>
  <c r="F30" i="9"/>
  <c r="E14" i="9"/>
  <c r="F13" i="9"/>
  <c r="E33" i="8"/>
  <c r="F33" i="8"/>
  <c r="E13" i="8"/>
  <c r="F13" i="8"/>
  <c r="C12" i="7"/>
  <c r="C25" i="6"/>
  <c r="G24" i="6"/>
  <c r="E25" i="6"/>
  <c r="H25" i="6" s="1"/>
  <c r="D25" i="6"/>
  <c r="F24" i="6"/>
  <c r="C16" i="6"/>
  <c r="G15" i="6"/>
  <c r="D16" i="6"/>
  <c r="E16" i="6"/>
  <c r="H16" i="6" s="1"/>
  <c r="F15" i="6"/>
  <c r="I14" i="6"/>
  <c r="B15" i="1"/>
  <c r="E14" i="11" l="1"/>
  <c r="F13" i="11"/>
  <c r="E32" i="11"/>
  <c r="F31" i="11"/>
  <c r="F31" i="9"/>
  <c r="E15" i="9"/>
  <c r="F15" i="9" s="1"/>
  <c r="G16" i="9" s="1"/>
  <c r="F14" i="9"/>
  <c r="E34" i="8"/>
  <c r="F34" i="8"/>
  <c r="E14" i="8"/>
  <c r="F14" i="8"/>
  <c r="G15" i="8" s="1"/>
  <c r="D12" i="7"/>
  <c r="F12" i="7"/>
  <c r="I12" i="7" s="1"/>
  <c r="C26" i="6"/>
  <c r="F26" i="6" s="1"/>
  <c r="G25" i="6"/>
  <c r="D26" i="6"/>
  <c r="G26" i="6" s="1"/>
  <c r="E26" i="6"/>
  <c r="H26" i="6" s="1"/>
  <c r="F25" i="6"/>
  <c r="C17" i="6"/>
  <c r="F17" i="6" s="1"/>
  <c r="G16" i="6"/>
  <c r="D17" i="6"/>
  <c r="G17" i="6" s="1"/>
  <c r="E17" i="6"/>
  <c r="H17" i="6" s="1"/>
  <c r="F16" i="6"/>
  <c r="B16" i="1"/>
  <c r="E33" i="11" l="1"/>
  <c r="F32" i="11"/>
  <c r="F14" i="11"/>
  <c r="E15" i="11"/>
  <c r="F15" i="11" s="1"/>
  <c r="F32" i="9"/>
  <c r="E35" i="8"/>
  <c r="F35" i="8"/>
  <c r="G12" i="7"/>
  <c r="E12" i="7"/>
  <c r="H12" i="7" s="1"/>
  <c r="I15" i="6"/>
  <c r="I16" i="6"/>
  <c r="B17" i="1"/>
  <c r="E34" i="11" l="1"/>
  <c r="F33" i="11"/>
  <c r="F33" i="9"/>
  <c r="E36" i="8"/>
  <c r="F36" i="8"/>
  <c r="C13" i="7"/>
  <c r="I17" i="6"/>
  <c r="E35" i="11" l="1"/>
  <c r="F34" i="11"/>
  <c r="F34" i="9"/>
  <c r="E37" i="8"/>
  <c r="F37" i="8"/>
  <c r="D13" i="7"/>
  <c r="F13" i="7"/>
  <c r="I13" i="7" s="1"/>
  <c r="I18" i="6"/>
  <c r="E36" i="11" l="1"/>
  <c r="F35" i="11"/>
  <c r="F35" i="9"/>
  <c r="E38" i="8"/>
  <c r="F38" i="8"/>
  <c r="G13" i="7"/>
  <c r="E13" i="7"/>
  <c r="H13" i="7" s="1"/>
  <c r="I19" i="6"/>
  <c r="E37" i="11" l="1"/>
  <c r="F36" i="11"/>
  <c r="F36" i="9"/>
  <c r="E39" i="8"/>
  <c r="F39" i="8"/>
  <c r="C14" i="7"/>
  <c r="I20" i="6"/>
  <c r="E38" i="11" l="1"/>
  <c r="F37" i="11"/>
  <c r="F37" i="9"/>
  <c r="E40" i="8"/>
  <c r="F40" i="8"/>
  <c r="D14" i="7"/>
  <c r="E14" i="7"/>
  <c r="H14" i="7" s="1"/>
  <c r="F14" i="7"/>
  <c r="I14" i="7" s="1"/>
  <c r="I21" i="6"/>
  <c r="E39" i="11" l="1"/>
  <c r="F38" i="11"/>
  <c r="F38" i="9"/>
  <c r="E41" i="8"/>
  <c r="F41" i="8"/>
  <c r="C15" i="7"/>
  <c r="G14" i="7"/>
  <c r="I22" i="6"/>
  <c r="E40" i="11" l="1"/>
  <c r="F39" i="11"/>
  <c r="F39" i="9"/>
  <c r="D15" i="7"/>
  <c r="E15" i="7"/>
  <c r="H15" i="7" s="1"/>
  <c r="F15" i="7"/>
  <c r="I23" i="6"/>
  <c r="E41" i="11" l="1"/>
  <c r="F40" i="11"/>
  <c r="F40" i="9"/>
  <c r="C16" i="7"/>
  <c r="G15" i="7"/>
  <c r="I15" i="7" s="1"/>
  <c r="I24" i="6"/>
  <c r="E42" i="11" l="1"/>
  <c r="F41" i="11"/>
  <c r="F41" i="9"/>
  <c r="G42" i="8"/>
  <c r="D16" i="7"/>
  <c r="E16" i="7"/>
  <c r="H16" i="7" s="1"/>
  <c r="F16" i="7"/>
  <c r="I26" i="6"/>
  <c r="I25" i="6"/>
  <c r="E43" i="11" l="1"/>
  <c r="F43" i="11" s="1"/>
  <c r="F42" i="11"/>
  <c r="F42" i="9"/>
  <c r="F43" i="9"/>
  <c r="G44" i="9" s="1"/>
  <c r="C17" i="7"/>
  <c r="G16" i="7"/>
  <c r="I16" i="7" s="1"/>
  <c r="D17" i="7" l="1"/>
  <c r="F17" i="7"/>
  <c r="G17" i="7" l="1"/>
  <c r="I17" i="7" s="1"/>
  <c r="E17" i="7"/>
  <c r="H17" i="7" s="1"/>
  <c r="C18" i="7" l="1"/>
  <c r="D18" i="7" l="1"/>
  <c r="E18" i="7"/>
  <c r="H18" i="7" s="1"/>
  <c r="F18" i="7"/>
  <c r="C19" i="7" l="1"/>
  <c r="G18" i="7"/>
  <c r="I18" i="7" s="1"/>
  <c r="D19" i="7" l="1"/>
  <c r="E19" i="7"/>
  <c r="H19" i="7" s="1"/>
  <c r="F19" i="7"/>
  <c r="C20" i="7" l="1"/>
  <c r="G19" i="7"/>
  <c r="I19" i="7"/>
  <c r="D20" i="7" l="1"/>
  <c r="E20" i="7" s="1"/>
  <c r="H20" i="7" s="1"/>
  <c r="F20" i="7"/>
  <c r="C21" i="7" l="1"/>
  <c r="G20" i="7"/>
  <c r="I20" i="7" s="1"/>
  <c r="D21" i="7" l="1"/>
  <c r="F21" i="7"/>
  <c r="G21" i="7" l="1"/>
  <c r="E21" i="7"/>
  <c r="H21" i="7" s="1"/>
  <c r="I21" i="7" s="1"/>
  <c r="C22" i="7" l="1"/>
  <c r="D22" i="7" l="1"/>
  <c r="E22" i="7"/>
  <c r="H22" i="7" s="1"/>
  <c r="F22" i="7"/>
  <c r="C23" i="7" l="1"/>
  <c r="G22" i="7"/>
  <c r="I22" i="7" s="1"/>
  <c r="D23" i="7" l="1"/>
  <c r="E23" i="7"/>
  <c r="H23" i="7" s="1"/>
  <c r="F23" i="7"/>
  <c r="C24" i="7" l="1"/>
  <c r="G23" i="7"/>
  <c r="I23" i="7" s="1"/>
  <c r="D24" i="7" l="1"/>
  <c r="E24" i="7"/>
  <c r="H24" i="7" s="1"/>
  <c r="F24" i="7"/>
  <c r="C25" i="7" l="1"/>
  <c r="G24" i="7"/>
  <c r="I24" i="7" s="1"/>
  <c r="D25" i="7" l="1"/>
  <c r="E25" i="7" s="1"/>
  <c r="H25" i="7" s="1"/>
  <c r="F25" i="7"/>
  <c r="C26" i="7" l="1"/>
  <c r="G25" i="7"/>
  <c r="I25" i="7" s="1"/>
  <c r="D26" i="7" l="1"/>
  <c r="E26" i="7"/>
  <c r="H26" i="7" s="1"/>
  <c r="F26" i="7"/>
  <c r="C27" i="7" l="1"/>
  <c r="G26" i="7"/>
  <c r="I26" i="7" s="1"/>
  <c r="D27" i="7" l="1"/>
  <c r="G27" i="7" s="1"/>
  <c r="E27" i="7"/>
  <c r="H27" i="7" s="1"/>
  <c r="F27" i="7"/>
  <c r="I27" i="7" l="1"/>
</calcChain>
</file>

<file path=xl/sharedStrings.xml><?xml version="1.0" encoding="utf-8"?>
<sst xmlns="http://schemas.openxmlformats.org/spreadsheetml/2006/main" count="109" uniqueCount="37">
  <si>
    <t>Шаговый метод</t>
  </si>
  <si>
    <t>Начальное значение</t>
  </si>
  <si>
    <t>Шаг табуляции</t>
  </si>
  <si>
    <t>x</t>
  </si>
  <si>
    <t>f(x)</t>
  </si>
  <si>
    <t>Метод половинного деления</t>
  </si>
  <si>
    <t>нет</t>
  </si>
  <si>
    <t>Точность</t>
  </si>
  <si>
    <t>a</t>
  </si>
  <si>
    <t>b</t>
  </si>
  <si>
    <t>f(a)</t>
  </si>
  <si>
    <t>f(a)*f(x)&lt;0</t>
  </si>
  <si>
    <t>Метод Ньютона</t>
  </si>
  <si>
    <t>X</t>
  </si>
  <si>
    <t>Так как в правой точке отрезка вторая производная и значение функции имеют одинаковые знаки, то начальной точкой выбрана правая граница отрезка, содержащего корень: Х0 = 0.9</t>
  </si>
  <si>
    <t>Метод простой итерации (Якоби)</t>
  </si>
  <si>
    <t>Эквивалентная формула</t>
  </si>
  <si>
    <t>Решение системы методом Гаусса</t>
  </si>
  <si>
    <t>x3</t>
  </si>
  <si>
    <t>x2</t>
  </si>
  <si>
    <t>x1</t>
  </si>
  <si>
    <t>Решение методом простой итерации</t>
  </si>
  <si>
    <t>k</t>
  </si>
  <si>
    <t>Погрешность</t>
  </si>
  <si>
    <r>
      <t>Выполнено условие точности (</t>
    </r>
    <r>
      <rPr>
        <sz val="11"/>
        <color theme="1"/>
        <rFont val="Calibri"/>
        <family val="2"/>
        <charset val="204"/>
      </rPr>
      <t>ε=0.001)</t>
    </r>
  </si>
  <si>
    <t>Решение Гаусса-Зейделя</t>
  </si>
  <si>
    <t>Вычисление интеграла методом центральных прямоугольников</t>
  </si>
  <si>
    <t>Нижний предел</t>
  </si>
  <si>
    <t xml:space="preserve">Верхний предел </t>
  </si>
  <si>
    <t>n</t>
  </si>
  <si>
    <t>h</t>
  </si>
  <si>
    <t>Fk(x)</t>
  </si>
  <si>
    <t>Xi-1/2</t>
  </si>
  <si>
    <t>|=</t>
  </si>
  <si>
    <t>Вычисление интеграла методом трапеций</t>
  </si>
  <si>
    <t>Yk(x)</t>
  </si>
  <si>
    <t>Вычисление интеграла методом Симпсона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</si>
</sst>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"/>
    <numFmt numFmtId="166" formatCode="0.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166" fontId="0" fillId="0" borderId="12" xfId="0" applyNumberFormat="1" applyBorder="1" applyAlignment="1">
      <alignment horizontal="center" vertical="center" wrapText="1"/>
    </xf>
    <xf numFmtId="166" fontId="0" fillId="0" borderId="21" xfId="0" applyNumberForma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 wrapText="1"/>
    </xf>
    <xf numFmtId="166" fontId="0" fillId="0" borderId="25" xfId="0" applyNumberFormat="1" applyBorder="1" applyAlignment="1">
      <alignment horizontal="center" vertical="center" wrapText="1"/>
    </xf>
    <xf numFmtId="166" fontId="0" fillId="0" borderId="8" xfId="0" applyNumberForma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6" fontId="0" fillId="2" borderId="12" xfId="0" applyNumberFormat="1" applyFill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0" fillId="0" borderId="22" xfId="0" applyBorder="1"/>
    <xf numFmtId="0" fontId="0" fillId="0" borderId="2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6" fontId="0" fillId="0" borderId="6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6" xfId="0" applyBorder="1"/>
    <xf numFmtId="0" fontId="0" fillId="0" borderId="13" xfId="0" applyBorder="1"/>
    <xf numFmtId="166" fontId="0" fillId="0" borderId="12" xfId="0" applyNumberFormat="1" applyBorder="1" applyAlignment="1">
      <alignment horizontal="center" vertical="center"/>
    </xf>
    <xf numFmtId="2" fontId="0" fillId="0" borderId="7" xfId="0" applyNumberFormat="1" applyBorder="1"/>
    <xf numFmtId="2" fontId="0" fillId="0" borderId="8" xfId="0" applyNumberFormat="1" applyBorder="1"/>
    <xf numFmtId="0" fontId="0" fillId="0" borderId="9" xfId="0" applyBorder="1"/>
    <xf numFmtId="2" fontId="0" fillId="0" borderId="30" xfId="0" applyNumberFormat="1" applyBorder="1"/>
    <xf numFmtId="2" fontId="0" fillId="0" borderId="31" xfId="0" applyNumberFormat="1" applyBorder="1"/>
    <xf numFmtId="2" fontId="0" fillId="0" borderId="9" xfId="0" applyNumberFormat="1" applyBorder="1"/>
    <xf numFmtId="2" fontId="0" fillId="0" borderId="32" xfId="0" applyNumberFormat="1" applyBorder="1"/>
    <xf numFmtId="166" fontId="0" fillId="0" borderId="6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4</xdr:row>
      <xdr:rowOff>95250</xdr:rowOff>
    </xdr:from>
    <xdr:to>
      <xdr:col>7</xdr:col>
      <xdr:colOff>1990725</xdr:colOff>
      <xdr:row>4</xdr:row>
      <xdr:rowOff>311150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68617F96-A98B-41E8-A707-1566AAE02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257300"/>
          <a:ext cx="12954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438150</xdr:colOff>
      <xdr:row>3</xdr:row>
      <xdr:rowOff>66675</xdr:rowOff>
    </xdr:from>
    <xdr:to>
      <xdr:col>7</xdr:col>
      <xdr:colOff>2272903</xdr:colOff>
      <xdr:row>3</xdr:row>
      <xdr:rowOff>285750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E3F67E8-4156-7ED6-FB7B-60E4318CD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847725"/>
          <a:ext cx="1834753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295276</xdr:colOff>
      <xdr:row>2</xdr:row>
      <xdr:rowOff>125865</xdr:rowOff>
    </xdr:from>
    <xdr:to>
      <xdr:col>7</xdr:col>
      <xdr:colOff>2495550</xdr:colOff>
      <xdr:row>2</xdr:row>
      <xdr:rowOff>289888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D1CD9172-5C0A-6557-8127-843421C45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6" y="525915"/>
          <a:ext cx="2200274" cy="164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533400</xdr:colOff>
      <xdr:row>6</xdr:row>
      <xdr:rowOff>104774</xdr:rowOff>
    </xdr:from>
    <xdr:to>
      <xdr:col>3</xdr:col>
      <xdr:colOff>1504950</xdr:colOff>
      <xdr:row>7</xdr:row>
      <xdr:rowOff>247649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B858FDA-CD0E-0FC3-D89E-FE5B9D819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3152774"/>
          <a:ext cx="301942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800100</xdr:colOff>
      <xdr:row>8</xdr:row>
      <xdr:rowOff>76200</xdr:rowOff>
    </xdr:from>
    <xdr:to>
      <xdr:col>2</xdr:col>
      <xdr:colOff>1114425</xdr:colOff>
      <xdr:row>8</xdr:row>
      <xdr:rowOff>304800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1E8EBC54-FA5C-65F6-5FBA-1D7D350C8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743200"/>
          <a:ext cx="3143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723900</xdr:colOff>
      <xdr:row>8</xdr:row>
      <xdr:rowOff>66675</xdr:rowOff>
    </xdr:from>
    <xdr:to>
      <xdr:col>3</xdr:col>
      <xdr:colOff>1285875</xdr:colOff>
      <xdr:row>8</xdr:row>
      <xdr:rowOff>295275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C8E54C68-4AFE-1B52-1A59-D08627EA0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2733675"/>
          <a:ext cx="561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21</xdr:row>
      <xdr:rowOff>66675</xdr:rowOff>
    </xdr:from>
    <xdr:to>
      <xdr:col>3</xdr:col>
      <xdr:colOff>1285875</xdr:colOff>
      <xdr:row>21</xdr:row>
      <xdr:rowOff>295275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9907368-8F7A-4AD3-BC02-E105127F1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2752725"/>
          <a:ext cx="561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865163</xdr:colOff>
      <xdr:row>21</xdr:row>
      <xdr:rowOff>42203</xdr:rowOff>
    </xdr:from>
    <xdr:to>
      <xdr:col>2</xdr:col>
      <xdr:colOff>1350498</xdr:colOff>
      <xdr:row>21</xdr:row>
      <xdr:rowOff>302455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0B934DE-3DF7-0275-FAED-0A8451EA5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3120" y="5268351"/>
          <a:ext cx="485335" cy="260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949569</xdr:colOff>
      <xdr:row>19</xdr:row>
      <xdr:rowOff>91440</xdr:rowOff>
    </xdr:from>
    <xdr:to>
      <xdr:col>3</xdr:col>
      <xdr:colOff>1167618</xdr:colOff>
      <xdr:row>20</xdr:row>
      <xdr:rowOff>161778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CFAAB435-95E0-D500-DF5E-114516288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7526" y="4557932"/>
          <a:ext cx="2377440" cy="450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2</xdr:row>
      <xdr:rowOff>66675</xdr:rowOff>
    </xdr:from>
    <xdr:to>
      <xdr:col>8</xdr:col>
      <xdr:colOff>571500</xdr:colOff>
      <xdr:row>5</xdr:row>
      <xdr:rowOff>133350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D82255A-2150-C7A6-8726-5D1E35E16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5" y="457200"/>
          <a:ext cx="13239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2</xdr:row>
      <xdr:rowOff>66675</xdr:rowOff>
    </xdr:from>
    <xdr:to>
      <xdr:col>8</xdr:col>
      <xdr:colOff>571500</xdr:colOff>
      <xdr:row>5</xdr:row>
      <xdr:rowOff>133350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DB619F3-406D-4B6E-B7BC-52A1C2CDE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5" y="457200"/>
          <a:ext cx="13239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2</xdr:row>
      <xdr:rowOff>66675</xdr:rowOff>
    </xdr:from>
    <xdr:to>
      <xdr:col>8</xdr:col>
      <xdr:colOff>571500</xdr:colOff>
      <xdr:row>5</xdr:row>
      <xdr:rowOff>133350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898FF16-A1E0-469E-AC23-ADE112995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0820" y="439469"/>
          <a:ext cx="1380538" cy="629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6DD2-6A81-4E5A-AFAB-F411E82306CA}">
  <dimension ref="B2:C17"/>
  <sheetViews>
    <sheetView workbookViewId="0">
      <selection activeCell="B3" sqref="B3:C17"/>
    </sheetView>
  </sheetViews>
  <sheetFormatPr defaultRowHeight="14.4" x14ac:dyDescent="0.3"/>
  <cols>
    <col min="2" max="2" width="12" customWidth="1"/>
    <col min="3" max="3" width="14.296875" customWidth="1"/>
  </cols>
  <sheetData>
    <row r="2" spans="2:3" ht="14.95" thickBot="1" x14ac:dyDescent="0.35"/>
    <row r="3" spans="2:3" ht="14.95" customHeight="1" x14ac:dyDescent="0.3">
      <c r="B3" s="84" t="s">
        <v>0</v>
      </c>
      <c r="C3" s="85"/>
    </row>
    <row r="4" spans="2:3" ht="28.55" customHeight="1" x14ac:dyDescent="0.3">
      <c r="B4" s="2" t="s">
        <v>1</v>
      </c>
      <c r="C4" s="6">
        <v>0.8</v>
      </c>
    </row>
    <row r="5" spans="2:3" ht="35.450000000000003" customHeight="1" x14ac:dyDescent="0.3">
      <c r="B5" s="2" t="s">
        <v>2</v>
      </c>
      <c r="C5" s="6">
        <v>0.01</v>
      </c>
    </row>
    <row r="6" spans="2:3" x14ac:dyDescent="0.3">
      <c r="B6" s="2" t="s">
        <v>3</v>
      </c>
      <c r="C6" s="6" t="s">
        <v>4</v>
      </c>
    </row>
    <row r="7" spans="2:3" x14ac:dyDescent="0.3">
      <c r="B7" s="4">
        <f>C4</f>
        <v>0.8</v>
      </c>
      <c r="C7" s="15">
        <f>B7^3+0.2*B7^2+0.5*B7-1.2</f>
        <v>-0.15999999999999992</v>
      </c>
    </row>
    <row r="8" spans="2:3" x14ac:dyDescent="0.3">
      <c r="B8" s="4">
        <f>B7+$C$5</f>
        <v>0.81</v>
      </c>
      <c r="C8" s="15">
        <f t="shared" ref="C8:C17" si="0">B8^3+0.2*B8^2+0.5*B8-1.2</f>
        <v>-0.13233899999999976</v>
      </c>
    </row>
    <row r="9" spans="2:3" x14ac:dyDescent="0.3">
      <c r="B9" s="4">
        <f t="shared" ref="B9:B13" si="1">B8+$C$5</f>
        <v>0.82000000000000006</v>
      </c>
      <c r="C9" s="15">
        <f t="shared" si="0"/>
        <v>-0.1041519999999998</v>
      </c>
    </row>
    <row r="10" spans="2:3" x14ac:dyDescent="0.3">
      <c r="B10" s="4">
        <f t="shared" si="1"/>
        <v>0.83000000000000007</v>
      </c>
      <c r="C10" s="15">
        <f t="shared" si="0"/>
        <v>-7.5432999999999639E-2</v>
      </c>
    </row>
    <row r="11" spans="2:3" ht="14.95" thickBot="1" x14ac:dyDescent="0.35">
      <c r="B11" s="7">
        <f t="shared" si="1"/>
        <v>0.84000000000000008</v>
      </c>
      <c r="C11" s="15">
        <f t="shared" si="0"/>
        <v>-4.6175999999999773E-2</v>
      </c>
    </row>
    <row r="12" spans="2:3" x14ac:dyDescent="0.3">
      <c r="B12" s="9">
        <f t="shared" si="1"/>
        <v>0.85000000000000009</v>
      </c>
      <c r="C12" s="15">
        <f t="shared" si="0"/>
        <v>-1.6374999999999806E-2</v>
      </c>
    </row>
    <row r="13" spans="2:3" ht="14.95" thickBot="1" x14ac:dyDescent="0.35">
      <c r="B13" s="10">
        <f t="shared" si="1"/>
        <v>0.8600000000000001</v>
      </c>
      <c r="C13" s="15">
        <f t="shared" si="0"/>
        <v>1.397600000000021E-2</v>
      </c>
    </row>
    <row r="14" spans="2:3" x14ac:dyDescent="0.3">
      <c r="B14" s="8">
        <f>B13+$C$5</f>
        <v>0.87000000000000011</v>
      </c>
      <c r="C14" s="15">
        <f t="shared" si="0"/>
        <v>4.488300000000045E-2</v>
      </c>
    </row>
    <row r="15" spans="2:3" x14ac:dyDescent="0.3">
      <c r="B15" s="4">
        <f t="shared" ref="B15:B16" si="2">B14+$C$5</f>
        <v>0.88000000000000012</v>
      </c>
      <c r="C15" s="15">
        <f t="shared" si="0"/>
        <v>7.635200000000042E-2</v>
      </c>
    </row>
    <row r="16" spans="2:3" x14ac:dyDescent="0.3">
      <c r="B16" s="4">
        <f t="shared" si="2"/>
        <v>0.89000000000000012</v>
      </c>
      <c r="C16" s="15">
        <f t="shared" si="0"/>
        <v>0.10838900000000051</v>
      </c>
    </row>
    <row r="17" spans="2:3" ht="14.95" thickBot="1" x14ac:dyDescent="0.35">
      <c r="B17" s="5">
        <f>B16+$C$5</f>
        <v>0.90000000000000013</v>
      </c>
      <c r="C17" s="15">
        <f t="shared" si="0"/>
        <v>0.14100000000000046</v>
      </c>
    </row>
  </sheetData>
  <mergeCells count="1">
    <mergeCell ref="B3:C3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104F-B533-45EA-B96B-79D46D66AC3D}">
  <dimension ref="D2:H44"/>
  <sheetViews>
    <sheetView tabSelected="1" workbookViewId="0">
      <selection activeCell="K30" sqref="K30"/>
    </sheetView>
  </sheetViews>
  <sheetFormatPr defaultRowHeight="14.4" x14ac:dyDescent="0.3"/>
  <cols>
    <col min="4" max="7" width="16.69921875" customWidth="1"/>
    <col min="8" max="8" width="15.69921875" customWidth="1"/>
  </cols>
  <sheetData>
    <row r="2" spans="4:8" ht="14.95" thickBot="1" x14ac:dyDescent="0.35"/>
    <row r="3" spans="4:8" ht="14.95" thickBot="1" x14ac:dyDescent="0.35">
      <c r="D3" s="114" t="s">
        <v>36</v>
      </c>
      <c r="E3" s="115"/>
      <c r="F3" s="115"/>
      <c r="G3" s="116"/>
      <c r="H3" s="63"/>
    </row>
    <row r="4" spans="4:8" x14ac:dyDescent="0.3">
      <c r="D4" s="58" t="s">
        <v>27</v>
      </c>
      <c r="E4" s="34" t="s">
        <v>28</v>
      </c>
      <c r="F4" s="34" t="s">
        <v>29</v>
      </c>
      <c r="G4" s="35" t="s">
        <v>30</v>
      </c>
      <c r="H4" s="64"/>
    </row>
    <row r="5" spans="4:8" ht="14.95" thickBot="1" x14ac:dyDescent="0.35">
      <c r="D5" s="68">
        <v>0.8</v>
      </c>
      <c r="E5" s="69">
        <v>1.6</v>
      </c>
      <c r="F5" s="69">
        <v>8</v>
      </c>
      <c r="G5" s="70">
        <f>(E5-D5)/F5</f>
        <v>0.1</v>
      </c>
    </row>
    <row r="6" spans="4:8" ht="14.95" thickBot="1" x14ac:dyDescent="0.35">
      <c r="D6" s="71" t="s">
        <v>22</v>
      </c>
      <c r="E6" s="72" t="s">
        <v>3</v>
      </c>
      <c r="F6" s="72" t="s">
        <v>35</v>
      </c>
      <c r="G6" s="73"/>
    </row>
    <row r="7" spans="4:8" x14ac:dyDescent="0.3">
      <c r="D7" s="58">
        <v>0</v>
      </c>
      <c r="E7" s="80">
        <f>D5</f>
        <v>0.8</v>
      </c>
      <c r="F7" s="81">
        <f>LOG10(E7^2+1)/E7</f>
        <v>0.26855481005962234</v>
      </c>
      <c r="G7" s="82"/>
    </row>
    <row r="8" spans="4:8" x14ac:dyDescent="0.3">
      <c r="D8" s="4">
        <v>1</v>
      </c>
      <c r="E8" s="66">
        <f>E7+$G$5</f>
        <v>0.9</v>
      </c>
      <c r="F8" s="65">
        <f t="shared" ref="F8:F15" si="0">LOG10(E8^2+1)/E8</f>
        <v>0.28630952763242723</v>
      </c>
      <c r="G8" s="3"/>
    </row>
    <row r="9" spans="4:8" x14ac:dyDescent="0.3">
      <c r="D9" s="4">
        <v>2</v>
      </c>
      <c r="E9" s="66">
        <f t="shared" ref="E9:E15" si="1">E8+$G$5</f>
        <v>1</v>
      </c>
      <c r="F9" s="65">
        <f t="shared" si="0"/>
        <v>0.3010299956639812</v>
      </c>
      <c r="G9" s="3"/>
    </row>
    <row r="10" spans="4:8" x14ac:dyDescent="0.3">
      <c r="D10" s="4">
        <v>3</v>
      </c>
      <c r="E10" s="66">
        <f t="shared" si="1"/>
        <v>1.1000000000000001</v>
      </c>
      <c r="F10" s="65">
        <f t="shared" si="0"/>
        <v>0.31308388516828245</v>
      </c>
      <c r="G10" s="3"/>
    </row>
    <row r="11" spans="4:8" x14ac:dyDescent="0.3">
      <c r="D11" s="4">
        <v>4</v>
      </c>
      <c r="E11" s="66">
        <f t="shared" si="1"/>
        <v>1.2000000000000002</v>
      </c>
      <c r="F11" s="65">
        <f t="shared" si="0"/>
        <v>0.3228248552822745</v>
      </c>
      <c r="G11" s="3"/>
    </row>
    <row r="12" spans="4:8" x14ac:dyDescent="0.3">
      <c r="D12" s="4">
        <v>5</v>
      </c>
      <c r="E12" s="66">
        <f t="shared" si="1"/>
        <v>1.3000000000000003</v>
      </c>
      <c r="F12" s="65">
        <f t="shared" si="0"/>
        <v>0.3305786769249292</v>
      </c>
      <c r="G12" s="3"/>
    </row>
    <row r="13" spans="4:8" x14ac:dyDescent="0.3">
      <c r="D13" s="4">
        <v>6</v>
      </c>
      <c r="E13" s="66">
        <f t="shared" si="1"/>
        <v>1.4000000000000004</v>
      </c>
      <c r="F13" s="65">
        <f t="shared" si="0"/>
        <v>0.33663693647067039</v>
      </c>
      <c r="G13" s="3"/>
    </row>
    <row r="14" spans="4:8" x14ac:dyDescent="0.3">
      <c r="D14" s="4">
        <v>7</v>
      </c>
      <c r="E14" s="66">
        <f t="shared" si="1"/>
        <v>1.5000000000000004</v>
      </c>
      <c r="F14" s="65">
        <f t="shared" si="0"/>
        <v>0.34125557398591627</v>
      </c>
      <c r="G14" s="3"/>
    </row>
    <row r="15" spans="4:8" x14ac:dyDescent="0.3">
      <c r="D15" s="4">
        <v>8</v>
      </c>
      <c r="E15" s="66">
        <f t="shared" si="1"/>
        <v>1.6000000000000005</v>
      </c>
      <c r="F15" s="65">
        <f t="shared" si="0"/>
        <v>0.34465624873304701</v>
      </c>
      <c r="G15" s="3"/>
    </row>
    <row r="16" spans="4:8" ht="14.95" thickBot="1" x14ac:dyDescent="0.35">
      <c r="D16" s="5"/>
      <c r="E16" s="74"/>
      <c r="F16" s="74" t="s">
        <v>33</v>
      </c>
      <c r="G16" s="75">
        <f>(G5/3)*(F7+4*SUM(F8,F10,F12,F14)+2*SUM(F9,F11,F13)+F15)</f>
        <v>0.25397017628242474</v>
      </c>
    </row>
    <row r="18" spans="4:7" ht="14.95" thickBot="1" x14ac:dyDescent="0.35"/>
    <row r="19" spans="4:7" ht="14.95" thickBot="1" x14ac:dyDescent="0.35">
      <c r="D19" s="114" t="s">
        <v>36</v>
      </c>
      <c r="E19" s="115"/>
      <c r="F19" s="115"/>
      <c r="G19" s="116"/>
    </row>
    <row r="20" spans="4:7" x14ac:dyDescent="0.3">
      <c r="D20" s="58" t="s">
        <v>27</v>
      </c>
      <c r="E20" s="34" t="s">
        <v>28</v>
      </c>
      <c r="F20" s="34" t="s">
        <v>29</v>
      </c>
      <c r="G20" s="35" t="s">
        <v>30</v>
      </c>
    </row>
    <row r="21" spans="4:7" ht="14.95" thickBot="1" x14ac:dyDescent="0.35">
      <c r="D21" s="68">
        <v>0.8</v>
      </c>
      <c r="E21" s="69">
        <v>1.6</v>
      </c>
      <c r="F21" s="69">
        <v>20</v>
      </c>
      <c r="G21" s="70">
        <f>(E21-D21)/F21</f>
        <v>0.04</v>
      </c>
    </row>
    <row r="22" spans="4:7" ht="14.95" thickBot="1" x14ac:dyDescent="0.35">
      <c r="D22" s="71" t="s">
        <v>22</v>
      </c>
      <c r="E22" s="72" t="s">
        <v>3</v>
      </c>
      <c r="F22" s="72" t="s">
        <v>35</v>
      </c>
      <c r="G22" s="73"/>
    </row>
    <row r="23" spans="4:7" x14ac:dyDescent="0.3">
      <c r="D23" s="58">
        <v>0</v>
      </c>
      <c r="E23" s="80">
        <f>D21</f>
        <v>0.8</v>
      </c>
      <c r="F23" s="81">
        <f>LOG10(E23^2+1)/E23</f>
        <v>0.26855481005962234</v>
      </c>
      <c r="G23" s="82"/>
    </row>
    <row r="24" spans="4:7" x14ac:dyDescent="0.3">
      <c r="D24" s="4">
        <v>1</v>
      </c>
      <c r="E24" s="66">
        <f>E23+$G$21</f>
        <v>0.84000000000000008</v>
      </c>
      <c r="F24" s="65">
        <f t="shared" ref="F24:F43" si="2">LOG10(E24^2+1)/E24</f>
        <v>0.2760442706505693</v>
      </c>
      <c r="G24" s="3"/>
    </row>
    <row r="25" spans="4:7" x14ac:dyDescent="0.3">
      <c r="D25" s="4">
        <v>2</v>
      </c>
      <c r="E25" s="66">
        <f t="shared" ref="E25:E43" si="3">E24+$G$21</f>
        <v>0.88000000000000012</v>
      </c>
      <c r="F25" s="65">
        <f t="shared" si="2"/>
        <v>0.28301310091486914</v>
      </c>
      <c r="G25" s="3"/>
    </row>
    <row r="26" spans="4:7" x14ac:dyDescent="0.3">
      <c r="D26" s="4">
        <v>3</v>
      </c>
      <c r="E26" s="66">
        <f t="shared" si="3"/>
        <v>0.92000000000000015</v>
      </c>
      <c r="F26" s="65">
        <f t="shared" si="2"/>
        <v>0.2894845559517798</v>
      </c>
      <c r="G26" s="3"/>
    </row>
    <row r="27" spans="4:7" x14ac:dyDescent="0.3">
      <c r="D27" s="4">
        <v>4</v>
      </c>
      <c r="E27" s="66">
        <f t="shared" si="3"/>
        <v>0.96000000000000019</v>
      </c>
      <c r="F27" s="65">
        <f t="shared" si="2"/>
        <v>0.29548228131128212</v>
      </c>
      <c r="G27" s="3"/>
    </row>
    <row r="28" spans="4:7" x14ac:dyDescent="0.3">
      <c r="D28" s="4">
        <v>5</v>
      </c>
      <c r="E28" s="66">
        <f t="shared" si="3"/>
        <v>1.0000000000000002</v>
      </c>
      <c r="F28" s="65">
        <f t="shared" si="2"/>
        <v>0.30102999566398125</v>
      </c>
      <c r="G28" s="3"/>
    </row>
    <row r="29" spans="4:7" x14ac:dyDescent="0.3">
      <c r="D29" s="4">
        <v>6</v>
      </c>
      <c r="E29" s="66">
        <f t="shared" si="3"/>
        <v>1.0400000000000003</v>
      </c>
      <c r="F29" s="65">
        <f t="shared" si="2"/>
        <v>0.30615123001683764</v>
      </c>
      <c r="G29" s="3"/>
    </row>
    <row r="30" spans="4:7" x14ac:dyDescent="0.3">
      <c r="D30" s="4">
        <v>7</v>
      </c>
      <c r="E30" s="66">
        <f t="shared" si="3"/>
        <v>1.0800000000000003</v>
      </c>
      <c r="F30" s="65">
        <f t="shared" si="2"/>
        <v>0.31086911759726876</v>
      </c>
      <c r="G30" s="3"/>
    </row>
    <row r="31" spans="4:7" x14ac:dyDescent="0.3">
      <c r="D31" s="4">
        <v>8</v>
      </c>
      <c r="E31" s="66">
        <f t="shared" si="3"/>
        <v>1.1200000000000003</v>
      </c>
      <c r="F31" s="65">
        <f t="shared" si="2"/>
        <v>0.31520622836185824</v>
      </c>
      <c r="G31" s="3"/>
    </row>
    <row r="32" spans="4:7" x14ac:dyDescent="0.3">
      <c r="D32" s="4">
        <v>9</v>
      </c>
      <c r="E32" s="66">
        <f t="shared" si="3"/>
        <v>1.1600000000000004</v>
      </c>
      <c r="F32" s="65">
        <f t="shared" si="2"/>
        <v>0.31918444220778791</v>
      </c>
      <c r="G32" s="3"/>
    </row>
    <row r="33" spans="4:7" x14ac:dyDescent="0.3">
      <c r="D33" s="4">
        <v>10</v>
      </c>
      <c r="E33" s="66">
        <f t="shared" si="3"/>
        <v>1.2000000000000004</v>
      </c>
      <c r="F33" s="65">
        <f t="shared" si="2"/>
        <v>0.32282485528227461</v>
      </c>
      <c r="G33" s="3"/>
    </row>
    <row r="34" spans="4:7" x14ac:dyDescent="0.3">
      <c r="D34" s="4">
        <v>11</v>
      </c>
      <c r="E34" s="66">
        <f t="shared" si="3"/>
        <v>1.2400000000000004</v>
      </c>
      <c r="F34" s="65">
        <f t="shared" si="2"/>
        <v>0.32614771422379824</v>
      </c>
      <c r="G34" s="3"/>
    </row>
    <row r="35" spans="4:7" x14ac:dyDescent="0.3">
      <c r="D35" s="4">
        <v>12</v>
      </c>
      <c r="E35" s="66">
        <f t="shared" si="3"/>
        <v>1.2800000000000005</v>
      </c>
      <c r="F35" s="65">
        <f t="shared" si="2"/>
        <v>0.32917237367222157</v>
      </c>
      <c r="G35" s="3"/>
    </row>
    <row r="36" spans="4:7" x14ac:dyDescent="0.3">
      <c r="D36" s="4">
        <v>13</v>
      </c>
      <c r="E36" s="66">
        <f t="shared" si="3"/>
        <v>1.3200000000000005</v>
      </c>
      <c r="F36" s="65">
        <f t="shared" si="2"/>
        <v>0.33191727291144257</v>
      </c>
      <c r="G36" s="3"/>
    </row>
    <row r="37" spans="4:7" x14ac:dyDescent="0.3">
      <c r="D37" s="4">
        <v>14</v>
      </c>
      <c r="E37" s="66">
        <f t="shared" si="3"/>
        <v>1.3600000000000005</v>
      </c>
      <c r="F37" s="65">
        <f t="shared" si="2"/>
        <v>0.33439992802880025</v>
      </c>
      <c r="G37" s="3"/>
    </row>
    <row r="38" spans="4:7" x14ac:dyDescent="0.3">
      <c r="D38" s="4">
        <v>15</v>
      </c>
      <c r="E38" s="66">
        <f t="shared" si="3"/>
        <v>1.4000000000000006</v>
      </c>
      <c r="F38" s="65">
        <f t="shared" si="2"/>
        <v>0.33663693647067044</v>
      </c>
      <c r="G38" s="3"/>
    </row>
    <row r="39" spans="4:7" x14ac:dyDescent="0.3">
      <c r="D39" s="4">
        <v>16</v>
      </c>
      <c r="E39" s="66">
        <f t="shared" si="3"/>
        <v>1.4400000000000006</v>
      </c>
      <c r="F39" s="65">
        <f t="shared" si="2"/>
        <v>0.33864399133167949</v>
      </c>
      <c r="G39" s="3"/>
    </row>
    <row r="40" spans="4:7" x14ac:dyDescent="0.3">
      <c r="D40" s="4">
        <v>17</v>
      </c>
      <c r="E40" s="66">
        <f t="shared" si="3"/>
        <v>1.4800000000000006</v>
      </c>
      <c r="F40" s="65">
        <f t="shared" si="2"/>
        <v>0.34043590312943361</v>
      </c>
      <c r="G40" s="3"/>
    </row>
    <row r="41" spans="4:7" x14ac:dyDescent="0.3">
      <c r="D41" s="4">
        <v>18</v>
      </c>
      <c r="E41" s="66">
        <f t="shared" si="3"/>
        <v>1.5200000000000007</v>
      </c>
      <c r="F41" s="65">
        <f t="shared" si="2"/>
        <v>0.34202662718530225</v>
      </c>
      <c r="G41" s="3"/>
    </row>
    <row r="42" spans="4:7" x14ac:dyDescent="0.3">
      <c r="D42" s="4">
        <v>19</v>
      </c>
      <c r="E42" s="66">
        <f t="shared" si="3"/>
        <v>1.5600000000000007</v>
      </c>
      <c r="F42" s="65">
        <f t="shared" si="2"/>
        <v>0.34342929505503661</v>
      </c>
      <c r="G42" s="3"/>
    </row>
    <row r="43" spans="4:7" x14ac:dyDescent="0.3">
      <c r="D43" s="4">
        <v>20</v>
      </c>
      <c r="E43" s="66">
        <f t="shared" si="3"/>
        <v>1.6000000000000008</v>
      </c>
      <c r="F43" s="65">
        <f t="shared" si="2"/>
        <v>0.34465624873304695</v>
      </c>
      <c r="G43" s="3"/>
    </row>
    <row r="44" spans="4:7" ht="14.95" thickBot="1" x14ac:dyDescent="0.35">
      <c r="D44" s="5"/>
      <c r="E44" s="69"/>
      <c r="F44" s="83" t="s">
        <v>33</v>
      </c>
      <c r="G44" s="75">
        <f>(G21/3)*(F23+4*SUM(F24,F26,F28,F30,F32,F34,F36,F38,F40,F42)+2*SUM(F25,F27,F29,F31,F33,F35,F37,F39,F41)+F43)</f>
        <v>0.25397027075266654</v>
      </c>
    </row>
  </sheetData>
  <mergeCells count="2">
    <mergeCell ref="D3:G3"/>
    <mergeCell ref="D19:G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EFB3-0E57-4E03-8B1B-054A471A4B9F}">
  <dimension ref="B1:G10"/>
  <sheetViews>
    <sheetView workbookViewId="0">
      <selection activeCell="M12" sqref="M12"/>
    </sheetView>
  </sheetViews>
  <sheetFormatPr defaultColWidth="10.69921875" defaultRowHeight="14.4" x14ac:dyDescent="0.3"/>
  <cols>
    <col min="2" max="7" width="10.69921875" customWidth="1"/>
  </cols>
  <sheetData>
    <row r="1" spans="2:7" ht="14.95" thickBot="1" x14ac:dyDescent="0.35"/>
    <row r="2" spans="2:7" ht="29.25" customHeight="1" thickBot="1" x14ac:dyDescent="0.35">
      <c r="B2" s="86" t="s">
        <v>5</v>
      </c>
      <c r="C2" s="87"/>
      <c r="D2" s="87"/>
      <c r="E2" s="87"/>
      <c r="F2" s="87"/>
      <c r="G2" s="88"/>
    </row>
    <row r="3" spans="2:7" ht="29.25" customHeight="1" thickBot="1" x14ac:dyDescent="0.35">
      <c r="B3" s="11" t="s">
        <v>1</v>
      </c>
      <c r="C3" s="87">
        <v>0.85</v>
      </c>
      <c r="D3" s="87"/>
      <c r="E3" s="87"/>
      <c r="F3" s="87"/>
      <c r="G3" s="88"/>
    </row>
    <row r="4" spans="2:7" ht="29.25" customHeight="1" thickBot="1" x14ac:dyDescent="0.35">
      <c r="B4" s="11" t="s">
        <v>2</v>
      </c>
      <c r="C4" s="87" t="s">
        <v>6</v>
      </c>
      <c r="D4" s="87"/>
      <c r="E4" s="87"/>
      <c r="F4" s="87"/>
      <c r="G4" s="88"/>
    </row>
    <row r="5" spans="2:7" ht="29.25" customHeight="1" thickBot="1" x14ac:dyDescent="0.35">
      <c r="B5" s="11" t="s">
        <v>7</v>
      </c>
      <c r="C5" s="87">
        <v>1E-3</v>
      </c>
      <c r="D5" s="87"/>
      <c r="E5" s="87"/>
      <c r="F5" s="87"/>
      <c r="G5" s="88"/>
    </row>
    <row r="6" spans="2:7" ht="29.25" customHeight="1" thickBot="1" x14ac:dyDescent="0.35">
      <c r="B6" s="11" t="s">
        <v>8</v>
      </c>
      <c r="C6" s="12" t="s">
        <v>3</v>
      </c>
      <c r="D6" s="12" t="s">
        <v>9</v>
      </c>
      <c r="E6" s="12" t="s">
        <v>10</v>
      </c>
      <c r="F6" s="12" t="s">
        <v>4</v>
      </c>
      <c r="G6" s="13" t="s">
        <v>11</v>
      </c>
    </row>
    <row r="7" spans="2:7" ht="29.25" customHeight="1" x14ac:dyDescent="0.3">
      <c r="B7" s="17">
        <v>0.85</v>
      </c>
      <c r="C7" s="18">
        <f>(B7+D7)/2</f>
        <v>0.85499999999999998</v>
      </c>
      <c r="D7" s="18">
        <v>0.86</v>
      </c>
      <c r="E7" s="18">
        <f t="shared" ref="E7:F10" si="0">B7^3+0.2*B7^2+0.5*B7-1.2</f>
        <v>-1.6375000000000028E-2</v>
      </c>
      <c r="F7" s="18">
        <f t="shared" si="0"/>
        <v>-1.2686250000000232E-3</v>
      </c>
      <c r="G7" s="14" t="str">
        <f>IF(ABS(F7)&lt;$C$5,"СТОП",(IF((E7*F7)&lt;0,"ДА","НЕТ")))</f>
        <v>НЕТ</v>
      </c>
    </row>
    <row r="8" spans="2:7" ht="29.25" customHeight="1" x14ac:dyDescent="0.3">
      <c r="B8" s="19">
        <f>IF((E7*F7)&lt;0,B7,C7)</f>
        <v>0.85499999999999998</v>
      </c>
      <c r="C8" s="18">
        <f>(B8+D8)/2</f>
        <v>0.85749999999999993</v>
      </c>
      <c r="D8" s="20">
        <f>IF((E7*F7)&lt;0,C7,D7)</f>
        <v>0.86</v>
      </c>
      <c r="E8" s="18">
        <f t="shared" si="0"/>
        <v>-1.2686250000000232E-3</v>
      </c>
      <c r="F8" s="18">
        <f t="shared" si="0"/>
        <v>6.3363593749998781E-3</v>
      </c>
      <c r="G8" s="14" t="str">
        <f>IF(ABS(F8)&lt;$C$5,"СТОП",(IF((E8*F8)&lt;0,"ДА","НЕТ")))</f>
        <v>ДА</v>
      </c>
    </row>
    <row r="9" spans="2:7" ht="29.25" customHeight="1" x14ac:dyDescent="0.3">
      <c r="B9" s="19">
        <f>IF((E8*F8)&lt;0,B8,C8)</f>
        <v>0.85499999999999998</v>
      </c>
      <c r="C9" s="18">
        <f>(B9+D9)/2</f>
        <v>0.85624999999999996</v>
      </c>
      <c r="D9" s="20">
        <f>IF((E8*F8)&lt;0,C8,D8)</f>
        <v>0.85749999999999993</v>
      </c>
      <c r="E9" s="18">
        <f t="shared" si="0"/>
        <v>-1.2686250000000232E-3</v>
      </c>
      <c r="F9" s="18">
        <f t="shared" si="0"/>
        <v>2.5295410156249698E-3</v>
      </c>
      <c r="G9" s="14" t="str">
        <f>IF(ABS(F9)&lt;$C$5,"СТОП",(IF((E9*F9)&lt;0,"ДА","НЕТ")))</f>
        <v>ДА</v>
      </c>
    </row>
    <row r="10" spans="2:7" ht="29.25" customHeight="1" thickBot="1" x14ac:dyDescent="0.35">
      <c r="B10" s="21">
        <f>IF((E9*F9)&lt;0,B9,C9)</f>
        <v>0.85499999999999998</v>
      </c>
      <c r="C10" s="22">
        <f>(B10+D10)/2</f>
        <v>0.85562499999999997</v>
      </c>
      <c r="D10" s="23">
        <f>IF((E9*F9)&lt;0,C9,D9)</f>
        <v>0.85624999999999996</v>
      </c>
      <c r="E10" s="22">
        <f t="shared" si="0"/>
        <v>-1.2686250000000232E-3</v>
      </c>
      <c r="F10" s="22">
        <f t="shared" si="0"/>
        <v>6.2937719726563479E-4</v>
      </c>
      <c r="G10" s="16" t="str">
        <f>IF(ABS(F10)&lt;$C$5,"СТОП",(IF((E10*F10)&lt;0,"ДА","НЕТ")))</f>
        <v>СТОП</v>
      </c>
    </row>
  </sheetData>
  <mergeCells count="4">
    <mergeCell ref="B2:G2"/>
    <mergeCell ref="C3:G3"/>
    <mergeCell ref="C4:G4"/>
    <mergeCell ref="C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AA0D-65D5-4C09-AD30-4A5F4D56528D}">
  <dimension ref="C1:J12"/>
  <sheetViews>
    <sheetView workbookViewId="0">
      <selection activeCell="C3" sqref="C3:D12"/>
    </sheetView>
  </sheetViews>
  <sheetFormatPr defaultRowHeight="14.4" x14ac:dyDescent="0.3"/>
  <cols>
    <col min="3" max="4" width="30.69921875" customWidth="1"/>
    <col min="8" max="8" width="40" customWidth="1"/>
    <col min="9" max="9" width="12.3984375" customWidth="1"/>
  </cols>
  <sheetData>
    <row r="1" spans="3:10" ht="14.95" thickBot="1" x14ac:dyDescent="0.35"/>
    <row r="2" spans="3:10" ht="14.95" thickBot="1" x14ac:dyDescent="0.35">
      <c r="H2" s="33" t="s">
        <v>13</v>
      </c>
      <c r="I2" s="34">
        <v>0.8</v>
      </c>
      <c r="J2" s="35">
        <v>0.9</v>
      </c>
    </row>
    <row r="3" spans="3:10" ht="30.05" customHeight="1" x14ac:dyDescent="0.3">
      <c r="C3" s="84" t="s">
        <v>12</v>
      </c>
      <c r="D3" s="85"/>
      <c r="H3" s="36"/>
      <c r="I3" s="1">
        <f>I2^3+0.2*I2^2+0.5*I2-1.2</f>
        <v>-0.15999999999999992</v>
      </c>
      <c r="J3" s="3">
        <f>J2^3+0.2*J2^2+0.5*J2-1.2</f>
        <v>0.14100000000000024</v>
      </c>
    </row>
    <row r="4" spans="3:10" ht="30.05" customHeight="1" x14ac:dyDescent="0.3">
      <c r="C4" s="2" t="s">
        <v>1</v>
      </c>
      <c r="D4" s="6">
        <v>0.9</v>
      </c>
      <c r="H4" s="24"/>
      <c r="I4" s="1">
        <f>3*I2^2+0.4*I2+0.5</f>
        <v>2.74</v>
      </c>
      <c r="J4" s="3">
        <f>3*J2^2+0.4*J2+0.5</f>
        <v>3.29</v>
      </c>
    </row>
    <row r="5" spans="3:10" ht="30.05" customHeight="1" x14ac:dyDescent="0.3">
      <c r="C5" s="2" t="s">
        <v>2</v>
      </c>
      <c r="D5" s="6" t="s">
        <v>6</v>
      </c>
      <c r="H5" s="36"/>
      <c r="I5" s="1">
        <f>6*I2+0.4</f>
        <v>5.2000000000000011</v>
      </c>
      <c r="J5" s="3">
        <f>6*J2+0.4</f>
        <v>5.8000000000000007</v>
      </c>
    </row>
    <row r="6" spans="3:10" ht="30.05" customHeight="1" x14ac:dyDescent="0.3">
      <c r="C6" s="2" t="s">
        <v>7</v>
      </c>
      <c r="D6" s="6">
        <v>1E-3</v>
      </c>
      <c r="H6" s="93" t="s">
        <v>14</v>
      </c>
      <c r="I6" s="94"/>
      <c r="J6" s="95"/>
    </row>
    <row r="7" spans="3:10" ht="30.05" customHeight="1" thickBot="1" x14ac:dyDescent="0.35">
      <c r="C7" s="89"/>
      <c r="D7" s="90"/>
      <c r="H7" s="96"/>
      <c r="I7" s="97"/>
      <c r="J7" s="98"/>
    </row>
    <row r="8" spans="3:10" ht="30.05" customHeight="1" thickBot="1" x14ac:dyDescent="0.35">
      <c r="C8" s="91"/>
      <c r="D8" s="92"/>
    </row>
    <row r="9" spans="3:10" ht="30.05" customHeight="1" thickBot="1" x14ac:dyDescent="0.35">
      <c r="C9" s="31"/>
      <c r="D9" s="32"/>
    </row>
    <row r="10" spans="3:10" ht="30.05" customHeight="1" x14ac:dyDescent="0.3">
      <c r="C10" s="29">
        <v>0.9</v>
      </c>
      <c r="D10" s="30">
        <f>C10^3+0.2*C10^2+0.5*C10-1.2</f>
        <v>0.14100000000000024</v>
      </c>
    </row>
    <row r="11" spans="3:10" ht="30.05" customHeight="1" x14ac:dyDescent="0.3">
      <c r="C11" s="25">
        <f>C10-(D10/(3*C10^2+0.4*C10+0.5))</f>
        <v>0.8571428571428571</v>
      </c>
      <c r="D11" s="26">
        <f>C11^3+0.2*C11^2+0.5*C11-1.2</f>
        <v>5.2478134110787167E-3</v>
      </c>
    </row>
    <row r="12" spans="3:10" ht="30.05" customHeight="1" thickBot="1" x14ac:dyDescent="0.35">
      <c r="C12" s="27">
        <f>C11-(D11/(3*C11^2+0.4*C11+0.5))</f>
        <v>0.85542053392019901</v>
      </c>
      <c r="D12" s="28">
        <f>C12^3+0.2*C12^2+0.5*C12-1.2</f>
        <v>8.2160490901816985E-6</v>
      </c>
    </row>
  </sheetData>
  <mergeCells count="3">
    <mergeCell ref="C3:D3"/>
    <mergeCell ref="C7:D8"/>
    <mergeCell ref="H6:J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04E0-9E3C-4DBC-A39C-98A0E223F524}">
  <dimension ref="C14:D28"/>
  <sheetViews>
    <sheetView topLeftCell="A14" workbookViewId="0">
      <selection activeCell="C15" sqref="C15:D28"/>
    </sheetView>
  </sheetViews>
  <sheetFormatPr defaultRowHeight="14.4" x14ac:dyDescent="0.3"/>
  <cols>
    <col min="3" max="4" width="30.69921875" customWidth="1"/>
  </cols>
  <sheetData>
    <row r="14" spans="3:4" ht="14.95" thickBot="1" x14ac:dyDescent="0.35"/>
    <row r="15" spans="3:4" ht="30.05" customHeight="1" x14ac:dyDescent="0.3">
      <c r="C15" s="84" t="s">
        <v>15</v>
      </c>
      <c r="D15" s="85"/>
    </row>
    <row r="16" spans="3:4" ht="30.05" customHeight="1" x14ac:dyDescent="0.3">
      <c r="C16" s="2" t="s">
        <v>1</v>
      </c>
      <c r="D16" s="6">
        <v>0.8</v>
      </c>
    </row>
    <row r="17" spans="3:4" ht="30.05" customHeight="1" x14ac:dyDescent="0.3">
      <c r="C17" s="2" t="s">
        <v>2</v>
      </c>
      <c r="D17" s="6" t="s">
        <v>6</v>
      </c>
    </row>
    <row r="18" spans="3:4" ht="30.05" customHeight="1" thickBot="1" x14ac:dyDescent="0.35">
      <c r="C18" s="37" t="s">
        <v>7</v>
      </c>
      <c r="D18" s="38">
        <v>1E-3</v>
      </c>
    </row>
    <row r="19" spans="3:4" ht="30.05" customHeight="1" x14ac:dyDescent="0.3">
      <c r="C19" s="103" t="s">
        <v>16</v>
      </c>
      <c r="D19" s="104"/>
    </row>
    <row r="20" spans="3:4" ht="30.05" customHeight="1" x14ac:dyDescent="0.3">
      <c r="C20" s="99"/>
      <c r="D20" s="100"/>
    </row>
    <row r="21" spans="3:4" ht="30.05" customHeight="1" thickBot="1" x14ac:dyDescent="0.35">
      <c r="C21" s="101"/>
      <c r="D21" s="102"/>
    </row>
    <row r="22" spans="3:4" ht="30.05" customHeight="1" thickBot="1" x14ac:dyDescent="0.35">
      <c r="C22" s="31"/>
      <c r="D22" s="32"/>
    </row>
    <row r="23" spans="3:4" ht="30.05" customHeight="1" x14ac:dyDescent="0.3">
      <c r="C23" s="44">
        <f>(1.2-0.2*0.8^2-0.5*0.8)^(1/3)</f>
        <v>0.87590382797757782</v>
      </c>
      <c r="D23" s="30">
        <f>C23^3+0.2*C23^2+0.5*C23-1.2</f>
        <v>6.3393417161943688E-2</v>
      </c>
    </row>
    <row r="24" spans="3:4" ht="30.05" customHeight="1" x14ac:dyDescent="0.3">
      <c r="C24" s="25">
        <f>(1.2-0.2*C23^2-0.5*C23)^(1/3)</f>
        <v>0.84744635324368822</v>
      </c>
      <c r="D24" s="39">
        <f>C24^3+0.2*C24^2+0.5*C24-1.2</f>
        <v>-2.403717621489454E-2</v>
      </c>
    </row>
    <row r="25" spans="3:4" ht="30.05" customHeight="1" x14ac:dyDescent="0.3">
      <c r="C25" s="25">
        <f t="shared" ref="C25:C28" si="0">(1.2-0.2*C24^2-0.5*C24)^(1/3)</f>
        <v>0.85845936494243413</v>
      </c>
      <c r="D25" s="39">
        <f t="shared" ref="D25:D28" si="1">C25^3+0.2*C25^2+0.5*C25-1.2</f>
        <v>9.2639377756411623E-3</v>
      </c>
    </row>
    <row r="26" spans="3:4" x14ac:dyDescent="0.3">
      <c r="C26" s="25">
        <f t="shared" si="0"/>
        <v>0.85424854292607899</v>
      </c>
      <c r="D26" s="39">
        <f t="shared" si="1"/>
        <v>-3.5477926413849392E-3</v>
      </c>
    </row>
    <row r="27" spans="3:4" x14ac:dyDescent="0.3">
      <c r="C27" s="25">
        <f t="shared" si="0"/>
        <v>0.85586605082187872</v>
      </c>
      <c r="D27" s="39">
        <f t="shared" si="1"/>
        <v>1.3619787195218169E-3</v>
      </c>
    </row>
    <row r="28" spans="3:4" ht="14.95" thickBot="1" x14ac:dyDescent="0.35">
      <c r="C28" s="27">
        <f t="shared" si="0"/>
        <v>0.85524582159107421</v>
      </c>
      <c r="D28" s="40">
        <f t="shared" si="1"/>
        <v>-5.2237093549178937E-4</v>
      </c>
    </row>
  </sheetData>
  <mergeCells count="3">
    <mergeCell ref="C15:D15"/>
    <mergeCell ref="C20:D21"/>
    <mergeCell ref="C19:D1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9ED4-2404-45F4-9D44-9907A236DBBC}">
  <dimension ref="B1:G14"/>
  <sheetViews>
    <sheetView zoomScale="115" zoomScaleNormal="115" workbookViewId="0">
      <selection activeCell="B2" sqref="B2:G14"/>
    </sheetView>
  </sheetViews>
  <sheetFormatPr defaultRowHeight="14.4" x14ac:dyDescent="0.3"/>
  <cols>
    <col min="7" max="7" width="9.09765625" bestFit="1" customWidth="1"/>
  </cols>
  <sheetData>
    <row r="1" spans="2:7" ht="14.95" thickBot="1" x14ac:dyDescent="0.35"/>
    <row r="2" spans="2:7" ht="14.95" thickBot="1" x14ac:dyDescent="0.35">
      <c r="B2" s="105" t="s">
        <v>17</v>
      </c>
      <c r="C2" s="106"/>
      <c r="D2" s="106"/>
      <c r="E2" s="106"/>
      <c r="F2" s="106"/>
      <c r="G2" s="107"/>
    </row>
    <row r="3" spans="2:7" x14ac:dyDescent="0.3">
      <c r="B3" s="53">
        <v>3.11</v>
      </c>
      <c r="C3" s="54">
        <v>-1.66</v>
      </c>
      <c r="D3" s="54">
        <v>-0.6</v>
      </c>
      <c r="E3" s="55">
        <v>-0.92</v>
      </c>
      <c r="F3" s="48"/>
      <c r="G3" s="43"/>
    </row>
    <row r="4" spans="2:7" x14ac:dyDescent="0.3">
      <c r="B4" s="56">
        <v>-1.65</v>
      </c>
      <c r="C4" s="57">
        <v>3.51</v>
      </c>
      <c r="D4" s="57">
        <v>-0.78</v>
      </c>
      <c r="E4" s="52">
        <v>2.57</v>
      </c>
      <c r="F4" s="49"/>
      <c r="G4" s="42"/>
    </row>
    <row r="5" spans="2:7" x14ac:dyDescent="0.3">
      <c r="B5" s="56">
        <v>0.6</v>
      </c>
      <c r="C5" s="57">
        <v>0.78</v>
      </c>
      <c r="D5" s="57">
        <v>-1.87</v>
      </c>
      <c r="E5" s="52">
        <v>1.65</v>
      </c>
      <c r="F5" s="49"/>
      <c r="G5" s="42"/>
    </row>
    <row r="6" spans="2:7" x14ac:dyDescent="0.3">
      <c r="B6" s="56"/>
      <c r="C6" s="57"/>
      <c r="D6" s="57"/>
      <c r="E6" s="52"/>
      <c r="F6" s="49"/>
      <c r="G6" s="42"/>
    </row>
    <row r="7" spans="2:7" x14ac:dyDescent="0.3">
      <c r="B7" s="56">
        <f>B3/$B$3</f>
        <v>1</v>
      </c>
      <c r="C7" s="56">
        <f>C3/$B$3</f>
        <v>-0.5337620578778135</v>
      </c>
      <c r="D7" s="56">
        <f>D3/$B$3</f>
        <v>-0.19292604501607716</v>
      </c>
      <c r="E7" s="56">
        <f>E3/$B$3</f>
        <v>-0.29581993569131837</v>
      </c>
      <c r="F7" s="49"/>
      <c r="G7" s="42"/>
    </row>
    <row r="8" spans="2:7" x14ac:dyDescent="0.3">
      <c r="B8" s="56">
        <f>B4-B7*$B$4</f>
        <v>0</v>
      </c>
      <c r="C8" s="56">
        <f t="shared" ref="C8:D8" si="0">C4-C7*$B$4</f>
        <v>2.6292926045016074</v>
      </c>
      <c r="D8" s="56">
        <f t="shared" si="0"/>
        <v>-1.0983279742765273</v>
      </c>
      <c r="E8" s="56">
        <f>E4-E7*$B$4</f>
        <v>2.0818971061093245</v>
      </c>
      <c r="F8" s="49"/>
      <c r="G8" s="42"/>
    </row>
    <row r="9" spans="2:7" x14ac:dyDescent="0.3">
      <c r="B9" s="56">
        <f>B5-B7*$B$5</f>
        <v>0</v>
      </c>
      <c r="C9" s="56">
        <f t="shared" ref="C9:E9" si="1">C5-C7*$B$5</f>
        <v>1.1002572347266881</v>
      </c>
      <c r="D9" s="56">
        <f t="shared" si="1"/>
        <v>-1.7542443729903539</v>
      </c>
      <c r="E9" s="56">
        <f t="shared" si="1"/>
        <v>1.8274919614147909</v>
      </c>
      <c r="F9" s="49"/>
      <c r="G9" s="42"/>
    </row>
    <row r="10" spans="2:7" x14ac:dyDescent="0.3">
      <c r="B10" s="56"/>
      <c r="C10" s="57"/>
      <c r="D10" s="57"/>
      <c r="E10" s="52"/>
      <c r="F10" s="49"/>
      <c r="G10" s="42"/>
    </row>
    <row r="11" spans="2:7" x14ac:dyDescent="0.3">
      <c r="B11" s="56">
        <f>B7</f>
        <v>1</v>
      </c>
      <c r="C11" s="57">
        <f>C7</f>
        <v>-0.5337620578778135</v>
      </c>
      <c r="D11" s="57">
        <f>D7</f>
        <v>-0.19292604501607716</v>
      </c>
      <c r="E11" s="52">
        <f>E7</f>
        <v>-0.29581993569131837</v>
      </c>
      <c r="F11" s="49" t="s">
        <v>20</v>
      </c>
      <c r="G11" s="52">
        <f>E11-D11*G13-C11*G12</f>
        <v>-0.18038680481029712</v>
      </c>
    </row>
    <row r="12" spans="2:7" x14ac:dyDescent="0.3">
      <c r="B12" s="56">
        <f>B8/$C$8</f>
        <v>0</v>
      </c>
      <c r="C12" s="56">
        <f t="shared" ref="C12:E12" si="2">C8/$C$8</f>
        <v>1</v>
      </c>
      <c r="D12" s="56">
        <f t="shared" si="2"/>
        <v>-0.41772755622408925</v>
      </c>
      <c r="E12" s="56">
        <f t="shared" si="2"/>
        <v>0.79180883198199847</v>
      </c>
      <c r="F12" s="49" t="s">
        <v>19</v>
      </c>
      <c r="G12" s="52">
        <f>E12-G13*D12</f>
        <v>0.48324945663637592</v>
      </c>
    </row>
    <row r="13" spans="2:7" x14ac:dyDescent="0.3">
      <c r="B13" s="56">
        <f>B9-B12*$C$9</f>
        <v>0</v>
      </c>
      <c r="C13" s="56">
        <f t="shared" ref="C13:E13" si="3">C9-C12*$C$9</f>
        <v>0</v>
      </c>
      <c r="D13" s="56">
        <f t="shared" si="3"/>
        <v>-1.2946366071101003</v>
      </c>
      <c r="E13" s="56">
        <f t="shared" si="3"/>
        <v>0.95629856550610837</v>
      </c>
      <c r="F13" s="49" t="s">
        <v>18</v>
      </c>
      <c r="G13" s="52">
        <f>E13/D13</f>
        <v>-0.7386617682940132</v>
      </c>
    </row>
    <row r="14" spans="2:7" ht="14.95" thickBot="1" x14ac:dyDescent="0.35">
      <c r="B14" s="45"/>
      <c r="C14" s="46"/>
      <c r="D14" s="46"/>
      <c r="E14" s="50"/>
      <c r="F14" s="51"/>
      <c r="G14" s="47"/>
    </row>
  </sheetData>
  <mergeCells count="1">
    <mergeCell ref="B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DD9A-7F61-479B-81D6-EEDBE609EF94}">
  <dimension ref="B4:I27"/>
  <sheetViews>
    <sheetView workbookViewId="0">
      <selection activeCell="H37" sqref="H37"/>
    </sheetView>
  </sheetViews>
  <sheetFormatPr defaultRowHeight="14.4" x14ac:dyDescent="0.3"/>
  <cols>
    <col min="6" max="6" width="12.69921875" customWidth="1"/>
    <col min="9" max="9" width="20.8984375" customWidth="1"/>
  </cols>
  <sheetData>
    <row r="4" spans="2:9" ht="14.95" thickBot="1" x14ac:dyDescent="0.35"/>
    <row r="5" spans="2:9" ht="14.95" thickBot="1" x14ac:dyDescent="0.35">
      <c r="B5" s="111" t="s">
        <v>21</v>
      </c>
      <c r="C5" s="112"/>
      <c r="D5" s="112"/>
      <c r="E5" s="112"/>
      <c r="F5" s="112"/>
      <c r="G5" s="112"/>
      <c r="H5" s="112"/>
      <c r="I5" s="113"/>
    </row>
    <row r="6" spans="2:9" ht="31.15" customHeight="1" x14ac:dyDescent="0.3">
      <c r="B6" s="58" t="s">
        <v>22</v>
      </c>
      <c r="C6" s="34" t="s">
        <v>20</v>
      </c>
      <c r="D6" s="34" t="s">
        <v>19</v>
      </c>
      <c r="E6" s="35" t="s">
        <v>18</v>
      </c>
      <c r="F6" s="108" t="s">
        <v>23</v>
      </c>
      <c r="G6" s="109"/>
      <c r="H6" s="110"/>
      <c r="I6" s="59" t="s">
        <v>24</v>
      </c>
    </row>
    <row r="7" spans="2:9" x14ac:dyDescent="0.3">
      <c r="B7" s="4">
        <v>0</v>
      </c>
      <c r="C7" s="1">
        <v>0</v>
      </c>
      <c r="D7" s="1">
        <v>0</v>
      </c>
      <c r="E7" s="3">
        <v>0</v>
      </c>
      <c r="F7" s="4" t="s">
        <v>20</v>
      </c>
      <c r="G7" s="1" t="s">
        <v>19</v>
      </c>
      <c r="H7" s="3" t="s">
        <v>18</v>
      </c>
      <c r="I7" s="60"/>
    </row>
    <row r="8" spans="2:9" x14ac:dyDescent="0.3">
      <c r="B8" s="4">
        <v>1</v>
      </c>
      <c r="C8" s="41">
        <f>-(0.92/3.11)-(1/3.11)*(-1.66*D7-0.6*E7)</f>
        <v>-0.29581993569131837</v>
      </c>
      <c r="D8" s="41">
        <f>(2.57/3.51)-(1/3.51)*(-1.65*C7-0.78*E7)</f>
        <v>0.73219373219373218</v>
      </c>
      <c r="E8" s="39">
        <f>-(1.65/1.87)+(1/1.87)*(0.6*C7+0.78*D7)</f>
        <v>-0.88235294117647045</v>
      </c>
      <c r="F8" s="25">
        <f>ABS(C8-C7)</f>
        <v>0.29581993569131837</v>
      </c>
      <c r="G8" s="25">
        <f t="shared" ref="G8:H8" si="0">ABS(D8-D7)</f>
        <v>0.73219373219373218</v>
      </c>
      <c r="H8" s="25">
        <f t="shared" si="0"/>
        <v>0.88235294117647045</v>
      </c>
      <c r="I8" s="60" t="str">
        <f>IF(F8&gt;=0.001,"НЕТ",IF(G8&gt;=0.001,"НЕТ",IF(H8&gt;=0.001,"НЕТ","ДА")))</f>
        <v>НЕТ</v>
      </c>
    </row>
    <row r="9" spans="2:9" x14ac:dyDescent="0.3">
      <c r="B9" s="4">
        <v>2</v>
      </c>
      <c r="C9" s="41">
        <f t="shared" ref="C9:C17" si="1">-(0.92/3.11)-(1/3.11)*(-1.66*D8-0.6*E8)</f>
        <v>-7.523156567983505E-2</v>
      </c>
      <c r="D9" s="41">
        <f t="shared" ref="D9:D27" si="2">(2.57/3.51)-(1/3.51)*(-1.65*C8-0.78*E8)</f>
        <v>0.39705464729107631</v>
      </c>
      <c r="E9" s="39">
        <f t="shared" ref="E9:E17" si="3">-(1.65/1.87)+(1/1.87)*(0.6*C8+0.78*D8)</f>
        <v>-0.67186141727469506</v>
      </c>
      <c r="F9" s="25">
        <f t="shared" ref="F9:F17" si="4">ABS(C9-C8)</f>
        <v>0.22058837001148332</v>
      </c>
      <c r="G9" s="25">
        <f t="shared" ref="G9:G18" si="5">ABS(D9-D8)</f>
        <v>0.33513908490265587</v>
      </c>
      <c r="H9" s="25">
        <f t="shared" ref="H9:H18" si="6">ABS(E9-E8)</f>
        <v>0.21049152390177539</v>
      </c>
      <c r="I9" s="60" t="str">
        <f t="shared" ref="I9:I12" si="7">IF(F9&gt;=0.001,"НЕТ",IF(G9&gt;=0.001,"НЕТ",IF(H9&gt;=0.001,"НЕТ","ДА")))</f>
        <v>НЕТ</v>
      </c>
    </row>
    <row r="10" spans="2:9" x14ac:dyDescent="0.3">
      <c r="B10" s="4">
        <v>3</v>
      </c>
      <c r="C10" s="41">
        <f t="shared" si="1"/>
        <v>-0.21350679609698731</v>
      </c>
      <c r="D10" s="41">
        <f t="shared" si="2"/>
        <v>0.54752592910370657</v>
      </c>
      <c r="E10" s="39">
        <f t="shared" si="3"/>
        <v>-0.74087503450313441</v>
      </c>
      <c r="F10" s="25">
        <f t="shared" si="4"/>
        <v>0.13827523041715226</v>
      </c>
      <c r="G10" s="25">
        <f t="shared" si="5"/>
        <v>0.15047128181263025</v>
      </c>
      <c r="H10" s="25">
        <f t="shared" si="6"/>
        <v>6.901361722843935E-2</v>
      </c>
      <c r="I10" s="60" t="str">
        <f t="shared" si="7"/>
        <v>НЕТ</v>
      </c>
    </row>
    <row r="11" spans="2:9" x14ac:dyDescent="0.3">
      <c r="B11" s="4">
        <v>4</v>
      </c>
      <c r="C11" s="41">
        <f t="shared" si="1"/>
        <v>-0.14650545928930159</v>
      </c>
      <c r="D11" s="41">
        <f t="shared" si="2"/>
        <v>0.4671883930277852</v>
      </c>
      <c r="E11" s="39">
        <f t="shared" si="3"/>
        <v>-0.72247799623385078</v>
      </c>
      <c r="F11" s="25">
        <f t="shared" si="4"/>
        <v>6.7001336807685719E-2</v>
      </c>
      <c r="G11" s="25">
        <f t="shared" si="5"/>
        <v>8.0337536075921367E-2</v>
      </c>
      <c r="H11" s="25">
        <f t="shared" si="6"/>
        <v>1.8397038269283628E-2</v>
      </c>
      <c r="I11" s="60" t="str">
        <f t="shared" si="7"/>
        <v>НЕТ</v>
      </c>
    </row>
    <row r="12" spans="2:9" x14ac:dyDescent="0.3">
      <c r="B12" s="4">
        <v>5</v>
      </c>
      <c r="C12" s="41">
        <f t="shared" si="1"/>
        <v>-0.18583732003671613</v>
      </c>
      <c r="D12" s="41">
        <f t="shared" si="2"/>
        <v>0.50277297866388848</v>
      </c>
      <c r="E12" s="39">
        <f t="shared" si="3"/>
        <v>-0.73449001551438942</v>
      </c>
      <c r="F12" s="25">
        <f t="shared" si="4"/>
        <v>3.9331860747414543E-2</v>
      </c>
      <c r="G12" s="25">
        <f t="shared" si="5"/>
        <v>3.5584585636103283E-2</v>
      </c>
      <c r="H12" s="25">
        <f t="shared" si="6"/>
        <v>1.2012019280538633E-2</v>
      </c>
      <c r="I12" s="60" t="str">
        <f t="shared" si="7"/>
        <v>НЕТ</v>
      </c>
    </row>
    <row r="13" spans="2:9" x14ac:dyDescent="0.3">
      <c r="B13" s="4">
        <v>6</v>
      </c>
      <c r="C13" s="41">
        <f t="shared" si="1"/>
        <v>-0.16916104975131152</v>
      </c>
      <c r="D13" s="41">
        <f t="shared" si="2"/>
        <v>0.48161430479720646</v>
      </c>
      <c r="E13" s="39">
        <f t="shared" si="3"/>
        <v>-0.73226709554235103</v>
      </c>
      <c r="F13" s="25">
        <f t="shared" si="4"/>
        <v>1.667627028540461E-2</v>
      </c>
      <c r="G13" s="25">
        <f t="shared" si="5"/>
        <v>2.1158673866682021E-2</v>
      </c>
      <c r="H13" s="25">
        <f t="shared" si="6"/>
        <v>2.2229199720383841E-3</v>
      </c>
      <c r="I13" s="60" t="str">
        <f t="shared" ref="I13:I14" si="8">IF(F13&gt;=0.001,"НЕТ",IF(G13&gt;=0.001,"НЕТ",IF(H13&gt;=0.001,"НЕТ","ДА")))</f>
        <v>НЕТ</v>
      </c>
    </row>
    <row r="14" spans="2:9" x14ac:dyDescent="0.3">
      <c r="B14" s="4">
        <v>7</v>
      </c>
      <c r="C14" s="41">
        <f t="shared" si="1"/>
        <v>-0.18002588789776464</v>
      </c>
      <c r="D14" s="41">
        <f t="shared" si="2"/>
        <v>0.48994755936960177</v>
      </c>
      <c r="E14" s="39">
        <f t="shared" si="3"/>
        <v>-0.73574196369463407</v>
      </c>
      <c r="F14" s="25">
        <f t="shared" si="4"/>
        <v>1.0864838146453115E-2</v>
      </c>
      <c r="G14" s="25">
        <f t="shared" si="5"/>
        <v>8.33325457239531E-3</v>
      </c>
      <c r="H14" s="25">
        <f t="shared" si="6"/>
        <v>3.4748681522830394E-3</v>
      </c>
      <c r="I14" s="60" t="str">
        <f t="shared" si="8"/>
        <v>НЕТ</v>
      </c>
    </row>
    <row r="15" spans="2:9" x14ac:dyDescent="0.3">
      <c r="B15" s="4">
        <v>8</v>
      </c>
      <c r="C15" s="41">
        <f t="shared" si="1"/>
        <v>-0.17624830535795552</v>
      </c>
      <c r="D15" s="41">
        <f t="shared" si="2"/>
        <v>0.48406796389939422</v>
      </c>
      <c r="E15" s="39">
        <f t="shared" si="3"/>
        <v>-0.73575210504297817</v>
      </c>
      <c r="F15" s="25">
        <f t="shared" si="4"/>
        <v>3.7775825398091156E-3</v>
      </c>
      <c r="G15" s="25">
        <f t="shared" si="5"/>
        <v>5.8795954702075548E-3</v>
      </c>
      <c r="H15" s="25">
        <f t="shared" si="6"/>
        <v>1.0141348344094858E-5</v>
      </c>
      <c r="I15" s="60" t="str">
        <f t="shared" ref="I15:I26" si="9">IF(F15&gt;=0.001,"НЕТ",IF(G15&gt;=0.001,"НЕТ",IF(H15&gt;=0.001,"НЕТ","ДА")))</f>
        <v>НЕТ</v>
      </c>
    </row>
    <row r="16" spans="2:9" x14ac:dyDescent="0.3">
      <c r="B16" s="4">
        <v>9</v>
      </c>
      <c r="C16" s="41">
        <f t="shared" si="1"/>
        <v>-0.17938856686584975</v>
      </c>
      <c r="D16" s="41">
        <f t="shared" si="2"/>
        <v>0.48584149693044165</v>
      </c>
      <c r="E16" s="39">
        <f t="shared" si="3"/>
        <v>-0.73699249806055911</v>
      </c>
      <c r="F16" s="25">
        <f t="shared" si="4"/>
        <v>3.140261507894232E-3</v>
      </c>
      <c r="G16" s="25">
        <f t="shared" si="5"/>
        <v>1.7735330310474362E-3</v>
      </c>
      <c r="H16" s="25">
        <f t="shared" si="6"/>
        <v>1.240393017580943E-3</v>
      </c>
      <c r="I16" s="60" t="str">
        <f t="shared" si="9"/>
        <v>НЕТ</v>
      </c>
    </row>
    <row r="17" spans="2:9" x14ac:dyDescent="0.3">
      <c r="B17" s="4">
        <v>10</v>
      </c>
      <c r="C17" s="41">
        <f t="shared" si="1"/>
        <v>-0.17868122634463102</v>
      </c>
      <c r="D17" s="41">
        <f t="shared" si="2"/>
        <v>0.48408966273051612</v>
      </c>
      <c r="E17" s="39">
        <f t="shared" si="3"/>
        <v>-0.7372603061570937</v>
      </c>
      <c r="F17" s="25">
        <f t="shared" si="4"/>
        <v>7.0734052121873559E-4</v>
      </c>
      <c r="G17" s="25">
        <f t="shared" si="5"/>
        <v>1.7518341999255282E-3</v>
      </c>
      <c r="H17" s="25">
        <f t="shared" si="6"/>
        <v>2.6780809653459414E-4</v>
      </c>
      <c r="I17" s="60" t="str">
        <f t="shared" si="9"/>
        <v>НЕТ</v>
      </c>
    </row>
    <row r="18" spans="2:9" x14ac:dyDescent="0.3">
      <c r="B18" s="4">
        <v>11</v>
      </c>
      <c r="C18" s="41">
        <f>-(0.92/3.11)-(1/3.11)*(-1.66*D17-0.6*E17)</f>
        <v>-0.17966795612913172</v>
      </c>
      <c r="D18" s="41">
        <f>(2.57/3.51)-(1/3.51)*(-1.65*C17-0.78*E17)</f>
        <v>0.48436266032160274</v>
      </c>
      <c r="E18" s="39">
        <f>-(1.65/1.87)+(1/1.87)*(0.6*C17+0.78*D17)</f>
        <v>-0.73776406357057533</v>
      </c>
      <c r="F18" s="25">
        <f>ABS(C18-C17)</f>
        <v>9.8672978450070614E-4</v>
      </c>
      <c r="G18" s="25">
        <f t="shared" si="5"/>
        <v>2.7299759108662114E-4</v>
      </c>
      <c r="H18" s="25">
        <f t="shared" si="6"/>
        <v>5.0375741348163139E-4</v>
      </c>
      <c r="I18" s="60" t="str">
        <f t="shared" si="9"/>
        <v>ДА</v>
      </c>
    </row>
    <row r="19" spans="2:9" x14ac:dyDescent="0.3">
      <c r="B19" s="4">
        <v>12</v>
      </c>
      <c r="C19" s="41">
        <f t="shared" ref="C19:C26" si="10">-(0.92/3.11)-(1/3.11)*(-1.66*D18-0.6*E18)</f>
        <v>-0.17961942829854816</v>
      </c>
      <c r="D19" s="41">
        <f t="shared" si="2"/>
        <v>0.48378686689512362</v>
      </c>
      <c r="E19" s="39">
        <f t="shared" ref="E19:E26" si="11">-(1.65/1.87)+(1/1.87)*(0.6*C18+0.78*D18)</f>
        <v>-0.73796679070942717</v>
      </c>
      <c r="F19" s="25">
        <f t="shared" ref="F19:F26" si="12">ABS(C19-C18)</f>
        <v>4.85278305835668E-5</v>
      </c>
      <c r="G19" s="25">
        <f t="shared" ref="G19:G26" si="13">ABS(D19-D18)</f>
        <v>5.7579342647912091E-4</v>
      </c>
      <c r="H19" s="25">
        <f t="shared" ref="H19:H26" si="14">ABS(E19-E18)</f>
        <v>2.0272713885183258E-4</v>
      </c>
      <c r="I19" s="60" t="str">
        <f t="shared" si="9"/>
        <v>ДА</v>
      </c>
    </row>
    <row r="20" spans="2:9" x14ac:dyDescent="0.3">
      <c r="B20" s="4">
        <v>13</v>
      </c>
      <c r="C20" s="41">
        <f t="shared" si="10"/>
        <v>-0.17996587632789429</v>
      </c>
      <c r="D20" s="41">
        <f t="shared" si="2"/>
        <v>0.48376462864787528</v>
      </c>
      <c r="E20" s="39">
        <f t="shared" si="11"/>
        <v>-0.73819139080263751</v>
      </c>
      <c r="F20" s="25">
        <f t="shared" si="12"/>
        <v>3.4644802934613583E-4</v>
      </c>
      <c r="G20" s="25">
        <f t="shared" si="13"/>
        <v>2.223824724834067E-5</v>
      </c>
      <c r="H20" s="25">
        <f t="shared" si="14"/>
        <v>2.2460009321034757E-4</v>
      </c>
      <c r="I20" s="60" t="str">
        <f t="shared" si="9"/>
        <v>ДА</v>
      </c>
    </row>
    <row r="21" spans="2:9" x14ac:dyDescent="0.3">
      <c r="B21" s="4">
        <v>14</v>
      </c>
      <c r="C21" s="41">
        <f t="shared" si="10"/>
        <v>-0.18002107746820248</v>
      </c>
      <c r="D21" s="41">
        <f t="shared" si="2"/>
        <v>0.48355185733131545</v>
      </c>
      <c r="E21" s="39">
        <f t="shared" si="11"/>
        <v>-0.73831182644459559</v>
      </c>
      <c r="F21" s="25">
        <f t="shared" si="12"/>
        <v>5.5201140308186458E-5</v>
      </c>
      <c r="G21" s="25">
        <f t="shared" si="13"/>
        <v>2.1277131655983439E-4</v>
      </c>
      <c r="H21" s="25">
        <f t="shared" si="14"/>
        <v>1.204356419580721E-4</v>
      </c>
      <c r="I21" s="60" t="str">
        <f t="shared" si="9"/>
        <v>ДА</v>
      </c>
    </row>
    <row r="22" spans="2:9" x14ac:dyDescent="0.3">
      <c r="B22" s="4">
        <v>15</v>
      </c>
      <c r="C22" s="41">
        <f t="shared" si="10"/>
        <v>-0.18015788189606874</v>
      </c>
      <c r="D22" s="41">
        <f t="shared" si="2"/>
        <v>0.4834991446013337</v>
      </c>
      <c r="E22" s="39">
        <f t="shared" si="11"/>
        <v>-0.73841828757352679</v>
      </c>
      <c r="F22" s="25">
        <f t="shared" si="12"/>
        <v>1.3680442786626057E-4</v>
      </c>
      <c r="G22" s="25">
        <f t="shared" si="13"/>
        <v>5.2712729981752027E-5</v>
      </c>
      <c r="H22" s="25">
        <f t="shared" si="14"/>
        <v>1.0646112893120119E-4</v>
      </c>
      <c r="I22" s="60" t="str">
        <f t="shared" si="9"/>
        <v>ДА</v>
      </c>
    </row>
    <row r="23" spans="2:9" x14ac:dyDescent="0.3">
      <c r="B23" s="4">
        <v>16</v>
      </c>
      <c r="C23" s="41">
        <f t="shared" si="10"/>
        <v>-0.18020655707585281</v>
      </c>
      <c r="D23" s="41">
        <f t="shared" si="2"/>
        <v>0.48341117679889906</v>
      </c>
      <c r="E23" s="39">
        <f t="shared" si="11"/>
        <v>-0.73848416917037474</v>
      </c>
      <c r="F23" s="25">
        <f t="shared" si="12"/>
        <v>4.867517978407454E-5</v>
      </c>
      <c r="G23" s="25">
        <f t="shared" si="13"/>
        <v>8.7967802434640863E-5</v>
      </c>
      <c r="H23" s="25">
        <f t="shared" si="14"/>
        <v>6.5881596847949808E-5</v>
      </c>
      <c r="I23" s="60" t="str">
        <f t="shared" si="9"/>
        <v>ДА</v>
      </c>
    </row>
    <row r="24" spans="2:9" x14ac:dyDescent="0.3">
      <c r="B24" s="4">
        <v>17</v>
      </c>
      <c r="C24" s="41">
        <f t="shared" si="10"/>
        <v>-0.18026622122702657</v>
      </c>
      <c r="D24" s="41">
        <f t="shared" si="2"/>
        <v>0.48337365494927365</v>
      </c>
      <c r="E24" s="39">
        <f t="shared" si="11"/>
        <v>-0.73853647932747069</v>
      </c>
      <c r="F24" s="25">
        <f t="shared" si="12"/>
        <v>5.9664151173755009E-5</v>
      </c>
      <c r="G24" s="25">
        <f t="shared" si="13"/>
        <v>3.7521849625410386E-5</v>
      </c>
      <c r="H24" s="25">
        <f t="shared" si="14"/>
        <v>5.2310157095947218E-5</v>
      </c>
      <c r="I24" s="60" t="str">
        <f t="shared" si="9"/>
        <v>ДА</v>
      </c>
    </row>
    <row r="25" spans="2:9" x14ac:dyDescent="0.3">
      <c r="B25" s="4">
        <v>18</v>
      </c>
      <c r="C25" s="41">
        <f t="shared" si="10"/>
        <v>-0.1802963409584207</v>
      </c>
      <c r="D25" s="41">
        <f t="shared" si="2"/>
        <v>0.48333398321936721</v>
      </c>
      <c r="E25" s="39">
        <f t="shared" si="11"/>
        <v>-0.73857127373036491</v>
      </c>
      <c r="F25" s="25">
        <f t="shared" si="12"/>
        <v>3.0119731394134819E-5</v>
      </c>
      <c r="G25" s="25">
        <f t="shared" si="13"/>
        <v>3.9671729906431974E-5</v>
      </c>
      <c r="H25" s="25">
        <f t="shared" si="14"/>
        <v>3.4794402894222642E-5</v>
      </c>
      <c r="I25" s="60" t="str">
        <f t="shared" si="9"/>
        <v>ДА</v>
      </c>
    </row>
    <row r="26" spans="2:9" x14ac:dyDescent="0.3">
      <c r="B26" s="4">
        <v>19</v>
      </c>
      <c r="C26" s="41">
        <f t="shared" si="10"/>
        <v>-0.18032422896915418</v>
      </c>
      <c r="D26" s="41">
        <f t="shared" si="2"/>
        <v>0.48331209228174388</v>
      </c>
      <c r="E26" s="39">
        <f t="shared" si="11"/>
        <v>-0.73859748538178915</v>
      </c>
      <c r="F26" s="25">
        <f t="shared" si="12"/>
        <v>2.7888010733473356E-5</v>
      </c>
      <c r="G26" s="25">
        <f t="shared" si="13"/>
        <v>2.1890937623336715E-5</v>
      </c>
      <c r="H26" s="25">
        <f t="shared" si="14"/>
        <v>2.6211651424246085E-5</v>
      </c>
      <c r="I26" s="60" t="str">
        <f t="shared" si="9"/>
        <v>ДА</v>
      </c>
    </row>
    <row r="27" spans="2:9" x14ac:dyDescent="0.3">
      <c r="B27" s="4">
        <v>20</v>
      </c>
      <c r="C27" s="41">
        <f t="shared" ref="C27" si="15">-(0.92/3.11)-(1/3.11)*(-1.66*D26-0.6*E26)</f>
        <v>-0.18034097043131153</v>
      </c>
      <c r="D27" s="41">
        <f t="shared" si="2"/>
        <v>0.48329315772168091</v>
      </c>
      <c r="E27" s="39">
        <f t="shared" ref="E27" si="16">-(1.65/1.87)+(1/1.87)*(0.6*C26+0.78*D26)</f>
        <v>-0.73861556438595288</v>
      </c>
      <c r="F27" s="25">
        <f t="shared" ref="F27" si="17">ABS(C27-C26)</f>
        <v>1.6741462157354725E-5</v>
      </c>
      <c r="G27" s="25">
        <f t="shared" ref="G27" si="18">ABS(D27-D26)</f>
        <v>1.8934560062966455E-5</v>
      </c>
      <c r="H27" s="25">
        <f t="shared" ref="H27" si="19">ABS(E27-E26)</f>
        <v>1.8079004163729095E-5</v>
      </c>
      <c r="I27" s="60" t="str">
        <f t="shared" ref="I27" si="20">IF(F27&gt;=0.001,"НЕТ",IF(G27&gt;=0.001,"НЕТ",IF(H27&gt;=0.001,"НЕТ","ДА")))</f>
        <v>ДА</v>
      </c>
    </row>
  </sheetData>
  <mergeCells count="2">
    <mergeCell ref="F6:H6"/>
    <mergeCell ref="B5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9FA4-E983-496F-B722-121A3E017FAE}">
  <dimension ref="B4:I27"/>
  <sheetViews>
    <sheetView workbookViewId="0">
      <selection activeCell="S12" sqref="S12"/>
    </sheetView>
  </sheetViews>
  <sheetFormatPr defaultRowHeight="14.4" x14ac:dyDescent="0.3"/>
  <cols>
    <col min="6" max="6" width="12.69921875" customWidth="1"/>
    <col min="9" max="9" width="20.8984375" customWidth="1"/>
  </cols>
  <sheetData>
    <row r="4" spans="2:9" ht="14.95" thickBot="1" x14ac:dyDescent="0.35"/>
    <row r="5" spans="2:9" ht="14.95" thickBot="1" x14ac:dyDescent="0.35">
      <c r="B5" s="111" t="s">
        <v>25</v>
      </c>
      <c r="C5" s="112"/>
      <c r="D5" s="112"/>
      <c r="E5" s="112"/>
      <c r="F5" s="112"/>
      <c r="G5" s="112"/>
      <c r="H5" s="112"/>
      <c r="I5" s="113"/>
    </row>
    <row r="6" spans="2:9" ht="31.15" customHeight="1" x14ac:dyDescent="0.3">
      <c r="B6" s="58" t="s">
        <v>22</v>
      </c>
      <c r="C6" s="34" t="s">
        <v>20</v>
      </c>
      <c r="D6" s="34" t="s">
        <v>19</v>
      </c>
      <c r="E6" s="35" t="s">
        <v>18</v>
      </c>
      <c r="F6" s="108" t="s">
        <v>23</v>
      </c>
      <c r="G6" s="109"/>
      <c r="H6" s="110"/>
      <c r="I6" s="59" t="s">
        <v>24</v>
      </c>
    </row>
    <row r="7" spans="2:9" x14ac:dyDescent="0.3">
      <c r="B7" s="4">
        <v>0</v>
      </c>
      <c r="C7" s="1">
        <v>0</v>
      </c>
      <c r="D7" s="1">
        <v>0</v>
      </c>
      <c r="E7" s="3">
        <v>0</v>
      </c>
      <c r="F7" s="4" t="s">
        <v>20</v>
      </c>
      <c r="G7" s="1" t="s">
        <v>19</v>
      </c>
      <c r="H7" s="3" t="s">
        <v>18</v>
      </c>
      <c r="I7" s="60"/>
    </row>
    <row r="8" spans="2:9" x14ac:dyDescent="0.3">
      <c r="B8" s="4">
        <v>1</v>
      </c>
      <c r="C8" s="41">
        <f>-(0.92/3.11)-(1/3.11)*(-1.66*D7-0.6*E7)</f>
        <v>-0.29581993569131837</v>
      </c>
      <c r="D8" s="41">
        <f>(2.57/3.51)-(1/3.51)*(-1.65*C8-0.78*E7)</f>
        <v>0.5931330786636253</v>
      </c>
      <c r="E8" s="39">
        <f>-(1.65/1.87)+(1/1.87)*(0.6*C8+0.78*D8)</f>
        <v>-0.72986532623377709</v>
      </c>
      <c r="F8" s="25">
        <f>ABS(C8-C7)</f>
        <v>0.29581993569131837</v>
      </c>
      <c r="G8" s="25">
        <f t="shared" ref="G8:H23" si="0">ABS(D8-D7)</f>
        <v>0.5931330786636253</v>
      </c>
      <c r="H8" s="25">
        <f t="shared" si="0"/>
        <v>0.72986532623377709</v>
      </c>
      <c r="I8" s="60" t="str">
        <f>IF(F8&gt;=0.001,"НЕТ",IF(G8&gt;=0.001,"НЕТ",IF(H8&gt;=0.001,"НЕТ","ДА")))</f>
        <v>НЕТ</v>
      </c>
    </row>
    <row r="9" spans="2:9" x14ac:dyDescent="0.3">
      <c r="B9" s="4">
        <v>2</v>
      </c>
      <c r="C9" s="41">
        <f t="shared" ref="C9:C27" si="1">-(0.92/3.11)-(1/3.11)*(-1.66*D8-0.6*E8)</f>
        <v>-0.12003803381307024</v>
      </c>
      <c r="D9" s="41">
        <f t="shared" ref="D9:D27" si="2">(2.57/3.51)-(1/3.51)*(-1.65*C9-0.78*E8)</f>
        <v>0.51357330192196238</v>
      </c>
      <c r="E9" s="39">
        <f t="shared" ref="E9:E27" si="3">-(1.65/1.87)+(1/1.87)*(0.6*C9+0.78*D9)</f>
        <v>-0.70665007742711827</v>
      </c>
      <c r="F9" s="25">
        <f t="shared" ref="F9:F17" si="4">ABS(C9-C8)</f>
        <v>0.17578190187824813</v>
      </c>
      <c r="G9" s="25">
        <f t="shared" si="0"/>
        <v>7.9559776741662924E-2</v>
      </c>
      <c r="H9" s="25">
        <f t="shared" si="0"/>
        <v>2.3215248806658817E-2</v>
      </c>
      <c r="I9" s="60" t="str">
        <f t="shared" ref="I9:I27" si="5">IF(F9&gt;=0.001,"НЕТ",IF(G9&gt;=0.001,"НЕТ",IF(H9&gt;=0.001,"НЕТ","ДА")))</f>
        <v>НЕТ</v>
      </c>
    </row>
    <row r="10" spans="2:9" x14ac:dyDescent="0.3">
      <c r="B10" s="4">
        <v>3</v>
      </c>
      <c r="C10" s="41">
        <f t="shared" si="1"/>
        <v>-0.15802519783466673</v>
      </c>
      <c r="D10" s="41">
        <f t="shared" si="2"/>
        <v>0.50087503224491381</v>
      </c>
      <c r="E10" s="39">
        <f t="shared" si="3"/>
        <v>-0.72413507676458133</v>
      </c>
      <c r="F10" s="25">
        <f t="shared" si="4"/>
        <v>3.7987164021596492E-2</v>
      </c>
      <c r="G10" s="25">
        <f t="shared" si="0"/>
        <v>1.2698269677048568E-2</v>
      </c>
      <c r="H10" s="25">
        <f t="shared" si="0"/>
        <v>1.7484999337463059E-2</v>
      </c>
      <c r="I10" s="60" t="str">
        <f t="shared" si="5"/>
        <v>НЕТ</v>
      </c>
    </row>
    <row r="11" spans="2:9" x14ac:dyDescent="0.3">
      <c r="B11" s="4">
        <v>4</v>
      </c>
      <c r="C11" s="41">
        <f t="shared" si="1"/>
        <v>-0.16817636415826109</v>
      </c>
      <c r="D11" s="41">
        <f t="shared" si="2"/>
        <v>0.49221756104344605</v>
      </c>
      <c r="E11" s="39">
        <f t="shared" si="3"/>
        <v>-0.73100327319843239</v>
      </c>
      <c r="F11" s="25">
        <f t="shared" si="4"/>
        <v>1.0151166323594363E-2</v>
      </c>
      <c r="G11" s="25">
        <f t="shared" si="0"/>
        <v>8.6574712014677591E-3</v>
      </c>
      <c r="H11" s="25">
        <f t="shared" si="0"/>
        <v>6.8681964338510593E-3</v>
      </c>
      <c r="I11" s="60" t="str">
        <f t="shared" si="5"/>
        <v>НЕТ</v>
      </c>
    </row>
    <row r="12" spans="2:9" x14ac:dyDescent="0.3">
      <c r="B12" s="4">
        <v>5</v>
      </c>
      <c r="C12" s="41">
        <f t="shared" si="1"/>
        <v>-0.17412244777715083</v>
      </c>
      <c r="D12" s="41">
        <f t="shared" si="2"/>
        <v>0.48789612765610368</v>
      </c>
      <c r="E12" s="39">
        <f t="shared" si="3"/>
        <v>-0.73471363053183392</v>
      </c>
      <c r="F12" s="25">
        <f t="shared" si="4"/>
        <v>5.9460836188897359E-3</v>
      </c>
      <c r="G12" s="25">
        <f t="shared" si="0"/>
        <v>4.321433387342366E-3</v>
      </c>
      <c r="H12" s="25">
        <f t="shared" si="0"/>
        <v>3.7103573334015261E-3</v>
      </c>
      <c r="I12" s="60" t="str">
        <f t="shared" si="5"/>
        <v>НЕТ</v>
      </c>
    </row>
    <row r="13" spans="2:9" x14ac:dyDescent="0.3">
      <c r="B13" s="4">
        <v>6</v>
      </c>
      <c r="C13" s="41">
        <f t="shared" si="1"/>
        <v>-0.17714488952089014</v>
      </c>
      <c r="D13" s="41">
        <f t="shared" si="2"/>
        <v>0.48565079785632503</v>
      </c>
      <c r="E13" s="39">
        <f t="shared" si="3"/>
        <v>-0.73661995261208579</v>
      </c>
      <c r="F13" s="25">
        <f t="shared" si="4"/>
        <v>3.022441743739307E-3</v>
      </c>
      <c r="G13" s="25">
        <f t="shared" si="0"/>
        <v>2.2453297997786503E-3</v>
      </c>
      <c r="H13" s="25">
        <f t="shared" si="0"/>
        <v>1.9063220802518765E-3</v>
      </c>
      <c r="I13" s="60" t="str">
        <f t="shared" si="5"/>
        <v>НЕТ</v>
      </c>
    </row>
    <row r="14" spans="2:9" x14ac:dyDescent="0.3">
      <c r="B14" s="4">
        <v>7</v>
      </c>
      <c r="C14" s="41">
        <f t="shared" si="1"/>
        <v>-0.1787111405549042</v>
      </c>
      <c r="D14" s="41">
        <f t="shared" si="2"/>
        <v>0.48449089887378383</v>
      </c>
      <c r="E14" s="39">
        <f t="shared" si="3"/>
        <v>-0.73760630118256199</v>
      </c>
      <c r="F14" s="25">
        <f t="shared" si="4"/>
        <v>1.5662510340140601E-3</v>
      </c>
      <c r="G14" s="25">
        <f t="shared" si="0"/>
        <v>1.1598989825412076E-3</v>
      </c>
      <c r="H14" s="25">
        <f t="shared" si="0"/>
        <v>9.8634857047619207E-4</v>
      </c>
      <c r="I14" s="60" t="str">
        <f t="shared" si="5"/>
        <v>НЕТ</v>
      </c>
    </row>
    <row r="15" spans="2:9" x14ac:dyDescent="0.3">
      <c r="B15" s="4">
        <v>8</v>
      </c>
      <c r="C15" s="41">
        <f t="shared" si="1"/>
        <v>-0.17952054295146502</v>
      </c>
      <c r="D15" s="41">
        <f t="shared" si="2"/>
        <v>0.48389122199649126</v>
      </c>
      <c r="E15" s="39">
        <f t="shared" si="3"/>
        <v>-0.73811613508749496</v>
      </c>
      <c r="F15" s="25">
        <f t="shared" si="4"/>
        <v>8.0940239656082658E-4</v>
      </c>
      <c r="G15" s="25">
        <f t="shared" si="0"/>
        <v>5.9967687729256536E-4</v>
      </c>
      <c r="H15" s="25">
        <f t="shared" si="0"/>
        <v>5.0983390493297698E-4</v>
      </c>
      <c r="I15" s="60" t="str">
        <f t="shared" si="5"/>
        <v>ДА</v>
      </c>
    </row>
    <row r="16" spans="2:9" x14ac:dyDescent="0.3">
      <c r="B16" s="4">
        <v>9</v>
      </c>
      <c r="C16" s="41">
        <f t="shared" si="1"/>
        <v>-0.17993898795444427</v>
      </c>
      <c r="D16" s="41">
        <f t="shared" si="2"/>
        <v>0.48358122065724241</v>
      </c>
      <c r="E16" s="39">
        <f t="shared" si="3"/>
        <v>-0.73837970088770977</v>
      </c>
      <c r="F16" s="25">
        <f t="shared" si="4"/>
        <v>4.1844500297924525E-4</v>
      </c>
      <c r="G16" s="25">
        <f t="shared" si="0"/>
        <v>3.1000133924885542E-4</v>
      </c>
      <c r="H16" s="25">
        <f t="shared" si="0"/>
        <v>2.6356580021480447E-4</v>
      </c>
      <c r="I16" s="60" t="str">
        <f t="shared" si="5"/>
        <v>ДА</v>
      </c>
    </row>
    <row r="17" spans="2:9" x14ac:dyDescent="0.3">
      <c r="B17" s="4">
        <v>10</v>
      </c>
      <c r="C17" s="41">
        <f t="shared" si="1"/>
        <v>-0.18015530361466353</v>
      </c>
      <c r="D17" s="41">
        <f t="shared" si="2"/>
        <v>0.48342096363059583</v>
      </c>
      <c r="E17" s="39">
        <f t="shared" si="3"/>
        <v>-0.73851595215878774</v>
      </c>
      <c r="F17" s="25">
        <f t="shared" si="4"/>
        <v>2.1631566021926285E-4</v>
      </c>
      <c r="G17" s="25">
        <f t="shared" si="0"/>
        <v>1.6025702664657082E-4</v>
      </c>
      <c r="H17" s="25">
        <f t="shared" si="0"/>
        <v>1.3625127107796953E-4</v>
      </c>
      <c r="I17" s="60" t="str">
        <f t="shared" si="5"/>
        <v>ДА</v>
      </c>
    </row>
    <row r="18" spans="2:9" x14ac:dyDescent="0.3">
      <c r="B18" s="4">
        <v>11</v>
      </c>
      <c r="C18" s="41">
        <f t="shared" si="1"/>
        <v>-0.18026712915385329</v>
      </c>
      <c r="D18" s="41">
        <f t="shared" si="2"/>
        <v>0.48333811800919879</v>
      </c>
      <c r="E18" s="39">
        <f t="shared" si="3"/>
        <v>-0.73858638793857578</v>
      </c>
      <c r="F18" s="25">
        <f>ABS(C18-C17)</f>
        <v>1.1182553918975824E-4</v>
      </c>
      <c r="G18" s="25">
        <f t="shared" si="0"/>
        <v>8.284562139704299E-5</v>
      </c>
      <c r="H18" s="25">
        <f t="shared" si="0"/>
        <v>7.043577978804727E-5</v>
      </c>
      <c r="I18" s="60" t="str">
        <f t="shared" si="5"/>
        <v>ДА</v>
      </c>
    </row>
    <row r="19" spans="2:9" x14ac:dyDescent="0.3">
      <c r="B19" s="4">
        <v>12</v>
      </c>
      <c r="C19" s="41">
        <f t="shared" si="1"/>
        <v>-0.18032493789963847</v>
      </c>
      <c r="D19" s="41">
        <f t="shared" si="2"/>
        <v>0.48329529056225284</v>
      </c>
      <c r="E19" s="39">
        <f t="shared" si="3"/>
        <v>-0.73862280005413139</v>
      </c>
      <c r="F19" s="25">
        <f t="shared" ref="F19:H27" si="6">ABS(C19-C18)</f>
        <v>5.7808745785176141E-5</v>
      </c>
      <c r="G19" s="25">
        <f t="shared" si="0"/>
        <v>4.2827446945947756E-5</v>
      </c>
      <c r="H19" s="25">
        <f t="shared" si="0"/>
        <v>3.6412115555606306E-5</v>
      </c>
      <c r="I19" s="60" t="str">
        <f t="shared" si="5"/>
        <v>ДА</v>
      </c>
    </row>
    <row r="20" spans="2:9" x14ac:dyDescent="0.3">
      <c r="B20" s="4">
        <v>13</v>
      </c>
      <c r="C20" s="41">
        <f t="shared" si="1"/>
        <v>-0.1803548224112988</v>
      </c>
      <c r="D20" s="41">
        <f t="shared" si="2"/>
        <v>0.48327315070630611</v>
      </c>
      <c r="E20" s="39">
        <f t="shared" si="3"/>
        <v>-0.73864162347372209</v>
      </c>
      <c r="F20" s="25">
        <f t="shared" si="6"/>
        <v>2.9884511660333013E-5</v>
      </c>
      <c r="G20" s="25">
        <f t="shared" si="0"/>
        <v>2.213985594673451E-5</v>
      </c>
      <c r="H20" s="25">
        <f t="shared" si="0"/>
        <v>1.8823419590696666E-5</v>
      </c>
      <c r="I20" s="60" t="str">
        <f t="shared" si="5"/>
        <v>ДА</v>
      </c>
    </row>
    <row r="21" spans="2:9" x14ac:dyDescent="0.3">
      <c r="B21" s="4">
        <v>14</v>
      </c>
      <c r="C21" s="41">
        <f t="shared" si="1"/>
        <v>-0.18037027135426537</v>
      </c>
      <c r="D21" s="41">
        <f t="shared" si="2"/>
        <v>0.48326170540055813</v>
      </c>
      <c r="E21" s="39">
        <f t="shared" si="3"/>
        <v>-0.73865135433161688</v>
      </c>
      <c r="F21" s="25">
        <f t="shared" si="6"/>
        <v>1.5448942966567181E-5</v>
      </c>
      <c r="G21" s="25">
        <f t="shared" si="0"/>
        <v>1.1445305747981305E-5</v>
      </c>
      <c r="H21" s="25">
        <f t="shared" si="0"/>
        <v>9.7308578947963298E-6</v>
      </c>
      <c r="I21" s="60" t="str">
        <f t="shared" si="5"/>
        <v>ДА</v>
      </c>
    </row>
    <row r="22" spans="2:9" x14ac:dyDescent="0.3">
      <c r="B22" s="4">
        <v>15</v>
      </c>
      <c r="C22" s="41">
        <f t="shared" si="1"/>
        <v>-0.18037825776014269</v>
      </c>
      <c r="D22" s="41">
        <f t="shared" si="2"/>
        <v>0.48325578869433145</v>
      </c>
      <c r="E22" s="39">
        <f t="shared" si="3"/>
        <v>-0.73865638474572559</v>
      </c>
      <c r="F22" s="25">
        <f t="shared" si="6"/>
        <v>7.986405877319358E-6</v>
      </c>
      <c r="G22" s="25">
        <f t="shared" si="0"/>
        <v>5.916706226682944E-6</v>
      </c>
      <c r="H22" s="25">
        <f t="shared" si="0"/>
        <v>5.0304141087087473E-6</v>
      </c>
      <c r="I22" s="60" t="str">
        <f t="shared" si="5"/>
        <v>ДА</v>
      </c>
    </row>
    <row r="23" spans="2:9" x14ac:dyDescent="0.3">
      <c r="B23" s="4">
        <v>16</v>
      </c>
      <c r="C23" s="41">
        <f t="shared" si="1"/>
        <v>-0.18038238637133289</v>
      </c>
      <c r="D23" s="41">
        <f t="shared" si="2"/>
        <v>0.48325273002439739</v>
      </c>
      <c r="E23" s="39">
        <f t="shared" si="3"/>
        <v>-0.7386589852426575</v>
      </c>
      <c r="F23" s="25">
        <f t="shared" si="6"/>
        <v>4.128611190201692E-6</v>
      </c>
      <c r="G23" s="25">
        <f t="shared" si="0"/>
        <v>3.0586699340529044E-6</v>
      </c>
      <c r="H23" s="25">
        <f t="shared" si="0"/>
        <v>2.6004969319037841E-6</v>
      </c>
      <c r="I23" s="60" t="str">
        <f t="shared" si="5"/>
        <v>ДА</v>
      </c>
    </row>
    <row r="24" spans="2:9" x14ac:dyDescent="0.3">
      <c r="B24" s="4">
        <v>17</v>
      </c>
      <c r="C24" s="41">
        <f t="shared" si="1"/>
        <v>-0.18038452067687941</v>
      </c>
      <c r="D24" s="41">
        <f t="shared" si="2"/>
        <v>0.48325114883016412</v>
      </c>
      <c r="E24" s="39">
        <f t="shared" si="3"/>
        <v>-0.73866032958213867</v>
      </c>
      <c r="F24" s="25">
        <f t="shared" si="6"/>
        <v>2.1343055465194993E-6</v>
      </c>
      <c r="G24" s="25">
        <f t="shared" si="6"/>
        <v>1.5811942332688567E-6</v>
      </c>
      <c r="H24" s="25">
        <f t="shared" si="6"/>
        <v>1.3443394811796239E-6</v>
      </c>
      <c r="I24" s="60" t="str">
        <f t="shared" si="5"/>
        <v>ДА</v>
      </c>
    </row>
    <row r="25" spans="2:9" x14ac:dyDescent="0.3">
      <c r="B25" s="4">
        <v>18</v>
      </c>
      <c r="C25" s="41">
        <f t="shared" si="1"/>
        <v>-0.18038562401646652</v>
      </c>
      <c r="D25" s="41">
        <f t="shared" si="2"/>
        <v>0.48325033142414869</v>
      </c>
      <c r="E25" s="39">
        <f t="shared" si="3"/>
        <v>-0.7386610245449432</v>
      </c>
      <c r="F25" s="25">
        <f t="shared" si="6"/>
        <v>1.1033395871107299E-6</v>
      </c>
      <c r="G25" s="25">
        <f t="shared" si="6"/>
        <v>8.1740601542978908E-7</v>
      </c>
      <c r="H25" s="25">
        <f t="shared" si="6"/>
        <v>6.9496280452607806E-7</v>
      </c>
      <c r="I25" s="60" t="str">
        <f t="shared" si="5"/>
        <v>ДА</v>
      </c>
    </row>
    <row r="26" spans="2:9" x14ac:dyDescent="0.3">
      <c r="B26" s="4">
        <v>19</v>
      </c>
      <c r="C26" s="41">
        <f t="shared" si="1"/>
        <v>-0.18038619439320874</v>
      </c>
      <c r="D26" s="41">
        <f t="shared" si="2"/>
        <v>0.48324990886215091</v>
      </c>
      <c r="E26" s="39">
        <f t="shared" si="3"/>
        <v>-0.73866138380933011</v>
      </c>
      <c r="F26" s="25">
        <f t="shared" si="6"/>
        <v>5.7037674222604196E-7</v>
      </c>
      <c r="G26" s="25">
        <f t="shared" si="6"/>
        <v>4.2256199778156756E-7</v>
      </c>
      <c r="H26" s="25">
        <f t="shared" si="6"/>
        <v>3.5926438690658813E-7</v>
      </c>
      <c r="I26" s="60" t="str">
        <f t="shared" si="5"/>
        <v>ДА</v>
      </c>
    </row>
    <row r="27" spans="2:9" x14ac:dyDescent="0.3">
      <c r="B27" s="4">
        <v>20</v>
      </c>
      <c r="C27" s="41">
        <f t="shared" si="1"/>
        <v>-0.18038648925222753</v>
      </c>
      <c r="D27" s="41">
        <f t="shared" si="2"/>
        <v>0.48324969041668009</v>
      </c>
      <c r="E27" s="39">
        <f t="shared" si="3"/>
        <v>-0.73866156953279449</v>
      </c>
      <c r="F27" s="25">
        <f t="shared" si="6"/>
        <v>2.9485901878456566E-7</v>
      </c>
      <c r="G27" s="25">
        <f t="shared" si="6"/>
        <v>2.1844547082316979E-7</v>
      </c>
      <c r="H27" s="25">
        <f t="shared" si="6"/>
        <v>1.8572346438539E-7</v>
      </c>
      <c r="I27" s="60" t="str">
        <f t="shared" si="5"/>
        <v>ДА</v>
      </c>
    </row>
  </sheetData>
  <mergeCells count="2">
    <mergeCell ref="B5:I5"/>
    <mergeCell ref="F6:H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286C-4F68-42A3-9DE7-519B23D0087E}">
  <dimension ref="D2:H42"/>
  <sheetViews>
    <sheetView workbookViewId="0">
      <selection activeCell="D18" sqref="D18:G42"/>
    </sheetView>
  </sheetViews>
  <sheetFormatPr defaultRowHeight="14.4" x14ac:dyDescent="0.3"/>
  <cols>
    <col min="4" max="7" width="16.69921875" customWidth="1"/>
    <col min="8" max="8" width="15.69921875" customWidth="1"/>
  </cols>
  <sheetData>
    <row r="2" spans="4:8" ht="14.95" thickBot="1" x14ac:dyDescent="0.35"/>
    <row r="3" spans="4:8" ht="14.95" thickBot="1" x14ac:dyDescent="0.35">
      <c r="D3" s="114" t="s">
        <v>26</v>
      </c>
      <c r="E3" s="115"/>
      <c r="F3" s="115"/>
      <c r="G3" s="116"/>
      <c r="H3" s="63"/>
    </row>
    <row r="4" spans="4:8" x14ac:dyDescent="0.3">
      <c r="D4" s="58" t="s">
        <v>27</v>
      </c>
      <c r="E4" s="34" t="s">
        <v>28</v>
      </c>
      <c r="F4" s="34" t="s">
        <v>29</v>
      </c>
      <c r="G4" s="35" t="s">
        <v>30</v>
      </c>
      <c r="H4" s="64"/>
    </row>
    <row r="5" spans="4:8" ht="14.95" thickBot="1" x14ac:dyDescent="0.35">
      <c r="D5" s="68">
        <v>0.8</v>
      </c>
      <c r="E5" s="69">
        <v>1.6</v>
      </c>
      <c r="F5" s="69">
        <v>8</v>
      </c>
      <c r="G5" s="70">
        <f>(E5-D5)/F5</f>
        <v>0.1</v>
      </c>
    </row>
    <row r="6" spans="4:8" ht="14.95" thickBot="1" x14ac:dyDescent="0.35">
      <c r="D6" s="61" t="s">
        <v>22</v>
      </c>
      <c r="E6" s="62" t="s">
        <v>3</v>
      </c>
      <c r="F6" s="78" t="s">
        <v>32</v>
      </c>
      <c r="G6" s="79" t="s">
        <v>31</v>
      </c>
    </row>
    <row r="7" spans="4:8" x14ac:dyDescent="0.3">
      <c r="D7" s="8">
        <v>1</v>
      </c>
      <c r="E7" s="77">
        <f>D5+$G$5</f>
        <v>0.9</v>
      </c>
      <c r="F7" s="67">
        <f>D5+G5/2</f>
        <v>0.85000000000000009</v>
      </c>
      <c r="G7" s="76">
        <f>$G$5*(LOG10(F7^2+1)/F7)</f>
        <v>2.7783438891725111E-2</v>
      </c>
    </row>
    <row r="8" spans="4:8" x14ac:dyDescent="0.3">
      <c r="D8" s="4">
        <v>2</v>
      </c>
      <c r="E8" s="77">
        <f>E7+$G$5</f>
        <v>1</v>
      </c>
      <c r="F8" s="67">
        <f>E7+$G$5/2</f>
        <v>0.95000000000000007</v>
      </c>
      <c r="G8" s="76">
        <f>$G$5*(LOG10(F8^2+1)/F8)</f>
        <v>2.9402596362380046E-2</v>
      </c>
    </row>
    <row r="9" spans="4:8" x14ac:dyDescent="0.3">
      <c r="D9" s="4">
        <v>3</v>
      </c>
      <c r="E9" s="77">
        <f t="shared" ref="E9:E14" si="0">E8+$G$5</f>
        <v>1.1000000000000001</v>
      </c>
      <c r="F9" s="67">
        <f t="shared" ref="F9:F14" si="1">E8+$G$5/2</f>
        <v>1.05</v>
      </c>
      <c r="G9" s="76">
        <f t="shared" ref="G9:G14" si="2">$G$5*(LOG10(F9^2+1)/F9)</f>
        <v>3.0736762330471408E-2</v>
      </c>
    </row>
    <row r="10" spans="4:8" x14ac:dyDescent="0.3">
      <c r="D10" s="4">
        <v>4</v>
      </c>
      <c r="E10" s="77">
        <f t="shared" si="0"/>
        <v>1.2000000000000002</v>
      </c>
      <c r="F10" s="67">
        <f t="shared" si="1"/>
        <v>1.1500000000000001</v>
      </c>
      <c r="G10" s="76">
        <f t="shared" si="2"/>
        <v>3.182223675353734E-2</v>
      </c>
    </row>
    <row r="11" spans="4:8" x14ac:dyDescent="0.3">
      <c r="D11" s="4">
        <v>5</v>
      </c>
      <c r="E11" s="77">
        <f t="shared" si="0"/>
        <v>1.3000000000000003</v>
      </c>
      <c r="F11" s="67">
        <f t="shared" si="1"/>
        <v>1.2500000000000002</v>
      </c>
      <c r="G11" s="76">
        <f t="shared" si="2"/>
        <v>3.2693109925104859E-2</v>
      </c>
    </row>
    <row r="12" spans="4:8" x14ac:dyDescent="0.3">
      <c r="D12" s="4">
        <v>6</v>
      </c>
      <c r="E12" s="77">
        <f t="shared" si="0"/>
        <v>1.4000000000000004</v>
      </c>
      <c r="F12" s="67">
        <f t="shared" si="1"/>
        <v>1.3500000000000003</v>
      </c>
      <c r="G12" s="76">
        <f t="shared" si="2"/>
        <v>3.3380292636815218E-2</v>
      </c>
    </row>
    <row r="13" spans="4:8" x14ac:dyDescent="0.3">
      <c r="D13" s="4">
        <v>7</v>
      </c>
      <c r="E13" s="77">
        <f t="shared" si="0"/>
        <v>1.5000000000000004</v>
      </c>
      <c r="F13" s="67">
        <f t="shared" si="1"/>
        <v>1.4500000000000004</v>
      </c>
      <c r="G13" s="76">
        <f t="shared" si="2"/>
        <v>3.3911157942811548E-2</v>
      </c>
    </row>
    <row r="14" spans="4:8" x14ac:dyDescent="0.3">
      <c r="D14" s="4">
        <v>8</v>
      </c>
      <c r="E14" s="77">
        <f t="shared" si="0"/>
        <v>1.6000000000000005</v>
      </c>
      <c r="F14" s="67">
        <f t="shared" si="1"/>
        <v>1.5500000000000005</v>
      </c>
      <c r="G14" s="76">
        <f t="shared" si="2"/>
        <v>3.4309557024217577E-2</v>
      </c>
    </row>
    <row r="15" spans="4:8" ht="14.95" thickBot="1" x14ac:dyDescent="0.35">
      <c r="D15" s="5"/>
      <c r="E15" s="74"/>
      <c r="F15" s="74" t="s">
        <v>33</v>
      </c>
      <c r="G15" s="75">
        <f>SUM(G7:G14)</f>
        <v>0.25403915186706311</v>
      </c>
    </row>
    <row r="17" spans="4:7" ht="14.95" thickBot="1" x14ac:dyDescent="0.35"/>
    <row r="18" spans="4:7" ht="14.95" thickBot="1" x14ac:dyDescent="0.35">
      <c r="D18" s="114" t="s">
        <v>26</v>
      </c>
      <c r="E18" s="115"/>
      <c r="F18" s="115"/>
      <c r="G18" s="116"/>
    </row>
    <row r="19" spans="4:7" x14ac:dyDescent="0.3">
      <c r="D19" s="58" t="s">
        <v>27</v>
      </c>
      <c r="E19" s="34" t="s">
        <v>28</v>
      </c>
      <c r="F19" s="34" t="s">
        <v>29</v>
      </c>
      <c r="G19" s="35" t="s">
        <v>30</v>
      </c>
    </row>
    <row r="20" spans="4:7" ht="14.95" thickBot="1" x14ac:dyDescent="0.35">
      <c r="D20" s="68">
        <v>0.8</v>
      </c>
      <c r="E20" s="69">
        <v>1.6</v>
      </c>
      <c r="F20" s="69">
        <v>20</v>
      </c>
      <c r="G20" s="70">
        <f>(E20-D20)/F20</f>
        <v>0.04</v>
      </c>
    </row>
    <row r="21" spans="4:7" ht="14.95" thickBot="1" x14ac:dyDescent="0.35">
      <c r="D21" s="61" t="s">
        <v>22</v>
      </c>
      <c r="E21" s="62" t="s">
        <v>3</v>
      </c>
      <c r="F21" s="78" t="s">
        <v>32</v>
      </c>
      <c r="G21" s="79" t="s">
        <v>31</v>
      </c>
    </row>
    <row r="22" spans="4:7" x14ac:dyDescent="0.3">
      <c r="D22" s="8">
        <v>1</v>
      </c>
      <c r="E22" s="77">
        <f>$D$20+$G$20</f>
        <v>0.84000000000000008</v>
      </c>
      <c r="F22" s="67">
        <f>$D$20+$G$20/2</f>
        <v>0.82000000000000006</v>
      </c>
      <c r="G22" s="76">
        <f>$G$20*(LOG10(F22^2+1)/F22)</f>
        <v>1.0894641896506201E-2</v>
      </c>
    </row>
    <row r="23" spans="4:7" x14ac:dyDescent="0.3">
      <c r="D23" s="4">
        <v>2</v>
      </c>
      <c r="E23" s="77">
        <f>E22+$G$20</f>
        <v>0.88000000000000012</v>
      </c>
      <c r="F23" s="67">
        <f>E22+$G$20/2</f>
        <v>0.8600000000000001</v>
      </c>
      <c r="G23" s="76">
        <f t="shared" ref="G23:G41" si="3">$G$20*(LOG10(F23^2+1)/F23)</f>
        <v>1.1183692976432484E-2</v>
      </c>
    </row>
    <row r="24" spans="4:7" x14ac:dyDescent="0.3">
      <c r="D24" s="4">
        <v>3</v>
      </c>
      <c r="E24" s="77">
        <f t="shared" ref="E24:E41" si="4">E23+$G$20</f>
        <v>0.92000000000000015</v>
      </c>
      <c r="F24" s="67">
        <f t="shared" ref="F24:F41" si="5">E23+$G$20/2</f>
        <v>0.90000000000000013</v>
      </c>
      <c r="G24" s="76">
        <f t="shared" si="3"/>
        <v>1.145238110529709E-2</v>
      </c>
    </row>
    <row r="25" spans="4:7" x14ac:dyDescent="0.3">
      <c r="D25" s="4">
        <v>4</v>
      </c>
      <c r="E25" s="77">
        <f t="shared" si="4"/>
        <v>0.96000000000000019</v>
      </c>
      <c r="F25" s="67">
        <f t="shared" si="5"/>
        <v>0.94000000000000017</v>
      </c>
      <c r="G25" s="76">
        <f t="shared" si="3"/>
        <v>1.1701646032795103E-2</v>
      </c>
    </row>
    <row r="26" spans="4:7" x14ac:dyDescent="0.3">
      <c r="D26" s="4">
        <v>5</v>
      </c>
      <c r="E26" s="77">
        <f t="shared" si="4"/>
        <v>1.0000000000000002</v>
      </c>
      <c r="F26" s="67">
        <f t="shared" si="5"/>
        <v>0.9800000000000002</v>
      </c>
      <c r="G26" s="76">
        <f t="shared" si="3"/>
        <v>1.193243648328947E-2</v>
      </c>
    </row>
    <row r="27" spans="4:7" x14ac:dyDescent="0.3">
      <c r="D27" s="4">
        <v>6</v>
      </c>
      <c r="E27" s="77">
        <f t="shared" si="4"/>
        <v>1.0400000000000003</v>
      </c>
      <c r="F27" s="67">
        <f t="shared" si="5"/>
        <v>1.0200000000000002</v>
      </c>
      <c r="G27" s="76">
        <f t="shared" si="3"/>
        <v>1.2145698621927423E-2</v>
      </c>
    </row>
    <row r="28" spans="4:7" x14ac:dyDescent="0.3">
      <c r="D28" s="4">
        <v>7</v>
      </c>
      <c r="E28" s="77">
        <f t="shared" si="4"/>
        <v>1.0800000000000003</v>
      </c>
      <c r="F28" s="67">
        <f t="shared" si="5"/>
        <v>1.0600000000000003</v>
      </c>
      <c r="G28" s="76">
        <f t="shared" si="3"/>
        <v>1.2342366666759221E-2</v>
      </c>
    </row>
    <row r="29" spans="4:7" x14ac:dyDescent="0.3">
      <c r="D29" s="4">
        <v>8</v>
      </c>
      <c r="E29" s="77">
        <f t="shared" si="4"/>
        <v>1.1200000000000003</v>
      </c>
      <c r="F29" s="67">
        <f t="shared" si="5"/>
        <v>1.1000000000000003</v>
      </c>
      <c r="G29" s="76">
        <f t="shared" si="3"/>
        <v>1.2523355406731301E-2</v>
      </c>
    </row>
    <row r="30" spans="4:7" x14ac:dyDescent="0.3">
      <c r="D30" s="4">
        <v>9</v>
      </c>
      <c r="E30" s="77">
        <f t="shared" si="4"/>
        <v>1.1600000000000004</v>
      </c>
      <c r="F30" s="67">
        <f t="shared" si="5"/>
        <v>1.1400000000000003</v>
      </c>
      <c r="G30" s="76">
        <f t="shared" si="3"/>
        <v>1.2689554385050429E-2</v>
      </c>
    </row>
    <row r="31" spans="4:7" x14ac:dyDescent="0.3">
      <c r="D31" s="4">
        <v>10</v>
      </c>
      <c r="E31" s="77">
        <f t="shared" si="4"/>
        <v>1.2000000000000004</v>
      </c>
      <c r="F31" s="67">
        <f t="shared" si="5"/>
        <v>1.1800000000000004</v>
      </c>
      <c r="G31" s="76">
        <f t="shared" si="3"/>
        <v>1.2841823516612528E-2</v>
      </c>
    </row>
    <row r="32" spans="4:7" x14ac:dyDescent="0.3">
      <c r="D32" s="4">
        <v>11</v>
      </c>
      <c r="E32" s="77">
        <f t="shared" si="4"/>
        <v>1.2400000000000004</v>
      </c>
      <c r="F32" s="67">
        <f t="shared" si="5"/>
        <v>1.2200000000000004</v>
      </c>
      <c r="G32" s="76">
        <f t="shared" si="3"/>
        <v>1.2980989923627282E-2</v>
      </c>
    </row>
    <row r="33" spans="4:7" x14ac:dyDescent="0.3">
      <c r="D33" s="4">
        <v>12</v>
      </c>
      <c r="E33" s="77">
        <f t="shared" si="4"/>
        <v>1.2800000000000005</v>
      </c>
      <c r="F33" s="67">
        <f t="shared" si="5"/>
        <v>1.2600000000000005</v>
      </c>
      <c r="G33" s="76">
        <f t="shared" si="3"/>
        <v>1.3107845792649229E-2</v>
      </c>
    </row>
    <row r="34" spans="4:7" x14ac:dyDescent="0.3">
      <c r="D34" s="4">
        <v>13</v>
      </c>
      <c r="E34" s="77">
        <f t="shared" si="4"/>
        <v>1.3200000000000005</v>
      </c>
      <c r="F34" s="67">
        <f t="shared" si="5"/>
        <v>1.3000000000000005</v>
      </c>
      <c r="G34" s="76">
        <f t="shared" si="3"/>
        <v>1.322314707699717E-2</v>
      </c>
    </row>
    <row r="35" spans="4:7" x14ac:dyDescent="0.3">
      <c r="D35" s="4">
        <v>14</v>
      </c>
      <c r="E35" s="77">
        <f t="shared" si="4"/>
        <v>1.3600000000000005</v>
      </c>
      <c r="F35" s="67">
        <f t="shared" si="5"/>
        <v>1.3400000000000005</v>
      </c>
      <c r="G35" s="76">
        <f t="shared" si="3"/>
        <v>1.3327612889605578E-2</v>
      </c>
    </row>
    <row r="36" spans="4:7" x14ac:dyDescent="0.3">
      <c r="D36" s="4">
        <v>15</v>
      </c>
      <c r="E36" s="77">
        <f t="shared" si="4"/>
        <v>1.4000000000000006</v>
      </c>
      <c r="F36" s="67">
        <f t="shared" si="5"/>
        <v>1.3800000000000006</v>
      </c>
      <c r="G36" s="76">
        <f t="shared" si="3"/>
        <v>1.3421925451743717E-2</v>
      </c>
    </row>
    <row r="37" spans="4:7" x14ac:dyDescent="0.3">
      <c r="D37" s="4">
        <v>16</v>
      </c>
      <c r="E37" s="77">
        <f t="shared" si="4"/>
        <v>1.4400000000000006</v>
      </c>
      <c r="F37" s="67">
        <f t="shared" si="5"/>
        <v>1.4200000000000006</v>
      </c>
      <c r="G37" s="76">
        <f t="shared" si="3"/>
        <v>1.3506730482145977E-2</v>
      </c>
    </row>
    <row r="38" spans="4:7" x14ac:dyDescent="0.3">
      <c r="D38" s="4">
        <v>17</v>
      </c>
      <c r="E38" s="77">
        <f t="shared" si="4"/>
        <v>1.4800000000000006</v>
      </c>
      <c r="F38" s="67">
        <f t="shared" si="5"/>
        <v>1.4600000000000006</v>
      </c>
      <c r="G38" s="76">
        <f t="shared" si="3"/>
        <v>1.3582637928566463E-2</v>
      </c>
    </row>
    <row r="39" spans="4:7" x14ac:dyDescent="0.3">
      <c r="D39" s="4">
        <v>18</v>
      </c>
      <c r="E39" s="77">
        <f t="shared" si="4"/>
        <v>1.5200000000000007</v>
      </c>
      <c r="F39" s="67">
        <f t="shared" si="5"/>
        <v>1.5000000000000007</v>
      </c>
      <c r="G39" s="76">
        <f t="shared" si="3"/>
        <v>1.3650222959436652E-2</v>
      </c>
    </row>
    <row r="40" spans="4:7" x14ac:dyDescent="0.3">
      <c r="D40" s="4">
        <v>19</v>
      </c>
      <c r="E40" s="77">
        <f t="shared" si="4"/>
        <v>1.5600000000000007</v>
      </c>
      <c r="F40" s="67">
        <f t="shared" si="5"/>
        <v>1.5400000000000007</v>
      </c>
      <c r="G40" s="76">
        <f t="shared" si="3"/>
        <v>1.3710027147135291E-2</v>
      </c>
    </row>
    <row r="41" spans="4:7" x14ac:dyDescent="0.3">
      <c r="D41" s="4">
        <v>20</v>
      </c>
      <c r="E41" s="77">
        <f t="shared" si="4"/>
        <v>1.6000000000000008</v>
      </c>
      <c r="F41" s="67">
        <f t="shared" si="5"/>
        <v>1.5800000000000007</v>
      </c>
      <c r="G41" s="76">
        <f t="shared" si="3"/>
        <v>1.3762559786431221E-2</v>
      </c>
    </row>
    <row r="42" spans="4:7" ht="14.95" thickBot="1" x14ac:dyDescent="0.35">
      <c r="D42" s="5"/>
      <c r="E42" s="74"/>
      <c r="F42" s="74" t="s">
        <v>33</v>
      </c>
      <c r="G42" s="75">
        <f>SUM(G22:G41)</f>
        <v>0.25398129652973983</v>
      </c>
    </row>
  </sheetData>
  <mergeCells count="2">
    <mergeCell ref="D3:G3"/>
    <mergeCell ref="D18:G18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59526-6A96-4AF8-9018-62B822743CE4}">
  <dimension ref="D2:H44"/>
  <sheetViews>
    <sheetView topLeftCell="E1" workbookViewId="0">
      <selection activeCell="J2" sqref="J2:N17"/>
    </sheetView>
  </sheetViews>
  <sheetFormatPr defaultRowHeight="14.4" x14ac:dyDescent="0.3"/>
  <cols>
    <col min="4" max="7" width="16.69921875" customWidth="1"/>
    <col min="8" max="8" width="15.69921875" customWidth="1"/>
  </cols>
  <sheetData>
    <row r="2" spans="4:8" ht="14.95" thickBot="1" x14ac:dyDescent="0.35"/>
    <row r="3" spans="4:8" ht="14.95" thickBot="1" x14ac:dyDescent="0.35">
      <c r="D3" s="114" t="s">
        <v>34</v>
      </c>
      <c r="E3" s="115"/>
      <c r="F3" s="115"/>
      <c r="G3" s="116"/>
      <c r="H3" s="63"/>
    </row>
    <row r="4" spans="4:8" x14ac:dyDescent="0.3">
      <c r="D4" s="58" t="s">
        <v>27</v>
      </c>
      <c r="E4" s="34" t="s">
        <v>28</v>
      </c>
      <c r="F4" s="34" t="s">
        <v>29</v>
      </c>
      <c r="G4" s="35" t="s">
        <v>30</v>
      </c>
      <c r="H4" s="64"/>
    </row>
    <row r="5" spans="4:8" ht="14.95" thickBot="1" x14ac:dyDescent="0.35">
      <c r="D5" s="68">
        <v>0.8</v>
      </c>
      <c r="E5" s="69">
        <v>1.6</v>
      </c>
      <c r="F5" s="69">
        <v>8</v>
      </c>
      <c r="G5" s="70">
        <f>(E5-D5)/F5</f>
        <v>0.1</v>
      </c>
    </row>
    <row r="6" spans="4:8" ht="14.95" thickBot="1" x14ac:dyDescent="0.35">
      <c r="D6" s="71" t="s">
        <v>22</v>
      </c>
      <c r="E6" s="72" t="s">
        <v>3</v>
      </c>
      <c r="F6" s="72" t="s">
        <v>35</v>
      </c>
      <c r="G6" s="73"/>
    </row>
    <row r="7" spans="4:8" x14ac:dyDescent="0.3">
      <c r="D7" s="58">
        <v>0</v>
      </c>
      <c r="E7" s="80">
        <f>D5</f>
        <v>0.8</v>
      </c>
      <c r="F7" s="81">
        <f>LOG10(E7^2+1)/E7</f>
        <v>0.26855481005962234</v>
      </c>
      <c r="G7" s="82"/>
    </row>
    <row r="8" spans="4:8" x14ac:dyDescent="0.3">
      <c r="D8" s="4">
        <v>1</v>
      </c>
      <c r="E8" s="66">
        <f>E7+$G$5</f>
        <v>0.9</v>
      </c>
      <c r="F8" s="65">
        <f t="shared" ref="F8:F15" si="0">LOG10(E8^2+1)/E8</f>
        <v>0.28630952763242723</v>
      </c>
      <c r="G8" s="3"/>
    </row>
    <row r="9" spans="4:8" x14ac:dyDescent="0.3">
      <c r="D9" s="4">
        <v>2</v>
      </c>
      <c r="E9" s="66">
        <f t="shared" ref="E9:E15" si="1">E8+$G$5</f>
        <v>1</v>
      </c>
      <c r="F9" s="65">
        <f t="shared" si="0"/>
        <v>0.3010299956639812</v>
      </c>
      <c r="G9" s="3"/>
    </row>
    <row r="10" spans="4:8" x14ac:dyDescent="0.3">
      <c r="D10" s="4">
        <v>3</v>
      </c>
      <c r="E10" s="66">
        <f t="shared" si="1"/>
        <v>1.1000000000000001</v>
      </c>
      <c r="F10" s="65">
        <f t="shared" si="0"/>
        <v>0.31308388516828245</v>
      </c>
      <c r="G10" s="3"/>
    </row>
    <row r="11" spans="4:8" x14ac:dyDescent="0.3">
      <c r="D11" s="4">
        <v>4</v>
      </c>
      <c r="E11" s="66">
        <f t="shared" si="1"/>
        <v>1.2000000000000002</v>
      </c>
      <c r="F11" s="65">
        <f t="shared" si="0"/>
        <v>0.3228248552822745</v>
      </c>
      <c r="G11" s="3"/>
    </row>
    <row r="12" spans="4:8" x14ac:dyDescent="0.3">
      <c r="D12" s="4">
        <v>5</v>
      </c>
      <c r="E12" s="66">
        <f t="shared" si="1"/>
        <v>1.3000000000000003</v>
      </c>
      <c r="F12" s="65">
        <f t="shared" si="0"/>
        <v>0.3305786769249292</v>
      </c>
      <c r="G12" s="3"/>
    </row>
    <row r="13" spans="4:8" x14ac:dyDescent="0.3">
      <c r="D13" s="4">
        <v>6</v>
      </c>
      <c r="E13" s="66">
        <f t="shared" si="1"/>
        <v>1.4000000000000004</v>
      </c>
      <c r="F13" s="65">
        <f t="shared" si="0"/>
        <v>0.33663693647067039</v>
      </c>
      <c r="G13" s="3"/>
    </row>
    <row r="14" spans="4:8" x14ac:dyDescent="0.3">
      <c r="D14" s="4">
        <v>7</v>
      </c>
      <c r="E14" s="66">
        <f t="shared" si="1"/>
        <v>1.5000000000000004</v>
      </c>
      <c r="F14" s="65">
        <f t="shared" si="0"/>
        <v>0.34125557398591627</v>
      </c>
      <c r="G14" s="3"/>
    </row>
    <row r="15" spans="4:8" x14ac:dyDescent="0.3">
      <c r="D15" s="4">
        <v>8</v>
      </c>
      <c r="E15" s="66">
        <f t="shared" si="1"/>
        <v>1.6000000000000005</v>
      </c>
      <c r="F15" s="65">
        <f t="shared" si="0"/>
        <v>0.34465624873304701</v>
      </c>
      <c r="G15" s="3"/>
    </row>
    <row r="16" spans="4:8" ht="14.95" thickBot="1" x14ac:dyDescent="0.35">
      <c r="D16" s="5"/>
      <c r="E16" s="74"/>
      <c r="F16" s="74" t="s">
        <v>33</v>
      </c>
      <c r="G16" s="75">
        <f>G5*((F7+F15)/2+SUM(F8:F14))</f>
        <v>0.25383249805248165</v>
      </c>
    </row>
    <row r="18" spans="4:7" ht="14.95" thickBot="1" x14ac:dyDescent="0.35"/>
    <row r="19" spans="4:7" ht="14.95" thickBot="1" x14ac:dyDescent="0.35">
      <c r="D19" s="114" t="s">
        <v>34</v>
      </c>
      <c r="E19" s="115"/>
      <c r="F19" s="115"/>
      <c r="G19" s="116"/>
    </row>
    <row r="20" spans="4:7" x14ac:dyDescent="0.3">
      <c r="D20" s="58" t="s">
        <v>27</v>
      </c>
      <c r="E20" s="34" t="s">
        <v>28</v>
      </c>
      <c r="F20" s="34" t="s">
        <v>29</v>
      </c>
      <c r="G20" s="35" t="s">
        <v>30</v>
      </c>
    </row>
    <row r="21" spans="4:7" ht="14.95" thickBot="1" x14ac:dyDescent="0.35">
      <c r="D21" s="68">
        <v>0.8</v>
      </c>
      <c r="E21" s="69">
        <v>1.6</v>
      </c>
      <c r="F21" s="69">
        <v>20</v>
      </c>
      <c r="G21" s="70">
        <f>(E21-D21)/F21</f>
        <v>0.04</v>
      </c>
    </row>
    <row r="22" spans="4:7" ht="14.95" thickBot="1" x14ac:dyDescent="0.35">
      <c r="D22" s="71" t="s">
        <v>22</v>
      </c>
      <c r="E22" s="72" t="s">
        <v>3</v>
      </c>
      <c r="F22" s="72" t="s">
        <v>35</v>
      </c>
      <c r="G22" s="73"/>
    </row>
    <row r="23" spans="4:7" x14ac:dyDescent="0.3">
      <c r="D23" s="58">
        <v>0</v>
      </c>
      <c r="E23" s="80">
        <f>D21</f>
        <v>0.8</v>
      </c>
      <c r="F23" s="81">
        <f>LOG10(E23^2+1)/E23</f>
        <v>0.26855481005962234</v>
      </c>
      <c r="G23" s="82"/>
    </row>
    <row r="24" spans="4:7" x14ac:dyDescent="0.3">
      <c r="D24" s="4">
        <v>1</v>
      </c>
      <c r="E24" s="66">
        <f>E23+$G$21</f>
        <v>0.84000000000000008</v>
      </c>
      <c r="F24" s="65">
        <f t="shared" ref="F24:F43" si="2">LOG10(E24^2+1)/E24</f>
        <v>0.2760442706505693</v>
      </c>
      <c r="G24" s="3"/>
    </row>
    <row r="25" spans="4:7" x14ac:dyDescent="0.3">
      <c r="D25" s="4">
        <v>2</v>
      </c>
      <c r="E25" s="66">
        <f t="shared" ref="E25:E43" si="3">E24+$G$21</f>
        <v>0.88000000000000012</v>
      </c>
      <c r="F25" s="65">
        <f t="shared" si="2"/>
        <v>0.28301310091486914</v>
      </c>
      <c r="G25" s="3"/>
    </row>
    <row r="26" spans="4:7" x14ac:dyDescent="0.3">
      <c r="D26" s="4">
        <v>3</v>
      </c>
      <c r="E26" s="66">
        <f t="shared" si="3"/>
        <v>0.92000000000000015</v>
      </c>
      <c r="F26" s="65">
        <f t="shared" si="2"/>
        <v>0.2894845559517798</v>
      </c>
      <c r="G26" s="3"/>
    </row>
    <row r="27" spans="4:7" x14ac:dyDescent="0.3">
      <c r="D27" s="4">
        <v>4</v>
      </c>
      <c r="E27" s="66">
        <f t="shared" si="3"/>
        <v>0.96000000000000019</v>
      </c>
      <c r="F27" s="65">
        <f t="shared" si="2"/>
        <v>0.29548228131128212</v>
      </c>
      <c r="G27" s="3"/>
    </row>
    <row r="28" spans="4:7" x14ac:dyDescent="0.3">
      <c r="D28" s="4">
        <v>5</v>
      </c>
      <c r="E28" s="66">
        <f t="shared" si="3"/>
        <v>1.0000000000000002</v>
      </c>
      <c r="F28" s="65">
        <f t="shared" si="2"/>
        <v>0.30102999566398125</v>
      </c>
      <c r="G28" s="3"/>
    </row>
    <row r="29" spans="4:7" x14ac:dyDescent="0.3">
      <c r="D29" s="4">
        <v>6</v>
      </c>
      <c r="E29" s="66">
        <f t="shared" si="3"/>
        <v>1.0400000000000003</v>
      </c>
      <c r="F29" s="65">
        <f t="shared" si="2"/>
        <v>0.30615123001683764</v>
      </c>
      <c r="G29" s="3"/>
    </row>
    <row r="30" spans="4:7" x14ac:dyDescent="0.3">
      <c r="D30" s="4">
        <v>7</v>
      </c>
      <c r="E30" s="66">
        <f t="shared" si="3"/>
        <v>1.0800000000000003</v>
      </c>
      <c r="F30" s="65">
        <f t="shared" si="2"/>
        <v>0.31086911759726876</v>
      </c>
      <c r="G30" s="3"/>
    </row>
    <row r="31" spans="4:7" x14ac:dyDescent="0.3">
      <c r="D31" s="4">
        <v>8</v>
      </c>
      <c r="E31" s="66">
        <f t="shared" si="3"/>
        <v>1.1200000000000003</v>
      </c>
      <c r="F31" s="65">
        <f t="shared" si="2"/>
        <v>0.31520622836185824</v>
      </c>
      <c r="G31" s="3"/>
    </row>
    <row r="32" spans="4:7" x14ac:dyDescent="0.3">
      <c r="D32" s="4">
        <v>9</v>
      </c>
      <c r="E32" s="66">
        <f t="shared" si="3"/>
        <v>1.1600000000000004</v>
      </c>
      <c r="F32" s="65">
        <f t="shared" si="2"/>
        <v>0.31918444220778791</v>
      </c>
      <c r="G32" s="3"/>
    </row>
    <row r="33" spans="4:7" x14ac:dyDescent="0.3">
      <c r="D33" s="4">
        <v>10</v>
      </c>
      <c r="E33" s="66">
        <f t="shared" si="3"/>
        <v>1.2000000000000004</v>
      </c>
      <c r="F33" s="65">
        <f t="shared" si="2"/>
        <v>0.32282485528227461</v>
      </c>
      <c r="G33" s="3"/>
    </row>
    <row r="34" spans="4:7" x14ac:dyDescent="0.3">
      <c r="D34" s="4">
        <v>11</v>
      </c>
      <c r="E34" s="66">
        <f t="shared" si="3"/>
        <v>1.2400000000000004</v>
      </c>
      <c r="F34" s="65">
        <f t="shared" si="2"/>
        <v>0.32614771422379824</v>
      </c>
      <c r="G34" s="3"/>
    </row>
    <row r="35" spans="4:7" x14ac:dyDescent="0.3">
      <c r="D35" s="4">
        <v>12</v>
      </c>
      <c r="E35" s="66">
        <f t="shared" si="3"/>
        <v>1.2800000000000005</v>
      </c>
      <c r="F35" s="65">
        <f t="shared" si="2"/>
        <v>0.32917237367222157</v>
      </c>
      <c r="G35" s="3"/>
    </row>
    <row r="36" spans="4:7" x14ac:dyDescent="0.3">
      <c r="D36" s="4">
        <v>13</v>
      </c>
      <c r="E36" s="66">
        <f t="shared" si="3"/>
        <v>1.3200000000000005</v>
      </c>
      <c r="F36" s="65">
        <f t="shared" si="2"/>
        <v>0.33191727291144257</v>
      </c>
      <c r="G36" s="3"/>
    </row>
    <row r="37" spans="4:7" x14ac:dyDescent="0.3">
      <c r="D37" s="4">
        <v>14</v>
      </c>
      <c r="E37" s="66">
        <f t="shared" si="3"/>
        <v>1.3600000000000005</v>
      </c>
      <c r="F37" s="65">
        <f t="shared" si="2"/>
        <v>0.33439992802880025</v>
      </c>
      <c r="G37" s="3"/>
    </row>
    <row r="38" spans="4:7" x14ac:dyDescent="0.3">
      <c r="D38" s="4">
        <v>15</v>
      </c>
      <c r="E38" s="66">
        <f t="shared" si="3"/>
        <v>1.4000000000000006</v>
      </c>
      <c r="F38" s="65">
        <f t="shared" si="2"/>
        <v>0.33663693647067044</v>
      </c>
      <c r="G38" s="3"/>
    </row>
    <row r="39" spans="4:7" x14ac:dyDescent="0.3">
      <c r="D39" s="4">
        <v>16</v>
      </c>
      <c r="E39" s="66">
        <f t="shared" si="3"/>
        <v>1.4400000000000006</v>
      </c>
      <c r="F39" s="65">
        <f t="shared" si="2"/>
        <v>0.33864399133167949</v>
      </c>
      <c r="G39" s="3"/>
    </row>
    <row r="40" spans="4:7" x14ac:dyDescent="0.3">
      <c r="D40" s="4">
        <v>17</v>
      </c>
      <c r="E40" s="66">
        <f t="shared" si="3"/>
        <v>1.4800000000000006</v>
      </c>
      <c r="F40" s="65">
        <f t="shared" si="2"/>
        <v>0.34043590312943361</v>
      </c>
      <c r="G40" s="3"/>
    </row>
    <row r="41" spans="4:7" x14ac:dyDescent="0.3">
      <c r="D41" s="4">
        <v>18</v>
      </c>
      <c r="E41" s="66">
        <f t="shared" si="3"/>
        <v>1.5200000000000007</v>
      </c>
      <c r="F41" s="65">
        <f t="shared" si="2"/>
        <v>0.34202662718530225</v>
      </c>
      <c r="G41" s="3"/>
    </row>
    <row r="42" spans="4:7" x14ac:dyDescent="0.3">
      <c r="D42" s="4">
        <v>19</v>
      </c>
      <c r="E42" s="66">
        <f t="shared" si="3"/>
        <v>1.5600000000000007</v>
      </c>
      <c r="F42" s="65">
        <f t="shared" si="2"/>
        <v>0.34342929505503661</v>
      </c>
      <c r="G42" s="3"/>
    </row>
    <row r="43" spans="4:7" x14ac:dyDescent="0.3">
      <c r="D43" s="4">
        <v>20</v>
      </c>
      <c r="E43" s="66">
        <f t="shared" si="3"/>
        <v>1.6000000000000008</v>
      </c>
      <c r="F43" s="65">
        <f t="shared" si="2"/>
        <v>0.34465624873304695</v>
      </c>
      <c r="G43" s="3"/>
    </row>
    <row r="44" spans="4:7" ht="14.95" thickBot="1" x14ac:dyDescent="0.35">
      <c r="D44" s="5"/>
      <c r="E44" s="69"/>
      <c r="F44" s="83" t="s">
        <v>33</v>
      </c>
      <c r="G44" s="75">
        <f>G21*((F23+F43)/2+SUM(F24:F42))</f>
        <v>0.25394822597452915</v>
      </c>
    </row>
  </sheetData>
  <mergeCells count="2">
    <mergeCell ref="D3:G3"/>
    <mergeCell ref="D19:G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Lab1.шаговый</vt:lpstr>
      <vt:lpstr>Lab1.половинное_деление</vt:lpstr>
      <vt:lpstr>Lab1.метод_Ньютона</vt:lpstr>
      <vt:lpstr>Lab1.метод_простой_итерации</vt:lpstr>
      <vt:lpstr>Lab2.метод_Гаусса</vt:lpstr>
      <vt:lpstr>Lab2_метод_Якоби</vt:lpstr>
      <vt:lpstr>Lab2_метод_Зейделя</vt:lpstr>
      <vt:lpstr>Lab4_метод центральных</vt:lpstr>
      <vt:lpstr>Lab4_метод_трапеций</vt:lpstr>
      <vt:lpstr>Lab4_метод_симпсона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Al-Kh</cp:lastModifiedBy>
  <dcterms:created xsi:type="dcterms:W3CDTF">2023-11-23T04:56:24Z</dcterms:created>
  <dcterms:modified xsi:type="dcterms:W3CDTF">2023-11-24T12:36:21Z</dcterms:modified>
</cp:coreProperties>
</file>