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5" activeTab="15" autoFilterDateGrouping="1"/>
  </bookViews>
  <sheets>
    <sheet name="Описание" sheetId="1" state="visible" r:id="rId1"/>
    <sheet name="15.03.2022-30.05.2022" sheetId="2" state="visible" r:id="rId2"/>
    <sheet name="Пример редактиров05-01 - 05-301" sheetId="3" state="visible" r:id="rId3"/>
    <sheet name="2022-04-01 - 2022-04-30" sheetId="4" state="visible" r:id="rId4"/>
    <sheet name="2022-08-01 - 2022-09-01" sheetId="5" state="visible" r:id="rId5"/>
    <sheet name="2022-09-01 - 2022-10-01" sheetId="6" state="visible" r:id="rId6"/>
    <sheet name="2022-10-01 - 2022-11-01" sheetId="7" state="visible" r:id="rId7"/>
    <sheet name="2022-11-01 - 2022-12-01" sheetId="8" state="visible" r:id="rId8"/>
    <sheet name="2022-12-01 - 2023-01-01" sheetId="9" state="visible" r:id="rId9"/>
    <sheet name="2023-01-01 - 2023-02-01" sheetId="10" state="visible" r:id="rId10"/>
    <sheet name="2023-02-01 - 2023-03-01" sheetId="11" state="visible" r:id="rId11"/>
    <sheet name="2023-03-01 - 2023-04-012" sheetId="12" state="visible" r:id="rId12"/>
    <sheet name="2023-04-01 - 2023-05-01" sheetId="13" state="visible" r:id="rId13"/>
    <sheet name="2023-05-01 - 2023-06-01" sheetId="14" state="visible" r:id="rId14"/>
    <sheet name="2023-05-01 - 2023-06-011" sheetId="15" state="visible" r:id="rId15"/>
    <sheet name="2023-06-01 - 2023-07-01" sheetId="16" state="visible" r:id="rId16"/>
    <sheet name="2023-06-01 - 2023-07-011" sheetId="17" state="visible" r:id="rId17"/>
  </sheets>
  <definedNames>
    <definedName name="_xlnm._FilterDatabase" localSheetId="0" hidden="1">'Описание'!$A$1:$D$71</definedName>
    <definedName name="_xlnm._FilterDatabase" localSheetId="2" hidden="1">'Пример редактиров05-01 - 05-301'!$A$1:$B$32</definedName>
    <definedName name="_xlnm._FilterDatabase" localSheetId="3" hidden="1">'2022-04-01 - 2022-04-30'!$A$1:$B$1</definedName>
    <definedName name="_xlnm._FilterDatabase" localSheetId="4" hidden="1">'2022-08-01 - 2022-09-01'!$A$1:$B$1</definedName>
    <definedName name="_xlnm._FilterDatabase" localSheetId="5" hidden="1">'2022-09-01 - 2022-10-01'!$A$1:$B$1</definedName>
    <definedName name="_xlnm._FilterDatabase" localSheetId="6" hidden="1">'2022-10-01 - 2022-11-01'!$A$1:$B$27</definedName>
    <definedName name="_xlnm._FilterDatabase" localSheetId="7" hidden="1">'2022-11-01 - 2022-12-01'!$A$1:$B$1</definedName>
    <definedName name="_xlnm._FilterDatabase" localSheetId="8" hidden="1">'2022-12-01 - 2023-01-01'!$A$1:$B$1</definedName>
    <definedName name="_xlnm._FilterDatabase" localSheetId="9" hidden="1">'2023-01-01 - 2023-02-01'!$A$1:$B$1</definedName>
    <definedName name="_xlnm._FilterDatabase" localSheetId="10" hidden="1">'2023-02-01 - 2023-03-01'!$A$1:$B$42</definedName>
    <definedName name="_xlnm._FilterDatabase" localSheetId="11" hidden="1">'2023-03-01 - 2023-04-012'!$A$1:$C$1</definedName>
    <definedName name="_xlnm._FilterDatabase" localSheetId="12" hidden="1">'2023-04-01 - 2023-05-01'!$A$1:$C$1</definedName>
    <definedName name="_xlnm._FilterDatabase" localSheetId="13" hidden="1">'2023-05-01 - 2023-06-01'!$A$1:$C$1</definedName>
    <definedName name="_xlnm._FilterDatabase" localSheetId="14" hidden="1">'2023-05-01 - 2023-06-011'!$A$1:$C$1</definedName>
    <definedName name="_xlnm._FilterDatabase" localSheetId="15" hidden="1">'2023-06-01 - 2023-07-01'!$A$1:$C$1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ourier New"/>
      <charset val="204"/>
      <family val="3"/>
      <color rgb="FFFFFFFF"/>
      <sz val="8"/>
    </font>
  </fonts>
  <fills count="2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00008000"/>
        <bgColor rgb="00008000"/>
      </patternFill>
    </fill>
    <fill>
      <patternFill patternType="solid">
        <fgColor rgb="00FAEBD7"/>
        <bgColor rgb="00FAEBD7"/>
      </patternFill>
    </fill>
    <fill>
      <patternFill patternType="solid">
        <fgColor rgb="00FFFF00"/>
        <bgColor rgb="00FFFF00"/>
      </patternFill>
    </fill>
    <fill>
      <patternFill patternType="solid">
        <fgColor rgb="0042AAFF"/>
        <bgColor rgb="0042AAFF"/>
      </patternFill>
    </fill>
    <fill>
      <patternFill patternType="solid">
        <fgColor rgb="00FFA500"/>
        <bgColor rgb="00FFA500"/>
      </patternFill>
    </fill>
    <fill>
      <patternFill patternType="solid">
        <fgColor rgb="00808080"/>
        <bgColor rgb="00808080"/>
      </patternFill>
    </fill>
    <fill>
      <patternFill patternType="solid">
        <fgColor rgb="00FF0000"/>
        <bgColor rgb="00FF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4" fontId="0" fillId="0" borderId="0" pivotButton="0" quotePrefix="0" xfId="0"/>
    <xf numFmtId="0" fontId="0" fillId="4" borderId="0" pivotButton="0" quotePrefix="0" xfId="0"/>
    <xf numFmtId="0" fontId="1" fillId="4" borderId="0" pivotButton="0" quotePrefix="0" xfId="0"/>
    <xf numFmtId="0" fontId="0" fillId="5" borderId="0" pivotButton="0" quotePrefix="0" xfId="0"/>
    <xf numFmtId="0" fontId="0" fillId="4" borderId="1" pivotButton="0" quotePrefix="0" xfId="0"/>
    <xf numFmtId="164" fontId="0" fillId="4" borderId="1" pivotButton="0" quotePrefix="0" xfId="0"/>
    <xf numFmtId="164" fontId="0" fillId="0" borderId="0" pivotButton="0" quotePrefix="0" xfId="0"/>
    <xf numFmtId="164" fontId="0" fillId="4" borderId="0" pivotButton="0" quotePrefix="0" xfId="0"/>
    <xf numFmtId="0" fontId="0" fillId="3" borderId="1" pivotButton="0" quotePrefix="0" xfId="0"/>
    <xf numFmtId="164" fontId="0" fillId="3" borderId="1" pivotButton="0" quotePrefix="0" xfId="0"/>
    <xf numFmtId="0" fontId="0" fillId="6" borderId="1" pivotButton="0" quotePrefix="0" xfId="0"/>
    <xf numFmtId="164" fontId="0" fillId="6" borderId="1" pivotButton="0" quotePrefix="0" xfId="0"/>
    <xf numFmtId="164" fontId="0" fillId="2" borderId="1" pivotButton="0" quotePrefix="0" xfId="0"/>
    <xf numFmtId="164" fontId="0" fillId="3" borderId="0" pivotButton="0" quotePrefix="0" xfId="0"/>
    <xf numFmtId="164" fontId="0" fillId="5" borderId="0" pivotButton="0" quotePrefix="0" xfId="0"/>
    <xf numFmtId="164" fontId="0" fillId="7" borderId="0" pivotButton="0" quotePrefix="0" xfId="0"/>
    <xf numFmtId="164" fontId="0" fillId="5" borderId="1" pivotButton="0" quotePrefix="0" xfId="0"/>
    <xf numFmtId="164" fontId="0" fillId="7" borderId="1" pivotButton="0" quotePrefix="0" xfId="0"/>
    <xf numFmtId="164" fontId="0" fillId="8" borderId="1" pivotButton="0" quotePrefix="0" xfId="0"/>
    <xf numFmtId="0" fontId="0" fillId="0" borderId="2" pivotButton="0" quotePrefix="0" xfId="0"/>
    <xf numFmtId="0" fontId="0" fillId="0" borderId="1" pivotButton="0" quotePrefix="0" xfId="0"/>
    <xf numFmtId="164" fontId="0" fillId="9" borderId="1" pivotButton="0" quotePrefix="0" xfId="0"/>
    <xf numFmtId="164" fontId="0" fillId="10" borderId="1" pivotButton="0" quotePrefix="0" xfId="0"/>
    <xf numFmtId="164" fontId="0" fillId="11" borderId="0" pivotButton="0" quotePrefix="0" xfId="0"/>
    <xf numFmtId="164" fontId="0" fillId="9" borderId="0" pivotButton="0" quotePrefix="0" xfId="0"/>
    <xf numFmtId="164" fontId="0" fillId="2" borderId="0" pivotButton="0" quotePrefix="0" xfId="0"/>
    <xf numFmtId="164" fontId="0" fillId="8" borderId="0" pivotButton="0" quotePrefix="0" xfId="0"/>
    <xf numFmtId="0" fontId="0" fillId="12" borderId="0" pivotButton="0" quotePrefix="0" xfId="0"/>
    <xf numFmtId="164" fontId="0" fillId="12" borderId="0" pivotButton="0" quotePrefix="0" xfId="0"/>
    <xf numFmtId="164" fontId="0" fillId="0" borderId="0" applyAlignment="1" pivotButton="0" quotePrefix="0" xfId="0">
      <alignment wrapText="1"/>
    </xf>
    <xf numFmtId="0" fontId="0" fillId="0" borderId="1" applyAlignment="1" pivotButton="0" quotePrefix="0" xfId="0">
      <alignment wrapText="1"/>
    </xf>
    <xf numFmtId="164" fontId="0" fillId="3" borderId="1" applyAlignment="1" pivotButton="0" quotePrefix="0" xfId="0">
      <alignment wrapText="1"/>
    </xf>
    <xf numFmtId="164" fontId="0" fillId="2" borderId="1" applyAlignment="1" pivotButton="0" quotePrefix="0" xfId="0">
      <alignment wrapText="1"/>
    </xf>
    <xf numFmtId="164" fontId="0" fillId="5" borderId="1" applyAlignment="1" pivotButton="0" quotePrefix="0" xfId="0">
      <alignment wrapText="1"/>
    </xf>
    <xf numFmtId="164" fontId="0" fillId="7" borderId="1" applyAlignment="1" pivotButton="0" quotePrefix="0" xfId="0">
      <alignment wrapText="1"/>
    </xf>
    <xf numFmtId="164" fontId="0" fillId="8" borderId="1" applyAlignment="1" pivotButton="0" quotePrefix="0" xfId="0">
      <alignment wrapText="1"/>
    </xf>
    <xf numFmtId="164" fontId="0" fillId="9" borderId="1" applyAlignment="1" pivotButton="0" quotePrefix="0" xfId="0">
      <alignment wrapText="1"/>
    </xf>
    <xf numFmtId="164" fontId="0" fillId="10" borderId="1" applyAlignment="1" pivotButton="0" quotePrefix="0" xfId="0">
      <alignment wrapText="1"/>
    </xf>
    <xf numFmtId="0" fontId="0" fillId="0" borderId="2" applyAlignment="1" pivotButton="0" quotePrefix="0" xfId="0">
      <alignment wrapText="1"/>
    </xf>
    <xf numFmtId="164" fontId="0" fillId="11" borderId="0" applyAlignment="1" pivotButton="0" quotePrefix="0" xfId="0">
      <alignment wrapText="1"/>
    </xf>
    <xf numFmtId="0" fontId="0" fillId="12" borderId="0" applyAlignment="1" pivotButton="0" quotePrefix="0" xfId="0">
      <alignment wrapText="1"/>
    </xf>
    <xf numFmtId="164" fontId="0" fillId="12" borderId="0" applyAlignment="1" pivotButton="0" quotePrefix="0" xfId="0">
      <alignment wrapText="1"/>
    </xf>
    <xf numFmtId="0" fontId="0" fillId="3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164" fontId="0" fillId="4" borderId="0" applyAlignment="1" pivotButton="0" quotePrefix="0" xfId="0">
      <alignment wrapText="1"/>
    </xf>
    <xf numFmtId="164" fontId="0" fillId="4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0" fillId="4" borderId="0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164" fontId="0" fillId="4" borderId="3" applyAlignment="1" pivotButton="0" quotePrefix="0" xfId="0">
      <alignment wrapText="1"/>
    </xf>
    <xf numFmtId="0" fontId="0" fillId="12" borderId="1" applyAlignment="1" pivotButton="0" quotePrefix="0" xfId="0">
      <alignment wrapText="1"/>
    </xf>
    <xf numFmtId="164" fontId="0" fillId="12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164" fontId="0" fillId="11" borderId="1" applyAlignment="1" pivotButton="0" quotePrefix="0" xfId="0">
      <alignment wrapText="1"/>
    </xf>
    <xf numFmtId="164" fontId="0" fillId="13" borderId="1" applyAlignment="1" pivotButton="0" quotePrefix="0" xfId="0">
      <alignment wrapText="1"/>
    </xf>
    <xf numFmtId="0" fontId="2" fillId="0" borderId="0" pivotButton="0" quotePrefix="0" xfId="0"/>
    <xf numFmtId="164" fontId="0" fillId="3" borderId="0" applyAlignment="1" pivotButton="0" quotePrefix="0" xfId="0">
      <alignment wrapText="1"/>
    </xf>
    <xf numFmtId="164" fontId="0" fillId="2" borderId="0" applyAlignment="1" pivotButton="0" quotePrefix="0" xfId="0">
      <alignment wrapText="1"/>
    </xf>
    <xf numFmtId="164" fontId="0" fillId="5" borderId="0" applyAlignment="1" pivotButton="0" quotePrefix="0" xfId="0">
      <alignment wrapText="1"/>
    </xf>
    <xf numFmtId="0" fontId="0" fillId="14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18" borderId="0" pivotButton="0" quotePrefix="0" xfId="0"/>
    <xf numFmtId="0" fontId="0" fillId="19" borderId="0" pivotButton="0" quotePrefix="0" xfId="0"/>
    <xf numFmtId="0" fontId="0" fillId="20" borderId="0" pivotButton="0" quotePrefix="0" xfId="0"/>
  </cellXfs>
  <cellStyles count="1">
    <cellStyle name="Обычный" xfId="0" builtinId="0"/>
  </cellStyles>
  <dxfs count="1"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C54" sqref="C54"/>
    </sheetView>
  </sheetViews>
  <sheetFormatPr baseColWidth="8" defaultRowHeight="14.4"/>
  <cols>
    <col width="52.77734375" customWidth="1" min="1" max="1"/>
    <col width="12.5546875" customWidth="1" min="2" max="2"/>
    <col width="21.44140625" customWidth="1" min="3" max="3"/>
  </cols>
  <sheetData>
    <row r="1">
      <c r="A1" s="1" t="inlineStr">
        <is>
          <t>Описание</t>
        </is>
      </c>
      <c r="B1" s="1" t="inlineStr">
        <is>
          <t>Сумма</t>
        </is>
      </c>
      <c r="C1" t="inlineStr">
        <is>
          <t>Куда</t>
        </is>
      </c>
    </row>
    <row r="2">
      <c r="A2" s="2" t="inlineStr">
        <is>
          <t>Внутренний перевод на договор 8199515993</t>
        </is>
      </c>
      <c r="B2" s="2" t="n">
        <v>-255000</v>
      </c>
      <c r="C2" s="2" t="inlineStr">
        <is>
          <t xml:space="preserve"> Сберегательный счет</t>
        </is>
      </c>
    </row>
    <row r="3">
      <c r="A3" t="inlineStr">
        <is>
          <t>Внешний банковский перевод на счёт</t>
        </is>
      </c>
      <c r="B3" t="n">
        <v>-66361</v>
      </c>
      <c r="C3" t="inlineStr">
        <is>
          <t>Квартира</t>
        </is>
      </c>
      <c r="D3" t="inlineStr">
        <is>
          <t>настраивать надо счета нет</t>
        </is>
      </c>
    </row>
    <row r="4">
      <c r="A4" s="2" t="inlineStr">
        <is>
          <t>Оплата в Delivery Club Moscow RUS</t>
        </is>
      </c>
      <c r="B4" s="2" t="n">
        <v>-38768</v>
      </c>
      <c r="C4" s="2" t="inlineStr">
        <is>
          <t>Delivery Club</t>
        </is>
      </c>
    </row>
    <row r="5">
      <c r="A5" s="2" t="inlineStr">
        <is>
          <t>Оплата в Apteka Gorzdrav MOSKVA G RU</t>
        </is>
      </c>
      <c r="B5" s="2" t="n">
        <v>-8574</v>
      </c>
      <c r="C5" s="2" t="inlineStr">
        <is>
          <t>Аптека</t>
        </is>
      </c>
    </row>
    <row r="6">
      <c r="A6" s="2" t="inlineStr">
        <is>
          <t>Внешний перевод по номеру телефона +79851721900</t>
        </is>
      </c>
      <c r="B6" s="2" t="n">
        <v>-6525</v>
      </c>
      <c r="C6" s="2" t="inlineStr">
        <is>
          <t>Антоха</t>
        </is>
      </c>
    </row>
    <row r="7">
      <c r="A7" s="2" t="inlineStr">
        <is>
          <t>Оплата в Yandex.Market Moskva RU</t>
        </is>
      </c>
      <c r="B7" s="2" t="n">
        <v>-6453</v>
      </c>
      <c r="C7" s="2" t="inlineStr">
        <is>
          <t>Yandex Market</t>
        </is>
      </c>
    </row>
    <row r="8">
      <c r="A8" s="2" t="inlineStr">
        <is>
          <t>Оплата в SBERMARKET Gorod Moskva RUS</t>
        </is>
      </c>
      <c r="B8" s="2" t="n">
        <v>-5316.85</v>
      </c>
      <c r="C8" s="2" t="inlineStr">
        <is>
          <t>SBERMARKET</t>
        </is>
      </c>
    </row>
    <row r="9">
      <c r="A9" s="2" t="inlineStr">
        <is>
          <t>Оплата в Delivery Club Moscow RU</t>
        </is>
      </c>
      <c r="B9" s="2" t="n">
        <v>-4909</v>
      </c>
      <c r="C9" s="2" t="inlineStr">
        <is>
          <t>Delivery Club</t>
        </is>
      </c>
    </row>
    <row r="10">
      <c r="A10" s="2" t="inlineStr">
        <is>
          <t>Оплата в MSKAPT 1492 MOSCOW RUS</t>
        </is>
      </c>
      <c r="B10" s="2" t="n">
        <v>-4038</v>
      </c>
      <c r="C10" s="2" t="inlineStr">
        <is>
          <t>Аптека</t>
        </is>
      </c>
    </row>
    <row r="11">
      <c r="A11" s="2" t="inlineStr">
        <is>
          <t>Внешний перевод по номеру телефона +79831123953</t>
        </is>
      </c>
      <c r="B11" s="2" t="n">
        <v>-4000</v>
      </c>
      <c r="C11" s="2" t="inlineStr">
        <is>
          <t>Настя</t>
        </is>
      </c>
    </row>
    <row r="12">
      <c r="A12" t="inlineStr">
        <is>
          <t>Оплата в GOLD APPLE EKATERINBURG RUS</t>
        </is>
      </c>
      <c r="B12" t="n">
        <v>-4000</v>
      </c>
      <c r="C12" t="inlineStr">
        <is>
          <t>Золото яблоко</t>
        </is>
      </c>
    </row>
    <row r="13">
      <c r="A13" t="inlineStr">
        <is>
          <t>Оплата в EKATERINBURG YABLOKO Gorod Moskva RUS</t>
        </is>
      </c>
      <c r="B13" t="n">
        <v>-4000</v>
      </c>
      <c r="C13" t="inlineStr">
        <is>
          <t>Золото яблоко</t>
        </is>
      </c>
    </row>
    <row r="14">
      <c r="A14" s="2" t="inlineStr">
        <is>
          <t>Оплата в POS MIMOZA MOSCOW RUS</t>
        </is>
      </c>
      <c r="B14" s="2" t="n">
        <v>-3898.48</v>
      </c>
      <c r="C14" s="2" t="inlineStr">
        <is>
          <t>Столовая</t>
        </is>
      </c>
    </row>
    <row r="15">
      <c r="A15" s="2" t="inlineStr">
        <is>
          <t>Внешний перевод по номеру телефона +79244230810</t>
        </is>
      </c>
      <c r="B15" s="2" t="n">
        <v>-3000</v>
      </c>
      <c r="C15" s="2" t="inlineStr">
        <is>
          <t>Себе на Альфа Банк</t>
        </is>
      </c>
    </row>
    <row r="16">
      <c r="A16" s="2" t="inlineStr">
        <is>
          <t>Оплата в OKEY Gorod Moskva RUS</t>
        </is>
      </c>
      <c r="B16" s="2" t="n">
        <v>-1891.48</v>
      </c>
      <c r="C16" s="2" t="inlineStr">
        <is>
          <t>OKEY</t>
        </is>
      </c>
    </row>
    <row r="17">
      <c r="A17" s="2" t="inlineStr">
        <is>
          <t>Оплата в VODNY STADION MOSCOW RUS</t>
        </is>
      </c>
      <c r="B17" s="2" t="n">
        <v>-1800</v>
      </c>
      <c r="C17" s="2" t="inlineStr">
        <is>
          <t>Метро</t>
        </is>
      </c>
    </row>
    <row r="18">
      <c r="A18" s="2" t="inlineStr">
        <is>
          <t>Внутренний перевод на договор 5465455276</t>
        </is>
      </c>
      <c r="B18" s="2" t="n">
        <v>-1788</v>
      </c>
      <c r="C18" s="2" t="inlineStr">
        <is>
          <t>Наташа</t>
        </is>
      </c>
    </row>
    <row r="19">
      <c r="A19" s="2" t="inlineStr">
        <is>
          <t>Оплата в YM*DRIVE Gorod Moskva RUS</t>
        </is>
      </c>
      <c r="B19" s="2" t="n">
        <v>-1663.26</v>
      </c>
      <c r="C19" s="2" t="inlineStr">
        <is>
          <t>Яндекс драйв</t>
        </is>
      </c>
    </row>
    <row r="20">
      <c r="A20" s="2" t="inlineStr">
        <is>
          <t>Оплата услуг mBank.MTS</t>
        </is>
      </c>
      <c r="B20" s="2" t="n">
        <v>-1620</v>
      </c>
      <c r="C20" s="2" t="inlineStr">
        <is>
          <t>MTS</t>
        </is>
      </c>
    </row>
    <row r="21">
      <c r="A21" s="2" t="inlineStr">
        <is>
          <t>Оплата в MOSKVICHKA Gorod Moskva RUS</t>
        </is>
      </c>
      <c r="B21" s="2" t="n">
        <v>-1600</v>
      </c>
      <c r="C21" s="2" t="inlineStr">
        <is>
          <t>Парикмахерская</t>
        </is>
      </c>
    </row>
    <row r="22">
      <c r="A22" t="inlineStr">
        <is>
          <t>Оплата в EDINAYA BILETNAYA SIST MOSCOW RUS</t>
        </is>
      </c>
      <c r="B22" t="n">
        <v>-1600</v>
      </c>
      <c r="C22" t="inlineStr">
        <is>
          <t>зоопарк</t>
        </is>
      </c>
    </row>
    <row r="23">
      <c r="A23" s="2" t="inlineStr">
        <is>
          <t>Оплата в wildberries Podol'sk RU</t>
        </is>
      </c>
      <c r="B23" s="2" t="n">
        <v>-1537</v>
      </c>
      <c r="C23" s="2" t="inlineStr">
        <is>
          <t>wildberries</t>
        </is>
      </c>
    </row>
    <row r="24">
      <c r="A24" s="2" t="inlineStr">
        <is>
          <t>Оплата в PYATEROCHKA 19857 Gorod Moskva RUS</t>
        </is>
      </c>
      <c r="B24" s="2" t="n">
        <v>-1122.61</v>
      </c>
      <c r="C24" s="2" t="inlineStr">
        <is>
          <t>Пятерочка</t>
        </is>
      </c>
    </row>
    <row r="25">
      <c r="A25" s="2" t="inlineStr">
        <is>
          <t>Внутренний перевод на договор 5106983603</t>
        </is>
      </c>
      <c r="B25" s="2" t="n">
        <v>-905</v>
      </c>
      <c r="C25" s="2" t="inlineStr">
        <is>
          <t>Антоха</t>
        </is>
      </c>
    </row>
    <row r="26">
      <c r="A26" s="2" t="inlineStr">
        <is>
          <t>Оплата в POS MIMOZA MOSCOW RU</t>
        </is>
      </c>
      <c r="B26" s="2" t="n">
        <v>-784.6</v>
      </c>
      <c r="C26" s="2" t="inlineStr">
        <is>
          <t>Столовая</t>
        </is>
      </c>
    </row>
    <row r="27">
      <c r="A27" t="inlineStr">
        <is>
          <t>Оплата в CLUB EMPIRE Gorod Moskva RUS</t>
        </is>
      </c>
      <c r="B27" t="n">
        <v>-782</v>
      </c>
      <c r="C27" t="inlineStr">
        <is>
          <t>Бильярд</t>
        </is>
      </c>
    </row>
    <row r="28">
      <c r="A28" s="2" t="inlineStr">
        <is>
          <t>Оплата в Whoosh.bike Moskva RU</t>
        </is>
      </c>
      <c r="B28" s="2" t="n">
        <v>-757</v>
      </c>
      <c r="C28" s="2" t="inlineStr">
        <is>
          <t>Самокат</t>
        </is>
      </c>
    </row>
    <row r="29">
      <c r="A29" t="inlineStr">
        <is>
          <t>Оплата в KAFE GRACE PIZZA Gorod Moskva RUS</t>
        </is>
      </c>
      <c r="B29" t="n">
        <v>-710</v>
      </c>
      <c r="C29" t="inlineStr">
        <is>
          <t>перекус</t>
        </is>
      </c>
    </row>
    <row r="30">
      <c r="A30" s="2" t="inlineStr">
        <is>
          <t>Оплата в VKUSVILL_KSO 4700_2 Gorod Moskva RUS</t>
        </is>
      </c>
      <c r="B30" s="2" t="n">
        <v>-580</v>
      </c>
      <c r="C30" s="2" t="inlineStr">
        <is>
          <t>Вкусвилл</t>
        </is>
      </c>
    </row>
    <row r="31">
      <c r="A31" s="2" t="inlineStr">
        <is>
          <t>Оплата в Apteka 36,6 MOSKVA G RU</t>
        </is>
      </c>
      <c r="B31" s="2" t="n">
        <v>-562</v>
      </c>
      <c r="C31" s="2" t="inlineStr">
        <is>
          <t>Аптека</t>
        </is>
      </c>
    </row>
    <row r="32">
      <c r="A32" s="2" t="inlineStr">
        <is>
          <t>Оплата в Moscow Central Circle MOSKVA RUS</t>
        </is>
      </c>
      <c r="B32" s="2" t="n">
        <v>-550</v>
      </c>
      <c r="C32" s="2" t="inlineStr">
        <is>
          <t>Метро</t>
        </is>
      </c>
    </row>
    <row r="33">
      <c r="A33" s="2" t="inlineStr">
        <is>
          <t>Оплата в SHABOLOVSKAYA MOSCOW RUS</t>
        </is>
      </c>
      <c r="B33" s="2" t="n">
        <v>-500</v>
      </c>
      <c r="C33" s="2" t="inlineStr">
        <is>
          <t>Метро</t>
        </is>
      </c>
    </row>
    <row r="34">
      <c r="A34" s="2" t="inlineStr">
        <is>
          <t>Оплата в POST RUS.SERVICE.12513 MOSKVA RUS</t>
        </is>
      </c>
      <c r="B34" s="2" t="n">
        <v>-475.24</v>
      </c>
      <c r="C34" s="2" t="inlineStr">
        <is>
          <t>Почта</t>
        </is>
      </c>
    </row>
    <row r="35">
      <c r="A35" s="2" t="inlineStr">
        <is>
          <t>Оплата в WILDBERRIES.RU MILKOVO D. RUS</t>
        </is>
      </c>
      <c r="B35" s="2" t="n">
        <v>-393</v>
      </c>
      <c r="C35" s="2" t="inlineStr">
        <is>
          <t>wildberries</t>
        </is>
      </c>
    </row>
    <row r="36">
      <c r="A36" s="2" t="inlineStr">
        <is>
          <t>Оплата в OAO Centralnaya PPK Schelkovo RUS</t>
        </is>
      </c>
      <c r="B36" s="2" t="n">
        <v>-308</v>
      </c>
      <c r="C36" s="2" t="inlineStr">
        <is>
          <t>Загород</t>
        </is>
      </c>
    </row>
    <row r="37">
      <c r="A37" s="2" t="inlineStr">
        <is>
          <t>Оплата в POST RUS.SERVICE.125130 MOSKVA RU</t>
        </is>
      </c>
      <c r="B37" s="2" t="n">
        <v>-267</v>
      </c>
      <c r="C37" s="2" t="inlineStr">
        <is>
          <t>Почта</t>
        </is>
      </c>
    </row>
    <row r="38">
      <c r="A38" s="2" t="inlineStr">
        <is>
          <t>Оплата в Yandex.Drive_GIBDD Moskva RU</t>
        </is>
      </c>
      <c r="B38" s="2" t="n">
        <v>-250</v>
      </c>
      <c r="C38" s="2" t="inlineStr">
        <is>
          <t>Яндекс драйв</t>
        </is>
      </c>
    </row>
    <row r="39">
      <c r="A39" t="inlineStr">
        <is>
          <t>Оплата в DONER BISTRO MYASNITSK MOSKVA RU</t>
        </is>
      </c>
      <c r="B39" t="n">
        <v>-230</v>
      </c>
      <c r="C39" t="inlineStr">
        <is>
          <t>перекус</t>
        </is>
      </c>
    </row>
    <row r="40">
      <c r="A40" s="2" t="inlineStr">
        <is>
          <t>Оплата услуг mBank.MegaFon</t>
        </is>
      </c>
      <c r="B40" s="2" t="n">
        <v>-220</v>
      </c>
      <c r="C40" s="2" t="inlineStr">
        <is>
          <t>Мегафон</t>
        </is>
      </c>
    </row>
    <row r="41">
      <c r="A41" t="inlineStr">
        <is>
          <t>Оплата в IP BIZIN MAKSIM ALEKSE MOSCOW RUS</t>
        </is>
      </c>
      <c r="B41" t="n">
        <v>-210</v>
      </c>
      <c r="C41" t="inlineStr">
        <is>
          <t>BIZIN MAKSIM</t>
        </is>
      </c>
    </row>
    <row r="42">
      <c r="A42" s="2" t="inlineStr">
        <is>
          <t>Оплата в YM*YANDEX.PLUS Moscow RU</t>
        </is>
      </c>
      <c r="B42" s="2" t="n">
        <v>-199</v>
      </c>
      <c r="C42" s="2" t="inlineStr">
        <is>
          <t>Яндекс Плюс</t>
        </is>
      </c>
    </row>
    <row r="43">
      <c r="A43" s="2" t="inlineStr">
        <is>
          <t>Оплата в SP_STUDIYA CVETOV Gorod Moskva RUS</t>
        </is>
      </c>
      <c r="B43" s="2" t="n">
        <v>-190</v>
      </c>
      <c r="C43" s="2" t="inlineStr">
        <is>
          <t>Цветы</t>
        </is>
      </c>
    </row>
    <row r="44">
      <c r="A44" s="2" t="inlineStr">
        <is>
          <t>Оплата в KRASNOE&amp;BELOE Shhlkovo RUS</t>
        </is>
      </c>
      <c r="B44" s="2" t="n">
        <v>-188.17</v>
      </c>
      <c r="C44" s="2" t="inlineStr">
        <is>
          <t>Краное белое</t>
        </is>
      </c>
    </row>
    <row r="45">
      <c r="A45" t="inlineStr">
        <is>
          <t>Оплата в ENA Shhlkovo RUS</t>
        </is>
      </c>
      <c r="B45" t="n">
        <v>-166</v>
      </c>
      <c r="C45" t="inlineStr">
        <is>
          <t>перекус</t>
        </is>
      </c>
    </row>
    <row r="46">
      <c r="A46" s="2" t="inlineStr">
        <is>
          <t>Оплата в MAGNOLIYA264 Moskva RUS</t>
        </is>
      </c>
      <c r="B46" s="2" t="n">
        <v>-139.7</v>
      </c>
      <c r="C46" s="2" t="inlineStr">
        <is>
          <t>Магнолия</t>
        </is>
      </c>
    </row>
    <row r="47">
      <c r="A47" s="2" t="inlineStr">
        <is>
          <t>Оплата в Urent Yessentuki RU</t>
        </is>
      </c>
      <c r="B47" s="2" t="n">
        <v>-136</v>
      </c>
      <c r="C47" s="2" t="inlineStr">
        <is>
          <t>Самокат</t>
        </is>
      </c>
    </row>
    <row r="48">
      <c r="A48" t="inlineStr">
        <is>
          <t>Оплата в ZOOPARK 2 Gorod Moskva RUS</t>
        </is>
      </c>
      <c r="B48" t="n">
        <v>-130</v>
      </c>
      <c r="C48" t="inlineStr">
        <is>
          <t>перекус</t>
        </is>
      </c>
    </row>
    <row r="49">
      <c r="A49" s="2" t="inlineStr">
        <is>
          <t>Оплата в KRASNOE&amp;BELOE Gorod Moskva RUS</t>
        </is>
      </c>
      <c r="B49" s="2" t="n">
        <v>-100.97</v>
      </c>
      <c r="C49" s="2" t="inlineStr">
        <is>
          <t>Краное белое</t>
        </is>
      </c>
    </row>
    <row r="50">
      <c r="A50" s="2" t="inlineStr">
        <is>
          <t>Оплата в PYATEROCHKA 10131 Shhlkovo RUS</t>
        </is>
      </c>
      <c r="B50" s="2" t="n">
        <v>-89.98999999999999</v>
      </c>
      <c r="C50" s="2" t="inlineStr">
        <is>
          <t>Пятерочка</t>
        </is>
      </c>
    </row>
    <row r="51">
      <c r="A51" s="2" t="inlineStr">
        <is>
          <t>Оплата в MAGNOLIYA Gorod Moskva RUS</t>
        </is>
      </c>
      <c r="B51" s="2" t="n">
        <v>-89.90000000000001</v>
      </c>
      <c r="C51" s="2" t="inlineStr">
        <is>
          <t>Магнолия</t>
        </is>
      </c>
    </row>
    <row r="52">
      <c r="A52" s="2" t="inlineStr">
        <is>
          <t>Оплата в AO Centralnaya PPK Moskva RUS</t>
        </is>
      </c>
      <c r="B52" s="2" t="n">
        <v>-81</v>
      </c>
      <c r="C52" s="2" t="inlineStr">
        <is>
          <t>Загород</t>
        </is>
      </c>
    </row>
    <row r="53">
      <c r="A53" s="2" t="inlineStr">
        <is>
          <t>Оплата в DIXY-77555D Gorod Moskva RUS</t>
        </is>
      </c>
      <c r="B53" s="2" t="n">
        <v>-39.99</v>
      </c>
      <c r="C53" s="2" t="inlineStr">
        <is>
          <t>Дикси</t>
        </is>
      </c>
    </row>
    <row r="54">
      <c r="A54" s="2" t="inlineStr">
        <is>
          <t>Оплата в PEREKRESTOK NOVOPETR B Gorod Moskva RUS</t>
        </is>
      </c>
      <c r="B54" s="2" t="n">
        <v>-35.99</v>
      </c>
      <c r="C54" s="2" t="inlineStr">
        <is>
          <t>Перекресток</t>
        </is>
      </c>
    </row>
    <row r="55">
      <c r="A55" s="2" t="inlineStr">
        <is>
          <t>Оплата в ST7702118 MEGAFON Gorod Moskva RUS</t>
        </is>
      </c>
      <c r="B55" s="2" t="n">
        <v>-5</v>
      </c>
      <c r="C55" s="2" t="inlineStr">
        <is>
          <t>Мегафон</t>
        </is>
      </c>
    </row>
    <row r="56">
      <c r="A56" s="2" t="inlineStr">
        <is>
          <t>Оплата в YM*yandex.plus g. Moskva RU</t>
        </is>
      </c>
      <c r="B56" s="2" t="n">
        <v>-1</v>
      </c>
      <c r="C56" s="2" t="inlineStr">
        <is>
          <t>Яндекс Плюс</t>
        </is>
      </c>
    </row>
    <row r="57">
      <c r="A57" t="inlineStr">
        <is>
          <t>Проценты на остаток</t>
        </is>
      </c>
      <c r="B57" t="n">
        <v>88.03</v>
      </c>
      <c r="C57" t="inlineStr">
        <is>
          <t>Проценты на остаток</t>
        </is>
      </c>
    </row>
    <row r="58">
      <c r="A58" s="2" t="inlineStr">
        <is>
          <t>Возврат средств по операции оплаты Delivery Club</t>
        </is>
      </c>
      <c r="B58" s="2" t="n">
        <v>414</v>
      </c>
      <c r="C58" s="2" t="inlineStr">
        <is>
          <t>Delivery Club</t>
        </is>
      </c>
    </row>
    <row r="59">
      <c r="A59" t="inlineStr">
        <is>
          <t>Кэшбэк за покупки по акциям</t>
        </is>
      </c>
      <c r="B59" t="n">
        <v>743.1999999999999</v>
      </c>
      <c r="C59" t="inlineStr">
        <is>
          <t>Кэшбэк</t>
        </is>
      </c>
    </row>
    <row r="60">
      <c r="A60" t="inlineStr">
        <is>
          <t>Кэшбэк за обычные покупки</t>
        </is>
      </c>
      <c r="B60" t="n">
        <v>923</v>
      </c>
      <c r="C60" t="inlineStr">
        <is>
          <t>Кэшбэк</t>
        </is>
      </c>
    </row>
    <row r="61">
      <c r="A61" s="2" t="inlineStr">
        <is>
          <t>Отмена операции оплаты Delivery Club Moscow RU</t>
        </is>
      </c>
      <c r="B61" s="2" t="n">
        <v>969</v>
      </c>
      <c r="C61" s="2" t="inlineStr">
        <is>
          <t>Delivery Club</t>
        </is>
      </c>
    </row>
    <row r="62">
      <c r="A62" t="inlineStr">
        <is>
          <t>Пополнение. Сбербанк Онлайн</t>
        </is>
      </c>
      <c r="B62" t="n">
        <v>2000</v>
      </c>
      <c r="C62" t="inlineStr">
        <is>
          <t>Со сбера</t>
        </is>
      </c>
    </row>
    <row r="63">
      <c r="A63" s="2" t="inlineStr">
        <is>
          <t>Отмена операции оплаты SBERMARKET Gorod Moskva</t>
        </is>
      </c>
      <c r="B63" s="2" t="n">
        <v>2842.03</v>
      </c>
      <c r="C63" s="2" t="inlineStr">
        <is>
          <t>SBERMARKET</t>
        </is>
      </c>
    </row>
    <row r="64">
      <c r="A64" t="inlineStr">
        <is>
          <t>Возврат средств по операции оплаты GOLD APPLE</t>
        </is>
      </c>
      <c r="B64" t="n">
        <v>4000</v>
      </c>
      <c r="C64" t="inlineStr">
        <is>
          <t>Золото яблоко</t>
        </is>
      </c>
    </row>
    <row r="65">
      <c r="A65" s="2" t="inlineStr">
        <is>
          <t>Внутрибанковский перевод с договора 5106983603</t>
        </is>
      </c>
      <c r="B65" s="2" t="n">
        <v>6000</v>
      </c>
      <c r="C65" s="2" t="inlineStr">
        <is>
          <t>Антоха</t>
        </is>
      </c>
    </row>
    <row r="66">
      <c r="A66" s="2" t="inlineStr">
        <is>
          <t>Отмена операции оплаты Delivery Club Moscow RUS</t>
        </is>
      </c>
      <c r="B66" s="2" t="n">
        <v>6799</v>
      </c>
      <c r="C66" s="2" t="inlineStr">
        <is>
          <t>Delivery Club</t>
        </is>
      </c>
    </row>
    <row r="67">
      <c r="A67" s="2" t="inlineStr">
        <is>
          <t>Внутрибанковский перевод с договора 5465455276</t>
        </is>
      </c>
      <c r="B67" s="2" t="n">
        <v>23166.67</v>
      </c>
      <c r="C67" s="2" t="inlineStr">
        <is>
          <t>Наташа</t>
        </is>
      </c>
    </row>
    <row r="68">
      <c r="A68" s="2" t="inlineStr">
        <is>
          <t>Внутрибанковский перевод с договора 5347132143</t>
        </is>
      </c>
      <c r="B68" s="2" t="n">
        <v>29900</v>
      </c>
      <c r="C68" s="2" t="inlineStr">
        <is>
          <t>Женя</t>
        </is>
      </c>
    </row>
    <row r="69">
      <c r="A69" s="2" t="inlineStr">
        <is>
          <t>Внутрибанковский перевод с договора 8199515993</t>
        </is>
      </c>
      <c r="B69" s="2" t="n">
        <v>72500</v>
      </c>
      <c r="C69" s="2" t="inlineStr">
        <is>
          <t xml:space="preserve"> Сберегательный счет</t>
        </is>
      </c>
    </row>
    <row r="70">
      <c r="A70" t="inlineStr">
        <is>
          <t>Пополнение. Система быстрых платежей</t>
        </is>
      </c>
      <c r="B70" t="n">
        <v>104700</v>
      </c>
      <c r="C70" t="inlineStr">
        <is>
          <t>Какие-то переводы</t>
        </is>
      </c>
    </row>
    <row r="71">
      <c r="A71" s="2" t="inlineStr">
        <is>
          <t>Внесение наличных через банкомат Тинькофф</t>
        </is>
      </c>
      <c r="B71" s="2" t="n">
        <v>189000</v>
      </c>
      <c r="C71" s="2" t="inlineStr">
        <is>
          <t>Внесение наличных через банкомат Тинькофф</t>
        </is>
      </c>
    </row>
  </sheetData>
  <autoFilter ref="A1:D71"/>
  <pageMargins left="0.75" right="0.75" top="1" bottom="1" header="0.5" footer="0.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43"/>
  <sheetViews>
    <sheetView topLeftCell="A16" zoomScale="70" zoomScaleNormal="70" workbookViewId="0">
      <selection activeCell="B42" sqref="B42"/>
    </sheetView>
  </sheetViews>
  <sheetFormatPr baseColWidth="8" defaultRowHeight="14.4"/>
  <cols>
    <col width="49.77734375" customWidth="1" min="1" max="1"/>
    <col width="29.33203125" customWidth="1" min="2" max="2"/>
    <col width="12" bestFit="1" customWidth="1" style="10" min="5" max="5"/>
    <col width="15" customWidth="1" style="10" min="6" max="6"/>
  </cols>
  <sheetData>
    <row r="1">
      <c r="A1" t="inlineStr">
        <is>
          <t>Описание</t>
        </is>
      </c>
      <c r="B1" t="inlineStr">
        <is>
          <t>Сумма</t>
        </is>
      </c>
      <c r="E1" s="10" t="inlineStr">
        <is>
          <t>Расход</t>
        </is>
      </c>
      <c r="F1" s="10" t="inlineStr">
        <is>
          <t>Приход</t>
        </is>
      </c>
    </row>
    <row r="2">
      <c r="A2" t="inlineStr">
        <is>
          <t>Внесение наличных через банкомат Тинькофф</t>
        </is>
      </c>
      <c r="B2" t="n">
        <v>89500</v>
      </c>
      <c r="E2" s="11">
        <f>IF(B2&lt;0,B2,0)</f>
        <v/>
      </c>
      <c r="F2" s="11">
        <f>IF(B2&gt;0,B2,0)</f>
        <v/>
      </c>
    </row>
    <row r="3">
      <c r="A3" t="inlineStr">
        <is>
          <t>Женя</t>
        </is>
      </c>
      <c r="B3" t="n">
        <v>27500</v>
      </c>
      <c r="E3" s="11">
        <f>IF(B3&lt;0,B3,0)</f>
        <v/>
      </c>
      <c r="F3" s="11">
        <f>IF(B3&gt;0,B3,0)</f>
        <v/>
      </c>
    </row>
    <row r="4">
      <c r="A4" t="inlineStr">
        <is>
          <t>Пополнение. Система быстрых платежей</t>
        </is>
      </c>
      <c r="B4" t="n">
        <v>1063</v>
      </c>
      <c r="E4" s="11">
        <f>IF(B4&lt;0,B4,0)</f>
        <v/>
      </c>
      <c r="F4" s="11">
        <f>IF(B4&gt;0,B4,0)</f>
        <v/>
      </c>
    </row>
    <row r="5">
      <c r="A5" t="inlineStr">
        <is>
          <t>Кэшбэк за покупки по акциям</t>
        </is>
      </c>
      <c r="B5" t="n">
        <v>499</v>
      </c>
      <c r="E5" s="11">
        <f>IF(B5&lt;0,B5,0)</f>
        <v/>
      </c>
      <c r="F5" s="11">
        <f>IF(B5&gt;0,B5,0)</f>
        <v/>
      </c>
    </row>
    <row r="6">
      <c r="A6" t="inlineStr">
        <is>
          <t>Кэшбэк за обычные покупки</t>
        </is>
      </c>
      <c r="B6" t="n">
        <v>395</v>
      </c>
      <c r="E6" s="11">
        <f>IF(B6&lt;0,B6,0)</f>
        <v/>
      </c>
      <c r="F6" s="11">
        <f>IF(B6&gt;0,B6,0)</f>
        <v/>
      </c>
    </row>
    <row r="7">
      <c r="A7" t="inlineStr">
        <is>
          <t>Отмена операции оплаты DELIVERY CLUB_YA Gorod</t>
        </is>
      </c>
      <c r="B7" t="n">
        <v>158.97</v>
      </c>
      <c r="E7" s="11">
        <f>IF(B7&lt;0,B7,0)</f>
        <v/>
      </c>
      <c r="F7" s="11">
        <f>IF(B7&gt;0,B7,0)</f>
        <v/>
      </c>
    </row>
    <row r="8">
      <c r="A8" t="inlineStr">
        <is>
          <t>Возврат средств по операции оплаты DELIVERY CLUB YA</t>
        </is>
      </c>
      <c r="B8" t="n">
        <v>117</v>
      </c>
      <c r="E8" s="11">
        <f>IF(B8&lt;0,B8,0)</f>
        <v/>
      </c>
      <c r="F8" s="11">
        <f>IF(B8&gt;0,B8,0)</f>
        <v/>
      </c>
    </row>
    <row r="9">
      <c r="A9" t="inlineStr">
        <is>
          <t>Проценты на остаток</t>
        </is>
      </c>
      <c r="B9" t="n">
        <v>97.11</v>
      </c>
      <c r="E9" s="11">
        <f>IF(B9&lt;0,B9,0)</f>
        <v/>
      </c>
      <c r="F9" s="11">
        <f>IF(B9&gt;0,B9,0)</f>
        <v/>
      </c>
    </row>
    <row r="10">
      <c r="A10" t="inlineStr">
        <is>
          <t>Оплата в Mos.Transport MOSKVA RUS</t>
        </is>
      </c>
      <c r="B10" t="n">
        <v>-56</v>
      </c>
      <c r="E10" s="11">
        <f>IF(B10&lt;0,B10,0)</f>
        <v/>
      </c>
      <c r="F10" s="11">
        <f>IF(B10&gt;0,B10,0)</f>
        <v/>
      </c>
    </row>
    <row r="11">
      <c r="A11" t="inlineStr">
        <is>
          <t>Оплата в DELIMOBIL Gorod Moskva RUS</t>
        </is>
      </c>
      <c r="B11" s="18" t="n">
        <v>-118.15</v>
      </c>
      <c r="E11" s="11">
        <f>IF(B11&lt;0,B11,0)</f>
        <v/>
      </c>
      <c r="F11" s="11">
        <f>IF(B11&gt;0,B11,0)</f>
        <v/>
      </c>
    </row>
    <row r="12">
      <c r="A12" t="inlineStr">
        <is>
          <t>Антоха</t>
        </is>
      </c>
      <c r="B12" t="n">
        <v>-120</v>
      </c>
      <c r="E12" s="11">
        <f>IF(B12&lt;0,B12,0)</f>
        <v/>
      </c>
      <c r="F12" s="11">
        <f>IF(B12&gt;0,B12,0)</f>
        <v/>
      </c>
    </row>
    <row r="13">
      <c r="A13" t="inlineStr">
        <is>
          <t>Магнолия</t>
        </is>
      </c>
      <c r="B13" s="3" t="n">
        <v>-176.79</v>
      </c>
      <c r="E13" s="11">
        <f>IF(B13&lt;0,B13,0)</f>
        <v/>
      </c>
      <c r="F13" s="11">
        <f>IF(B13&gt;0,B13,0)</f>
        <v/>
      </c>
    </row>
    <row r="14">
      <c r="A14" t="inlineStr">
        <is>
          <t>Красно Белое</t>
        </is>
      </c>
      <c r="B14" s="3" t="n">
        <v>-254.54</v>
      </c>
      <c r="E14" s="11">
        <f>IF(B14&lt;0,B14,0)</f>
        <v/>
      </c>
      <c r="F14" s="11">
        <f>IF(B14&gt;0,B14,0)</f>
        <v/>
      </c>
    </row>
    <row r="15">
      <c r="A15" s="5" t="inlineStr">
        <is>
          <t>Оплата в QSR 11003 Gorod Moskva RUS</t>
        </is>
      </c>
      <c r="B15" s="3" t="n">
        <v>-318</v>
      </c>
      <c r="E15" s="11">
        <f>IF(B15&lt;0,B15,0)</f>
        <v/>
      </c>
      <c r="F15" s="11">
        <f>IF(B15&gt;0,B15,0)</f>
        <v/>
      </c>
    </row>
    <row r="16">
      <c r="A16" s="5" t="inlineStr">
        <is>
          <t>Оплата в QSR 27771 Gorod Moskva RUS</t>
        </is>
      </c>
      <c r="B16" s="3" t="n">
        <v>-339</v>
      </c>
      <c r="E16" s="11">
        <f>IF(B16&lt;0,B16,0)</f>
        <v/>
      </c>
      <c r="F16" s="11">
        <f>IF(B16&gt;0,B16,0)</f>
        <v/>
      </c>
    </row>
    <row r="17">
      <c r="A17" t="inlineStr">
        <is>
          <t>Оплата в KATOK Gorod Moskva RUS</t>
        </is>
      </c>
      <c r="B17" s="18" t="n">
        <v>-400</v>
      </c>
      <c r="E17" s="11">
        <f>IF(B17&lt;0,B17,0)</f>
        <v/>
      </c>
      <c r="F17" s="11">
        <f>IF(B17&gt;0,B17,0)</f>
        <v/>
      </c>
    </row>
    <row r="18">
      <c r="A18" t="inlineStr">
        <is>
          <t>Внешний перевод по номеру телефона +79774160371</t>
        </is>
      </c>
      <c r="B18" t="n">
        <v>-400</v>
      </c>
      <c r="E18" s="11">
        <f>IF(B18&lt;0,B18,0)</f>
        <v/>
      </c>
      <c r="F18" s="11">
        <f>IF(B18&gt;0,B18,0)</f>
        <v/>
      </c>
    </row>
    <row r="19">
      <c r="A19" t="inlineStr">
        <is>
          <t>Оплата в TP*TIPS PLUS MOSKVA RUS</t>
        </is>
      </c>
      <c r="B19" t="n">
        <v>-450</v>
      </c>
      <c r="E19" s="11">
        <f>IF(B19&lt;0,B19,0)</f>
        <v/>
      </c>
      <c r="F19" s="11">
        <f>IF(B19&gt;0,B19,0)</f>
        <v/>
      </c>
    </row>
    <row r="20">
      <c r="A20" t="inlineStr">
        <is>
          <t>Оплата услуг mBank.mTinkoff</t>
        </is>
      </c>
      <c r="B20" t="n">
        <v>-520</v>
      </c>
      <c r="E20" s="11">
        <f>IF(B20&lt;0,B20,0)</f>
        <v/>
      </c>
      <c r="F20" s="11">
        <f>IF(B20&gt;0,B20,0)</f>
        <v/>
      </c>
    </row>
    <row r="21">
      <c r="A21" t="inlineStr">
        <is>
          <t>Пятерочка</t>
        </is>
      </c>
      <c r="B21" s="3" t="n">
        <v>-540.4299999999999</v>
      </c>
      <c r="E21" s="11">
        <f>IF(B21&lt;0,B21,0)</f>
        <v/>
      </c>
      <c r="F21" s="11">
        <f>IF(B21&gt;0,B21,0)</f>
        <v/>
      </c>
    </row>
    <row r="22">
      <c r="A22" t="inlineStr">
        <is>
          <t>Оплата в yandex*7922*tickets MOSCOW RUS</t>
        </is>
      </c>
      <c r="B22" t="n">
        <v>-700</v>
      </c>
      <c r="E22" s="11">
        <f>IF(B22&lt;0,B22,0)</f>
        <v/>
      </c>
      <c r="F22" s="11">
        <f>IF(B22&gt;0,B22,0)</f>
        <v/>
      </c>
    </row>
    <row r="23">
      <c r="A23" s="5" t="inlineStr">
        <is>
          <t>Оплата в QSR 24469 Gorod Moskva RUS</t>
        </is>
      </c>
      <c r="B23" s="3" t="n">
        <v>-747</v>
      </c>
      <c r="E23" s="11">
        <f>IF(B23&lt;0,B23,0)</f>
        <v/>
      </c>
      <c r="F23" s="11">
        <f>IF(B23&gt;0,B23,0)</f>
        <v/>
      </c>
    </row>
    <row r="24">
      <c r="A24" s="5" t="inlineStr">
        <is>
          <t>Оплата в QSR 24496 Gorod Moskva RUS</t>
        </is>
      </c>
      <c r="B24" s="3" t="n">
        <v>-796</v>
      </c>
      <c r="E24" s="11">
        <f>IF(B24&lt;0,B24,0)</f>
        <v/>
      </c>
      <c r="F24" s="11">
        <f>IF(B24&gt;0,B24,0)</f>
        <v/>
      </c>
    </row>
    <row r="25">
      <c r="A25" t="inlineStr">
        <is>
          <t>VKUSVILL</t>
        </is>
      </c>
      <c r="B25" s="3" t="n">
        <v>-910</v>
      </c>
      <c r="E25" s="11">
        <f>IF(B25&lt;0,B25,0)</f>
        <v/>
      </c>
      <c r="F25" s="11">
        <f>IF(B25&gt;0,B25,0)</f>
        <v/>
      </c>
    </row>
    <row r="26">
      <c r="A26" t="inlineStr">
        <is>
          <t>Оплата в BELKACAR Gorod Moskva RUS</t>
        </is>
      </c>
      <c r="B26" s="18" t="n">
        <v>-950.0000000000001</v>
      </c>
      <c r="E26" s="11">
        <f>IF(B26&lt;0,B26,0)</f>
        <v/>
      </c>
      <c r="F26" s="11">
        <f>IF(B26&gt;0,B26,0)</f>
        <v/>
      </c>
    </row>
    <row r="27">
      <c r="A27" t="inlineStr">
        <is>
          <t>Оплата в PAUL MITCHELL Gorod Moskva RUS</t>
        </is>
      </c>
      <c r="B27" s="18" t="n">
        <v>-1000</v>
      </c>
      <c r="E27" s="11">
        <f>IF(B27&lt;0,B27,0)</f>
        <v/>
      </c>
      <c r="F27" s="11">
        <f>IF(B27&gt;0,B27,0)</f>
        <v/>
      </c>
    </row>
    <row r="28">
      <c r="A28" t="inlineStr">
        <is>
          <t>Оплата в KINOMAX.RU Gorod Moskva RUS</t>
        </is>
      </c>
      <c r="B28" s="18" t="n">
        <v>-1200</v>
      </c>
      <c r="E28" s="11">
        <f>IF(B28&lt;0,B28,0)</f>
        <v/>
      </c>
      <c r="F28" s="11">
        <f>IF(B28&gt;0,B28,0)</f>
        <v/>
      </c>
    </row>
    <row r="29">
      <c r="A29" t="inlineStr">
        <is>
          <t>OKEY</t>
        </is>
      </c>
      <c r="B29" s="3" t="n">
        <v>-1392.64</v>
      </c>
      <c r="E29" s="11">
        <f>IF(B29&lt;0,B29,0)</f>
        <v/>
      </c>
      <c r="F29" s="11">
        <f>IF(B29&gt;0,B29,0)</f>
        <v/>
      </c>
    </row>
    <row r="30">
      <c r="A30" t="inlineStr">
        <is>
          <t>Оплата в GLORIA JEANS Gorod Moskva RUS</t>
        </is>
      </c>
      <c r="B30" t="n">
        <v>-1399</v>
      </c>
      <c r="E30" s="11">
        <f>IF(B30&lt;0,B30,0)</f>
        <v/>
      </c>
      <c r="F30" s="11">
        <f>IF(B30&gt;0,B30,0)</f>
        <v/>
      </c>
    </row>
    <row r="31">
      <c r="A31" t="inlineStr">
        <is>
          <t>Внешний перевод по номеру телефона +79202056777</t>
        </is>
      </c>
      <c r="B31" t="n">
        <v>-1670</v>
      </c>
      <c r="E31" s="11">
        <f>IF(B31&lt;0,B31,0)</f>
        <v/>
      </c>
      <c r="F31" s="11">
        <f>IF(B31&gt;0,B31,0)</f>
        <v/>
      </c>
    </row>
    <row r="32">
      <c r="A32" t="inlineStr">
        <is>
          <t>Внутренний перевод на договор 5482904140</t>
        </is>
      </c>
      <c r="B32" t="n">
        <v>-2000</v>
      </c>
      <c r="E32" s="11">
        <f>IF(B32&lt;0,B32,0)</f>
        <v/>
      </c>
      <c r="F32" s="11">
        <f>IF(B32&gt;0,B32,0)</f>
        <v/>
      </c>
    </row>
    <row r="33">
      <c r="A33" t="inlineStr">
        <is>
          <t>Наташа</t>
        </is>
      </c>
      <c r="B33" t="n">
        <v>-4000</v>
      </c>
      <c r="E33" s="11">
        <f>IF(B33&lt;0,B33,0)</f>
        <v/>
      </c>
      <c r="F33" s="11">
        <f>IF(B33&gt;0,B33,0)</f>
        <v/>
      </c>
    </row>
    <row r="34">
      <c r="A34" t="inlineStr">
        <is>
          <t>Оплата в DELIVERY CLUB_YA Gorod Moskva RUS</t>
        </is>
      </c>
      <c r="B34" s="3" t="n">
        <v>-5190</v>
      </c>
      <c r="E34" s="11">
        <f>IF(B34&lt;0,B34,0)</f>
        <v/>
      </c>
      <c r="F34" s="11">
        <f>IF(B34&gt;0,B34,0)</f>
        <v/>
      </c>
    </row>
    <row r="35">
      <c r="A35" t="inlineStr">
        <is>
          <t>Столовая</t>
        </is>
      </c>
      <c r="B35" s="3" t="n">
        <v>-6592.24</v>
      </c>
      <c r="E35" s="11">
        <f>IF(B35&lt;0,B35,0)</f>
        <v/>
      </c>
      <c r="F35" s="11">
        <f>IF(B35&gt;0,B35,0)</f>
        <v/>
      </c>
    </row>
    <row r="36">
      <c r="A36" t="inlineStr">
        <is>
          <t>Оплата в MAGNIT DOSTAVKA Krasnodar RUS</t>
        </is>
      </c>
      <c r="B36" s="3" t="n">
        <v>-10195.34</v>
      </c>
      <c r="E36" s="11">
        <f>IF(B36&lt;0,B36,0)</f>
        <v/>
      </c>
      <c r="F36" s="11">
        <f>IF(B36&gt;0,B36,0)</f>
        <v/>
      </c>
    </row>
    <row r="37">
      <c r="A37" t="inlineStr">
        <is>
          <t>Внешний перевод по номеру телефона +79964484069</t>
        </is>
      </c>
      <c r="B37" t="n">
        <v>-14000</v>
      </c>
      <c r="E37" s="11">
        <f>IF(B37&lt;0,B37,0)</f>
        <v/>
      </c>
      <c r="F37" s="11">
        <f>IF(B37&gt;0,B37,0)</f>
        <v/>
      </c>
    </row>
    <row r="38">
      <c r="A38" t="inlineStr">
        <is>
          <t>Внешний банковский перевод на счёт</t>
        </is>
      </c>
      <c r="B38">
        <f>-56731</f>
        <v/>
      </c>
      <c r="E38" s="11">
        <f>IF(B38&lt;0,B38,0)</f>
        <v/>
      </c>
      <c r="F38" s="11">
        <f>IF(B38&gt;0,B38,0)</f>
        <v/>
      </c>
    </row>
    <row r="39">
      <c r="E39" s="10">
        <f>SUM(E2:E38)</f>
        <v/>
      </c>
      <c r="F39" s="10">
        <f>SUM(F2:F38)</f>
        <v/>
      </c>
    </row>
    <row r="41">
      <c r="A41" s="24" t="inlineStr">
        <is>
          <t>Еда</t>
        </is>
      </c>
      <c r="B41" s="17">
        <f>B13+B14+B15+B16+B21+B23+B24+B25+B29+B34+B35+B36</f>
        <v/>
      </c>
    </row>
    <row r="42">
      <c r="A42" s="24" t="inlineStr">
        <is>
          <t>Столовая</t>
        </is>
      </c>
      <c r="B42" s="16">
        <f>B35</f>
        <v/>
      </c>
    </row>
    <row r="43">
      <c r="A43" s="24" t="inlineStr">
        <is>
          <t>Развлекалово</t>
        </is>
      </c>
      <c r="B43" s="18" t="n"/>
    </row>
  </sheetData>
  <autoFilter ref="A1:B1">
    <sortState ref="A2:B38">
      <sortCondition descending="1" ref="B1"/>
    </sortState>
  </autoFilter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47"/>
  <sheetViews>
    <sheetView topLeftCell="A22" zoomScale="70" zoomScaleNormal="70" workbookViewId="0">
      <selection activeCell="I46" sqref="I46"/>
    </sheetView>
  </sheetViews>
  <sheetFormatPr baseColWidth="8" defaultRowHeight="14.4"/>
  <cols>
    <col width="45.21875" customWidth="1" min="1" max="1"/>
    <col width="20.33203125" customWidth="1" min="2" max="2"/>
    <col width="13.109375" bestFit="1" customWidth="1" style="10" min="5" max="5"/>
    <col width="15" customWidth="1" style="10" min="6" max="6"/>
  </cols>
  <sheetData>
    <row r="1">
      <c r="A1" t="inlineStr">
        <is>
          <t>Описание</t>
        </is>
      </c>
      <c r="B1" t="inlineStr">
        <is>
          <t>Сумма</t>
        </is>
      </c>
      <c r="E1" s="10" t="inlineStr">
        <is>
          <t>Расход</t>
        </is>
      </c>
      <c r="F1" s="10" t="inlineStr">
        <is>
          <t>Приход</t>
        </is>
      </c>
    </row>
    <row r="2">
      <c r="A2" t="inlineStr">
        <is>
          <t>Пополнение. Система быстрых платежей</t>
        </is>
      </c>
      <c r="B2" t="n">
        <v>76800</v>
      </c>
      <c r="E2" s="11">
        <f>IF(B2&lt;0,B2,0)</f>
        <v/>
      </c>
      <c r="F2" s="11">
        <f>IF(B2&gt;0,B2,0)</f>
        <v/>
      </c>
    </row>
    <row r="3">
      <c r="A3" t="inlineStr">
        <is>
          <t>Женя</t>
        </is>
      </c>
      <c r="B3" t="n">
        <v>27500</v>
      </c>
      <c r="E3" s="11">
        <f>IF(B3&lt;0,B3,0)</f>
        <v/>
      </c>
      <c r="F3" s="11">
        <f>IF(B3&gt;0,B3,0)</f>
        <v/>
      </c>
    </row>
    <row r="4">
      <c r="A4" t="inlineStr">
        <is>
          <t>Наташа</t>
        </is>
      </c>
      <c r="B4" t="n">
        <v>10000</v>
      </c>
      <c r="E4" s="11">
        <f>IF(B4&lt;0,B4,0)</f>
        <v/>
      </c>
      <c r="F4" s="11">
        <f>IF(B4&gt;0,B4,0)</f>
        <v/>
      </c>
    </row>
    <row r="5">
      <c r="A5" t="inlineStr">
        <is>
          <t>Внесение наличных через банкомат Тинькофф</t>
        </is>
      </c>
      <c r="B5" t="n">
        <v>9000</v>
      </c>
      <c r="E5" s="11">
        <f>IF(B5&lt;0,B5,0)</f>
        <v/>
      </c>
      <c r="F5" s="11">
        <f>IF(B5&gt;0,B5,0)</f>
        <v/>
      </c>
    </row>
    <row r="6">
      <c r="A6" t="inlineStr">
        <is>
          <t>Кэшбэк за обычные покупки</t>
        </is>
      </c>
      <c r="B6" t="n">
        <v>296</v>
      </c>
      <c r="E6" s="11">
        <f>IF(B6&lt;0,B6,0)</f>
        <v/>
      </c>
      <c r="F6" s="11">
        <f>IF(B6&gt;0,B6,0)</f>
        <v/>
      </c>
    </row>
    <row r="7">
      <c r="A7" t="inlineStr">
        <is>
          <t>Проценты на остаток</t>
        </is>
      </c>
      <c r="B7" t="n">
        <v>19.5</v>
      </c>
      <c r="E7" s="11">
        <f>IF(B7&lt;0,B7,0)</f>
        <v/>
      </c>
      <c r="F7" s="11">
        <f>IF(B7&gt;0,B7,0)</f>
        <v/>
      </c>
    </row>
    <row r="8">
      <c r="A8" t="inlineStr">
        <is>
          <t>Антоха</t>
        </is>
      </c>
      <c r="B8" t="n">
        <v>0</v>
      </c>
      <c r="E8" s="11">
        <f>IF(B8&lt;0,B8,0)</f>
        <v/>
      </c>
      <c r="F8" s="11">
        <f>IF(B8&gt;0,B8,0)</f>
        <v/>
      </c>
    </row>
    <row r="9">
      <c r="A9" t="inlineStr">
        <is>
          <t>Оплата в YANDEX*4121*TAXI Moskva RUS</t>
        </is>
      </c>
      <c r="B9" t="n">
        <v>-1</v>
      </c>
      <c r="E9" s="11">
        <f>IF(B9&lt;0,B9,0)</f>
        <v/>
      </c>
      <c r="F9" s="11">
        <f>IF(B9&gt;0,B9,0)</f>
        <v/>
      </c>
    </row>
    <row r="10">
      <c r="A10" s="3" t="inlineStr">
        <is>
          <t>Магнолия</t>
        </is>
      </c>
      <c r="B10" s="3" t="n">
        <v>-32.9</v>
      </c>
      <c r="E10" s="11">
        <f>IF(B10&lt;0,B10,0)</f>
        <v/>
      </c>
      <c r="F10" s="11">
        <f>IF(B10&gt;0,B10,0)</f>
        <v/>
      </c>
    </row>
    <row r="11">
      <c r="A11" t="inlineStr">
        <is>
          <t>Оплата в Mos.Transport MOSKVA RUS</t>
        </is>
      </c>
      <c r="B11" t="n">
        <v>-56</v>
      </c>
      <c r="E11" s="11">
        <f>IF(B11&lt;0,B11,0)</f>
        <v/>
      </c>
      <c r="F11" s="11">
        <f>IF(B11&gt;0,B11,0)</f>
        <v/>
      </c>
    </row>
    <row r="12">
      <c r="A12" s="7" t="inlineStr">
        <is>
          <t>Оплата в BELKACAR MOSCOW RUS</t>
        </is>
      </c>
      <c r="B12" s="7" t="n">
        <v>-85.05</v>
      </c>
      <c r="E12" s="11">
        <f>IF(B12&lt;0,B12,0)</f>
        <v/>
      </c>
      <c r="F12" s="11">
        <f>IF(B12&gt;0,B12,0)</f>
        <v/>
      </c>
    </row>
    <row r="13">
      <c r="A13" s="3" t="inlineStr">
        <is>
          <t>Оплата в KHINKALNAYA LYUBLINO Gorod Moskva RUS</t>
        </is>
      </c>
      <c r="B13" s="3" t="n">
        <v>-180</v>
      </c>
      <c r="E13" s="11">
        <f>IF(B13&lt;0,B13,0)</f>
        <v/>
      </c>
      <c r="F13" s="11">
        <f>IF(B13&gt;0,B13,0)</f>
        <v/>
      </c>
    </row>
    <row r="14">
      <c r="A14" s="3" t="inlineStr">
        <is>
          <t>Внешний перевод по номеру телефона +79264829599</t>
        </is>
      </c>
      <c r="B14" s="3" t="n">
        <v>-180</v>
      </c>
      <c r="E14" s="11">
        <f>IF(B14&lt;0,B14,0)</f>
        <v/>
      </c>
      <c r="F14" s="11">
        <f>IF(B14&gt;0,B14,0)</f>
        <v/>
      </c>
    </row>
    <row r="15">
      <c r="A15" s="3" t="inlineStr">
        <is>
          <t>Оплата в EVO_IP GUSEJNOV I.S. Gorod Moskva RUS</t>
        </is>
      </c>
      <c r="B15" s="3" t="n">
        <v>-250</v>
      </c>
      <c r="E15" s="11">
        <f>IF(B15&lt;0,B15,0)</f>
        <v/>
      </c>
      <c r="F15" s="11">
        <f>IF(B15&gt;0,B15,0)</f>
        <v/>
      </c>
    </row>
    <row r="16">
      <c r="A16" s="3" t="inlineStr">
        <is>
          <t>Оплата в APTEKA 16 Gorod Moskva RUS</t>
        </is>
      </c>
      <c r="B16" s="3" t="n">
        <v>-288</v>
      </c>
      <c r="E16" s="11">
        <f>IF(B16&lt;0,B16,0)</f>
        <v/>
      </c>
      <c r="F16" s="11">
        <f>IF(B16&gt;0,B16,0)</f>
        <v/>
      </c>
    </row>
    <row r="17">
      <c r="A17" t="inlineStr">
        <is>
          <t>Оплата в sk-moskvich KRASNOGORSK RUS</t>
        </is>
      </c>
      <c r="B17" t="n">
        <v>-300</v>
      </c>
      <c r="E17" s="11">
        <f>IF(B17&lt;0,B17,0)</f>
        <v/>
      </c>
      <c r="F17" s="11">
        <f>IF(B17&gt;0,B17,0)</f>
        <v/>
      </c>
    </row>
    <row r="18">
      <c r="A18" t="inlineStr">
        <is>
          <t>Оплата в domopult_Room_service MOSCOW RUS</t>
        </is>
      </c>
      <c r="B18" t="n">
        <v>-310</v>
      </c>
      <c r="E18" s="11">
        <f>IF(B18&lt;0,B18,0)</f>
        <v/>
      </c>
      <c r="F18" s="11">
        <f>IF(B18&gt;0,B18,0)</f>
        <v/>
      </c>
    </row>
    <row r="19">
      <c r="A19" t="inlineStr">
        <is>
          <t>Оплата в BONNI MAMIA Gorod Moskva RUS</t>
        </is>
      </c>
      <c r="B19" t="n">
        <v>-323</v>
      </c>
      <c r="E19" s="11">
        <f>IF(B19&lt;0,B19,0)</f>
        <v/>
      </c>
      <c r="F19" s="11">
        <f>IF(B19&gt;0,B19,0)</f>
        <v/>
      </c>
    </row>
    <row r="20">
      <c r="A20" s="3" t="inlineStr">
        <is>
          <t>Вкусно и точка</t>
        </is>
      </c>
      <c r="B20" s="3" t="n">
        <v>-423</v>
      </c>
      <c r="E20" s="11">
        <f>IF(B20&lt;0,B20,0)</f>
        <v/>
      </c>
      <c r="F20" s="11">
        <f>IF(B20&gt;0,B20,0)</f>
        <v/>
      </c>
    </row>
    <row r="21">
      <c r="A21" s="3" t="inlineStr">
        <is>
          <t>Красно Белое</t>
        </is>
      </c>
      <c r="B21" s="3" t="n">
        <v>-434.31</v>
      </c>
      <c r="E21" s="11">
        <f>IF(B21&lt;0,B21,0)</f>
        <v/>
      </c>
      <c r="F21" s="11">
        <f>IF(B21&gt;0,B21,0)</f>
        <v/>
      </c>
    </row>
    <row r="22">
      <c r="A22" t="inlineStr">
        <is>
          <t>Оплата услуг mBank.mTinkoff</t>
        </is>
      </c>
      <c r="B22" t="n">
        <v>-550</v>
      </c>
      <c r="E22" s="11">
        <f>IF(B22&lt;0,B22,0)</f>
        <v/>
      </c>
      <c r="F22" s="11">
        <f>IF(B22&gt;0,B22,0)</f>
        <v/>
      </c>
    </row>
    <row r="23">
      <c r="A23" t="inlineStr">
        <is>
          <t>Оплата в TP*TIPS PLUS MOSKVA RUS</t>
        </is>
      </c>
      <c r="B23" t="n">
        <v>-600</v>
      </c>
      <c r="E23" s="11">
        <f>IF(B23&lt;0,B23,0)</f>
        <v/>
      </c>
      <c r="F23" s="11">
        <f>IF(B23&gt;0,B23,0)</f>
        <v/>
      </c>
    </row>
    <row r="24">
      <c r="A24" s="3" t="inlineStr">
        <is>
          <t>Оплата в VKUSNO- I TOCHKA 70107 Gorod Moskva RUS</t>
        </is>
      </c>
      <c r="B24" s="3" t="n">
        <v>-657</v>
      </c>
      <c r="E24" s="11">
        <f>IF(B24&lt;0,B24,0)</f>
        <v/>
      </c>
      <c r="F24" s="11">
        <f>IF(B24&gt;0,B24,0)</f>
        <v/>
      </c>
    </row>
    <row r="25">
      <c r="A25" s="3" t="inlineStr">
        <is>
          <t>VKUSVILL</t>
        </is>
      </c>
      <c r="B25" s="3" t="n">
        <v>-737</v>
      </c>
      <c r="E25" s="11">
        <f>IF(B25&lt;0,B25,0)</f>
        <v/>
      </c>
      <c r="F25" s="11">
        <f>IF(B25&gt;0,B25,0)</f>
        <v/>
      </c>
    </row>
    <row r="26">
      <c r="A26" s="7" t="inlineStr">
        <is>
          <t>Оплата в BELKACAR Gorod Moskva RUS</t>
        </is>
      </c>
      <c r="B26" s="7" t="n">
        <v>-766.59</v>
      </c>
      <c r="E26" s="11">
        <f>IF(B26&lt;0,B26,0)</f>
        <v/>
      </c>
      <c r="F26" s="11">
        <f>IF(B26&gt;0,B26,0)</f>
        <v/>
      </c>
    </row>
    <row r="27">
      <c r="A27" s="3" t="inlineStr">
        <is>
          <t>Перекресток</t>
        </is>
      </c>
      <c r="B27" s="3" t="n">
        <v>-837.87</v>
      </c>
      <c r="E27" s="11">
        <f>IF(B27&lt;0,B27,0)</f>
        <v/>
      </c>
      <c r="F27" s="11">
        <f>IF(B27&gt;0,B27,0)</f>
        <v/>
      </c>
    </row>
    <row r="28">
      <c r="A28" t="inlineStr">
        <is>
          <t>MTS</t>
        </is>
      </c>
      <c r="B28" t="n">
        <v>-900</v>
      </c>
      <c r="E28" s="11">
        <f>IF(B28&lt;0,B28,0)</f>
        <v/>
      </c>
      <c r="F28" s="11">
        <f>IF(B28&gt;0,B28,0)</f>
        <v/>
      </c>
    </row>
    <row r="29">
      <c r="A29" s="3" t="inlineStr">
        <is>
          <t>OKEY</t>
        </is>
      </c>
      <c r="B29" s="3" t="n">
        <v>-905.64</v>
      </c>
      <c r="E29" s="11">
        <f>IF(B29&lt;0,B29,0)</f>
        <v/>
      </c>
      <c r="F29" s="11">
        <f>IF(B29&gt;0,B29,0)</f>
        <v/>
      </c>
    </row>
    <row r="30">
      <c r="A30" t="inlineStr">
        <is>
          <t>Метро</t>
        </is>
      </c>
      <c r="B30" t="n">
        <v>-1000</v>
      </c>
      <c r="E30" s="11">
        <f>IF(B30&lt;0,B30,0)</f>
        <v/>
      </c>
      <c r="F30" s="11">
        <f>IF(B30&gt;0,B30,0)</f>
        <v/>
      </c>
    </row>
    <row r="31">
      <c r="A31" t="inlineStr">
        <is>
          <t>Внутренний перевод на договор 5865597206</t>
        </is>
      </c>
      <c r="B31" t="n">
        <v>-1000</v>
      </c>
      <c r="E31" s="11">
        <f>IF(B31&lt;0,B31,0)</f>
        <v/>
      </c>
      <c r="F31" s="11">
        <f>IF(B31&gt;0,B31,0)</f>
        <v/>
      </c>
    </row>
    <row r="32">
      <c r="A32" t="inlineStr">
        <is>
          <t>Внутренний перевод на договор 5028023421</t>
        </is>
      </c>
      <c r="B32" t="n">
        <v>-1370</v>
      </c>
      <c r="E32" s="11">
        <f>IF(B32&lt;0,B32,0)</f>
        <v/>
      </c>
      <c r="F32" s="11">
        <f>IF(B32&gt;0,B32,0)</f>
        <v/>
      </c>
    </row>
    <row r="33">
      <c r="A33" s="7" t="inlineStr">
        <is>
          <t>Оплата в MOSKVARIUM.RU MOSKVA RUS</t>
        </is>
      </c>
      <c r="B33" s="7" t="n">
        <v>-2600</v>
      </c>
      <c r="E33" s="11">
        <f>IF(B33&lt;0,B33,0)</f>
        <v/>
      </c>
      <c r="F33" s="11">
        <f>IF(B33&gt;0,B33,0)</f>
        <v/>
      </c>
    </row>
    <row r="34">
      <c r="A34" t="inlineStr">
        <is>
          <t>Настя</t>
        </is>
      </c>
      <c r="B34" t="n">
        <v>-4000</v>
      </c>
      <c r="E34" s="11">
        <f>IF(B34&lt;0,B34,0)</f>
        <v/>
      </c>
      <c r="F34" s="11">
        <f>IF(B34&gt;0,B34,0)</f>
        <v/>
      </c>
    </row>
    <row r="35">
      <c r="A35" s="7" t="inlineStr">
        <is>
          <t>Wildberries</t>
        </is>
      </c>
      <c r="B35" s="7" t="n">
        <v>-4205</v>
      </c>
      <c r="E35" s="11">
        <f>IF(B35&lt;0,B35,0)</f>
        <v/>
      </c>
      <c r="F35" s="11">
        <f>IF(B35&gt;0,B35,0)</f>
        <v/>
      </c>
    </row>
    <row r="36">
      <c r="A36" s="2" t="inlineStr">
        <is>
          <t>Столовая</t>
        </is>
      </c>
      <c r="B36" s="2" t="n">
        <v>-5183.699999999999</v>
      </c>
      <c r="E36" s="11">
        <f>IF(B36&lt;0,B36,0)</f>
        <v/>
      </c>
      <c r="F36" s="11">
        <f>IF(B36&gt;0,B36,0)</f>
        <v/>
      </c>
    </row>
    <row r="37">
      <c r="A37" t="inlineStr">
        <is>
          <t>Наташа</t>
        </is>
      </c>
      <c r="B37" t="n">
        <v>-10000</v>
      </c>
      <c r="E37" s="11">
        <f>IF(B37&lt;0,B37,0)</f>
        <v/>
      </c>
      <c r="F37" s="11">
        <f>IF(B37&gt;0,B37,0)</f>
        <v/>
      </c>
    </row>
    <row r="38">
      <c r="A38" t="inlineStr">
        <is>
          <t>Себе на ОЗОН</t>
        </is>
      </c>
      <c r="B38" t="n">
        <v>-10000</v>
      </c>
      <c r="E38" s="11">
        <f>IF(B38&lt;0,B38,0)</f>
        <v/>
      </c>
      <c r="F38" s="11">
        <f>IF(B38&gt;0,B38,0)</f>
        <v/>
      </c>
    </row>
    <row r="39">
      <c r="A39" s="3" t="inlineStr">
        <is>
          <t>Магнит</t>
        </is>
      </c>
      <c r="B39" s="3" t="n">
        <v>-15657.26</v>
      </c>
      <c r="E39" s="11">
        <f>IF(B39&lt;0,B39,0)</f>
        <v/>
      </c>
      <c r="F39" s="11">
        <f>IF(B39&gt;0,B39,0)</f>
        <v/>
      </c>
    </row>
    <row r="40">
      <c r="A40" s="7" t="inlineStr">
        <is>
          <t>Оплата в SPORTMASTER BALASHIHA RUS</t>
        </is>
      </c>
      <c r="B40" s="7" t="n">
        <v>-29610</v>
      </c>
      <c r="E40" s="11">
        <f>IF(B40&lt;0,B40,0)</f>
        <v/>
      </c>
      <c r="F40" s="11">
        <f>IF(B40&gt;0,B40,0)</f>
        <v/>
      </c>
    </row>
    <row r="41">
      <c r="A41" t="inlineStr">
        <is>
          <t>Снятие наличных. Тинькофф Банк, 3519 Москва Россия</t>
        </is>
      </c>
      <c r="B41" t="n">
        <v>-40000</v>
      </c>
      <c r="E41" s="11">
        <f>IF(B41&lt;0,B41,0)</f>
        <v/>
      </c>
      <c r="F41" s="11">
        <f>IF(B41&gt;0,B41,0)</f>
        <v/>
      </c>
    </row>
    <row r="42">
      <c r="A42" t="inlineStr">
        <is>
          <t>Внешний банковский перевод на счёт</t>
        </is>
      </c>
      <c r="B42" t="n">
        <v>-55000</v>
      </c>
      <c r="E42" s="11">
        <f>IF(B42&lt;0,B42,0)</f>
        <v/>
      </c>
      <c r="F42" s="11">
        <f>IF(B42&gt;0,B42,0)</f>
        <v/>
      </c>
    </row>
    <row r="43">
      <c r="E43" s="10">
        <f>SUM(E2:E42)</f>
        <v/>
      </c>
      <c r="F43" s="10">
        <f>SUM(F2:F42)</f>
        <v/>
      </c>
    </row>
    <row r="44">
      <c r="A44" s="24" t="inlineStr">
        <is>
          <t>Еда</t>
        </is>
      </c>
      <c r="B44" s="17">
        <f>SUM(B10,B13:B16,B20:B21,B24:B25,B27,B29,B39)</f>
        <v/>
      </c>
    </row>
    <row r="45">
      <c r="A45" s="24" t="inlineStr">
        <is>
          <t>Столовая</t>
        </is>
      </c>
      <c r="B45" s="16">
        <f>B36</f>
        <v/>
      </c>
    </row>
    <row r="46">
      <c r="A46" s="24" t="inlineStr">
        <is>
          <t>Развлекалово</t>
        </is>
      </c>
      <c r="B46" s="18">
        <f>SUM(B12,B26,B33,B35,B40)</f>
        <v/>
      </c>
    </row>
    <row r="47">
      <c r="A47" s="24" t="inlineStr">
        <is>
          <t>Телефон/интернет</t>
        </is>
      </c>
      <c r="B47" s="19">
        <f>SUM(B22,B23,B28)</f>
        <v/>
      </c>
    </row>
  </sheetData>
  <autoFilter ref="A1:B42">
    <sortState ref="A2:B42">
      <sortCondition descending="1" ref="B1:B42"/>
    </sortState>
  </autoFilter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1"/>
  <sheetViews>
    <sheetView topLeftCell="A22" zoomScale="85" zoomScaleNormal="85" workbookViewId="0">
      <selection activeCell="E30" sqref="E30"/>
    </sheetView>
  </sheetViews>
  <sheetFormatPr baseColWidth="8" defaultRowHeight="14.4"/>
  <cols>
    <col width="36.88671875" customWidth="1" min="1" max="1"/>
    <col width="17.33203125" customWidth="1" style="10" min="2" max="2"/>
    <col width="17.88671875" customWidth="1" style="47" min="3" max="3"/>
    <col width="13.109375" bestFit="1" customWidth="1" style="10" min="5" max="5"/>
    <col width="15" customWidth="1" style="10" min="6" max="6"/>
  </cols>
  <sheetData>
    <row r="1">
      <c r="A1" t="inlineStr">
        <is>
          <t>Описание</t>
        </is>
      </c>
      <c r="B1" s="10" t="inlineStr">
        <is>
          <t>Сумма</t>
        </is>
      </c>
      <c r="C1" s="47" t="inlineStr">
        <is>
          <t>Дата</t>
        </is>
      </c>
      <c r="E1" s="10" t="inlineStr">
        <is>
          <t>Расход</t>
        </is>
      </c>
      <c r="F1" s="10" t="inlineStr">
        <is>
          <t>Приход</t>
        </is>
      </c>
    </row>
    <row r="2" ht="100.8" customHeight="1">
      <c r="A2" t="inlineStr">
        <is>
          <t>Пополнение. Система быстрых</t>
        </is>
      </c>
      <c r="B2" s="10" t="n">
        <v>28050</v>
      </c>
      <c r="C2" s="47" t="inlineStr">
        <is>
          <t>['31.03.2023', '26.03.2023', '15.03.2023', '13.03.2023', '13.03.2023', '13.03.2023', '07.03.2023']</t>
        </is>
      </c>
      <c r="E2" s="11">
        <f>IF(B2&lt;0,B2,0)</f>
        <v/>
      </c>
      <c r="F2" s="11">
        <f>IF(B2&gt;0,B2,0)</f>
        <v/>
      </c>
    </row>
    <row r="3" ht="43.2" customHeight="1">
      <c r="A3" t="inlineStr">
        <is>
          <t>Внутрибанковский перевод с</t>
        </is>
      </c>
      <c r="B3" s="10" t="n">
        <v>21500</v>
      </c>
      <c r="C3" s="47" t="inlineStr">
        <is>
          <t>['31.03.2023', '28.03.2023', '12.03.2023']</t>
        </is>
      </c>
      <c r="E3" s="11">
        <f>IF(B3&lt;0,B3,0)</f>
        <v/>
      </c>
      <c r="F3" s="11">
        <f>IF(B3&gt;0,B3,0)</f>
        <v/>
      </c>
    </row>
    <row r="4">
      <c r="A4" t="inlineStr">
        <is>
          <t>Пополнение. Сбербанк Онлайн 9857</t>
        </is>
      </c>
      <c r="B4" s="10" t="n">
        <v>6000</v>
      </c>
      <c r="C4" s="47" t="inlineStr">
        <is>
          <t>['10.03.2023']</t>
        </is>
      </c>
      <c r="E4" s="11">
        <f>IF(B4&lt;0,B4,0)</f>
        <v/>
      </c>
      <c r="F4" s="11">
        <f>IF(B4&gt;0,B4,0)</f>
        <v/>
      </c>
    </row>
    <row r="5">
      <c r="A5" t="inlineStr">
        <is>
          <t>Кэшбэк за обычные покупки —</t>
        </is>
      </c>
      <c r="B5" s="10" t="n">
        <v>1852</v>
      </c>
      <c r="C5" s="47" t="inlineStr">
        <is>
          <t>['09.03.2023']</t>
        </is>
      </c>
      <c r="E5" s="11">
        <f>IF(B5&lt;0,B5,0)</f>
        <v/>
      </c>
      <c r="F5" s="11">
        <f>IF(B5&gt;0,B5,0)</f>
        <v/>
      </c>
    </row>
    <row r="6">
      <c r="A6" t="inlineStr">
        <is>
          <t>Оплата в PALASHEVSKIJ B 14 7 5</t>
        </is>
      </c>
      <c r="B6" s="10" t="n">
        <v>-23.99</v>
      </c>
      <c r="C6" s="47" t="inlineStr">
        <is>
          <t>['25.03.2023']</t>
        </is>
      </c>
      <c r="E6" s="11">
        <f>IF(B6&lt;0,B6,0)</f>
        <v/>
      </c>
      <c r="F6" s="11">
        <f>IF(B6&gt;0,B6,0)</f>
        <v/>
      </c>
    </row>
    <row r="7">
      <c r="A7" t="inlineStr">
        <is>
          <t>Оплата в AROMATNYJ MIR Gorod</t>
        </is>
      </c>
      <c r="B7" s="10" t="n">
        <v>-83.98</v>
      </c>
      <c r="C7" s="47" t="inlineStr">
        <is>
          <t>['25.03.2023']</t>
        </is>
      </c>
      <c r="E7" s="11">
        <f>IF(B7&lt;0,B7,0)</f>
        <v/>
      </c>
      <c r="F7" s="11">
        <f>IF(B7&gt;0,B7,0)</f>
        <v/>
      </c>
    </row>
    <row r="8">
      <c r="A8" t="inlineStr">
        <is>
          <t>Оплата в DELIMOBIL Gorod Moskva</t>
        </is>
      </c>
      <c r="B8" s="26" t="n">
        <v>-133.03</v>
      </c>
      <c r="C8" s="47" t="inlineStr">
        <is>
          <t>['28.03.2023']</t>
        </is>
      </c>
      <c r="E8" s="11">
        <f>IF(B8&lt;0,B8,0)</f>
        <v/>
      </c>
      <c r="F8" s="11">
        <f>IF(B8&gt;0,B8,0)</f>
        <v/>
      </c>
    </row>
    <row r="9">
      <c r="A9" t="inlineStr">
        <is>
          <t>Оплата в SP_FRUKTY SOKI FRESH</t>
        </is>
      </c>
      <c r="B9" s="20" t="n">
        <v>-205</v>
      </c>
      <c r="C9" s="47" t="inlineStr">
        <is>
          <t>['25.03.2023']</t>
        </is>
      </c>
      <c r="E9" s="11">
        <f>IF(B9&lt;0,B9,0)</f>
        <v/>
      </c>
      <c r="F9" s="11">
        <f>IF(B9&gt;0,B9,0)</f>
        <v/>
      </c>
    </row>
    <row r="10">
      <c r="A10" t="inlineStr">
        <is>
          <t>Вкусно и точка</t>
        </is>
      </c>
      <c r="B10" s="20" t="n">
        <v>-359</v>
      </c>
      <c r="C10" s="47" t="inlineStr">
        <is>
          <t>['18.03.2023']</t>
        </is>
      </c>
      <c r="E10" s="11">
        <f>IF(B10&lt;0,B10,0)</f>
        <v/>
      </c>
      <c r="F10" s="11">
        <f>IF(B10&gt;0,B10,0)</f>
        <v/>
      </c>
    </row>
    <row r="11" ht="43.2" customHeight="1">
      <c r="A11" t="inlineStr">
        <is>
          <t>Красно Белое</t>
        </is>
      </c>
      <c r="B11" s="20" t="n">
        <v>-370.12</v>
      </c>
      <c r="C11" s="47" t="inlineStr">
        <is>
          <t>['25.03.2023', '18.03.2023', '04.03.2023']</t>
        </is>
      </c>
      <c r="E11" s="11">
        <f>IF(B11&lt;0,B11,0)</f>
        <v/>
      </c>
      <c r="F11" s="11">
        <f>IF(B11&gt;0,B11,0)</f>
        <v/>
      </c>
    </row>
    <row r="12" ht="28.8" customHeight="1">
      <c r="A12" t="inlineStr">
        <is>
          <t>Пожертвования в храм</t>
        </is>
      </c>
      <c r="B12" s="27" t="n">
        <v>-600</v>
      </c>
      <c r="C12" s="47" t="inlineStr">
        <is>
          <t>['26.03.2023', '19.03.2023']</t>
        </is>
      </c>
      <c r="E12" s="11">
        <f>IF(B12&lt;0,B12,0)</f>
        <v/>
      </c>
      <c r="F12" s="11">
        <f>IF(B12&gt;0,B12,0)</f>
        <v/>
      </c>
    </row>
    <row r="13">
      <c r="A13" t="inlineStr">
        <is>
          <t>Тинькофф мобайл</t>
        </is>
      </c>
      <c r="B13" s="21" t="n">
        <v>-600</v>
      </c>
      <c r="C13" s="47" t="inlineStr">
        <is>
          <t>['16.03.2023']</t>
        </is>
      </c>
      <c r="E13" s="11">
        <f>IF(B13&lt;0,B13,0)</f>
        <v/>
      </c>
      <c r="F13" s="11">
        <f>IF(B13&gt;0,B13,0)</f>
        <v/>
      </c>
    </row>
    <row r="14" ht="43.2" customHeight="1">
      <c r="A14" t="inlineStr">
        <is>
          <t>Оплата в SPAR 352 Gorod Moskva</t>
        </is>
      </c>
      <c r="B14" s="20" t="n">
        <v>-604.88</v>
      </c>
      <c r="C14" s="47" t="inlineStr">
        <is>
          <t>['11.03.2023', '11.03.2023', '11.03.2023']</t>
        </is>
      </c>
      <c r="E14" s="11">
        <f>IF(B14&lt;0,B14,0)</f>
        <v/>
      </c>
      <c r="F14" s="11">
        <f>IF(B14&gt;0,B14,0)</f>
        <v/>
      </c>
    </row>
    <row r="15">
      <c r="A15" t="inlineStr">
        <is>
          <t>Оплата в KAFE PIROG-KHAUZ Gorod</t>
        </is>
      </c>
      <c r="B15" s="20" t="n">
        <v>-670</v>
      </c>
      <c r="C15" s="47" t="inlineStr">
        <is>
          <t>['11.03.2023']</t>
        </is>
      </c>
      <c r="E15" s="11">
        <f>IF(B15&lt;0,B15,0)</f>
        <v/>
      </c>
      <c r="F15" s="11">
        <f>IF(B15&gt;0,B15,0)</f>
        <v/>
      </c>
    </row>
    <row r="16" ht="187.2" customHeight="1">
      <c r="A16" t="inlineStr">
        <is>
          <t>Белка</t>
        </is>
      </c>
      <c r="B16" s="26" t="n">
        <v>-1026.56</v>
      </c>
      <c r="C16" s="47" t="inlineStr">
        <is>
          <t>['25.03.2023', '24.03.2023', '18.03.2023', '16.03.2023', '16.03.2023', '14.03.2023', '13.03.2023', '13.03.2023', '11.03.2023', '11.03.2023', '04.03.2023', '04.03.2023', '04.03.2023']</t>
        </is>
      </c>
      <c r="E16" s="11">
        <f>IF(B16&lt;0,B16,0)</f>
        <v/>
      </c>
      <c r="F16" s="11">
        <f>IF(B16&gt;0,B16,0)</f>
        <v/>
      </c>
    </row>
    <row r="17" ht="43.2" customHeight="1">
      <c r="A17" t="inlineStr">
        <is>
          <t>Внутренний перевод на договор</t>
        </is>
      </c>
      <c r="B17" s="10" t="n">
        <v>-1800</v>
      </c>
      <c r="C17" s="47" t="inlineStr">
        <is>
          <t>['30.03.2023', '15.03.2023', '04.03.2023']</t>
        </is>
      </c>
      <c r="E17" s="11">
        <f>IF(B17&lt;0,B17,0)</f>
        <v/>
      </c>
      <c r="F17" s="11">
        <f>IF(B17&gt;0,B17,0)</f>
        <v/>
      </c>
    </row>
    <row r="18">
      <c r="A18" t="inlineStr">
        <is>
          <t>Оплата в FlowerLand Moskva RUS 1118</t>
        </is>
      </c>
      <c r="B18" s="25" t="n">
        <v>-3680</v>
      </c>
      <c r="C18" s="47" t="inlineStr">
        <is>
          <t>['07.03.2023']</t>
        </is>
      </c>
      <c r="E18" s="11">
        <f>IF(B18&lt;0,B18,0)</f>
        <v/>
      </c>
      <c r="F18" s="11">
        <f>IF(B18&gt;0,B18,0)</f>
        <v/>
      </c>
    </row>
    <row r="19">
      <c r="A19" t="inlineStr">
        <is>
          <t>Оплата в ZOLOTOE YABLOKO</t>
        </is>
      </c>
      <c r="B19" s="25" t="n">
        <v>-5000</v>
      </c>
      <c r="C19" s="47" t="inlineStr">
        <is>
          <t>['07.03.2023']</t>
        </is>
      </c>
      <c r="E19" s="11">
        <f>IF(B19&lt;0,B19,0)</f>
        <v/>
      </c>
      <c r="F19" s="11">
        <f>IF(B19&gt;0,B19,0)</f>
        <v/>
      </c>
    </row>
    <row r="20" ht="57.6" customHeight="1">
      <c r="A20" t="inlineStr">
        <is>
          <t>VKUSVILL</t>
        </is>
      </c>
      <c r="B20" s="13" t="n">
        <v>-5392</v>
      </c>
      <c r="C20" s="47" t="inlineStr">
        <is>
          <t>['30.03.2023', '28.03.2023', '26.03.2023', '23.03.2023']</t>
        </is>
      </c>
      <c r="E20" s="11">
        <f>IF(B20&lt;0,B20,0)</f>
        <v/>
      </c>
      <c r="F20" s="11">
        <f>IF(B20&gt;0,B20,0)</f>
        <v/>
      </c>
    </row>
    <row r="21" ht="316.8" customHeight="1">
      <c r="A21" t="inlineStr">
        <is>
          <t>Столовая</t>
        </is>
      </c>
      <c r="B21" s="16" t="n">
        <v>-7974.16</v>
      </c>
      <c r="C21" s="47" t="inlineStr">
        <is>
          <t>['31.03.2023', '30.03.2023', '29.03.2023', '28.03.2023', '27.03.2023', '24.03.2023', '23.03.2023', '22.03.2023', '21.03.2023', '20.03.2023', '17.03.2023', '16.03.2023', '15.03.2023', '14.03.2023', '13.03.2023', '10.03.2023', '09.03.2023', '07.03.2023', '06.03.2023', '03.03.2023', '02.03.2023', '01.03.2023']</t>
        </is>
      </c>
      <c r="E21" s="11">
        <f>IF(B21&lt;0,B21,0)</f>
        <v/>
      </c>
      <c r="F21" s="11">
        <f>IF(B21&gt;0,B21,0)</f>
        <v/>
      </c>
    </row>
    <row r="22" ht="115.2" customHeight="1">
      <c r="A22" t="inlineStr">
        <is>
          <t>Магнит</t>
        </is>
      </c>
      <c r="B22" s="13" t="n">
        <v>-9720.18</v>
      </c>
      <c r="C22" s="47" t="inlineStr">
        <is>
          <t>['30.03.2023', '21.03.2023', '19.03.2023', '17.03.2023', '12.03.2023', '08.03.2023', '05.03.2023', '02.03.2023']</t>
        </is>
      </c>
      <c r="E22" s="11">
        <f>IF(B22&lt;0,B22,0)</f>
        <v/>
      </c>
      <c r="F22" s="11">
        <f>IF(B22&gt;0,B22,0)</f>
        <v/>
      </c>
    </row>
    <row r="23">
      <c r="E23" s="10">
        <f>SUM(E2:E22)</f>
        <v/>
      </c>
      <c r="F23" s="10">
        <f>SUM(F2:F22)</f>
        <v/>
      </c>
    </row>
    <row r="26">
      <c r="A26" s="24" t="inlineStr">
        <is>
          <t>Еда для дома</t>
        </is>
      </c>
      <c r="B26" s="13">
        <f>B20+B22</f>
        <v/>
      </c>
    </row>
    <row r="27">
      <c r="A27" s="24" t="inlineStr">
        <is>
          <t>Столовая</t>
        </is>
      </c>
      <c r="B27" s="16">
        <f>B21</f>
        <v/>
      </c>
      <c r="E27" s="10">
        <f>F23+E23</f>
        <v/>
      </c>
    </row>
    <row r="28">
      <c r="A28" s="24" t="inlineStr">
        <is>
          <t>Развлекалово еда</t>
        </is>
      </c>
      <c r="B28" s="20">
        <f>SUM(B9:B11,B14:B15)</f>
        <v/>
      </c>
    </row>
    <row r="29">
      <c r="A29" s="24" t="inlineStr">
        <is>
          <t>Телефон/интернет/метро</t>
        </is>
      </c>
      <c r="B29" s="21">
        <f>B13</f>
        <v/>
      </c>
    </row>
    <row r="30">
      <c r="A30" s="24" t="inlineStr">
        <is>
          <t>Мои покупки</t>
        </is>
      </c>
      <c r="B30" s="22" t="n"/>
    </row>
    <row r="31">
      <c r="A31" s="24" t="inlineStr">
        <is>
          <t>Покупки Жени</t>
        </is>
      </c>
      <c r="B31" s="25">
        <f>B18+B19</f>
        <v/>
      </c>
    </row>
    <row r="32">
      <c r="A32" s="24" t="inlineStr">
        <is>
          <t>Развлекалово осталтьное</t>
        </is>
      </c>
      <c r="B32" s="26">
        <f>B16</f>
        <v/>
      </c>
    </row>
    <row r="33">
      <c r="A33" s="23" t="inlineStr">
        <is>
          <t>В храм пожертвования</t>
        </is>
      </c>
      <c r="B33" s="27">
        <f>B12</f>
        <v/>
      </c>
    </row>
    <row r="36">
      <c r="A36" t="inlineStr">
        <is>
          <t>перевод аренда</t>
        </is>
      </c>
      <c r="B36" s="11">
        <f>-27500-7500</f>
        <v/>
      </c>
    </row>
    <row r="39">
      <c r="A39" s="31" t="inlineStr">
        <is>
          <t>сумма потраченных денег</t>
        </is>
      </c>
      <c r="B39" s="32">
        <f>SUM(B26:B37)</f>
        <v/>
      </c>
    </row>
    <row r="41">
      <c r="A41" s="3" t="inlineStr">
        <is>
          <t>отложил</t>
        </is>
      </c>
      <c r="B41" s="17">
        <f>130000+B39</f>
        <v/>
      </c>
    </row>
  </sheetData>
  <autoFilter ref="A1:C1">
    <sortState ref="A2:C22">
      <sortCondition descending="1" ref="B1"/>
    </sortState>
  </autoFilter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6"/>
  <sheetViews>
    <sheetView topLeftCell="A37" zoomScale="85" zoomScaleNormal="85" workbookViewId="0">
      <selection activeCell="A42" sqref="A42:B56"/>
    </sheetView>
  </sheetViews>
  <sheetFormatPr baseColWidth="8" defaultRowHeight="14.4"/>
  <cols>
    <col width="43.44140625" customWidth="1" min="1" max="1"/>
    <col width="22.6640625" customWidth="1" style="11" min="2" max="2"/>
    <col width="21.5546875" customWidth="1" style="47" min="3" max="3"/>
    <col width="13.109375" bestFit="1" customWidth="1" style="10" min="5" max="5"/>
    <col width="15" customWidth="1" style="10" min="6" max="6"/>
  </cols>
  <sheetData>
    <row r="1">
      <c r="A1" t="inlineStr">
        <is>
          <t>Описание</t>
        </is>
      </c>
      <c r="B1" s="11" t="inlineStr">
        <is>
          <t>Сумма</t>
        </is>
      </c>
      <c r="C1" s="47" t="inlineStr">
        <is>
          <t>Дата</t>
        </is>
      </c>
      <c r="E1" s="10" t="inlineStr">
        <is>
          <t>Расход</t>
        </is>
      </c>
      <c r="F1" s="10" t="inlineStr">
        <is>
          <t>Приход</t>
        </is>
      </c>
    </row>
    <row r="2" ht="57.6" customHeight="1">
      <c r="A2" t="inlineStr">
        <is>
          <t>Внесение наличных через банкомат</t>
        </is>
      </c>
      <c r="B2" s="11" t="n">
        <v>138000</v>
      </c>
      <c r="C2" s="47" t="inlineStr">
        <is>
          <t>['29.04.2023', '26.04.2023', '01.04.2023', '01.04.2023']</t>
        </is>
      </c>
      <c r="E2" s="11">
        <f>IF(B2&lt;0,B2,0)</f>
        <v/>
      </c>
      <c r="F2" s="11">
        <f>IF(B2&gt;0,B2,0)</f>
        <v/>
      </c>
    </row>
    <row r="3">
      <c r="A3" t="inlineStr">
        <is>
          <t>Внутрибанковский перевод с</t>
        </is>
      </c>
      <c r="B3" s="11" t="n">
        <v>20000</v>
      </c>
      <c r="C3" s="47" t="inlineStr">
        <is>
          <t>['12.04.2023']</t>
        </is>
      </c>
      <c r="E3" s="11">
        <f>IF(B3&lt;0,B3,0)</f>
        <v/>
      </c>
      <c r="F3" s="11">
        <f>IF(B3&gt;0,B3,0)</f>
        <v/>
      </c>
    </row>
    <row r="4" ht="28.8" customHeight="1">
      <c r="A4" t="inlineStr">
        <is>
          <t>Пополнение. Система быстрых</t>
        </is>
      </c>
      <c r="B4" s="11" t="n">
        <v>14000</v>
      </c>
      <c r="C4" s="47" t="inlineStr">
        <is>
          <t>['21.04.2023', '06.04.2023']</t>
        </is>
      </c>
      <c r="E4" s="11">
        <f>IF(B4&lt;0,B4,0)</f>
        <v/>
      </c>
      <c r="F4" s="11">
        <f>IF(B4&gt;0,B4,0)</f>
        <v/>
      </c>
    </row>
    <row r="5">
      <c r="A5" t="inlineStr">
        <is>
          <t>Пополнение. Сбербанк Онлайн 9857</t>
        </is>
      </c>
      <c r="B5" s="11" t="n">
        <v>7500</v>
      </c>
      <c r="C5" s="47" t="inlineStr">
        <is>
          <t>['10.04.2023']</t>
        </is>
      </c>
      <c r="E5" s="11">
        <f>IF(B5&lt;0,B5,0)</f>
        <v/>
      </c>
      <c r="F5" s="11">
        <f>IF(B5&gt;0,B5,0)</f>
        <v/>
      </c>
    </row>
    <row r="6">
      <c r="A6" t="inlineStr">
        <is>
          <t>Кэшбэк за обычные покупки —</t>
        </is>
      </c>
      <c r="B6" s="11" t="n">
        <v>334</v>
      </c>
      <c r="C6" s="47" t="inlineStr">
        <is>
          <t>['09.04.2023']</t>
        </is>
      </c>
      <c r="E6" s="11">
        <f>IF(B6&lt;0,B6,0)</f>
        <v/>
      </c>
      <c r="F6" s="11">
        <f>IF(B6&gt;0,B6,0)</f>
        <v/>
      </c>
    </row>
    <row r="7" ht="28.8" customHeight="1">
      <c r="A7" t="inlineStr">
        <is>
          <t>Возврат средств по операции</t>
        </is>
      </c>
      <c r="B7" s="11" t="n">
        <v>257.76</v>
      </c>
      <c r="C7" s="47" t="inlineStr">
        <is>
          <t>['16.04.2023', '06.04.2023']</t>
        </is>
      </c>
      <c r="E7" s="11">
        <f>IF(B7&lt;0,B7,0)</f>
        <v/>
      </c>
      <c r="F7" s="11">
        <f>IF(B7&gt;0,B7,0)</f>
        <v/>
      </c>
    </row>
    <row r="8">
      <c r="A8" t="inlineStr">
        <is>
          <t>Оплата в Ip Umarowa Moskva RUS 1118</t>
        </is>
      </c>
      <c r="B8" s="11" t="n">
        <v>-90</v>
      </c>
      <c r="C8" s="47" t="inlineStr">
        <is>
          <t>['29.04.2023']</t>
        </is>
      </c>
      <c r="E8" s="11">
        <f>IF(B8&lt;0,B8,0)</f>
        <v/>
      </c>
      <c r="F8" s="11">
        <f>IF(B8&gt;0,B8,0)</f>
        <v/>
      </c>
    </row>
    <row r="9">
      <c r="A9" t="inlineStr">
        <is>
          <t>Оплата в EVO_IP GUSEJNOV I.S.</t>
        </is>
      </c>
      <c r="B9" s="11" t="n">
        <v>-100</v>
      </c>
      <c r="C9" s="47" t="inlineStr">
        <is>
          <t>['19.04.2023']</t>
        </is>
      </c>
      <c r="E9" s="11">
        <f>IF(B9&lt;0,B9,0)</f>
        <v/>
      </c>
      <c r="F9" s="11">
        <f>IF(B9&gt;0,B9,0)</f>
        <v/>
      </c>
    </row>
    <row r="10">
      <c r="A10" t="inlineStr">
        <is>
          <t>Оплата в BURGER KING 0892 Gorod</t>
        </is>
      </c>
      <c r="B10" s="18" t="n">
        <v>-109.99</v>
      </c>
      <c r="C10" s="47" t="inlineStr">
        <is>
          <t>['09.04.2023']</t>
        </is>
      </c>
      <c r="E10" s="11">
        <f>IF(B10&lt;0,B10,0)</f>
        <v/>
      </c>
      <c r="F10" s="11">
        <f>IF(B10&gt;0,B10,0)</f>
        <v/>
      </c>
    </row>
    <row r="11">
      <c r="A11" t="inlineStr">
        <is>
          <t>Оплата в CHAYKHANA HIMKI RUS 1118</t>
        </is>
      </c>
      <c r="B11" s="18" t="n">
        <v>-195</v>
      </c>
      <c r="C11" s="47" t="inlineStr">
        <is>
          <t>['29.04.2023']</t>
        </is>
      </c>
      <c r="E11" s="11">
        <f>IF(B11&lt;0,B11,0)</f>
        <v/>
      </c>
      <c r="F11" s="11">
        <f>IF(B11&gt;0,B11,0)</f>
        <v/>
      </c>
    </row>
    <row r="12">
      <c r="A12" t="inlineStr">
        <is>
          <t>Самокат</t>
        </is>
      </c>
      <c r="B12" s="25" t="n">
        <v>-214.96</v>
      </c>
      <c r="C12" s="47" t="inlineStr">
        <is>
          <t>['29.04.2023']</t>
        </is>
      </c>
      <c r="E12" s="11">
        <f>IF(B12&lt;0,B12,0)</f>
        <v/>
      </c>
      <c r="F12" s="11">
        <f>IF(B12&gt;0,B12,0)</f>
        <v/>
      </c>
    </row>
    <row r="13" ht="28.8" customHeight="1">
      <c r="A13" t="inlineStr">
        <is>
          <t>Дикси</t>
        </is>
      </c>
      <c r="B13" s="18" t="n">
        <v>-254.89</v>
      </c>
      <c r="C13" s="47" t="inlineStr">
        <is>
          <t>['22.04.2023', '22.04.2023']</t>
        </is>
      </c>
      <c r="E13" s="11">
        <f>IF(B13&lt;0,B13,0)</f>
        <v/>
      </c>
      <c r="F13" s="11">
        <f>IF(B13&gt;0,B13,0)</f>
        <v/>
      </c>
    </row>
    <row r="14">
      <c r="A14" t="inlineStr">
        <is>
          <t>Красно Белое</t>
        </is>
      </c>
      <c r="B14" s="18" t="n">
        <v>-256.65</v>
      </c>
      <c r="C14" s="47" t="inlineStr">
        <is>
          <t>['09.04.2023']</t>
        </is>
      </c>
      <c r="E14" s="11">
        <f>IF(B14&lt;0,B14,0)</f>
        <v/>
      </c>
      <c r="F14" s="11">
        <f>IF(B14&gt;0,B14,0)</f>
        <v/>
      </c>
    </row>
    <row r="15">
      <c r="A15" t="inlineStr">
        <is>
          <t>Вкусно и точка</t>
        </is>
      </c>
      <c r="B15" s="18" t="n">
        <v>-298</v>
      </c>
      <c r="C15" s="47" t="inlineStr">
        <is>
          <t>['30.04.2023']</t>
        </is>
      </c>
      <c r="E15" s="11">
        <f>IF(B15&lt;0,B15,0)</f>
        <v/>
      </c>
      <c r="F15" s="11">
        <f>IF(B15&gt;0,B15,0)</f>
        <v/>
      </c>
    </row>
    <row r="16">
      <c r="A16" t="inlineStr">
        <is>
          <t>Оплата в TD KALISTO KRASNOGORSK</t>
        </is>
      </c>
      <c r="B16" s="16" t="n">
        <v>-484.94</v>
      </c>
      <c r="C16" s="47" t="inlineStr">
        <is>
          <t>['18.04.2023']</t>
        </is>
      </c>
      <c r="E16" s="11">
        <f>IF(B16&lt;0,B16,0)</f>
        <v/>
      </c>
      <c r="F16" s="11">
        <f>IF(B16&gt;0,B16,0)</f>
        <v/>
      </c>
    </row>
    <row r="17">
      <c r="A17" t="inlineStr">
        <is>
          <t>Оплата в BELORUSSKAYA MOSKVA</t>
        </is>
      </c>
      <c r="B17" s="21" t="n">
        <v>-500</v>
      </c>
      <c r="C17" s="47" t="inlineStr">
        <is>
          <t>['23.04.2023']</t>
        </is>
      </c>
      <c r="E17" s="11">
        <f>IF(B17&lt;0,B17,0)</f>
        <v/>
      </c>
      <c r="F17" s="11">
        <f>IF(B17&gt;0,B17,0)</f>
        <v/>
      </c>
    </row>
    <row r="18">
      <c r="A18" t="inlineStr">
        <is>
          <t>Метро</t>
        </is>
      </c>
      <c r="B18" s="21" t="n">
        <v>-500</v>
      </c>
      <c r="C18" s="47" t="inlineStr">
        <is>
          <t>['15.04.2023']</t>
        </is>
      </c>
      <c r="E18" s="11">
        <f>IF(B18&lt;0,B18,0)</f>
        <v/>
      </c>
      <c r="F18" s="11">
        <f>IF(B18&gt;0,B18,0)</f>
        <v/>
      </c>
    </row>
    <row r="19">
      <c r="A19" t="inlineStr">
        <is>
          <t>Тинькофф мобайл</t>
        </is>
      </c>
      <c r="B19" s="21" t="n">
        <v>-500</v>
      </c>
      <c r="C19" s="47" t="inlineStr">
        <is>
          <t>['15.04.2023']</t>
        </is>
      </c>
      <c r="E19" s="11">
        <f>IF(B19&lt;0,B19,0)</f>
        <v/>
      </c>
      <c r="F19" s="11">
        <f>IF(B19&gt;0,B19,0)</f>
        <v/>
      </c>
    </row>
    <row r="20" ht="28.8" customHeight="1">
      <c r="A20" t="inlineStr">
        <is>
          <t>Оплата в KASSA HIMKI RUS 1118</t>
        </is>
      </c>
      <c r="B20" s="21" t="n">
        <v>-500</v>
      </c>
      <c r="C20" s="47" t="inlineStr">
        <is>
          <t>['08.04.2023', '01.04.2023']</t>
        </is>
      </c>
      <c r="E20" s="11">
        <f>IF(B20&lt;0,B20,0)</f>
        <v/>
      </c>
      <c r="F20" s="11">
        <f>IF(B20&gt;0,B20,0)</f>
        <v/>
      </c>
    </row>
    <row r="21" ht="100.8" customHeight="1">
      <c r="A21" t="inlineStr">
        <is>
          <t>Белка</t>
        </is>
      </c>
      <c r="B21" s="26" t="n">
        <v>-681.03</v>
      </c>
      <c r="C21" s="47" t="inlineStr">
        <is>
          <t>['18.04.2023', '18.04.2023', '11.04.2023', '11.04.2023', '07.04.2023', '07.04.2023', '07.04.2023']</t>
        </is>
      </c>
      <c r="E21" s="11">
        <f>IF(B21&lt;0,B21,0)</f>
        <v/>
      </c>
      <c r="F21" s="11">
        <f>IF(B21&gt;0,B21,0)</f>
        <v/>
      </c>
    </row>
    <row r="22" ht="43.2" customHeight="1">
      <c r="A22" t="inlineStr">
        <is>
          <t>Пожертвования в храм</t>
        </is>
      </c>
      <c r="B22" s="27" t="n">
        <v>-750</v>
      </c>
      <c r="C22" s="47" t="inlineStr">
        <is>
          <t>['30.04.2023', '23.04.2023', '09.04.2023']</t>
        </is>
      </c>
      <c r="E22" s="11">
        <f>IF(B22&lt;0,B22,0)</f>
        <v/>
      </c>
      <c r="F22" s="11">
        <f>IF(B22&gt;0,B22,0)</f>
        <v/>
      </c>
    </row>
    <row r="23" ht="28.8" customHeight="1">
      <c r="A23" t="inlineStr">
        <is>
          <t>Аптека</t>
        </is>
      </c>
      <c r="B23" s="11" t="n">
        <v>-762.03</v>
      </c>
      <c r="C23" s="47" t="inlineStr">
        <is>
          <t>['19.04.2023', '04.04.2023']</t>
        </is>
      </c>
      <c r="E23" s="11">
        <f>IF(B23&lt;0,B23,0)</f>
        <v/>
      </c>
      <c r="F23" s="11">
        <f>IF(B23&gt;0,B23,0)</f>
        <v/>
      </c>
    </row>
    <row r="24">
      <c r="A24" t="inlineStr">
        <is>
          <t>Оплата в YANDEX*4121*TAXI</t>
        </is>
      </c>
      <c r="B24" s="28" t="n">
        <v>-902</v>
      </c>
      <c r="C24" s="47" t="inlineStr">
        <is>
          <t>['08.04.2023']</t>
        </is>
      </c>
      <c r="E24" s="11">
        <f>IF(B24&lt;0,B24,0)</f>
        <v/>
      </c>
      <c r="F24" s="11">
        <f>IF(B24&gt;0,B24,0)</f>
        <v/>
      </c>
    </row>
    <row r="25">
      <c r="A25" t="inlineStr">
        <is>
          <t>Деливери клаб</t>
        </is>
      </c>
      <c r="B25" s="13" t="n">
        <v>-1041</v>
      </c>
      <c r="C25" s="47" t="inlineStr">
        <is>
          <t>['16.04.2023']</t>
        </is>
      </c>
      <c r="E25" s="11">
        <f>IF(B25&lt;0,B25,0)</f>
        <v/>
      </c>
      <c r="F25" s="11">
        <f>IF(B25&gt;0,B25,0)</f>
        <v/>
      </c>
    </row>
    <row r="26" ht="28.8" customHeight="1">
      <c r="A26" t="inlineStr">
        <is>
          <t>Оплата в YANDEX*5411*DC Moscow</t>
        </is>
      </c>
      <c r="B26" s="13" t="n">
        <v>-1214.46</v>
      </c>
      <c r="C26" s="47" t="inlineStr">
        <is>
          <t>['18.04.2023', '18.04.2023']</t>
        </is>
      </c>
      <c r="E26" s="11">
        <f>IF(B26&lt;0,B26,0)</f>
        <v/>
      </c>
      <c r="F26" s="11">
        <f>IF(B26&gt;0,B26,0)</f>
        <v/>
      </c>
    </row>
    <row r="27">
      <c r="A27" t="inlineStr">
        <is>
          <t>Оплата в X5 DIGITAL LOYALTY Gorod</t>
        </is>
      </c>
      <c r="B27" s="13" t="n">
        <v>-1315.92</v>
      </c>
      <c r="C27" s="47" t="inlineStr">
        <is>
          <t>['26.04.2023']</t>
        </is>
      </c>
      <c r="E27" s="11">
        <f>IF(B27&lt;0,B27,0)</f>
        <v/>
      </c>
      <c r="F27" s="11">
        <f>IF(B27&gt;0,B27,0)</f>
        <v/>
      </c>
    </row>
    <row r="28">
      <c r="A28" t="inlineStr">
        <is>
          <t>Оплата в TSVETY MOSKVA RUS 1118</t>
        </is>
      </c>
      <c r="B28" s="28" t="n">
        <v>-1400</v>
      </c>
      <c r="C28" s="47" t="inlineStr">
        <is>
          <t>['07.04.2023']</t>
        </is>
      </c>
      <c r="E28" s="11">
        <f>IF(B28&lt;0,B28,0)</f>
        <v/>
      </c>
      <c r="F28" s="11">
        <f>IF(B28&gt;0,B28,0)</f>
        <v/>
      </c>
    </row>
    <row r="29" ht="72" customHeight="1">
      <c r="A29" t="inlineStr">
        <is>
          <t>Пятерочка</t>
        </is>
      </c>
      <c r="B29" s="13" t="n">
        <v>-1520.96</v>
      </c>
      <c r="C29" s="47" t="inlineStr">
        <is>
          <t>['28.04.2023', '22.04.2023', '15.04.2023', '09.04.2023', '09.04.2023']</t>
        </is>
      </c>
      <c r="E29" s="11">
        <f>IF(B29&lt;0,B29,0)</f>
        <v/>
      </c>
      <c r="F29" s="11">
        <f>IF(B29&gt;0,B29,0)</f>
        <v/>
      </c>
    </row>
    <row r="30">
      <c r="A30" t="inlineStr">
        <is>
          <t>Оплата в Mnogo TSvetov (125212)</t>
        </is>
      </c>
      <c r="B30" s="28" t="n">
        <v>-1625</v>
      </c>
      <c r="C30" s="47" t="inlineStr">
        <is>
          <t>['23.04.2023']</t>
        </is>
      </c>
      <c r="E30" s="11">
        <f>IF(B30&lt;0,B30,0)</f>
        <v/>
      </c>
      <c r="F30" s="11">
        <f>IF(B30&gt;0,B30,0)</f>
        <v/>
      </c>
    </row>
    <row r="31" ht="43.2" customHeight="1">
      <c r="A31" t="inlineStr">
        <is>
          <t>Теремок</t>
        </is>
      </c>
      <c r="B31" s="18" t="n">
        <v>-2075</v>
      </c>
      <c r="C31" s="47" t="inlineStr">
        <is>
          <t>['15.04.2023', '09.04.2023', '08.04.2023']</t>
        </is>
      </c>
      <c r="E31" s="11">
        <f>IF(B31&lt;0,B31,0)</f>
        <v/>
      </c>
      <c r="F31" s="11">
        <f>IF(B31&gt;0,B31,0)</f>
        <v/>
      </c>
    </row>
    <row r="32">
      <c r="A32" t="inlineStr">
        <is>
          <t>Внешний банковский перевод на</t>
        </is>
      </c>
      <c r="B32" s="11" t="n">
        <v>-2738</v>
      </c>
      <c r="C32" s="47" t="inlineStr">
        <is>
          <t>['08.04.2023']</t>
        </is>
      </c>
      <c r="E32" s="11">
        <f>IF(B32&lt;0,B32,0)</f>
        <v/>
      </c>
      <c r="F32" s="11">
        <f>IF(B32&gt;0,B32,0)</f>
        <v/>
      </c>
    </row>
    <row r="33" ht="115.2" customHeight="1">
      <c r="A33" t="inlineStr">
        <is>
          <t>VKUSVILL</t>
        </is>
      </c>
      <c r="B33" s="13" t="n">
        <v>-3770.86</v>
      </c>
      <c r="C33" s="47" t="inlineStr">
        <is>
          <t>['24.04.2023', '23.04.2023', '18.04.2023', '17.04.2023', '13.04.2023', '05.04.2023', '02.04.2023', '01.04.2023']</t>
        </is>
      </c>
      <c r="E33" s="11">
        <f>IF(B33&lt;0,B33,0)</f>
        <v/>
      </c>
      <c r="F33" s="11">
        <f>IF(B33&gt;0,B33,0)</f>
        <v/>
      </c>
    </row>
    <row r="34" ht="259.2" customHeight="1">
      <c r="A34" t="inlineStr">
        <is>
          <t>Столовая</t>
        </is>
      </c>
      <c r="B34" s="29" t="n">
        <v>-6943.36</v>
      </c>
      <c r="C34" s="47" t="inlineStr">
        <is>
          <t>['28.04.2023', '27.04.2023', '26.04.2023', '25.04.2023', '24.04.2023', '21.04.2023', '20.04.2023', '19.04.2023', '14.04.2023', '13.04.2023', '12.04.2023', '11.04.2023', '10.04.2023', '07.04.2023', '06.04.2023', '05.04.2023', '04.04.2023', '03.04.2023']</t>
        </is>
      </c>
      <c r="E34" s="11">
        <f>IF(B34&lt;0,B34,0)</f>
        <v/>
      </c>
      <c r="F34" s="11">
        <f>IF(B34&gt;0,B34,0)</f>
        <v/>
      </c>
    </row>
    <row r="35">
      <c r="A35" t="inlineStr">
        <is>
          <t>Оплата в MASTERPOST SANKT-</t>
        </is>
      </c>
      <c r="B35" s="28" t="n">
        <v>-8625</v>
      </c>
      <c r="C35" s="47" t="inlineStr">
        <is>
          <t>['20.04.2023']</t>
        </is>
      </c>
      <c r="E35" s="11">
        <f>IF(B35&lt;0,B35,0)</f>
        <v/>
      </c>
      <c r="F35" s="11">
        <f>IF(B35&gt;0,B35,0)</f>
        <v/>
      </c>
    </row>
    <row r="36" ht="187.2" customHeight="1">
      <c r="A36" t="inlineStr">
        <is>
          <t>Магнит</t>
        </is>
      </c>
      <c r="B36" s="13" t="n">
        <v>-14467.24</v>
      </c>
      <c r="C36" s="47" t="inlineStr">
        <is>
          <t>['30.04.2023', '24.04.2023', '21.04.2023', '17.04.2023', '13.04.2023', '11.04.2023', '08.04.2023', '08.04.2023', '06.04.2023', '05.04.2023', '03.04.2023', '02.04.2023', '01.04.2023']</t>
        </is>
      </c>
      <c r="E36" s="11">
        <f>IF(B36&lt;0,B36,0)</f>
        <v/>
      </c>
      <c r="F36" s="11">
        <f>IF(B36&gt;0,B36,0)</f>
        <v/>
      </c>
    </row>
    <row r="37" ht="57.6" customHeight="1">
      <c r="A37" t="inlineStr">
        <is>
          <t>Внутренний перевод на договор</t>
        </is>
      </c>
      <c r="B37" s="11" t="n">
        <v>-28700</v>
      </c>
      <c r="C37" s="47" t="inlineStr">
        <is>
          <t>['26.04.2023', '20.04.2023', '19.04.2023', '16.04.2023']</t>
        </is>
      </c>
      <c r="E37" s="11">
        <f>IF(B37&lt;0,B37,0)</f>
        <v/>
      </c>
      <c r="F37" s="11">
        <f>IF(B37&gt;0,B37,0)</f>
        <v/>
      </c>
    </row>
    <row r="38" ht="57.6" customHeight="1">
      <c r="A38" t="inlineStr">
        <is>
          <t>Спортмастер</t>
        </is>
      </c>
      <c r="B38" s="30" t="n">
        <v>-32238</v>
      </c>
      <c r="C38" s="47" t="inlineStr">
        <is>
          <t>['28.04.2023', '18.04.2023', '13.04.2023', '11.04.2023']</t>
        </is>
      </c>
      <c r="E38" s="11">
        <f>IF(B38&lt;0,B38,0)</f>
        <v/>
      </c>
      <c r="F38" s="11">
        <f>IF(B38&gt;0,B38,0)</f>
        <v/>
      </c>
    </row>
    <row r="39" ht="57.6" customHeight="1">
      <c r="A39" t="inlineStr">
        <is>
          <t>Внешний перевод по номеру</t>
        </is>
      </c>
      <c r="B39" s="11" t="n">
        <v>-41290</v>
      </c>
      <c r="C39" s="47" t="inlineStr">
        <is>
          <t>['30.04.2023', '29.04.2023', '27.04.2023', '19.04.2023']</t>
        </is>
      </c>
      <c r="E39" s="11">
        <f>IF(B39&lt;0,B39,0)</f>
        <v/>
      </c>
      <c r="F39" s="11">
        <f>IF(B39&gt;0,B39,0)</f>
        <v/>
      </c>
    </row>
    <row r="40">
      <c r="E40" s="10">
        <f>SUM(E2:E39)</f>
        <v/>
      </c>
      <c r="F40" s="10">
        <f>SUM(F2:F39)</f>
        <v/>
      </c>
    </row>
    <row r="42">
      <c r="A42" s="24" t="inlineStr">
        <is>
          <t>Еда для дома</t>
        </is>
      </c>
      <c r="B42" s="13">
        <f>SUM(B25:B27,B29,B33,B36)</f>
        <v/>
      </c>
    </row>
    <row r="43">
      <c r="A43" s="24" t="inlineStr">
        <is>
          <t>Столовая</t>
        </is>
      </c>
      <c r="B43" s="16">
        <f>B34+B16</f>
        <v/>
      </c>
    </row>
    <row r="44">
      <c r="A44" s="24" t="inlineStr">
        <is>
          <t>Развлекалово еда</t>
        </is>
      </c>
      <c r="B44" s="20">
        <f>SUM(B10:B11,B13:B15,B31)</f>
        <v/>
      </c>
      <c r="E44" s="10">
        <f>F40+E40</f>
        <v/>
      </c>
    </row>
    <row r="45">
      <c r="A45" s="24" t="inlineStr">
        <is>
          <t>Телефон/интернет/метро</t>
        </is>
      </c>
      <c r="B45" s="21">
        <f>SUM(B17:B20)</f>
        <v/>
      </c>
    </row>
    <row r="46">
      <c r="A46" s="24" t="inlineStr">
        <is>
          <t>Мои покупки</t>
        </is>
      </c>
      <c r="B46" s="22">
        <f>B38</f>
        <v/>
      </c>
    </row>
    <row r="47">
      <c r="A47" s="24" t="inlineStr">
        <is>
          <t>Покупки Жени</t>
        </is>
      </c>
      <c r="B47" s="25">
        <f>SUM(B12,B24,B28,B30,B35)-1800</f>
        <v/>
      </c>
    </row>
    <row r="48">
      <c r="A48" s="24" t="inlineStr">
        <is>
          <t>Развлекалово осталтьное</t>
        </is>
      </c>
      <c r="B48" s="26">
        <f>B21</f>
        <v/>
      </c>
    </row>
    <row r="49">
      <c r="A49" s="23" t="inlineStr">
        <is>
          <t>В храм пожертвования</t>
        </is>
      </c>
      <c r="B49" s="27">
        <f>B22</f>
        <v/>
      </c>
    </row>
    <row r="52">
      <c r="A52" t="inlineStr">
        <is>
          <t>перевод аренда</t>
        </is>
      </c>
      <c r="B52" s="11">
        <f>-27500-7500</f>
        <v/>
      </c>
    </row>
    <row r="54">
      <c r="A54" s="31" t="inlineStr">
        <is>
          <t>сумма потраченных денег</t>
        </is>
      </c>
      <c r="B54" s="32">
        <f>SUM(B42:B52)</f>
        <v/>
      </c>
    </row>
    <row r="56">
      <c r="A56" s="3" t="inlineStr">
        <is>
          <t>отложил</t>
        </is>
      </c>
      <c r="B56" s="17">
        <f>130000+B54</f>
        <v/>
      </c>
    </row>
  </sheetData>
  <autoFilter ref="A1:C1">
    <sortState ref="A2:C39">
      <sortCondition descending="1" ref="B1"/>
    </sortState>
  </autoFilter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50"/>
  <sheetViews>
    <sheetView topLeftCell="A29" workbookViewId="0">
      <selection activeCell="B41" sqref="B41"/>
    </sheetView>
  </sheetViews>
  <sheetFormatPr baseColWidth="8" defaultRowHeight="14.4"/>
  <cols>
    <col width="30.33203125" customWidth="1" style="47" min="1" max="1"/>
    <col width="14.33203125" customWidth="1" style="47" min="2" max="2"/>
    <col width="35.77734375" customWidth="1" style="47" min="3" max="3"/>
    <col width="8.88671875" customWidth="1" style="47" min="4" max="4"/>
    <col width="12" bestFit="1" customWidth="1" style="47" min="5" max="5"/>
    <col width="20" customWidth="1" style="47" min="6" max="6"/>
    <col width="8.88671875" customWidth="1" style="47" min="7" max="16"/>
    <col width="8.88671875" customWidth="1" style="47" min="17" max="16384"/>
  </cols>
  <sheetData>
    <row r="1">
      <c r="A1" s="47" t="inlineStr">
        <is>
          <t>Описание</t>
        </is>
      </c>
      <c r="B1" s="48" t="inlineStr">
        <is>
          <t>Сумма</t>
        </is>
      </c>
      <c r="C1" s="47" t="inlineStr">
        <is>
          <t>Дата</t>
        </is>
      </c>
      <c r="E1" s="33" t="inlineStr">
        <is>
          <t>Расход</t>
        </is>
      </c>
      <c r="F1" s="33" t="inlineStr">
        <is>
          <t>Приход</t>
        </is>
      </c>
    </row>
    <row r="2" ht="28.8" customHeight="1">
      <c r="A2" s="47" t="inlineStr">
        <is>
          <t>Внесение наличных через банкомат</t>
        </is>
      </c>
      <c r="B2" s="48" t="n">
        <v>96000</v>
      </c>
      <c r="C2" s="47" t="inlineStr">
        <is>
          <t>['31.05.2023', '31.05.2023']</t>
        </is>
      </c>
      <c r="E2" s="48">
        <f>IF(B2&lt;0,B2,0)</f>
        <v/>
      </c>
      <c r="F2" s="48">
        <f>IF(B2&gt;0,B2,0)</f>
        <v/>
      </c>
    </row>
    <row r="3" ht="28.8" customHeight="1">
      <c r="A3" s="47" t="inlineStr">
        <is>
          <t>Внутрибанковский перевод с</t>
        </is>
      </c>
      <c r="B3" s="47" t="n">
        <v>80250</v>
      </c>
      <c r="C3" s="47" t="inlineStr">
        <is>
          <t>['29.05.2023', '11.05.2023', '04.05.2023', '01.05.2023']</t>
        </is>
      </c>
      <c r="E3" s="48">
        <f>IF(B3&lt;0,B3,0)</f>
        <v/>
      </c>
      <c r="F3" s="48">
        <f>IF(B3&gt;0,B3,0)</f>
        <v/>
      </c>
    </row>
    <row r="4">
      <c r="A4" s="47" t="inlineStr">
        <is>
          <t>Пополнение. Система быстрых</t>
        </is>
      </c>
      <c r="B4" s="47" t="n">
        <v>6000</v>
      </c>
      <c r="C4" s="47" t="inlineStr">
        <is>
          <t>['25.05.2023']</t>
        </is>
      </c>
      <c r="E4" s="48">
        <f>IF(B4&lt;0,B4,0)</f>
        <v/>
      </c>
      <c r="F4" s="48">
        <f>IF(B4&gt;0,B4,0)</f>
        <v/>
      </c>
    </row>
    <row r="5">
      <c r="A5" s="47" t="inlineStr">
        <is>
          <t>Кэшбэк за обычные покупки —</t>
        </is>
      </c>
      <c r="B5" s="47" t="n">
        <v>786</v>
      </c>
      <c r="C5" s="47" t="inlineStr">
        <is>
          <t>['09.05.2023']</t>
        </is>
      </c>
      <c r="E5" s="48">
        <f>IF(B5&lt;0,B5,0)</f>
        <v/>
      </c>
      <c r="F5" s="48">
        <f>IF(B5&gt;0,B5,0)</f>
        <v/>
      </c>
    </row>
    <row r="6">
      <c r="A6" s="47" t="inlineStr">
        <is>
          <t>Кэшбэк за покупки по акциям —</t>
        </is>
      </c>
      <c r="B6" s="47" t="n">
        <v>317.19</v>
      </c>
      <c r="C6" s="47" t="inlineStr">
        <is>
          <t>['09.05.2023']</t>
        </is>
      </c>
      <c r="E6" s="48">
        <f>IF(B6&lt;0,B6,0)</f>
        <v/>
      </c>
      <c r="F6" s="48">
        <f>IF(B6&gt;0,B6,0)</f>
        <v/>
      </c>
    </row>
    <row r="7" ht="28.8" customHeight="1">
      <c r="A7" s="47" t="inlineStr">
        <is>
          <t>Отмена операции оплаты X5 DIGITAL</t>
        </is>
      </c>
      <c r="B7" s="47" t="n">
        <v>22</v>
      </c>
      <c r="C7" s="47" t="inlineStr">
        <is>
          <t>['14.05.2023']</t>
        </is>
      </c>
      <c r="E7" s="48">
        <f>IF(B7&lt;0,B7,0)</f>
        <v/>
      </c>
      <c r="F7" s="48">
        <f>IF(B7&gt;0,B7,0)</f>
        <v/>
      </c>
    </row>
    <row r="8">
      <c r="A8" s="47" t="inlineStr">
        <is>
          <t>Оплата в MIR VENDINGA RUS</t>
        </is>
      </c>
      <c r="B8" s="37" t="n">
        <v>-60</v>
      </c>
      <c r="C8" s="47" t="inlineStr">
        <is>
          <t>['17.05.2023']</t>
        </is>
      </c>
      <c r="E8" s="48">
        <f>IF(B8&lt;0,B8,0)</f>
        <v/>
      </c>
      <c r="F8" s="48">
        <f>IF(B8&gt;0,B8,0)</f>
        <v/>
      </c>
    </row>
    <row r="9">
      <c r="A9" s="47" t="inlineStr">
        <is>
          <t>Красно Белое</t>
        </is>
      </c>
      <c r="B9" s="37" t="n">
        <v>-67.89</v>
      </c>
      <c r="C9" s="47" t="inlineStr">
        <is>
          <t>['27.05.2023']</t>
        </is>
      </c>
      <c r="E9" s="48">
        <f>IF(B9&lt;0,B9,0)</f>
        <v/>
      </c>
      <c r="F9" s="48">
        <f>IF(B9&gt;0,B9,0)</f>
        <v/>
      </c>
    </row>
    <row r="10" ht="28.8" customHeight="1">
      <c r="A10" s="47" t="inlineStr">
        <is>
          <t>Оплата в DELIMOBIL Gorod Moskva</t>
        </is>
      </c>
      <c r="B10" s="41" t="n">
        <v>-132.87</v>
      </c>
      <c r="C10" s="47" t="inlineStr">
        <is>
          <t>['08.05.2023']</t>
        </is>
      </c>
      <c r="E10" s="48">
        <f>IF(B10&lt;0,B10,0)</f>
        <v/>
      </c>
      <c r="F10" s="48">
        <f>IF(B10&gt;0,B10,0)</f>
        <v/>
      </c>
    </row>
    <row r="11">
      <c r="A11" s="47" t="inlineStr">
        <is>
          <t>Оплата в LEROYMERLIN_028</t>
        </is>
      </c>
      <c r="B11" s="39" t="n">
        <v>-160</v>
      </c>
      <c r="C11" s="47" t="inlineStr">
        <is>
          <t>['25.05.2023']</t>
        </is>
      </c>
      <c r="E11" s="48">
        <f>IF(B11&lt;0,B11,0)</f>
        <v/>
      </c>
      <c r="F11" s="48">
        <f>IF(B11&gt;0,B11,0)</f>
        <v/>
      </c>
    </row>
    <row r="12">
      <c r="A12" s="47" t="inlineStr">
        <is>
          <t>Оплата в EVO_IP GUSEJNOV I.S.</t>
        </is>
      </c>
      <c r="B12" s="47" t="n">
        <v>-160</v>
      </c>
      <c r="C12" s="47" t="inlineStr">
        <is>
          <t>['04.05.2023']</t>
        </is>
      </c>
      <c r="E12" s="48">
        <f>IF(B12&lt;0,B12,0)</f>
        <v/>
      </c>
      <c r="F12" s="48">
        <f>IF(B12&gt;0,B12,0)</f>
        <v/>
      </c>
    </row>
    <row r="13">
      <c r="A13" s="47" t="inlineStr">
        <is>
          <t>Аптека</t>
        </is>
      </c>
      <c r="B13" s="39" t="n">
        <v>-222.5</v>
      </c>
      <c r="C13" s="47" t="inlineStr">
        <is>
          <t>['10.05.2023']</t>
        </is>
      </c>
      <c r="E13" s="48">
        <f>IF(B13&lt;0,B13,0)</f>
        <v/>
      </c>
      <c r="F13" s="48">
        <f>IF(B13&gt;0,B13,0)</f>
        <v/>
      </c>
    </row>
    <row r="14">
      <c r="A14" s="47" t="inlineStr">
        <is>
          <t>Белка</t>
        </is>
      </c>
      <c r="B14" s="41" t="n">
        <v>-355</v>
      </c>
      <c r="C14" s="47" t="inlineStr">
        <is>
          <t>['10.05.2023', '10.05.2023', '08.05.2023']</t>
        </is>
      </c>
      <c r="E14" s="48">
        <f>IF(B14&lt;0,B14,0)</f>
        <v/>
      </c>
      <c r="F14" s="48">
        <f>IF(B14&gt;0,B14,0)</f>
        <v/>
      </c>
    </row>
    <row r="15" ht="28.8" customHeight="1">
      <c r="A15" s="47" t="inlineStr">
        <is>
          <t>Оплата в COFIX. Gorod Moskva RUS 1118</t>
        </is>
      </c>
      <c r="B15" s="36" t="n">
        <v>-360</v>
      </c>
      <c r="C15" s="47" t="inlineStr">
        <is>
          <t>['25.05.2023']</t>
        </is>
      </c>
      <c r="E15" s="48">
        <f>IF(B15&lt;0,B15,0)</f>
        <v/>
      </c>
      <c r="F15" s="48">
        <f>IF(B15&gt;0,B15,0)</f>
        <v/>
      </c>
    </row>
    <row r="16" ht="28.8" customHeight="1">
      <c r="A16" s="47" t="inlineStr">
        <is>
          <t>Оплата в KFC RASSVET Gorod Moskva</t>
        </is>
      </c>
      <c r="B16" s="37" t="n">
        <v>-429</v>
      </c>
      <c r="C16" s="47" t="inlineStr">
        <is>
          <t>['11.05.2023']</t>
        </is>
      </c>
      <c r="E16" s="48">
        <f>IF(B16&lt;0,B16,0)</f>
        <v/>
      </c>
      <c r="F16" s="48">
        <f>IF(B16&gt;0,B16,0)</f>
        <v/>
      </c>
    </row>
    <row r="17">
      <c r="A17" s="47" t="inlineStr">
        <is>
          <t>Пожертвования в храм</t>
        </is>
      </c>
      <c r="B17" s="43" t="n">
        <v>-600</v>
      </c>
      <c r="C17" s="47" t="inlineStr">
        <is>
          <t>['14.05.2023', '07.05.2023', '07.05.2023']</t>
        </is>
      </c>
      <c r="E17" s="48">
        <f>IF(B17&lt;0,B17,0)</f>
        <v/>
      </c>
      <c r="F17" s="48">
        <f>IF(B17&gt;0,B17,0)</f>
        <v/>
      </c>
    </row>
    <row r="18" ht="28.8" customHeight="1">
      <c r="A18" s="47" t="inlineStr">
        <is>
          <t>Оплата в MAGBURGER O47 Staraya</t>
        </is>
      </c>
      <c r="B18" s="37" t="n">
        <v>-634</v>
      </c>
      <c r="C18" s="47" t="inlineStr">
        <is>
          <t>['25.05.2023']</t>
        </is>
      </c>
      <c r="E18" s="48">
        <f>IF(B18&lt;0,B18,0)</f>
        <v/>
      </c>
      <c r="F18" s="48">
        <f>IF(B18&gt;0,B18,0)</f>
        <v/>
      </c>
    </row>
    <row r="19">
      <c r="A19" s="47" t="inlineStr">
        <is>
          <t>MTS</t>
        </is>
      </c>
      <c r="B19" s="38" t="n">
        <v>-700</v>
      </c>
      <c r="C19" s="47" t="inlineStr">
        <is>
          <t>['20.05.2023']</t>
        </is>
      </c>
      <c r="E19" s="48">
        <f>IF(B19&lt;0,B19,0)</f>
        <v/>
      </c>
      <c r="F19" s="48">
        <f>IF(B19&gt;0,B19,0)</f>
        <v/>
      </c>
    </row>
    <row r="20">
      <c r="A20" s="47" t="inlineStr">
        <is>
          <t>Тинькофф мобайл</t>
        </is>
      </c>
      <c r="B20" s="38" t="n">
        <v>-700</v>
      </c>
      <c r="C20" s="47" t="inlineStr">
        <is>
          <t>['15.05.2023']</t>
        </is>
      </c>
      <c r="E20" s="48">
        <f>IF(B20&lt;0,B20,0)</f>
        <v/>
      </c>
      <c r="F20" s="48">
        <f>IF(B20&gt;0,B20,0)</f>
        <v/>
      </c>
    </row>
    <row r="21" ht="28.8" customHeight="1">
      <c r="A21" s="47" t="inlineStr">
        <is>
          <t>Оплата в YANDEX*4121*TAXI Moskva</t>
        </is>
      </c>
      <c r="B21" s="40" t="n">
        <v>-926</v>
      </c>
      <c r="C21" s="47" t="inlineStr">
        <is>
          <t>['31.05.2023']</t>
        </is>
      </c>
      <c r="E21" s="48">
        <f>IF(B21&lt;0,B21,0)</f>
        <v/>
      </c>
      <c r="F21" s="48">
        <f>IF(B21&gt;0,B21,0)</f>
        <v/>
      </c>
    </row>
    <row r="22">
      <c r="A22" s="47" t="inlineStr">
        <is>
          <t>Деливери клаб</t>
        </is>
      </c>
      <c r="B22" s="35" t="n">
        <v>-934</v>
      </c>
      <c r="C22" s="47" t="inlineStr">
        <is>
          <t>['06.05.2023']</t>
        </is>
      </c>
      <c r="E22" s="48">
        <f>IF(B22&lt;0,B22,0)</f>
        <v/>
      </c>
      <c r="F22" s="48">
        <f>IF(B22&gt;0,B22,0)</f>
        <v/>
      </c>
    </row>
    <row r="23">
      <c r="A23" s="47" t="inlineStr">
        <is>
          <t>Пятерочка</t>
        </is>
      </c>
      <c r="B23" s="35" t="n">
        <v>-952.29</v>
      </c>
      <c r="C23" s="47" t="inlineStr">
        <is>
          <t>['25.05.2023', '13.05.2023', '13.05.2023']</t>
        </is>
      </c>
      <c r="E23" s="48">
        <f>IF(B23&lt;0,B23,0)</f>
        <v/>
      </c>
      <c r="F23" s="48">
        <f>IF(B23&gt;0,B23,0)</f>
        <v/>
      </c>
    </row>
    <row r="24">
      <c r="A24" s="47" t="inlineStr">
        <is>
          <t>Спортмастер</t>
        </is>
      </c>
      <c r="B24" s="39" t="n">
        <v>-1198</v>
      </c>
      <c r="C24" s="47" t="inlineStr">
        <is>
          <t>['02.05.2023', '02.05.2023']</t>
        </is>
      </c>
      <c r="E24" s="48">
        <f>IF(B24&lt;0,B24,0)</f>
        <v/>
      </c>
      <c r="F24" s="48">
        <f>IF(B24&gt;0,B24,0)</f>
        <v/>
      </c>
    </row>
    <row r="25">
      <c r="A25" s="47" t="inlineStr">
        <is>
          <t>Вкусно и точка</t>
        </is>
      </c>
      <c r="B25" s="37" t="n">
        <v>-1697</v>
      </c>
      <c r="C25" s="47" t="inlineStr">
        <is>
          <t>['14.05.2023', '08.05.2023', '07.05.2023']</t>
        </is>
      </c>
      <c r="E25" s="48">
        <f>IF(B25&lt;0,B25,0)</f>
        <v/>
      </c>
      <c r="F25" s="48">
        <f>IF(B25&gt;0,B25,0)</f>
        <v/>
      </c>
    </row>
    <row r="26">
      <c r="A26" s="47" t="inlineStr">
        <is>
          <t>Перекресток</t>
        </is>
      </c>
      <c r="B26" s="35" t="n">
        <v>-2626.31</v>
      </c>
      <c r="C26" s="47" t="inlineStr">
        <is>
          <t>['01.05.2023']</t>
        </is>
      </c>
      <c r="E26" s="48">
        <f>IF(B26&lt;0,B26,0)</f>
        <v/>
      </c>
      <c r="F26" s="48">
        <f>IF(B26&gt;0,B26,0)</f>
        <v/>
      </c>
    </row>
    <row r="27">
      <c r="A27" s="47" t="inlineStr">
        <is>
          <t>Магнит</t>
        </is>
      </c>
      <c r="B27" s="35" t="n">
        <v>-2755.2</v>
      </c>
      <c r="C27" s="47" t="inlineStr">
        <is>
          <t>['08.05.2023', '04.05.2023']</t>
        </is>
      </c>
      <c r="E27" s="48">
        <f>IF(B27&lt;0,B27,0)</f>
        <v/>
      </c>
      <c r="F27" s="48">
        <f>IF(B27&gt;0,B27,0)</f>
        <v/>
      </c>
    </row>
    <row r="28" ht="28.8" customHeight="1">
      <c r="A28" s="47" t="inlineStr">
        <is>
          <t>Внутренний перевод на договор</t>
        </is>
      </c>
      <c r="B28" s="47" t="n">
        <v>-4420</v>
      </c>
      <c r="C28" s="47" t="inlineStr">
        <is>
          <t>['29.05.2023', '22.05.2023', '21.05.2023', '14.05.2023', '09.05.2023']</t>
        </is>
      </c>
      <c r="E28" s="48">
        <f>IF(B28&lt;0,B28,0)</f>
        <v/>
      </c>
      <c r="F28" s="48">
        <f>IF(B28&gt;0,B28,0)</f>
        <v/>
      </c>
    </row>
    <row r="29" ht="28.8" customHeight="1">
      <c r="A29" s="47" t="inlineStr">
        <is>
          <t>Снятие наличных. Тинькофф Банк,</t>
        </is>
      </c>
      <c r="B29" s="39" t="n">
        <v>-7000</v>
      </c>
      <c r="C29" s="47" t="inlineStr">
        <is>
          <t>['24.05.2023']</t>
        </is>
      </c>
      <c r="E29" s="48">
        <f>IF(B29&lt;0,B29,0)</f>
        <v/>
      </c>
      <c r="F29" s="48">
        <f>IF(B29&gt;0,B29,0)</f>
        <v/>
      </c>
    </row>
    <row r="30" ht="86.40000000000001" customHeight="1">
      <c r="A30" s="47" t="inlineStr">
        <is>
          <t>Столовая</t>
        </is>
      </c>
      <c r="B30" s="36" t="n">
        <v>-7445.4</v>
      </c>
      <c r="C30" s="47" t="inlineStr">
        <is>
          <t>['31.05.2023', '30.05.2023', '29.05.2023', '26.05.2023', '24.05.2023', '23.05.2023', '22.05.2023', '19.05.2023', '18.05.2023', '17.05.2023', '16.05.2023', '12.05.2023', '11.05.2023', '10.05.2023', '05.05.2023', '04.05.2023', '03.05.2023', '02.05.2023']</t>
        </is>
      </c>
      <c r="E30" s="48">
        <f>IF(B30&lt;0,B30,0)</f>
        <v/>
      </c>
      <c r="F30" s="48">
        <f>IF(B30&gt;0,B30,0)</f>
        <v/>
      </c>
    </row>
    <row r="31" ht="86.40000000000001" customHeight="1">
      <c r="A31" s="47" t="inlineStr">
        <is>
          <t>Оплата в X5 DIGITAL LOYALTY Gorod</t>
        </is>
      </c>
      <c r="B31" s="35" t="n">
        <v>-10282.12</v>
      </c>
      <c r="C31" s="47" t="inlineStr">
        <is>
          <t>['30.05.2023', '29.05.2023', '28.05.2023', '27.05.2023', '25.05.2023', '22.05.2023', '20.05.2023', '19.05.2023', '17.05.2023', '15.05.2023', '15.05.2023', '12.05.2023', '09.05.2023', '09.05.2023', '06.05.2023', '05.05.2023']</t>
        </is>
      </c>
      <c r="E31" s="48">
        <f>IF(B31&lt;0,B31,0)</f>
        <v/>
      </c>
      <c r="F31" s="48">
        <f>IF(B31&gt;0,B31,0)</f>
        <v/>
      </c>
    </row>
    <row r="32" ht="28.8" customHeight="1">
      <c r="A32" s="47" t="inlineStr">
        <is>
          <t>Внешний перевод по номеру</t>
        </is>
      </c>
      <c r="B32" s="47" t="n">
        <v>-29245</v>
      </c>
      <c r="C32" s="47" t="inlineStr">
        <is>
          <t>['22.05.2023', '21.05.2023', '19.05.2023', '16.05.2023', '01.05.2023']</t>
        </is>
      </c>
      <c r="E32" s="48">
        <f>IF(B32&lt;0,B32,0)</f>
        <v/>
      </c>
      <c r="F32" s="48">
        <f>IF(B32&gt;0,B32,0)</f>
        <v/>
      </c>
    </row>
    <row r="33" ht="28.8" customHeight="1">
      <c r="A33" s="47" t="inlineStr">
        <is>
          <t>Внешний банковский перевод на</t>
        </is>
      </c>
      <c r="B33" s="47" t="n">
        <v>-58115</v>
      </c>
      <c r="C33" s="47" t="inlineStr">
        <is>
          <t>['28.05.2023', '16.05.2023', '10.05.2023']</t>
        </is>
      </c>
      <c r="E33" s="48">
        <f>IF(B33&lt;0,B33,0)</f>
        <v/>
      </c>
      <c r="F33" s="48">
        <f>IF(B33&gt;0,B33,0)</f>
        <v/>
      </c>
    </row>
    <row r="34">
      <c r="E34" s="33">
        <f>SUM(E2:E33)</f>
        <v/>
      </c>
      <c r="F34" s="33">
        <f>SUM(F2:F33)</f>
        <v/>
      </c>
    </row>
    <row r="36">
      <c r="A36" s="34" t="inlineStr">
        <is>
          <t>Еда для дома</t>
        </is>
      </c>
      <c r="B36" s="35">
        <f>SUM(B31,B26:B27,B22:B23)</f>
        <v/>
      </c>
    </row>
    <row r="37">
      <c r="A37" s="34" t="inlineStr">
        <is>
          <t>Столовая</t>
        </is>
      </c>
      <c r="B37" s="36">
        <f>B30+B15</f>
        <v/>
      </c>
    </row>
    <row r="38">
      <c r="A38" s="34" t="inlineStr">
        <is>
          <t>Развлекалово еда</t>
        </is>
      </c>
      <c r="B38" s="37">
        <f>SUM(B8:B9,B16,B18,B25)</f>
        <v/>
      </c>
    </row>
    <row r="39">
      <c r="A39" s="34" t="inlineStr">
        <is>
          <t>Телефон/интернет/метро</t>
        </is>
      </c>
      <c r="B39" s="38">
        <f>SUM(B19:B20)</f>
        <v/>
      </c>
    </row>
    <row r="40">
      <c r="A40" s="34" t="inlineStr">
        <is>
          <t>Мои покупки</t>
        </is>
      </c>
      <c r="B40" s="39">
        <f>SUM(B29,B24,B13,B11)</f>
        <v/>
      </c>
    </row>
    <row r="41">
      <c r="A41" s="34" t="inlineStr">
        <is>
          <t>Покупки Жени</t>
        </is>
      </c>
      <c r="B41" s="40">
        <f>B21</f>
        <v/>
      </c>
    </row>
    <row r="42">
      <c r="A42" s="34" t="inlineStr">
        <is>
          <t>Развлекалово осталтьное</t>
        </is>
      </c>
      <c r="B42" s="41">
        <f>SUM(B10,B14)</f>
        <v/>
      </c>
    </row>
    <row r="43">
      <c r="A43" s="42" t="inlineStr">
        <is>
          <t>В храм пожертвования</t>
        </is>
      </c>
      <c r="B43" s="43">
        <f>B17</f>
        <v/>
      </c>
    </row>
    <row r="44">
      <c r="B44" s="48" t="n"/>
    </row>
    <row r="45">
      <c r="B45" s="48" t="n"/>
    </row>
    <row r="46">
      <c r="A46" s="47" t="inlineStr">
        <is>
          <t>перевод аренда</t>
        </is>
      </c>
      <c r="B46" s="48">
        <f>B33+20000</f>
        <v/>
      </c>
    </row>
    <row r="47">
      <c r="B47" s="48" t="n"/>
    </row>
    <row r="48">
      <c r="A48" s="44" t="inlineStr">
        <is>
          <t>сумма потраченных денег</t>
        </is>
      </c>
      <c r="B48" s="45" t="n"/>
    </row>
    <row r="49">
      <c r="B49" s="48" t="n"/>
    </row>
    <row r="50">
      <c r="A50" s="46" t="inlineStr">
        <is>
          <t>отложил</t>
        </is>
      </c>
      <c r="B50" s="60" t="n"/>
    </row>
  </sheetData>
  <autoFilter ref="A1:C1">
    <sortState ref="A2:C33">
      <sortCondition descending="1" ref="B1"/>
    </sortState>
  </autoFilter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53"/>
  <sheetViews>
    <sheetView topLeftCell="A37" workbookViewId="0">
      <selection activeCell="B41" sqref="A41:B53"/>
    </sheetView>
  </sheetViews>
  <sheetFormatPr baseColWidth="8" defaultRowHeight="14.4"/>
  <cols>
    <col width="30.33203125" customWidth="1" style="47" min="1" max="1"/>
    <col width="14.33203125" customWidth="1" style="51" min="2" max="2"/>
    <col width="35.77734375" customWidth="1" style="47" min="3" max="3"/>
    <col width="8.88671875" customWidth="1" style="47" min="4" max="4"/>
    <col width="12" bestFit="1" customWidth="1" style="47" min="5" max="5"/>
    <col width="20" customWidth="1" style="47" min="6" max="6"/>
  </cols>
  <sheetData>
    <row r="1">
      <c r="A1" s="34" t="inlineStr">
        <is>
          <t>Описание</t>
        </is>
      </c>
      <c r="B1" s="49" t="inlineStr">
        <is>
          <t>Сумма</t>
        </is>
      </c>
      <c r="C1" s="34" t="inlineStr">
        <is>
          <t>Дата</t>
        </is>
      </c>
      <c r="E1" s="33" t="n"/>
      <c r="F1" s="33" t="n"/>
    </row>
    <row r="2" ht="43.2" customHeight="1">
      <c r="A2" s="34" t="inlineStr">
        <is>
          <t>Внесение наличных через банкомат
Тинькофф1118</t>
        </is>
      </c>
      <c r="B2" s="49" t="n">
        <v>96000</v>
      </c>
      <c r="C2" s="34" t="inlineStr">
        <is>
          <t>['31.05.2023', '31.05.2023']</t>
        </is>
      </c>
      <c r="E2" s="48" t="n"/>
      <c r="F2" s="48" t="n"/>
    </row>
    <row r="3" ht="28.8" customHeight="1">
      <c r="A3" s="34" t="inlineStr">
        <is>
          <t>Антоха</t>
        </is>
      </c>
      <c r="B3" s="49" t="n">
        <v>48330</v>
      </c>
      <c r="C3" s="34" t="inlineStr">
        <is>
          <t>['22.05.2023', '21.05.2023', '14.05.2023', '09.05.2023', '04.05.2023', '01.05.2023']</t>
        </is>
      </c>
      <c r="E3" s="48" t="n"/>
      <c r="F3" s="48" t="n"/>
    </row>
    <row r="4">
      <c r="A4" s="34" t="inlineStr">
        <is>
          <t>Женя</t>
        </is>
      </c>
      <c r="B4" s="49" t="n">
        <v>27500</v>
      </c>
      <c r="C4" s="34" t="inlineStr">
        <is>
          <t>['11.05.2023']</t>
        </is>
      </c>
      <c r="E4" s="48" t="n"/>
      <c r="F4" s="48" t="n"/>
    </row>
    <row r="5" ht="28.8" customHeight="1">
      <c r="A5" s="34" t="inlineStr">
        <is>
          <t>Пополнение. Система быстрых
платежей9857</t>
        </is>
      </c>
      <c r="B5" s="49" t="n">
        <v>6000</v>
      </c>
      <c r="C5" s="34" t="inlineStr">
        <is>
          <t>['25.05.2023']</t>
        </is>
      </c>
      <c r="E5" s="48" t="n"/>
      <c r="F5" s="48" t="n"/>
    </row>
    <row r="6">
      <c r="A6" s="34" t="inlineStr">
        <is>
          <t>Кэшбэк за обычные покупки —</t>
        </is>
      </c>
      <c r="B6" s="49" t="n">
        <v>786</v>
      </c>
      <c r="C6" s="34" t="inlineStr">
        <is>
          <t>['09.05.2023']</t>
        </is>
      </c>
      <c r="E6" s="48" t="n"/>
      <c r="F6" s="48" t="n"/>
    </row>
    <row r="7">
      <c r="A7" s="34" t="inlineStr">
        <is>
          <t>Кэшбэк за покупки по акциям —</t>
        </is>
      </c>
      <c r="B7" s="49" t="n">
        <v>317.19</v>
      </c>
      <c r="C7" s="34" t="inlineStr">
        <is>
          <t>['09.05.2023']</t>
        </is>
      </c>
      <c r="E7" s="48" t="n"/>
      <c r="F7" s="48" t="n"/>
    </row>
    <row r="8" ht="43.2" customHeight="1">
      <c r="A8" s="34" t="inlineStr">
        <is>
          <t>Отмена операции оплаты X5 DIGITAL
LOYALTY Gorod Moskva RUS1118</t>
        </is>
      </c>
      <c r="B8" s="49" t="n">
        <v>22</v>
      </c>
      <c r="C8" s="34" t="inlineStr">
        <is>
          <t>['14.05.2023']</t>
        </is>
      </c>
      <c r="E8" s="48" t="n"/>
      <c r="F8" s="48" t="n"/>
    </row>
    <row r="9">
      <c r="A9" s="34" t="inlineStr">
        <is>
          <t>Наташа</t>
        </is>
      </c>
      <c r="B9" s="50" t="n">
        <v>0</v>
      </c>
      <c r="C9" s="34" t="inlineStr">
        <is>
          <t>['29.05.2023', '29.05.2023']</t>
        </is>
      </c>
      <c r="E9" s="48" t="n"/>
      <c r="F9" s="48" t="n"/>
    </row>
    <row r="10">
      <c r="A10" s="34" t="inlineStr">
        <is>
          <t>Вендинг машина</t>
        </is>
      </c>
      <c r="B10" s="37" t="n">
        <v>-60</v>
      </c>
      <c r="C10" s="34" t="inlineStr">
        <is>
          <t>['17.05.2023']</t>
        </is>
      </c>
      <c r="E10" s="48" t="n"/>
      <c r="F10" s="48" t="n"/>
    </row>
    <row r="11">
      <c r="A11" s="34" t="inlineStr">
        <is>
          <t>Красно Белое</t>
        </is>
      </c>
      <c r="B11" s="37" t="n">
        <v>-67.89</v>
      </c>
      <c r="C11" s="34" t="inlineStr">
        <is>
          <t>['27.05.2023']</t>
        </is>
      </c>
      <c r="E11" s="48" t="n"/>
      <c r="F11" s="48" t="n"/>
    </row>
    <row r="12">
      <c r="A12" s="34" t="inlineStr">
        <is>
          <t>Делимобиль</t>
        </is>
      </c>
      <c r="B12" s="41" t="n">
        <v>-132.87</v>
      </c>
      <c r="C12" s="34" t="inlineStr">
        <is>
          <t>['08.05.2023']</t>
        </is>
      </c>
      <c r="E12" s="48" t="n"/>
      <c r="F12" s="48" t="n"/>
    </row>
    <row r="13" ht="28.8" customHeight="1">
      <c r="A13" s="34" t="inlineStr">
        <is>
          <t>Оплата в LEROYMERLIN_028
Noginsk RUS1118</t>
        </is>
      </c>
      <c r="B13" s="39" t="n">
        <v>-160</v>
      </c>
      <c r="C13" s="34" t="inlineStr">
        <is>
          <t>['25.05.2023']</t>
        </is>
      </c>
      <c r="E13" s="48" t="n"/>
      <c r="F13" s="48" t="n"/>
    </row>
    <row r="14" ht="28.8" customHeight="1">
      <c r="A14" s="34" t="inlineStr">
        <is>
          <t>Оплата в EVO_IP GUSEJNOV I.S.
Gorod Moskva RUS1118</t>
        </is>
      </c>
      <c r="B14" s="37" t="n">
        <v>-160</v>
      </c>
      <c r="C14" s="34" t="inlineStr">
        <is>
          <t>['04.05.2023']</t>
        </is>
      </c>
      <c r="E14" s="48" t="n"/>
      <c r="F14" s="48" t="n"/>
    </row>
    <row r="15" ht="28.8" customHeight="1">
      <c r="A15" s="34" t="inlineStr">
        <is>
          <t xml:space="preserve">Внешний перевод по номеру
телефона +79689890770 </t>
        </is>
      </c>
      <c r="B15" s="37" t="n">
        <v>-180</v>
      </c>
      <c r="C15" s="34" t="inlineStr">
        <is>
          <t>['21.05.2023']</t>
        </is>
      </c>
      <c r="E15" s="48" t="n"/>
      <c r="F15" s="48" t="n"/>
    </row>
    <row r="16">
      <c r="A16" s="34" t="inlineStr">
        <is>
          <t>Аптека</t>
        </is>
      </c>
      <c r="B16" s="39" t="n">
        <v>-222.5</v>
      </c>
      <c r="C16" s="34" t="inlineStr">
        <is>
          <t>['10.05.2023']</t>
        </is>
      </c>
      <c r="E16" s="48" t="n"/>
      <c r="F16" s="48" t="n"/>
    </row>
    <row r="17">
      <c r="A17" s="34" t="inlineStr">
        <is>
          <t>Белка</t>
        </is>
      </c>
      <c r="B17" s="41" t="n">
        <v>-355</v>
      </c>
      <c r="C17" s="34" t="inlineStr">
        <is>
          <t>['10.05.2023', '10.05.2023', '08.05.2023']</t>
        </is>
      </c>
      <c r="E17" s="48" t="n"/>
      <c r="F17" s="48" t="n"/>
    </row>
    <row r="18" ht="28.8" customHeight="1">
      <c r="A18" s="34" t="inlineStr">
        <is>
          <t>Оплата в COFIX. Gorod Moskva RUS 1118</t>
        </is>
      </c>
      <c r="B18" s="37" t="n">
        <v>-360</v>
      </c>
      <c r="C18" s="34" t="inlineStr">
        <is>
          <t>['25.05.2023']</t>
        </is>
      </c>
      <c r="E18" s="48" t="n"/>
      <c r="F18" s="48" t="n"/>
    </row>
    <row r="19">
      <c r="A19" s="34" t="inlineStr">
        <is>
          <t>KFC</t>
        </is>
      </c>
      <c r="B19" s="37" t="n">
        <v>-429</v>
      </c>
      <c r="C19" s="34" t="inlineStr">
        <is>
          <t>['11.05.2023']</t>
        </is>
      </c>
      <c r="E19" s="48" t="n"/>
      <c r="F19" s="48" t="n"/>
    </row>
    <row r="20">
      <c r="A20" s="34" t="inlineStr">
        <is>
          <t>Пожертвования в храм</t>
        </is>
      </c>
      <c r="B20" s="43" t="n">
        <v>-600</v>
      </c>
      <c r="C20" s="34" t="inlineStr">
        <is>
          <t>['14.05.2023', '07.05.2023', '07.05.2023']</t>
        </is>
      </c>
      <c r="E20" s="48" t="n"/>
      <c r="F20" s="48" t="n"/>
    </row>
    <row r="21" ht="43.2" customHeight="1">
      <c r="A21" s="34" t="inlineStr">
        <is>
          <t>Оплата в MAGBURGER O47 Staraya
Kupav RUS1118</t>
        </is>
      </c>
      <c r="B21" s="37" t="n">
        <v>-634</v>
      </c>
      <c r="C21" s="34" t="inlineStr">
        <is>
          <t>['25.05.2023']</t>
        </is>
      </c>
      <c r="E21" s="48" t="n"/>
      <c r="F21" s="48" t="n"/>
    </row>
    <row r="22">
      <c r="A22" s="34" t="inlineStr">
        <is>
          <t>MTS</t>
        </is>
      </c>
      <c r="B22" s="38" t="n">
        <v>-700</v>
      </c>
      <c r="C22" s="34" t="inlineStr">
        <is>
          <t>['20.05.2023']</t>
        </is>
      </c>
      <c r="E22" s="48" t="n"/>
      <c r="F22" s="48" t="n"/>
    </row>
    <row r="23">
      <c r="A23" s="34" t="inlineStr">
        <is>
          <t>Тинькофф мобайл</t>
        </is>
      </c>
      <c r="B23" s="38" t="n">
        <v>-700</v>
      </c>
      <c r="C23" s="34" t="inlineStr">
        <is>
          <t>['15.05.2023']</t>
        </is>
      </c>
      <c r="E23" s="48" t="n"/>
      <c r="F23" s="48" t="n"/>
    </row>
    <row r="24" ht="43.2" customHeight="1">
      <c r="A24" s="34" t="inlineStr">
        <is>
          <t>Оплата в YANDEX*4121*TAXI Moskva
RUS1118</t>
        </is>
      </c>
      <c r="B24" s="40" t="n">
        <v>-926</v>
      </c>
      <c r="C24" s="34" t="inlineStr">
        <is>
          <t>['31.05.2023']</t>
        </is>
      </c>
      <c r="E24" s="48" t="n"/>
      <c r="F24" s="48" t="n"/>
    </row>
    <row r="25">
      <c r="A25" s="34" t="inlineStr">
        <is>
          <t>Деливери клаб</t>
        </is>
      </c>
      <c r="B25" s="35" t="n">
        <v>-934</v>
      </c>
      <c r="C25" s="34" t="inlineStr">
        <is>
          <t>['06.05.2023']</t>
        </is>
      </c>
      <c r="E25" s="48" t="n"/>
      <c r="F25" s="48" t="n"/>
    </row>
    <row r="26">
      <c r="A26" s="34" t="inlineStr">
        <is>
          <t>Пятерочка</t>
        </is>
      </c>
      <c r="B26" s="35" t="n">
        <v>-952.29</v>
      </c>
      <c r="C26" s="34" t="inlineStr">
        <is>
          <t>['25.05.2023', '13.05.2023', '13.05.2023']</t>
        </is>
      </c>
      <c r="E26" s="48" t="n"/>
      <c r="F26" s="48" t="n"/>
    </row>
    <row r="27">
      <c r="A27" s="34" t="inlineStr">
        <is>
          <t>Парикмахерская</t>
        </is>
      </c>
      <c r="B27" s="38" t="n">
        <v>-1000</v>
      </c>
      <c r="C27" s="34" t="inlineStr">
        <is>
          <t>['19.05.2023']</t>
        </is>
      </c>
      <c r="E27" s="48" t="n"/>
      <c r="F27" s="48" t="n"/>
    </row>
    <row r="28">
      <c r="A28" s="34" t="inlineStr">
        <is>
          <t>Спортмастер</t>
        </is>
      </c>
      <c r="B28" s="39" t="n">
        <v>-1198</v>
      </c>
      <c r="C28" s="34" t="inlineStr">
        <is>
          <t>['02.05.2023', '02.05.2023']</t>
        </is>
      </c>
      <c r="E28" s="48" t="n"/>
      <c r="F28" s="48" t="n"/>
    </row>
    <row r="29" ht="28.8" customHeight="1">
      <c r="A29" s="34" t="inlineStr">
        <is>
          <t xml:space="preserve">Внешний перевод по номеру
телефона +79057505672 </t>
        </is>
      </c>
      <c r="B29" s="39" t="n">
        <v>-1200</v>
      </c>
      <c r="C29" s="34" t="inlineStr">
        <is>
          <t>['22.05.2023']</t>
        </is>
      </c>
      <c r="E29" s="48" t="n"/>
      <c r="F29" s="48" t="n"/>
    </row>
    <row r="30">
      <c r="A30" s="34" t="inlineStr">
        <is>
          <t>Вкусно и точка</t>
        </is>
      </c>
      <c r="B30" s="37" t="n">
        <v>-1697</v>
      </c>
      <c r="C30" s="34" t="inlineStr">
        <is>
          <t>['14.05.2023', '08.05.2023', '07.05.2023']</t>
        </is>
      </c>
      <c r="E30" s="48" t="n"/>
      <c r="F30" s="48" t="n"/>
    </row>
    <row r="31">
      <c r="A31" s="34" t="inlineStr">
        <is>
          <t>Перекресток</t>
        </is>
      </c>
      <c r="B31" s="35" t="n">
        <v>-2626.31</v>
      </c>
      <c r="C31" s="34" t="inlineStr">
        <is>
          <t>['01.05.2023']</t>
        </is>
      </c>
      <c r="E31" s="48" t="n"/>
      <c r="F31" s="48" t="n"/>
    </row>
    <row r="32">
      <c r="A32" s="34" t="inlineStr">
        <is>
          <t>Магнит</t>
        </is>
      </c>
      <c r="B32" s="35" t="n">
        <v>-2755.2</v>
      </c>
      <c r="C32" s="34" t="inlineStr">
        <is>
          <t>['08.05.2023', '04.05.2023']</t>
        </is>
      </c>
      <c r="E32" s="48" t="n"/>
      <c r="F32" s="48" t="n"/>
    </row>
    <row r="33" ht="43.2" customHeight="1">
      <c r="A33" s="34" t="inlineStr">
        <is>
          <t>Снятие наличных. Тинькофф Банк,
3518 Москва Россия1118</t>
        </is>
      </c>
      <c r="B33" s="39" t="n">
        <v>-7000</v>
      </c>
      <c r="C33" s="34" t="inlineStr">
        <is>
          <t>['24.05.2023']</t>
        </is>
      </c>
      <c r="E33" s="48" t="n"/>
      <c r="F33" s="48" t="n"/>
    </row>
    <row r="34" ht="86.40000000000001" customHeight="1">
      <c r="A34" s="34" t="inlineStr">
        <is>
          <t>Столовая</t>
        </is>
      </c>
      <c r="B34" s="36" t="n">
        <v>-7445.4</v>
      </c>
      <c r="C34" s="34" t="inlineStr">
        <is>
          <t>['31.05.2023', '30.05.2023', '29.05.2023', '26.05.2023', '24.05.2023', '23.05.2023', '22.05.2023', '19.05.2023', '18.05.2023', '17.05.2023', '16.05.2023', '12.05.2023', '11.05.2023', '10.05.2023', '05.05.2023', '04.05.2023', '03.05.2023', '02.05.2023']</t>
        </is>
      </c>
      <c r="E34" s="33" t="n"/>
      <c r="F34" s="33" t="n"/>
    </row>
    <row r="35" ht="86.40000000000001" customHeight="1">
      <c r="A35" s="34" t="inlineStr">
        <is>
          <t>Оплата в X5 DIGITAL LOYALTY Gorod
Moskva RUS1118</t>
        </is>
      </c>
      <c r="B35" s="35" t="n">
        <v>-10282.12</v>
      </c>
      <c r="C35" s="34" t="inlineStr">
        <is>
          <t>['30.05.2023', '29.05.2023', '28.05.2023', '27.05.2023', '25.05.2023', '22.05.2023', '20.05.2023', '19.05.2023', '17.05.2023', '15.05.2023', '15.05.2023', '12.05.2023', '09.05.2023', '09.05.2023', '06.05.2023', '05.05.2023']</t>
        </is>
      </c>
    </row>
    <row r="36">
      <c r="A36" s="34" t="inlineStr">
        <is>
          <t>Себе на Альфа Банк/Сбер/Озон</t>
        </is>
      </c>
      <c r="B36" s="49" t="n">
        <v>-26865</v>
      </c>
      <c r="C36" s="34" t="inlineStr">
        <is>
          <t>['16.05.2023', '01.05.2023']</t>
        </is>
      </c>
    </row>
    <row r="37">
      <c r="A37" s="34" t="inlineStr">
        <is>
          <t>Аренда квартиры</t>
        </is>
      </c>
      <c r="B37" s="45" t="n">
        <v>-58115</v>
      </c>
      <c r="C37" s="34" t="inlineStr">
        <is>
          <t>['28.05.2023', '16.05.2023', '10.05.2023']</t>
        </is>
      </c>
    </row>
    <row r="38" ht="15" customHeight="1">
      <c r="A38" s="52" t="n"/>
      <c r="B38" s="53" t="n"/>
    </row>
    <row r="39" ht="15" customHeight="1">
      <c r="B39" s="48" t="n"/>
    </row>
    <row r="40">
      <c r="B40" s="47" t="n"/>
    </row>
    <row r="41">
      <c r="A41" s="34" t="inlineStr">
        <is>
          <t>Еда для дома</t>
        </is>
      </c>
      <c r="B41" s="35">
        <f>SUM(B25:B26,B31:B32,B35)</f>
        <v/>
      </c>
    </row>
    <row r="42">
      <c r="A42" s="34" t="inlineStr">
        <is>
          <t>Столовая</t>
        </is>
      </c>
      <c r="B42" s="36">
        <f>SUM(B34)</f>
        <v/>
      </c>
    </row>
    <row r="43">
      <c r="A43" s="34" t="inlineStr">
        <is>
          <t>Развлекалово еда</t>
        </is>
      </c>
      <c r="B43" s="37">
        <f>SUM(B10:B11,B14:B15,B18:B19,B21,B30)</f>
        <v/>
      </c>
    </row>
    <row r="44" ht="28.8" customHeight="1">
      <c r="A44" s="34" t="inlineStr">
        <is>
          <t>Телефон/интернет/метро/парикмахерская</t>
        </is>
      </c>
      <c r="B44" s="38">
        <f>SUM(B22:B23,B27)</f>
        <v/>
      </c>
    </row>
    <row r="45">
      <c r="A45" s="34" t="inlineStr">
        <is>
          <t>Мои покупки</t>
        </is>
      </c>
      <c r="B45" s="39">
        <f>SUM(B13,B16,B28:B29,B33)</f>
        <v/>
      </c>
    </row>
    <row r="46">
      <c r="A46" s="34" t="inlineStr">
        <is>
          <t>Покупки Жени</t>
        </is>
      </c>
      <c r="B46" s="40">
        <f>B24</f>
        <v/>
      </c>
    </row>
    <row r="47">
      <c r="A47" s="34" t="inlineStr">
        <is>
          <t>Развлекалово осталтьное</t>
        </is>
      </c>
      <c r="B47" s="41">
        <f>SUM(B12,B17)</f>
        <v/>
      </c>
    </row>
    <row r="48">
      <c r="A48" s="42" t="inlineStr">
        <is>
          <t>В храм пожертвования</t>
        </is>
      </c>
      <c r="B48" s="43">
        <f>SUM(B20)</f>
        <v/>
      </c>
    </row>
    <row r="49">
      <c r="A49" s="47" t="inlineStr">
        <is>
          <t>перевод аренда</t>
        </is>
      </c>
      <c r="B49" s="45">
        <f>B37</f>
        <v/>
      </c>
    </row>
    <row r="50">
      <c r="B50" s="48" t="n"/>
    </row>
    <row r="51">
      <c r="A51" s="44" t="inlineStr">
        <is>
          <t>сумма потраченных денег</t>
        </is>
      </c>
      <c r="B51" s="45">
        <f>SUM(B41:B49)</f>
        <v/>
      </c>
    </row>
    <row r="52">
      <c r="B52" s="48" t="n"/>
    </row>
    <row r="53">
      <c r="A53" s="46" t="inlineStr">
        <is>
          <t>отложил</t>
        </is>
      </c>
      <c r="B53" s="60">
        <f>140000+B51+20000</f>
        <v/>
      </c>
    </row>
  </sheetData>
  <autoFilter ref="A1:C1">
    <sortState ref="A2:C37">
      <sortCondition descending="1" ref="B1"/>
    </sortState>
  </autoFilter>
  <pageMargins left="0.75" right="0.75" top="1" bottom="1" header="0.5" footer="0.5"/>
  <pageSetup orientation="portrait" paperSize="9" horizontalDpi="1200" verticalDpi="12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54"/>
  <sheetViews>
    <sheetView tabSelected="1" zoomScale="85" zoomScaleNormal="85" workbookViewId="0">
      <pane ySplit="1" topLeftCell="A34" activePane="bottomLeft" state="frozen"/>
      <selection pane="bottomLeft" activeCell="C50" sqref="C50"/>
    </sheetView>
  </sheetViews>
  <sheetFormatPr baseColWidth="8" defaultRowHeight="14.4"/>
  <cols>
    <col width="24.21875" customWidth="1" style="47" min="1" max="1"/>
    <col width="14.44140625" customWidth="1" style="47" min="2" max="2"/>
    <col width="38.109375" customWidth="1" style="47" min="3" max="3"/>
    <col width="8.88671875" customWidth="1" style="47" min="4" max="10"/>
    <col width="8.88671875" customWidth="1" style="47" min="11" max="16384"/>
  </cols>
  <sheetData>
    <row r="1">
      <c r="A1" s="47" t="inlineStr">
        <is>
          <t>Описание</t>
        </is>
      </c>
      <c r="B1" s="47" t="inlineStr">
        <is>
          <t>Сумма</t>
        </is>
      </c>
      <c r="C1" s="47" t="inlineStr">
        <is>
          <t>Дата</t>
        </is>
      </c>
    </row>
    <row r="2" ht="28.8" customHeight="1">
      <c r="A2" s="47" t="inlineStr">
        <is>
          <t>Пятерочка</t>
        </is>
      </c>
      <c r="B2" s="60" t="n">
        <v>-261.46</v>
      </c>
      <c r="C2" s="47" t="inlineStr">
        <is>
          <t>['29.06.2023', '25.06.2023', '17.06.2023']</t>
        </is>
      </c>
    </row>
    <row r="3">
      <c r="A3" s="47" t="inlineStr">
        <is>
          <t>VKUSVILL</t>
        </is>
      </c>
      <c r="B3" s="60" t="n">
        <v>-747</v>
      </c>
      <c r="C3" s="47" t="inlineStr">
        <is>
          <t>['29.06.2023', '12.06.2023']</t>
        </is>
      </c>
    </row>
    <row r="4" ht="28.8" customHeight="1">
      <c r="A4" s="47" t="inlineStr">
        <is>
          <t>Оплата в X5 DIGITAL LOYALTY Gorod
Moskva RUS1118
АО «Тинькофф Банк» универсальная лицензия Банка России № 2673, к/с 30101810145250000974 в ГУ Банка России по ЦФО
БИК 044525974 ИНН 7710140679 КПП 771301001
4Дата и время операции1
Дата и время обработки2Сумма операции
и ее валютаСумма операции
в валюте картыОписание
операцииНомер
карты3</t>
        </is>
      </c>
      <c r="B4" s="60" t="n">
        <v>-964.9</v>
      </c>
      <c r="C4" s="47" t="inlineStr">
        <is>
          <t>['02.06.2023']</t>
        </is>
      </c>
    </row>
    <row r="5" ht="28.8" customHeight="1">
      <c r="A5" s="47" t="inlineStr">
        <is>
          <t>Перекресток</t>
        </is>
      </c>
      <c r="B5" s="60" t="n">
        <v>-1119.81</v>
      </c>
      <c r="C5" s="47" t="inlineStr">
        <is>
          <t>['13.06.2023']</t>
        </is>
      </c>
    </row>
    <row r="6" ht="57.6" customHeight="1">
      <c r="A6" s="47" t="inlineStr">
        <is>
          <t>Оплата в  DIGITAL LOYALTY Gorod
Moskva RUS1118</t>
        </is>
      </c>
      <c r="B6" s="60" t="n">
        <v>-4098.53</v>
      </c>
      <c r="C6" s="47" t="inlineStr">
        <is>
          <t>['23.06.2023', '23.06.2023', '07.06.2023', '04.06.2023', '01.06.2023']</t>
        </is>
      </c>
    </row>
    <row r="7" ht="43.2" customHeight="1">
      <c r="A7" s="47" t="inlineStr">
        <is>
          <t>Магнит</t>
        </is>
      </c>
      <c r="B7" s="35" t="n">
        <v>-16588.24</v>
      </c>
      <c r="C7" s="47" t="inlineStr">
        <is>
          <t>['29.06.2023', '26.06.2023', '25.06.2023', '24.06.2023', '23.06.2023', '23.06.2023', '20.06.2023', '17.06.2023', '14.06.2023', '10.06.2023', '08.06.2023', '04.06.2023']</t>
        </is>
      </c>
    </row>
    <row r="8" ht="43.2" customHeight="1">
      <c r="A8" s="47" t="inlineStr">
        <is>
          <t>Наташа</t>
        </is>
      </c>
      <c r="B8" s="34" t="n">
        <v>29489</v>
      </c>
      <c r="C8" s="47" t="inlineStr">
        <is>
          <t>['30.06.2023', '26.06.2023', '26.06.2023', '26.06.2023', '16.06.2023']</t>
        </is>
      </c>
    </row>
    <row r="9" ht="43.2" customHeight="1">
      <c r="A9" s="47" t="inlineStr">
        <is>
          <t>Женя</t>
        </is>
      </c>
      <c r="B9" s="34" t="n">
        <v>20000</v>
      </c>
      <c r="C9" s="47" t="inlineStr">
        <is>
          <t>['10.06.2023']</t>
        </is>
      </c>
    </row>
    <row r="10" ht="43.2" customHeight="1">
      <c r="A10" s="47" t="inlineStr">
        <is>
          <t>Кэшбэк за обычные покупки —</t>
        </is>
      </c>
      <c r="B10" s="34" t="n">
        <v>279</v>
      </c>
      <c r="C10" s="47" t="inlineStr">
        <is>
          <t>['09.06.2023']</t>
        </is>
      </c>
    </row>
    <row r="11" ht="28.8" customHeight="1">
      <c r="A11" s="47" t="inlineStr">
        <is>
          <t>Кэшбэк за покупки по акциям —</t>
        </is>
      </c>
      <c r="B11" s="34" t="n">
        <v>150.01</v>
      </c>
      <c r="C11" s="47" t="inlineStr">
        <is>
          <t>['09.06.2023']</t>
        </is>
      </c>
    </row>
    <row r="12" ht="57.6" customHeight="1">
      <c r="A12" s="47" t="inlineStr">
        <is>
          <t>Отмена операции оплаты X5 DIGITAL
LOYALTY Gorod Moskva RUS1118</t>
        </is>
      </c>
      <c r="B12" s="34" t="n">
        <v>50.59</v>
      </c>
      <c r="C12" s="47" t="inlineStr">
        <is>
          <t>['02.06.2023']</t>
        </is>
      </c>
    </row>
    <row r="13" ht="28.8" customHeight="1">
      <c r="A13" s="47" t="inlineStr">
        <is>
          <t>Оплата в CITYDRIVE Gorod Moskva
RUS1118</t>
        </is>
      </c>
      <c r="B13" s="41" t="n">
        <v>-66.25</v>
      </c>
      <c r="C13" s="47" t="inlineStr">
        <is>
          <t>['30.06.2023']</t>
        </is>
      </c>
    </row>
    <row r="14" ht="43.2" customHeight="1">
      <c r="A14" s="47" t="inlineStr">
        <is>
          <t>Оплата в PRODUKTY-FRUKTY Gorod
Moskva RUS1118</t>
        </is>
      </c>
      <c r="B14" s="37" t="n">
        <v>-120</v>
      </c>
      <c r="C14" s="47" t="inlineStr">
        <is>
          <t>['11.06.2023']</t>
        </is>
      </c>
    </row>
    <row r="15" ht="28.8" customHeight="1">
      <c r="A15" s="47" t="inlineStr">
        <is>
          <t>Оплата в EUROSPAR Gorod Moskva
RUS1118</t>
        </is>
      </c>
      <c r="B15" s="37" t="n">
        <v>-139.8</v>
      </c>
      <c r="C15" s="47" t="inlineStr">
        <is>
          <t>['11.06.2023']</t>
        </is>
      </c>
    </row>
    <row r="16" ht="43.2" customHeight="1">
      <c r="A16" s="47" t="inlineStr">
        <is>
          <t>Оплата в SPAR 352 Gorod Moskva
RUS1118</t>
        </is>
      </c>
      <c r="B16" s="37" t="n">
        <v>-211.07</v>
      </c>
      <c r="C16" s="47" t="inlineStr">
        <is>
          <t>['11.06.2023']</t>
        </is>
      </c>
    </row>
    <row r="17">
      <c r="A17" s="47" t="inlineStr">
        <is>
          <t>Wildberries</t>
        </is>
      </c>
      <c r="B17" s="39" t="n">
        <v>-222</v>
      </c>
      <c r="C17" s="47" t="inlineStr">
        <is>
          <t>['21.06.2023']</t>
        </is>
      </c>
    </row>
    <row r="18" ht="43.2" customHeight="1">
      <c r="A18" s="47" t="inlineStr">
        <is>
          <t>Дикси</t>
        </is>
      </c>
      <c r="B18" s="37" t="n">
        <v>-239.88</v>
      </c>
      <c r="C18" s="47" t="inlineStr">
        <is>
          <t>['25.06.2023']</t>
        </is>
      </c>
    </row>
    <row r="19" ht="28.8" customHeight="1">
      <c r="A19" s="47" t="inlineStr">
        <is>
          <t>Вендинг машина</t>
        </is>
      </c>
      <c r="B19" s="38" t="n">
        <v>-240</v>
      </c>
      <c r="C19" s="47" t="inlineStr">
        <is>
          <t>['28.06.2023', '19.06.2023', '15.06.2023', '02.06.2023']</t>
        </is>
      </c>
    </row>
    <row r="20" ht="28.8" customHeight="1">
      <c r="A20" s="47" t="inlineStr">
        <is>
          <t>Оплата в RSM 26 Gorod Moskva RUS 1118</t>
        </is>
      </c>
      <c r="B20" s="37" t="n">
        <v>-330</v>
      </c>
      <c r="C20" s="47" t="inlineStr">
        <is>
          <t>['30.06.2023']</t>
        </is>
      </c>
    </row>
    <row r="21">
      <c r="A21" s="47" t="inlineStr">
        <is>
          <t>Белка</t>
        </is>
      </c>
      <c r="B21" s="41" t="n">
        <v>-345</v>
      </c>
      <c r="C21" s="47" t="inlineStr">
        <is>
          <t>['06.06.2023', '06.06.2023']</t>
        </is>
      </c>
    </row>
    <row r="22" ht="28.8" customHeight="1">
      <c r="A22" s="47" t="inlineStr">
        <is>
          <t>Тинькофф мобайл</t>
        </is>
      </c>
      <c r="B22" s="38" t="n">
        <v>-350</v>
      </c>
      <c r="C22" s="47" t="inlineStr">
        <is>
          <t>['14.06.2023']</t>
        </is>
      </c>
    </row>
    <row r="23" ht="43.2" customHeight="1">
      <c r="A23" s="47" t="inlineStr">
        <is>
          <t>Оплата в TINKOFF.MOVIE Moskva
RUS9857</t>
        </is>
      </c>
      <c r="B23" s="38" t="n">
        <v>-500</v>
      </c>
      <c r="C23" s="47" t="inlineStr">
        <is>
          <t>['30.06.2023']</t>
        </is>
      </c>
    </row>
    <row r="24" ht="288" customHeight="1">
      <c r="A24" s="47" t="inlineStr">
        <is>
          <t>Пожертвования в храм</t>
        </is>
      </c>
      <c r="B24" s="57" t="n">
        <v>-600</v>
      </c>
      <c r="C24" s="47" t="inlineStr">
        <is>
          <t>['11.06.2023', '04.06.2023']</t>
        </is>
      </c>
    </row>
    <row r="25">
      <c r="A25" s="47" t="inlineStr">
        <is>
          <t>KFC</t>
        </is>
      </c>
      <c r="B25" s="37" t="n">
        <v>-710</v>
      </c>
      <c r="C25" s="47" t="inlineStr">
        <is>
          <t>['10.06.2023']</t>
        </is>
      </c>
    </row>
    <row r="26" ht="28.8" customHeight="1">
      <c r="A26" s="47" t="inlineStr">
        <is>
          <t>Антоха</t>
        </is>
      </c>
      <c r="B26" s="37" t="n">
        <v>-750</v>
      </c>
      <c r="C26" s="47" t="inlineStr">
        <is>
          <t>['18.06.2023', '18.06.2023', '11.06.2023', '04.06.2023']</t>
        </is>
      </c>
    </row>
    <row r="27" ht="43.2" customHeight="1">
      <c r="A27" s="47" t="inlineStr">
        <is>
          <t>Оплата в DODO PIZZA Gorod Moskva
RUS1118</t>
        </is>
      </c>
      <c r="B27" s="37" t="n">
        <v>-796</v>
      </c>
      <c r="C27" s="47" t="inlineStr">
        <is>
          <t>['03.06.2023']</t>
        </is>
      </c>
    </row>
    <row r="28" ht="43.2" customHeight="1">
      <c r="A28" s="47" t="inlineStr">
        <is>
          <t>Вкусно и точка</t>
        </is>
      </c>
      <c r="B28" s="37" t="n">
        <v>-987</v>
      </c>
      <c r="C28" s="47" t="inlineStr">
        <is>
          <t>['11.06.2023', '04.06.2023']</t>
        </is>
      </c>
    </row>
    <row r="29">
      <c r="A29" s="47" t="inlineStr">
        <is>
          <t>Поездка загород</t>
        </is>
      </c>
      <c r="B29" s="58" t="n">
        <v>-1000</v>
      </c>
      <c r="C29" s="47" t="inlineStr">
        <is>
          <t>['25.06.2023']</t>
        </is>
      </c>
    </row>
    <row r="30" ht="43.2" customHeight="1">
      <c r="A30" s="47" t="inlineStr">
        <is>
          <t>Внутренний перевод на договор
58655972069857</t>
        </is>
      </c>
      <c r="B30" s="38" t="n">
        <v>-1000</v>
      </c>
      <c r="C30" s="47" t="inlineStr">
        <is>
          <t>['20.06.2023']</t>
        </is>
      </c>
    </row>
    <row r="31" ht="43.2" customHeight="1">
      <c r="A31" s="47" t="inlineStr">
        <is>
          <t>Оплата в DAV BUBBLE TEA PARNIK
Gorod Moskva RUS1118</t>
        </is>
      </c>
      <c r="B31" s="37" t="n">
        <v>-1000</v>
      </c>
      <c r="C31" s="47" t="inlineStr">
        <is>
          <t>['10.06.2023', '10.06.2023']</t>
        </is>
      </c>
    </row>
    <row r="32" ht="57.6" customHeight="1">
      <c r="A32" s="47" t="inlineStr">
        <is>
          <t>Оплата в YANDEX*5814*DC Moscow
RUS1118</t>
        </is>
      </c>
      <c r="B32" s="37" t="n">
        <v>-1312.5</v>
      </c>
      <c r="C32" s="47" t="inlineStr">
        <is>
          <t>['24.06.2023']</t>
        </is>
      </c>
    </row>
    <row r="33" ht="43.2" customHeight="1">
      <c r="A33" s="47" t="inlineStr">
        <is>
          <t>Снятие наличных. Тинькофф Банк,
2697 Москва Россия1118</t>
        </is>
      </c>
      <c r="B33" s="37" t="n">
        <v>-1500</v>
      </c>
      <c r="C33" s="47" t="inlineStr">
        <is>
          <t>['17.06.2023']</t>
        </is>
      </c>
    </row>
    <row r="34" ht="57.6" customHeight="1">
      <c r="A34" s="47" t="inlineStr">
        <is>
          <t>Внешний перевод по номеру
телефона +791857052289857</t>
        </is>
      </c>
      <c r="B34" s="62" t="n">
        <v>-1600</v>
      </c>
      <c r="C34" s="47" t="inlineStr">
        <is>
          <t>['03.06.2023']</t>
        </is>
      </c>
    </row>
    <row r="35" ht="86.40000000000001" customHeight="1">
      <c r="A35" s="47" t="inlineStr">
        <is>
          <t>Настя</t>
        </is>
      </c>
      <c r="B35" s="34" t="n">
        <v>-6500</v>
      </c>
      <c r="C35" s="47" t="inlineStr">
        <is>
          <t>['30.06.2023']</t>
        </is>
      </c>
    </row>
    <row r="36" ht="57.6" customHeight="1">
      <c r="A36" s="47" t="inlineStr">
        <is>
          <t>Столовая</t>
        </is>
      </c>
      <c r="B36" s="61" t="n">
        <v>-7666.14</v>
      </c>
      <c r="C36" s="47" t="inlineStr">
        <is>
          <t>['30.06.2023', '28.06.2023', '23.06.2023', '22.06.2023', '21.06.2023', '20.06.2023', '19.06.2023', '16.06.2023', '15.06.2023', '14.06.2023', '13.06.2023', '09.06.2023', '08.06.2023', '07.06.2023', '06.06.2023', '05.06.2023', '02.06.2023', '01.06.2023']</t>
        </is>
      </c>
    </row>
    <row r="37" ht="57.6" customHeight="1">
      <c r="A37" s="47" t="inlineStr">
        <is>
          <t>Себе на Альфа Банк/Сбер/Озон</t>
        </is>
      </c>
      <c r="B37" s="34" t="n">
        <v>-13172</v>
      </c>
      <c r="C37" s="47" t="inlineStr">
        <is>
          <t>['28.06.2023', '26.06.2023', '25.06.2023', '15.06.2023', '14.06.2023', '13.06.2023', '06.06.2023', '05.06.2023', '04.06.2023', '01.06.2023']</t>
        </is>
      </c>
    </row>
    <row r="38">
      <c r="A38" s="47" t="inlineStr">
        <is>
          <t>Аренда квартиры</t>
        </is>
      </c>
      <c r="B38" s="55" t="n">
        <v>-55000</v>
      </c>
      <c r="C38" s="47" t="inlineStr">
        <is>
          <t>['10.06.2023']</t>
        </is>
      </c>
    </row>
    <row r="41">
      <c r="A41" s="34" t="inlineStr">
        <is>
          <t>Еда для дома</t>
        </is>
      </c>
      <c r="B41" s="35">
        <f>SUM(B14,B21,B24,B29,B37,B33)</f>
        <v/>
      </c>
      <c r="D41" s="59" t="n"/>
    </row>
    <row r="42">
      <c r="A42" s="34" t="inlineStr">
        <is>
          <t>Столовая</t>
        </is>
      </c>
      <c r="B42" s="36">
        <f>B35</f>
        <v/>
      </c>
    </row>
    <row r="43">
      <c r="A43" s="34" t="inlineStr">
        <is>
          <t>Развлекалово еда</t>
        </is>
      </c>
      <c r="B43" s="37">
        <f>SUM(B8,B9,B10,B12,B20,B22,B23,B25,B30,B31:B32,B28,B15)</f>
        <v/>
      </c>
    </row>
    <row r="44" ht="28.8" customHeight="1">
      <c r="A44" s="34" t="inlineStr">
        <is>
          <t>Телефон/интернет/метро/парикмахерская</t>
        </is>
      </c>
      <c r="B44" s="38">
        <f>SUM(B13,B17:B18,B27)</f>
        <v/>
      </c>
    </row>
    <row r="45">
      <c r="A45" s="34" t="inlineStr">
        <is>
          <t>Мои покупки</t>
        </is>
      </c>
      <c r="B45" s="39">
        <f>SUM(B11)</f>
        <v/>
      </c>
    </row>
    <row r="46">
      <c r="A46" s="34" t="inlineStr">
        <is>
          <t>Покупки Жени</t>
        </is>
      </c>
      <c r="B46" s="40" t="n"/>
    </row>
    <row r="47">
      <c r="A47" s="34" t="inlineStr">
        <is>
          <t>Каршеринг</t>
        </is>
      </c>
      <c r="B47" s="41">
        <f>SUM(B7,B16)</f>
        <v/>
      </c>
    </row>
    <row r="48">
      <c r="A48" s="34" t="inlineStr">
        <is>
          <t>В храм пожертвования</t>
        </is>
      </c>
      <c r="B48" s="57">
        <f>B19</f>
        <v/>
      </c>
    </row>
    <row r="49">
      <c r="A49" s="34" t="inlineStr">
        <is>
          <t>перевод аренда</t>
        </is>
      </c>
      <c r="B49" s="55">
        <f>B38</f>
        <v/>
      </c>
    </row>
    <row r="50">
      <c r="A50" s="34" t="inlineStr">
        <is>
          <t>Хлам потерянные деньги</t>
        </is>
      </c>
      <c r="B50" s="58">
        <f>B26</f>
        <v/>
      </c>
    </row>
    <row r="51">
      <c r="B51" s="48" t="n"/>
    </row>
    <row r="52">
      <c r="A52" s="54" t="inlineStr">
        <is>
          <t>сумма потраченных денег</t>
        </is>
      </c>
      <c r="B52" s="55">
        <f>SUM(B41:B50)+20000</f>
        <v/>
      </c>
    </row>
    <row r="53">
      <c r="B53" s="48" t="n"/>
    </row>
    <row r="54">
      <c r="A54" s="56" t="inlineStr">
        <is>
          <t>отложил</t>
        </is>
      </c>
      <c r="B54" s="35">
        <f>170000+B52</f>
        <v/>
      </c>
    </row>
  </sheetData>
  <autoFilter ref="A1:C1">
    <sortState ref="A2:C38">
      <sortCondition sortBy="cellColor" ref="B1" dxfId="0"/>
    </sortState>
  </autoFilter>
  <pageMargins left="0.75" right="0.75" top="1" bottom="1" header="0.5" footer="0.5"/>
  <pageSetup orientation="portrait" paperSize="9" horizontalDpi="1200" verticalDpi="12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Описание</t>
        </is>
      </c>
      <c r="B1" t="inlineStr">
        <is>
          <t>Сумма</t>
        </is>
      </c>
      <c r="C1" t="inlineStr">
        <is>
          <t>Дата</t>
        </is>
      </c>
    </row>
    <row r="2">
      <c r="A2" s="63" t="inlineStr">
        <is>
          <t>5ка/Перекресток</t>
        </is>
      </c>
      <c r="B2" t="n">
        <v>-13862.14</v>
      </c>
      <c r="C2" t="inlineStr">
        <is>
          <t>['30.06.2023', '30.06.2023', '24.06.2023', '23.06.2023', '23.06.2023', '20.06.2023', '17.06.2023', '13.06.2023', '11.06.2023', '10.06.2023', '10.06.2023', '09.06.2023', '09.06.2023', '07.06.2023', '04.06.2023', '03.06.2023', '03.06.2023', '02.06.2023', '02.06.2023', '01.06.2023']</t>
        </is>
      </c>
    </row>
    <row r="3">
      <c r="A3" s="64" t="inlineStr">
        <is>
          <t>CITYDRIVE</t>
        </is>
      </c>
      <c r="B3" t="n">
        <v>-66.25</v>
      </c>
      <c r="C3" t="inlineStr">
        <is>
          <t>['30.06.2023']</t>
        </is>
      </c>
    </row>
    <row r="4">
      <c r="A4" t="inlineStr">
        <is>
          <t>Наташа</t>
        </is>
      </c>
      <c r="B4" t="n">
        <v>29489</v>
      </c>
      <c r="C4" t="inlineStr">
        <is>
          <t>['30.06.2023', '26.06.2023', '26.06.2023', '26.06.2023', '16.06.2023']</t>
        </is>
      </c>
    </row>
    <row r="5">
      <c r="A5" s="65" t="inlineStr">
        <is>
          <t>Столовая</t>
        </is>
      </c>
      <c r="B5" t="n">
        <v>-7666.14</v>
      </c>
      <c r="C5" t="inlineStr">
        <is>
          <t>['30.06.2023', '28.06.2023', '23.06.2023', '22.06.2023', '21.06.2023', '20.06.2023', '19.06.2023', '16.06.2023', '15.06.2023', '14.06.2023', '13.06.2023', '09.06.2023', '08.06.2023', '07.06.2023', '06.06.2023', '05.06.2023', '02.06.2023', '01.06.2023']</t>
        </is>
      </c>
    </row>
    <row r="6">
      <c r="A6" t="inlineStr">
        <is>
          <t>Настя</t>
        </is>
      </c>
      <c r="B6" t="n">
        <v>-6500</v>
      </c>
      <c r="C6" t="inlineStr">
        <is>
          <t>['30.06.2023']</t>
        </is>
      </c>
    </row>
    <row r="7">
      <c r="A7" s="63" t="inlineStr">
        <is>
          <t>Пятерочка</t>
        </is>
      </c>
      <c r="B7" t="n">
        <v>-261.46</v>
      </c>
      <c r="C7" t="inlineStr">
        <is>
          <t>['29.06.2023', '25.06.2023', '17.06.2023']</t>
        </is>
      </c>
    </row>
    <row r="8">
      <c r="A8" s="63" t="inlineStr">
        <is>
          <t>Магнит</t>
        </is>
      </c>
      <c r="B8" t="n">
        <v>-16588.24</v>
      </c>
      <c r="C8" t="inlineStr">
        <is>
          <t>['29.06.2023', '26.06.2023', '25.06.2023', '24.06.2023', '23.06.2023', '23.06.2023', '20.06.2023', '17.06.2023', '14.06.2023', '10.06.2023', '08.06.2023', '04.06.2023']</t>
        </is>
      </c>
    </row>
    <row r="9">
      <c r="A9" s="63" t="inlineStr">
        <is>
          <t>Вкусвилл</t>
        </is>
      </c>
      <c r="B9" t="n">
        <v>-747</v>
      </c>
      <c r="C9" t="inlineStr">
        <is>
          <t>['29.06.2023', '12.06.2023']</t>
        </is>
      </c>
    </row>
    <row r="10">
      <c r="A10" t="inlineStr">
        <is>
          <t>Себе на Альфа Банк/Сбер/Озон</t>
        </is>
      </c>
      <c r="B10" t="n">
        <v>-13172</v>
      </c>
      <c r="C10" t="inlineStr">
        <is>
          <t>['28.06.2023', '26.06.2023', '25.06.2023', '15.06.2023', '14.06.2023', '13.06.2023', '06.06.2023', '05.06.2023', '04.06.2023', '01.06.2023']</t>
        </is>
      </c>
    </row>
    <row r="11">
      <c r="A11" s="66" t="inlineStr">
        <is>
          <t>Вендинг машина</t>
        </is>
      </c>
      <c r="B11" t="n">
        <v>-240</v>
      </c>
      <c r="C11" t="inlineStr">
        <is>
          <t>['28.06.2023', '19.06.2023', '15.06.2023', '02.06.2023']</t>
        </is>
      </c>
    </row>
    <row r="12">
      <c r="A12" t="inlineStr">
        <is>
          <t>Поездка загород</t>
        </is>
      </c>
      <c r="B12" t="n">
        <v>-1000</v>
      </c>
      <c r="C12" t="inlineStr">
        <is>
          <t>['25.06.2023']</t>
        </is>
      </c>
    </row>
    <row r="13">
      <c r="A13" s="66" t="inlineStr">
        <is>
          <t>Дикси</t>
        </is>
      </c>
      <c r="B13" t="n">
        <v>-239.88</v>
      </c>
      <c r="C13" t="inlineStr">
        <is>
          <t>['25.06.2023']</t>
        </is>
      </c>
    </row>
    <row r="14">
      <c r="A14" s="66" t="inlineStr">
        <is>
          <t>Wildberries</t>
        </is>
      </c>
      <c r="B14" t="n">
        <v>-222</v>
      </c>
      <c r="C14" t="inlineStr">
        <is>
          <t>['21.06.2023']</t>
        </is>
      </c>
    </row>
    <row r="15">
      <c r="A15" t="inlineStr">
        <is>
          <t>Антоха</t>
        </is>
      </c>
      <c r="B15" t="n">
        <v>-750</v>
      </c>
      <c r="C15" t="inlineStr">
        <is>
          <t>['18.06.2023', '18.06.2023', '11.06.2023', '04.06.2023']</t>
        </is>
      </c>
    </row>
    <row r="16">
      <c r="A16" s="67" t="inlineStr">
        <is>
          <t>Тинькофф мобайл</t>
        </is>
      </c>
      <c r="B16" t="n">
        <v>-350</v>
      </c>
      <c r="C16" t="inlineStr">
        <is>
          <t>['14.06.2023']</t>
        </is>
      </c>
    </row>
    <row r="17">
      <c r="A17" s="66" t="inlineStr">
        <is>
          <t>EUROSPAR</t>
        </is>
      </c>
      <c r="B17" t="n">
        <v>-350.87</v>
      </c>
      <c r="C17" t="inlineStr">
        <is>
          <t>['11.06.2023', '11.06.2023']</t>
        </is>
      </c>
    </row>
    <row r="18">
      <c r="A18" s="66" t="inlineStr">
        <is>
          <t>Вкусно и точка</t>
        </is>
      </c>
      <c r="B18" t="n">
        <v>-987</v>
      </c>
      <c r="C18" t="inlineStr">
        <is>
          <t>['11.06.2023', '04.06.2023']</t>
        </is>
      </c>
    </row>
    <row r="19">
      <c r="A19" s="68" t="inlineStr">
        <is>
          <t>Пожертвования в храм</t>
        </is>
      </c>
      <c r="B19" t="n">
        <v>-600</v>
      </c>
      <c r="C19" t="inlineStr">
        <is>
          <t>['11.06.2023', '04.06.2023']</t>
        </is>
      </c>
    </row>
    <row r="20">
      <c r="A20" s="69" t="inlineStr">
        <is>
          <t>Аренда квартиры</t>
        </is>
      </c>
      <c r="B20" t="n">
        <v>-55000</v>
      </c>
      <c r="C20" t="inlineStr">
        <is>
          <t>['10.06.2023']</t>
        </is>
      </c>
    </row>
    <row r="21">
      <c r="A21" t="inlineStr">
        <is>
          <t>Женя</t>
        </is>
      </c>
      <c r="B21" t="n">
        <v>20000</v>
      </c>
      <c r="C21" t="inlineStr">
        <is>
          <t>['10.06.2023']</t>
        </is>
      </c>
    </row>
    <row r="22">
      <c r="A22" s="66" t="inlineStr">
        <is>
          <t>KFC</t>
        </is>
      </c>
      <c r="B22" t="n">
        <v>-710</v>
      </c>
      <c r="C22" t="inlineStr">
        <is>
          <t>['10.06.2023']</t>
        </is>
      </c>
    </row>
    <row r="23">
      <c r="A23" s="64" t="inlineStr">
        <is>
          <t>Белка</t>
        </is>
      </c>
      <c r="B23" t="n">
        <v>-345</v>
      </c>
      <c r="C23" t="inlineStr">
        <is>
          <t>['06.06.2023', '06.06.2023']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6"/>
  <sheetViews>
    <sheetView zoomScaleNormal="100" workbookViewId="0">
      <selection activeCell="D38" sqref="D38"/>
    </sheetView>
  </sheetViews>
  <sheetFormatPr baseColWidth="8" defaultRowHeight="14.4"/>
  <cols>
    <col width="47.21875" bestFit="1" customWidth="1" min="1" max="1"/>
    <col width="16" customWidth="1" min="2" max="2"/>
  </cols>
  <sheetData>
    <row r="1">
      <c r="A1" t="inlineStr">
        <is>
          <t>Описание</t>
        </is>
      </c>
      <c r="B1" t="inlineStr">
        <is>
          <t>Сумма</t>
        </is>
      </c>
    </row>
    <row r="2">
      <c r="A2" t="inlineStr">
        <is>
          <t>Пополнение. Система быстрых платежей</t>
        </is>
      </c>
      <c r="B2" t="n">
        <v>104700</v>
      </c>
    </row>
    <row r="3">
      <c r="A3" t="inlineStr">
        <is>
          <t>Столовая</t>
        </is>
      </c>
      <c r="B3" t="n">
        <v>-4683.08</v>
      </c>
    </row>
    <row r="4">
      <c r="A4" t="inlineStr">
        <is>
          <t>Оплата в DONER BISTRO MYASNITSK MOSKVA RU</t>
        </is>
      </c>
      <c r="B4" t="n">
        <v>-230</v>
      </c>
    </row>
    <row r="5">
      <c r="A5" s="2" t="inlineStr">
        <is>
          <t>Delivery club</t>
        </is>
      </c>
      <c r="B5" s="2" t="n">
        <v>-35495</v>
      </c>
      <c r="C5" s="2" t="n"/>
      <c r="D5" s="2">
        <f>40000/2.5</f>
        <v/>
      </c>
    </row>
    <row r="6">
      <c r="A6" t="inlineStr">
        <is>
          <t>Наташа</t>
        </is>
      </c>
      <c r="B6" t="n">
        <v>21378.67</v>
      </c>
    </row>
    <row r="7">
      <c r="A7" t="inlineStr">
        <is>
          <t>MTS</t>
        </is>
      </c>
      <c r="B7" t="n">
        <v>-1620</v>
      </c>
    </row>
    <row r="8">
      <c r="A8" s="2" t="inlineStr">
        <is>
          <t>Сбермаркет</t>
        </is>
      </c>
      <c r="B8" s="2" t="n">
        <v>-2474.82</v>
      </c>
      <c r="C8" s="2" t="n"/>
      <c r="D8" s="2" t="n"/>
    </row>
    <row r="9">
      <c r="A9" t="inlineStr">
        <is>
          <t>Аптека</t>
        </is>
      </c>
      <c r="B9" t="n">
        <v>-13174</v>
      </c>
    </row>
    <row r="10">
      <c r="A10" t="inlineStr">
        <is>
          <t>Почта</t>
        </is>
      </c>
      <c r="B10" t="n">
        <v>-742.24</v>
      </c>
    </row>
    <row r="11">
      <c r="A11" t="inlineStr">
        <is>
          <t>Сберегательный счет</t>
        </is>
      </c>
      <c r="B11" t="n">
        <v>-182500</v>
      </c>
    </row>
    <row r="12">
      <c r="A12" t="inlineStr">
        <is>
          <t>Внесение наличных через банкомат Тинькофф</t>
        </is>
      </c>
      <c r="B12" t="n">
        <v>189000</v>
      </c>
    </row>
    <row r="13">
      <c r="A13" s="3" t="inlineStr">
        <is>
          <t>Метро</t>
        </is>
      </c>
      <c r="B13" s="3" t="n">
        <v>-2850</v>
      </c>
      <c r="C13" s="3" t="n"/>
      <c r="D13" s="3" t="n"/>
    </row>
    <row r="14">
      <c r="A14" t="inlineStr">
        <is>
          <t>Оплата в CLUB EMPIRE Gorod Moskva RUS</t>
        </is>
      </c>
      <c r="B14" t="n">
        <v>-782</v>
      </c>
    </row>
    <row r="15">
      <c r="A15" s="2" t="inlineStr">
        <is>
          <t>Магнолия</t>
        </is>
      </c>
      <c r="B15" s="2" t="n">
        <v>-229.6</v>
      </c>
      <c r="C15" s="2" t="n"/>
      <c r="D15" s="2" t="n"/>
    </row>
    <row r="16">
      <c r="A16" s="2" t="inlineStr">
        <is>
          <t>Пятерочка</t>
        </is>
      </c>
      <c r="B16" s="2" t="n">
        <v>-1212.6</v>
      </c>
      <c r="C16" s="2" t="n"/>
      <c r="D16" s="2" t="n"/>
    </row>
    <row r="17">
      <c r="A17" t="inlineStr">
        <is>
          <t>Wildberries</t>
        </is>
      </c>
      <c r="B17" t="n">
        <v>-1930</v>
      </c>
    </row>
    <row r="18">
      <c r="A18" t="inlineStr">
        <is>
          <t>Яндекс Драйв</t>
        </is>
      </c>
      <c r="B18" t="n">
        <v>-1663.26</v>
      </c>
    </row>
    <row r="19">
      <c r="A19" t="inlineStr">
        <is>
          <t>Себе на Альфа Банк</t>
        </is>
      </c>
      <c r="B19" t="n">
        <v>-3000</v>
      </c>
    </row>
    <row r="20">
      <c r="A20" t="inlineStr">
        <is>
          <t>Проценты на остаток</t>
        </is>
      </c>
      <c r="B20" t="n">
        <v>88.03</v>
      </c>
    </row>
    <row r="21">
      <c r="A21" t="inlineStr">
        <is>
          <t>Кэшбэк за покупки по акциям</t>
        </is>
      </c>
      <c r="B21" t="n">
        <v>743.1999999999999</v>
      </c>
    </row>
    <row r="22">
      <c r="A22" t="inlineStr">
        <is>
          <t>Кэшбэк за обычные покупки</t>
        </is>
      </c>
      <c r="B22" t="n">
        <v>923</v>
      </c>
    </row>
    <row r="23">
      <c r="A23" t="inlineStr">
        <is>
          <t>Яндекс Плюс</t>
        </is>
      </c>
      <c r="B23" t="n">
        <v>-200</v>
      </c>
    </row>
    <row r="24">
      <c r="A24" t="inlineStr">
        <is>
          <t>Яндекс Маркет</t>
        </is>
      </c>
      <c r="B24" t="n">
        <v>-6453</v>
      </c>
    </row>
    <row r="25">
      <c r="A25" s="2" t="inlineStr">
        <is>
          <t>OKEY</t>
        </is>
      </c>
      <c r="B25" s="2" t="n">
        <v>-1891.48</v>
      </c>
      <c r="C25" s="2" t="n"/>
      <c r="D25" s="2" t="n"/>
    </row>
    <row r="26">
      <c r="A26" t="inlineStr">
        <is>
          <t>Мегафон</t>
        </is>
      </c>
      <c r="B26" t="n">
        <v>-225</v>
      </c>
    </row>
    <row r="27">
      <c r="A27" t="inlineStr">
        <is>
          <t>Парикмахерская</t>
        </is>
      </c>
      <c r="B27" t="n">
        <v>-1600</v>
      </c>
    </row>
    <row r="28">
      <c r="A28" t="inlineStr">
        <is>
          <t>Настя</t>
        </is>
      </c>
      <c r="B28" t="n">
        <v>-4000</v>
      </c>
    </row>
    <row r="29">
      <c r="A29" t="inlineStr">
        <is>
          <t>Внешний банковский перевод на счёт</t>
        </is>
      </c>
      <c r="B29" t="n">
        <v>-66361</v>
      </c>
      <c r="C29" t="inlineStr">
        <is>
          <t>за квартиру</t>
        </is>
      </c>
    </row>
    <row r="30">
      <c r="A30" t="inlineStr">
        <is>
          <t>Оплата в GOLD APPLE EKATERINBURG RUS</t>
        </is>
      </c>
      <c r="B30" t="n">
        <v>-4000</v>
      </c>
    </row>
    <row r="31">
      <c r="A31" t="inlineStr">
        <is>
          <t>Оплата в EKATERINBURG YABLOKO Gorod Moskva RUS</t>
        </is>
      </c>
      <c r="B31" t="n">
        <v>-4000</v>
      </c>
    </row>
    <row r="32">
      <c r="A32" s="2" t="inlineStr">
        <is>
          <t>VKUSVILL</t>
        </is>
      </c>
      <c r="B32" s="2" t="n">
        <v>-580</v>
      </c>
      <c r="C32" s="2" t="n"/>
      <c r="D32" s="2" t="n"/>
    </row>
    <row r="33">
      <c r="A33" t="inlineStr">
        <is>
          <t>Цветы</t>
        </is>
      </c>
      <c r="B33" t="n">
        <v>-190</v>
      </c>
    </row>
    <row r="34">
      <c r="A34" t="inlineStr">
        <is>
          <t>Антоха</t>
        </is>
      </c>
      <c r="B34" t="n">
        <v>-1430</v>
      </c>
    </row>
    <row r="35">
      <c r="A35" t="inlineStr">
        <is>
          <t>Штрафы ГИБДД</t>
        </is>
      </c>
      <c r="B35" t="n">
        <v>-250</v>
      </c>
    </row>
    <row r="36">
      <c r="A36" t="inlineStr">
        <is>
          <t>Возврат средств по операции оплаты GOLD APPLE</t>
        </is>
      </c>
      <c r="B36" t="n">
        <v>4000</v>
      </c>
    </row>
    <row r="37">
      <c r="A37" t="inlineStr">
        <is>
          <t>Оплата в EDINAYA BILETNAYA SIST MOSCOW RUS</t>
        </is>
      </c>
      <c r="B37" t="n">
        <v>-1600</v>
      </c>
    </row>
    <row r="38">
      <c r="A38" t="inlineStr">
        <is>
          <t>Оплата в ZOOPARK 2 Gorod Moskva RUS</t>
        </is>
      </c>
      <c r="B38" t="n">
        <v>-130</v>
      </c>
    </row>
    <row r="39">
      <c r="A39" t="inlineStr">
        <is>
          <t>Оплата в IP BIZIN MAKSIM ALEKSE MOSCOW RUS</t>
        </is>
      </c>
      <c r="B39" t="n">
        <v>-210</v>
      </c>
    </row>
    <row r="40">
      <c r="A40" t="inlineStr">
        <is>
          <t>Пополнение. Сбербанк Онлайн</t>
        </is>
      </c>
      <c r="B40" t="n">
        <v>2000</v>
      </c>
    </row>
    <row r="41">
      <c r="A41" t="inlineStr">
        <is>
          <t>Самокат</t>
        </is>
      </c>
      <c r="B41" t="n">
        <v>-893</v>
      </c>
    </row>
    <row r="42">
      <c r="A42" t="inlineStr">
        <is>
          <t>Внутрибанковский перевод с договора 5347132143</t>
        </is>
      </c>
      <c r="B42" t="n">
        <v>29900</v>
      </c>
    </row>
    <row r="43">
      <c r="A43" t="inlineStr">
        <is>
          <t>Поездка загород</t>
        </is>
      </c>
      <c r="B43" t="n">
        <v>-389</v>
      </c>
    </row>
    <row r="44">
      <c r="A44" s="2" t="inlineStr">
        <is>
          <t>Красно Белое</t>
        </is>
      </c>
      <c r="B44" s="2" t="n">
        <v>-289.14</v>
      </c>
      <c r="C44" s="2" t="n"/>
      <c r="D44" s="2" t="n"/>
    </row>
    <row r="45">
      <c r="A45" t="inlineStr">
        <is>
          <t>Оплата в ENA Shhlkovo RUS</t>
        </is>
      </c>
      <c r="B45" t="n">
        <v>-166</v>
      </c>
    </row>
    <row r="46">
      <c r="A46" s="2" t="inlineStr">
        <is>
          <t>Перекресток</t>
        </is>
      </c>
      <c r="B46" s="2" t="n">
        <v>-35.99</v>
      </c>
      <c r="C46" s="2" t="n"/>
      <c r="D46" s="2" t="n"/>
    </row>
    <row r="47">
      <c r="A47" t="inlineStr">
        <is>
          <t>Оплата в KAFE GRACE PIZZA Gorod Moskva RUS</t>
        </is>
      </c>
      <c r="B47" t="n">
        <v>-710</v>
      </c>
    </row>
    <row r="48">
      <c r="A48" s="2" t="inlineStr">
        <is>
          <t>Дикси</t>
        </is>
      </c>
      <c r="B48" s="2" t="n">
        <v>-39.99</v>
      </c>
      <c r="C48" s="2" t="n"/>
      <c r="D48" s="2" t="n"/>
    </row>
    <row r="50">
      <c r="A50" t="inlineStr">
        <is>
          <t>Пришло</t>
        </is>
      </c>
      <c r="B50" t="n">
        <v>444044.93</v>
      </c>
    </row>
    <row r="51">
      <c r="A51" t="inlineStr">
        <is>
          <t>Ушло</t>
        </is>
      </c>
      <c r="B51" t="n">
        <v>-439542.2299999999</v>
      </c>
    </row>
    <row r="52">
      <c r="A52" t="inlineStr">
        <is>
          <t>Всего</t>
        </is>
      </c>
      <c r="B52" t="n">
        <v>4502.70000000007</v>
      </c>
    </row>
    <row r="55">
      <c r="A55" s="4" t="n"/>
      <c r="B55" s="4" t="n"/>
    </row>
    <row r="56">
      <c r="A56" s="4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4"/>
  <sheetViews>
    <sheetView workbookViewId="0">
      <selection activeCell="F27" sqref="F27"/>
    </sheetView>
  </sheetViews>
  <sheetFormatPr baseColWidth="8" defaultRowHeight="14.4"/>
  <cols>
    <col width="31.88671875" customWidth="1" min="1" max="1"/>
    <col width="24.44140625" customWidth="1" min="2" max="2"/>
  </cols>
  <sheetData>
    <row r="1">
      <c r="A1" t="inlineStr">
        <is>
          <t>Описание</t>
        </is>
      </c>
      <c r="B1" t="inlineStr">
        <is>
          <t>Сумма</t>
        </is>
      </c>
    </row>
    <row r="2">
      <c r="A2" s="2" t="inlineStr">
        <is>
          <t>Внесение наличных через банкомат Тинькофф</t>
        </is>
      </c>
      <c r="B2" s="2" t="n">
        <v>73000</v>
      </c>
      <c r="E2">
        <f>IF(B2&lt;0,B2,0)</f>
        <v/>
      </c>
      <c r="F2">
        <f>IF(B2&gt;0,B2,0)</f>
        <v/>
      </c>
    </row>
    <row r="3">
      <c r="A3" t="inlineStr">
        <is>
          <t>Женя</t>
        </is>
      </c>
      <c r="B3" t="n">
        <v>29900</v>
      </c>
      <c r="E3">
        <f>IF(B3&lt;0,B3,0)</f>
        <v/>
      </c>
      <c r="F3">
        <f>IF(B3&gt;0,B3,0)</f>
        <v/>
      </c>
    </row>
    <row r="4">
      <c r="A4" s="2" t="inlineStr">
        <is>
          <t>Пополнение. Система быстрых платежей</t>
        </is>
      </c>
      <c r="B4" s="2" t="n">
        <v>14800</v>
      </c>
      <c r="E4">
        <f>IF(B4&lt;0,B4,0)</f>
        <v/>
      </c>
      <c r="F4">
        <f>IF(B4&gt;0,B4,0)</f>
        <v/>
      </c>
    </row>
    <row r="5">
      <c r="A5" t="inlineStr">
        <is>
          <t>Пополнение. Сбербанк Онлайн</t>
        </is>
      </c>
      <c r="B5" t="n">
        <v>2000</v>
      </c>
      <c r="E5">
        <f>IF(B5&lt;0,B5,0)</f>
        <v/>
      </c>
      <c r="F5">
        <f>IF(B5&gt;0,B5,0)</f>
        <v/>
      </c>
    </row>
    <row r="6">
      <c r="A6" t="inlineStr">
        <is>
          <t>Кэшбэк за покупки по акциям</t>
        </is>
      </c>
      <c r="B6" t="n">
        <v>645.3</v>
      </c>
      <c r="E6">
        <f>IF(B6&lt;0,B6,0)</f>
        <v/>
      </c>
      <c r="F6">
        <f>IF(B6&gt;0,B6,0)</f>
        <v/>
      </c>
    </row>
    <row r="7">
      <c r="A7" t="inlineStr">
        <is>
          <t>Кэшбэк за обычные покупки</t>
        </is>
      </c>
      <c r="B7" t="n">
        <v>324</v>
      </c>
      <c r="E7">
        <f>IF(B7&lt;0,B7,0)</f>
        <v/>
      </c>
      <c r="F7">
        <f>IF(B7&gt;0,B7,0)</f>
        <v/>
      </c>
    </row>
    <row r="8">
      <c r="A8" t="inlineStr">
        <is>
          <t>Проценты на остаток</t>
        </is>
      </c>
      <c r="B8" t="n">
        <v>44.61</v>
      </c>
      <c r="E8">
        <f>IF(B8&lt;0,B8,0)</f>
        <v/>
      </c>
      <c r="F8">
        <f>IF(B8&gt;0,B8,0)</f>
        <v/>
      </c>
    </row>
    <row r="9">
      <c r="A9" t="inlineStr">
        <is>
          <t>Перекресток</t>
        </is>
      </c>
      <c r="B9" t="n">
        <v>-35.99</v>
      </c>
      <c r="E9">
        <f>IF(B9&lt;0,B9,0)</f>
        <v/>
      </c>
      <c r="F9">
        <f>IF(B9&gt;0,B9,0)</f>
        <v/>
      </c>
    </row>
    <row r="10">
      <c r="A10" t="inlineStr">
        <is>
          <t>Дикси</t>
        </is>
      </c>
      <c r="B10" t="n">
        <v>-39.99</v>
      </c>
      <c r="E10">
        <f>IF(B10&lt;0,B10,0)</f>
        <v/>
      </c>
      <c r="F10">
        <f>IF(B10&gt;0,B10,0)</f>
        <v/>
      </c>
    </row>
    <row r="11">
      <c r="A11" t="inlineStr">
        <is>
          <t>Магнолия</t>
        </is>
      </c>
      <c r="B11" t="n">
        <v>-89.90000000000001</v>
      </c>
      <c r="E11">
        <f>IF(B11&lt;0,B11,0)</f>
        <v/>
      </c>
      <c r="F11">
        <f>IF(B11&gt;0,B11,0)</f>
        <v/>
      </c>
    </row>
    <row r="12">
      <c r="A12" t="inlineStr">
        <is>
          <t>Аптека</t>
        </is>
      </c>
      <c r="B12" t="n">
        <v>-123</v>
      </c>
      <c r="E12">
        <f>IF(B12&lt;0,B12,0)</f>
        <v/>
      </c>
      <c r="F12">
        <f>IF(B12&gt;0,B12,0)</f>
        <v/>
      </c>
    </row>
    <row r="13">
      <c r="A13" t="inlineStr">
        <is>
          <t>Оплата в ZOOPARK 2 Gorod Moskva RUS</t>
        </is>
      </c>
      <c r="B13" t="n">
        <v>-130</v>
      </c>
      <c r="E13">
        <f>IF(B13&lt;0,B13,0)</f>
        <v/>
      </c>
      <c r="F13">
        <f>IF(B13&gt;0,B13,0)</f>
        <v/>
      </c>
    </row>
    <row r="14">
      <c r="A14" t="inlineStr">
        <is>
          <t>Оплата в ENA Shhlkovo RUS</t>
        </is>
      </c>
      <c r="B14" t="n">
        <v>-166</v>
      </c>
      <c r="E14">
        <f>IF(B14&lt;0,B14,0)</f>
        <v/>
      </c>
      <c r="F14">
        <f>IF(B14&gt;0,B14,0)</f>
        <v/>
      </c>
    </row>
    <row r="15">
      <c r="A15" t="inlineStr">
        <is>
          <t>Мегафон</t>
        </is>
      </c>
      <c r="B15" t="n">
        <v>-190</v>
      </c>
      <c r="E15">
        <f>IF(B15&lt;0,B15,0)</f>
        <v/>
      </c>
      <c r="F15">
        <f>IF(B15&gt;0,B15,0)</f>
        <v/>
      </c>
    </row>
    <row r="16">
      <c r="A16" t="inlineStr">
        <is>
          <t>Яндекс Плюс</t>
        </is>
      </c>
      <c r="B16" t="n">
        <v>-199</v>
      </c>
      <c r="E16">
        <f>IF(B16&lt;0,B16,0)</f>
        <v/>
      </c>
      <c r="F16">
        <f>IF(B16&gt;0,B16,0)</f>
        <v/>
      </c>
    </row>
    <row r="17">
      <c r="A17" t="inlineStr">
        <is>
          <t>Оплата в IP BIZIN MAKSIM ALEKSE MOSCOW RUS</t>
        </is>
      </c>
      <c r="B17" t="n">
        <v>-210</v>
      </c>
      <c r="E17">
        <f>IF(B17&lt;0,B17,0)</f>
        <v/>
      </c>
      <c r="F17">
        <f>IF(B17&gt;0,B17,0)</f>
        <v/>
      </c>
    </row>
    <row r="18">
      <c r="A18" t="inlineStr">
        <is>
          <t>Красно Белое</t>
        </is>
      </c>
      <c r="B18" t="n">
        <v>-289.14</v>
      </c>
      <c r="E18">
        <f>IF(B18&lt;0,B18,0)</f>
        <v/>
      </c>
      <c r="F18">
        <f>IF(B18&gt;0,B18,0)</f>
        <v/>
      </c>
    </row>
    <row r="19">
      <c r="A19" t="inlineStr">
        <is>
          <t>Поездка загород</t>
        </is>
      </c>
      <c r="B19" t="n">
        <v>-389</v>
      </c>
      <c r="E19">
        <f>IF(B19&lt;0,B19,0)</f>
        <v/>
      </c>
      <c r="F19">
        <f>IF(B19&gt;0,B19,0)</f>
        <v/>
      </c>
    </row>
    <row r="20">
      <c r="A20" t="inlineStr">
        <is>
          <t>Пятерочка</t>
        </is>
      </c>
      <c r="B20" s="3" t="n">
        <v>-495.45</v>
      </c>
      <c r="E20">
        <f>IF(B20&lt;0,B20,0)</f>
        <v/>
      </c>
      <c r="F20">
        <f>IF(B20&gt;0,B20,0)</f>
        <v/>
      </c>
    </row>
    <row r="21">
      <c r="A21" t="inlineStr">
        <is>
          <t>MTS</t>
        </is>
      </c>
      <c r="B21" t="n">
        <v>-570</v>
      </c>
      <c r="E21">
        <f>IF(B21&lt;0,B21,0)</f>
        <v/>
      </c>
      <c r="F21">
        <f>IF(B21&gt;0,B21,0)</f>
        <v/>
      </c>
    </row>
    <row r="22">
      <c r="A22" t="inlineStr">
        <is>
          <t>Оплата в KAFE GRACE PIZZA Gorod Moskva RUS</t>
        </is>
      </c>
      <c r="B22" t="n">
        <v>-710</v>
      </c>
      <c r="E22">
        <f>IF(B22&lt;0,B22,0)</f>
        <v/>
      </c>
      <c r="F22">
        <f>IF(B22&gt;0,B22,0)</f>
        <v/>
      </c>
    </row>
    <row r="23">
      <c r="A23" t="inlineStr">
        <is>
          <t>Яндекс Драйв</t>
        </is>
      </c>
      <c r="B23" t="n">
        <v>-796.4300000000001</v>
      </c>
      <c r="E23">
        <f>IF(B23&lt;0,B23,0)</f>
        <v/>
      </c>
      <c r="F23">
        <f>IF(B23&gt;0,B23,0)</f>
        <v/>
      </c>
    </row>
    <row r="24">
      <c r="A24" t="inlineStr">
        <is>
          <t>Парикмахерская</t>
        </is>
      </c>
      <c r="B24" t="n">
        <v>-800</v>
      </c>
      <c r="E24">
        <f>IF(B24&lt;0,B24,0)</f>
        <v/>
      </c>
      <c r="F24">
        <f>IF(B24&gt;0,B24,0)</f>
        <v/>
      </c>
    </row>
    <row r="25">
      <c r="A25" t="inlineStr">
        <is>
          <t>Самокат</t>
        </is>
      </c>
      <c r="B25" t="n">
        <v>-893</v>
      </c>
      <c r="E25">
        <f>IF(B25&lt;0,B25,0)</f>
        <v/>
      </c>
      <c r="F25">
        <f>IF(B25&gt;0,B25,0)</f>
        <v/>
      </c>
    </row>
    <row r="26">
      <c r="A26" t="inlineStr">
        <is>
          <t>Столовая</t>
        </is>
      </c>
      <c r="B26" t="n">
        <v>-1080.93</v>
      </c>
      <c r="E26">
        <f>IF(B26&lt;0,B26,0)</f>
        <v/>
      </c>
      <c r="F26">
        <f>IF(B26&gt;0,B26,0)</f>
        <v/>
      </c>
    </row>
    <row r="27">
      <c r="A27" t="inlineStr">
        <is>
          <t>Wildberries</t>
        </is>
      </c>
      <c r="B27" t="n">
        <v>-1146</v>
      </c>
      <c r="E27">
        <f>IF(B27&lt;0,B27,0)</f>
        <v/>
      </c>
      <c r="F27">
        <f>IF(B27&gt;0,B27,0)</f>
        <v/>
      </c>
    </row>
    <row r="28">
      <c r="A28" t="inlineStr">
        <is>
          <t>Метро</t>
        </is>
      </c>
      <c r="B28" t="n">
        <v>-1300</v>
      </c>
      <c r="E28">
        <f>IF(B28&lt;0,B28,0)</f>
        <v/>
      </c>
      <c r="F28">
        <f>IF(B28&gt;0,B28,0)</f>
        <v/>
      </c>
    </row>
    <row r="29">
      <c r="A29" t="inlineStr">
        <is>
          <t>OKEY</t>
        </is>
      </c>
      <c r="B29" s="3" t="n">
        <v>-1477.63</v>
      </c>
      <c r="E29">
        <f>IF(B29&lt;0,B29,0)</f>
        <v/>
      </c>
      <c r="F29">
        <f>IF(B29&gt;0,B29,0)</f>
        <v/>
      </c>
    </row>
    <row r="30">
      <c r="A30" t="inlineStr">
        <is>
          <t>Оплата в EDINAYA BILETNAYA SIST MOSCOW RUS</t>
        </is>
      </c>
      <c r="B30" t="n">
        <v>-1600</v>
      </c>
      <c r="E30">
        <f>IF(B30&lt;0,B30,0)</f>
        <v/>
      </c>
      <c r="F30">
        <f>IF(B30&gt;0,B30,0)</f>
        <v/>
      </c>
    </row>
    <row r="31">
      <c r="A31" t="inlineStr">
        <is>
          <t>Delivery club</t>
        </is>
      </c>
      <c r="B31" s="3" t="n">
        <v>-17469</v>
      </c>
      <c r="E31">
        <f>IF(B31&lt;0,B31,0)</f>
        <v/>
      </c>
      <c r="F31">
        <f>IF(B31&gt;0,B31,0)</f>
        <v/>
      </c>
    </row>
    <row r="32">
      <c r="A32" t="inlineStr">
        <is>
          <t>Внешний банковский перевод на счёт</t>
        </is>
      </c>
      <c r="B32" t="n">
        <v>-65000</v>
      </c>
      <c r="E32">
        <f>IF(B32&lt;0,B32,0)</f>
        <v/>
      </c>
      <c r="F32">
        <f>IF(B32&gt;0,B32,0)</f>
        <v/>
      </c>
    </row>
    <row r="33">
      <c r="E33" s="24">
        <f>SUM(E2:E32)</f>
        <v/>
      </c>
      <c r="F33" s="24">
        <f>SUM(F2:F32)</f>
        <v/>
      </c>
    </row>
    <row r="34">
      <c r="E34" s="24" t="inlineStr">
        <is>
          <t>потратил</t>
        </is>
      </c>
      <c r="F34" s="24" t="inlineStr">
        <is>
          <t>положил</t>
        </is>
      </c>
    </row>
  </sheetData>
  <autoFilter ref="A1:B32">
    <sortState ref="A2:B32">
      <sortCondition descending="1" ref="B1:B32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5"/>
  <sheetViews>
    <sheetView topLeftCell="A12" workbookViewId="0">
      <selection activeCell="G35" sqref="G35"/>
    </sheetView>
  </sheetViews>
  <sheetFormatPr baseColWidth="8" defaultRowHeight="14.4"/>
  <cols>
    <col width="43.33203125" customWidth="1" style="5" min="1" max="1"/>
    <col width="24.44140625" customWidth="1" style="5" min="2" max="2"/>
    <col width="8.88671875" customWidth="1" style="5" min="3" max="4"/>
    <col width="8.88671875" customWidth="1" min="5" max="6"/>
    <col width="8.88671875" customWidth="1" style="5" min="7" max="38"/>
    <col width="8.88671875" customWidth="1" style="5" min="39" max="16384"/>
  </cols>
  <sheetData>
    <row r="1">
      <c r="A1" s="6" t="inlineStr">
        <is>
          <t>Описание</t>
        </is>
      </c>
      <c r="B1" s="6" t="inlineStr">
        <is>
          <t>Сумма</t>
        </is>
      </c>
    </row>
    <row r="2">
      <c r="A2" s="2" t="inlineStr">
        <is>
          <t>Внесение наличных через банкомат Тинькофф</t>
        </is>
      </c>
      <c r="B2" s="2" t="n">
        <v>66000</v>
      </c>
      <c r="C2" s="2" t="n"/>
      <c r="D2" s="2" t="n"/>
      <c r="E2" s="2">
        <f>IF(B2&lt;0,B2,0)</f>
        <v/>
      </c>
      <c r="F2" s="2">
        <f>IF(B2&gt;0,B2,0)</f>
        <v/>
      </c>
    </row>
    <row r="3">
      <c r="A3" s="5" t="inlineStr">
        <is>
          <t>Пополнение. Система быстрых платежей</t>
        </is>
      </c>
      <c r="B3" s="5" t="n">
        <v>54900</v>
      </c>
      <c r="E3">
        <f>IF(B3&lt;0,B3,0)</f>
        <v/>
      </c>
      <c r="F3">
        <f>IF(B3&gt;0,B3,0)</f>
        <v/>
      </c>
    </row>
    <row r="4">
      <c r="A4" s="5" t="inlineStr">
        <is>
          <t>Кэшбэк за обычные покупки</t>
        </is>
      </c>
      <c r="B4" s="5" t="n">
        <v>599</v>
      </c>
      <c r="E4">
        <f>IF(B4&lt;0,B4,0)</f>
        <v/>
      </c>
      <c r="F4">
        <f>IF(B4&gt;0,B4,0)</f>
        <v/>
      </c>
    </row>
    <row r="5">
      <c r="A5" s="5" t="inlineStr">
        <is>
          <t>Кэшбэк за покупки по акциям</t>
        </is>
      </c>
      <c r="B5" s="5" t="n">
        <v>97.90000000000001</v>
      </c>
      <c r="E5">
        <f>IF(B5&lt;0,B5,0)</f>
        <v/>
      </c>
      <c r="F5">
        <f>IF(B5&gt;0,B5,0)</f>
        <v/>
      </c>
    </row>
    <row r="6">
      <c r="A6" s="5" t="inlineStr">
        <is>
          <t>Проценты на остаток</t>
        </is>
      </c>
      <c r="B6" s="5" t="n">
        <v>43.42</v>
      </c>
      <c r="E6">
        <f>IF(B6&lt;0,B6,0)</f>
        <v/>
      </c>
      <c r="F6">
        <f>IF(B6&gt;0,B6,0)</f>
        <v/>
      </c>
    </row>
    <row r="7">
      <c r="A7" s="5" t="inlineStr">
        <is>
          <t>Антоха</t>
        </is>
      </c>
      <c r="B7" s="5" t="n">
        <v>0</v>
      </c>
      <c r="E7">
        <f>IF(B7&lt;0,B7,0)</f>
        <v/>
      </c>
      <c r="F7">
        <f>IF(B7&gt;0,B7,0)</f>
        <v/>
      </c>
    </row>
    <row r="8">
      <c r="A8" s="5" t="inlineStr">
        <is>
          <t>Яндекс Плюс</t>
        </is>
      </c>
      <c r="B8" s="5" t="n">
        <v>-1</v>
      </c>
      <c r="E8">
        <f>IF(B8&lt;0,B8,0)</f>
        <v/>
      </c>
      <c r="F8">
        <f>IF(B8&gt;0,B8,0)</f>
        <v/>
      </c>
    </row>
    <row r="9">
      <c r="A9" s="5" t="inlineStr">
        <is>
          <t>Мегафон</t>
        </is>
      </c>
      <c r="B9" s="5" t="n">
        <v>-35</v>
      </c>
      <c r="E9">
        <f>IF(B9&lt;0,B9,0)</f>
        <v/>
      </c>
      <c r="F9">
        <f>IF(B9&gt;0,B9,0)</f>
        <v/>
      </c>
    </row>
    <row r="10">
      <c r="A10" s="5" t="inlineStr">
        <is>
          <t>Магнолия</t>
        </is>
      </c>
      <c r="B10" s="5" t="n">
        <v>-139.7</v>
      </c>
      <c r="E10">
        <f>IF(B10&lt;0,B10,0)</f>
        <v/>
      </c>
      <c r="F10">
        <f>IF(B10&gt;0,B10,0)</f>
        <v/>
      </c>
    </row>
    <row r="11">
      <c r="A11" s="5" t="inlineStr">
        <is>
          <t>Цветы</t>
        </is>
      </c>
      <c r="B11" s="5" t="n">
        <v>-190</v>
      </c>
      <c r="E11">
        <f>IF(B11&lt;0,B11,0)</f>
        <v/>
      </c>
      <c r="F11">
        <f>IF(B11&gt;0,B11,0)</f>
        <v/>
      </c>
    </row>
    <row r="12">
      <c r="A12" s="5" t="inlineStr">
        <is>
          <t>Штрафы ГИБДД</t>
        </is>
      </c>
      <c r="B12" s="5" t="n">
        <v>-250</v>
      </c>
      <c r="E12">
        <f>IF(B12&lt;0,B12,0)</f>
        <v/>
      </c>
      <c r="F12">
        <f>IF(B12&gt;0,B12,0)</f>
        <v/>
      </c>
    </row>
    <row r="13">
      <c r="A13" s="5" t="inlineStr">
        <is>
          <t>OKEY</t>
        </is>
      </c>
      <c r="B13" s="5" t="n">
        <v>-413.85</v>
      </c>
      <c r="E13" s="3">
        <f>IF(B13&lt;0,B13,0)</f>
        <v/>
      </c>
      <c r="F13">
        <f>IF(B13&gt;0,B13,0)</f>
        <v/>
      </c>
    </row>
    <row r="14">
      <c r="A14" s="5" t="inlineStr">
        <is>
          <t>Почта</t>
        </is>
      </c>
      <c r="B14" s="5" t="n">
        <v>-475.24</v>
      </c>
      <c r="E14">
        <f>IF(B14&lt;0,B14,0)</f>
        <v/>
      </c>
      <c r="F14">
        <f>IF(B14&gt;0,B14,0)</f>
        <v/>
      </c>
    </row>
    <row r="15">
      <c r="A15" s="5" t="inlineStr">
        <is>
          <t>MTS</t>
        </is>
      </c>
      <c r="B15" s="5" t="n">
        <v>-550</v>
      </c>
      <c r="E15">
        <f>IF(B15&lt;0,B15,0)</f>
        <v/>
      </c>
      <c r="F15">
        <f>IF(B15&gt;0,B15,0)</f>
        <v/>
      </c>
    </row>
    <row r="16">
      <c r="A16" s="5" t="inlineStr">
        <is>
          <t>VKUSVILL</t>
        </is>
      </c>
      <c r="B16" s="5" t="n">
        <v>-580</v>
      </c>
      <c r="E16">
        <f>IF(B16&lt;0,B16,0)</f>
        <v/>
      </c>
      <c r="F16">
        <f>IF(B16&gt;0,B16,0)</f>
        <v/>
      </c>
    </row>
    <row r="17">
      <c r="A17" s="5" t="inlineStr">
        <is>
          <t>Пятерочка</t>
        </is>
      </c>
      <c r="B17" s="5" t="n">
        <v>-717.1500000000001</v>
      </c>
      <c r="E17" s="3">
        <f>IF(B17&lt;0,B17,0)</f>
        <v/>
      </c>
      <c r="F17">
        <f>IF(B17&gt;0,B17,0)</f>
        <v/>
      </c>
    </row>
    <row r="18">
      <c r="A18" s="5" t="inlineStr">
        <is>
          <t>Оплата в CLUB EMPIRE Gorod Moskva RUS</t>
        </is>
      </c>
      <c r="B18" s="5" t="n">
        <v>-782</v>
      </c>
      <c r="E18">
        <f>IF(B18&lt;0,B18,0)</f>
        <v/>
      </c>
      <c r="F18">
        <f>IF(B18&gt;0,B18,0)</f>
        <v/>
      </c>
    </row>
    <row r="19">
      <c r="A19" s="5" t="inlineStr">
        <is>
          <t>Wildberries</t>
        </is>
      </c>
      <c r="B19" s="5" t="n">
        <v>-784</v>
      </c>
      <c r="E19">
        <f>IF(B19&lt;0,B19,0)</f>
        <v/>
      </c>
      <c r="F19">
        <f>IF(B19&gt;0,B19,0)</f>
        <v/>
      </c>
    </row>
    <row r="20">
      <c r="A20" s="5" t="inlineStr">
        <is>
          <t>Парикмахерская</t>
        </is>
      </c>
      <c r="B20" s="5" t="n">
        <v>-800</v>
      </c>
      <c r="E20">
        <f>IF(B20&lt;0,B20,0)</f>
        <v/>
      </c>
      <c r="F20">
        <f>IF(B20&gt;0,B20,0)</f>
        <v/>
      </c>
    </row>
    <row r="21">
      <c r="A21" s="5" t="inlineStr">
        <is>
          <t>Яндекс Драйв</t>
        </is>
      </c>
      <c r="B21" s="5" t="n">
        <v>-866.83</v>
      </c>
      <c r="E21">
        <f>IF(B21&lt;0,B21,0)</f>
        <v/>
      </c>
      <c r="F21">
        <f>IF(B21&gt;0,B21,0)</f>
        <v/>
      </c>
    </row>
    <row r="22">
      <c r="A22" s="5" t="inlineStr">
        <is>
          <t>Сбермаркет</t>
        </is>
      </c>
      <c r="B22" s="5" t="n">
        <v>-1044.77</v>
      </c>
      <c r="E22" s="3">
        <f>IF(B22&lt;0,B22,0)</f>
        <v/>
      </c>
      <c r="F22">
        <f>IF(B22&gt;0,B22,0)</f>
        <v/>
      </c>
    </row>
    <row r="23">
      <c r="A23" s="5" t="inlineStr">
        <is>
          <t>Внешний банковский перевод на счёт</t>
        </is>
      </c>
      <c r="B23" s="5" t="n">
        <v>-1361</v>
      </c>
      <c r="E23">
        <f>IF(B23&lt;0,B23,0)</f>
        <v/>
      </c>
      <c r="F23">
        <f>IF(B23&gt;0,B23,0)</f>
        <v/>
      </c>
    </row>
    <row r="24">
      <c r="A24" s="5" t="inlineStr">
        <is>
          <t>Метро</t>
        </is>
      </c>
      <c r="B24" s="5" t="n">
        <v>-1550</v>
      </c>
      <c r="E24">
        <f>IF(B24&lt;0,B24,0)</f>
        <v/>
      </c>
      <c r="F24">
        <f>IF(B24&gt;0,B24,0)</f>
        <v/>
      </c>
    </row>
    <row r="25">
      <c r="A25" s="5" t="inlineStr">
        <is>
          <t>Наташа</t>
        </is>
      </c>
      <c r="B25" s="5" t="n">
        <v>-1788</v>
      </c>
      <c r="E25">
        <f>IF(B25&lt;0,B25,0)</f>
        <v/>
      </c>
      <c r="F25">
        <f>IF(B25&gt;0,B25,0)</f>
        <v/>
      </c>
    </row>
    <row r="26">
      <c r="A26" s="5" t="inlineStr">
        <is>
          <t>Настя</t>
        </is>
      </c>
      <c r="B26" s="5" t="n">
        <v>-2000</v>
      </c>
      <c r="E26">
        <f>IF(B26&lt;0,B26,0)</f>
        <v/>
      </c>
      <c r="F26">
        <f>IF(B26&gt;0,B26,0)</f>
        <v/>
      </c>
    </row>
    <row r="27">
      <c r="A27" s="5" t="inlineStr">
        <is>
          <t>Столовая</t>
        </is>
      </c>
      <c r="B27" s="5" t="n">
        <v>-2817.55</v>
      </c>
      <c r="E27" s="5">
        <f>IF(B27&lt;0,B27,0)</f>
        <v/>
      </c>
      <c r="F27">
        <f>IF(B27&gt;0,B27,0)</f>
        <v/>
      </c>
    </row>
    <row r="28">
      <c r="A28" s="5" t="inlineStr">
        <is>
          <t>Себе на Альфа Банк</t>
        </is>
      </c>
      <c r="B28" s="5" t="n">
        <v>-3000</v>
      </c>
      <c r="E28">
        <f>IF(B28&lt;0,B28,0)</f>
        <v/>
      </c>
      <c r="F28">
        <f>IF(B28&gt;0,B28,0)</f>
        <v/>
      </c>
    </row>
    <row r="29">
      <c r="A29" s="5" t="inlineStr">
        <is>
          <t>Аптека</t>
        </is>
      </c>
      <c r="B29" s="5" t="n">
        <v>-3915</v>
      </c>
      <c r="E29">
        <f>IF(B29&lt;0,B29,0)</f>
        <v/>
      </c>
      <c r="F29">
        <f>IF(B29&gt;0,B29,0)</f>
        <v/>
      </c>
    </row>
    <row r="30">
      <c r="A30" s="5" t="inlineStr">
        <is>
          <t>Оплата в EKATERINBURG YABLOKO Gorod Moskva RUS</t>
        </is>
      </c>
      <c r="B30" s="5" t="n">
        <v>-4000</v>
      </c>
      <c r="E30" s="7">
        <f>IF(B30&lt;0,B30,0)</f>
        <v/>
      </c>
      <c r="F30">
        <f>IF(B30&gt;0,B30,0)</f>
        <v/>
      </c>
    </row>
    <row r="31">
      <c r="A31" s="5" t="inlineStr">
        <is>
          <t>Яндекс Маркет</t>
        </is>
      </c>
      <c r="B31" s="5" t="n">
        <v>-6453</v>
      </c>
      <c r="E31">
        <f>IF(B31&lt;0,B31,0)</f>
        <v/>
      </c>
      <c r="F31">
        <f>IF(B31&gt;0,B31,0)</f>
        <v/>
      </c>
    </row>
    <row r="32">
      <c r="A32" s="5" t="inlineStr">
        <is>
          <t>Delivery club</t>
        </is>
      </c>
      <c r="B32" s="5" t="n">
        <v>-16113</v>
      </c>
      <c r="E32" s="3">
        <f>IF(B32&lt;0,B32,0)</f>
        <v/>
      </c>
      <c r="F32">
        <f>IF(B32&gt;0,B32,0)</f>
        <v/>
      </c>
    </row>
    <row r="33">
      <c r="A33" s="5" t="inlineStr">
        <is>
          <t>Сберегательный счет</t>
        </is>
      </c>
      <c r="B33" s="5" t="n">
        <v>-59500</v>
      </c>
      <c r="E33">
        <f>IF(B33&lt;0,B33,0)</f>
        <v/>
      </c>
      <c r="F33">
        <f>IF(B33&gt;0,B33,0)</f>
        <v/>
      </c>
    </row>
    <row r="34">
      <c r="E34" s="24">
        <f>SUM(E2:E33)</f>
        <v/>
      </c>
      <c r="F34" s="24">
        <f>SUM(F2:F33)</f>
        <v/>
      </c>
    </row>
    <row r="35">
      <c r="E35" s="24" t="inlineStr">
        <is>
          <t>потратил</t>
        </is>
      </c>
      <c r="F35" s="24" t="inlineStr">
        <is>
          <t>положил</t>
        </is>
      </c>
    </row>
  </sheetData>
  <autoFilter ref="A1:B1">
    <sortState ref="A2:B35">
      <sortCondition descending="1" ref="B1"/>
    </sortState>
  </autoFilter>
  <pageMargins left="0.75" right="0.75" top="1" bottom="1" header="0.5" footer="0.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5"/>
  <sheetViews>
    <sheetView topLeftCell="A40" workbookViewId="0">
      <selection activeCell="E2" sqref="E2:F2"/>
    </sheetView>
  </sheetViews>
  <sheetFormatPr baseColWidth="8" defaultRowHeight="14.4"/>
  <cols>
    <col width="43.33203125" customWidth="1" style="5" min="1" max="1"/>
    <col width="24.44140625" customWidth="1" style="5" min="2" max="2"/>
    <col width="8.88671875" customWidth="1" style="5" min="3" max="4"/>
  </cols>
  <sheetData>
    <row r="1">
      <c r="A1" s="6" t="inlineStr">
        <is>
          <t>Описание</t>
        </is>
      </c>
      <c r="B1" s="6" t="inlineStr">
        <is>
          <t>Сумма</t>
        </is>
      </c>
    </row>
    <row r="2" customFormat="1" s="5">
      <c r="A2" s="5" t="inlineStr">
        <is>
          <t>Пополнение. Система быстрых платежей</t>
        </is>
      </c>
      <c r="B2" s="5" t="n">
        <v>53800</v>
      </c>
      <c r="E2" s="5">
        <f>IF(B2&lt;0,B2,0)</f>
        <v/>
      </c>
      <c r="F2" s="5">
        <f>IF(B2&gt;0,B2,0)</f>
        <v/>
      </c>
    </row>
    <row r="3">
      <c r="A3" s="2" t="inlineStr">
        <is>
          <t>Внесение наличных через банкомат Тинькофф</t>
        </is>
      </c>
      <c r="B3" s="2" t="n">
        <v>42300</v>
      </c>
      <c r="C3" s="2" t="n"/>
      <c r="D3" s="2" t="n"/>
      <c r="E3" s="2">
        <f>IF(B3&lt;0,B3,0)</f>
        <v/>
      </c>
      <c r="F3" s="2">
        <f>IF(B3&gt;0,B3,0)</f>
        <v/>
      </c>
    </row>
    <row r="4">
      <c r="A4" s="5" t="inlineStr">
        <is>
          <t>Женя</t>
        </is>
      </c>
      <c r="B4" s="5" t="n">
        <v>25000</v>
      </c>
      <c r="E4" s="5">
        <f>IF(B4&lt;0,B4,0)</f>
        <v/>
      </c>
      <c r="F4" s="5">
        <f>IF(B4&gt;0,B4,0)</f>
        <v/>
      </c>
    </row>
    <row r="5">
      <c r="A5" s="5" t="inlineStr">
        <is>
          <t>Пополнение. Сбербанк Онлайн</t>
        </is>
      </c>
      <c r="B5" s="5" t="n">
        <v>2000</v>
      </c>
      <c r="E5" s="5">
        <f>IF(B5&lt;0,B5,0)</f>
        <v/>
      </c>
      <c r="F5" s="5">
        <f>IF(B5&gt;0,B5,0)</f>
        <v/>
      </c>
    </row>
    <row r="6">
      <c r="A6" s="5" t="inlineStr">
        <is>
          <t>Внутрибанковский перевод с договора 5774742455</t>
        </is>
      </c>
      <c r="B6" s="5" t="n">
        <v>1000</v>
      </c>
      <c r="E6" s="5">
        <f>IF(B6&lt;0,B6,0)</f>
        <v/>
      </c>
      <c r="F6" s="5">
        <f>IF(B6&gt;0,B6,0)</f>
        <v/>
      </c>
    </row>
    <row r="7">
      <c r="A7" s="5" t="inlineStr">
        <is>
          <t>Внутрибанковский перевод с договора 5482904140</t>
        </is>
      </c>
      <c r="B7" s="5" t="n">
        <v>469</v>
      </c>
      <c r="E7" s="5">
        <f>IF(B7&lt;0,B7,0)</f>
        <v/>
      </c>
      <c r="F7" s="5">
        <f>IF(B7&gt;0,B7,0)</f>
        <v/>
      </c>
    </row>
    <row r="8">
      <c r="A8" s="5" t="inlineStr">
        <is>
          <t>Кэшбэк за обычные покупки</t>
        </is>
      </c>
      <c r="B8" s="5" t="n">
        <v>296</v>
      </c>
      <c r="E8" s="5">
        <f>IF(B8&lt;0,B8,0)</f>
        <v/>
      </c>
      <c r="F8" s="5">
        <f>IF(B8&gt;0,B8,0)</f>
        <v/>
      </c>
    </row>
    <row r="9">
      <c r="A9" s="5" t="inlineStr">
        <is>
          <t>Отмена операции оплаты DELIVERY CLUB Gorod Moskva</t>
        </is>
      </c>
      <c r="B9" s="5" t="n">
        <v>178</v>
      </c>
      <c r="E9" s="5">
        <f>IF(B9&lt;0,B9,0)</f>
        <v/>
      </c>
      <c r="F9" s="5">
        <f>IF(B9&gt;0,B9,0)</f>
        <v/>
      </c>
    </row>
    <row r="10">
      <c r="A10" s="5" t="inlineStr">
        <is>
          <t>Проценты на остаток</t>
        </is>
      </c>
      <c r="B10" s="5" t="n">
        <v>75.66</v>
      </c>
      <c r="E10" s="5">
        <f>IF(B10&lt;0,B10,0)</f>
        <v/>
      </c>
      <c r="F10" s="5">
        <f>IF(B10&gt;0,B10,0)</f>
        <v/>
      </c>
    </row>
    <row r="11">
      <c r="A11" s="5" t="inlineStr">
        <is>
          <t>Наташа</t>
        </is>
      </c>
      <c r="B11" s="5" t="n">
        <v>17</v>
      </c>
      <c r="E11" s="5">
        <f>IF(B11&lt;0,B11,0)</f>
        <v/>
      </c>
      <c r="F11" s="5">
        <f>IF(B11&gt;0,B11,0)</f>
        <v/>
      </c>
    </row>
    <row r="12">
      <c r="A12" s="3" t="inlineStr">
        <is>
          <t>Магнолия</t>
        </is>
      </c>
      <c r="B12" s="3" t="n">
        <v>-36.9</v>
      </c>
      <c r="E12" s="5">
        <f>IF(B12&lt;0,B12,0)</f>
        <v/>
      </c>
      <c r="F12" s="5">
        <f>IF(B12&gt;0,B12,0)</f>
        <v/>
      </c>
    </row>
    <row r="13">
      <c r="A13" s="3" t="inlineStr">
        <is>
          <t>Оплата в TATNEFT 512 AZS-ZAPAD VORONEZH RUS</t>
        </is>
      </c>
      <c r="B13" s="3" t="n">
        <v>-75</v>
      </c>
      <c r="E13" s="5">
        <f>IF(B13&lt;0,B13,0)</f>
        <v/>
      </c>
      <c r="F13" s="5">
        <f>IF(B13&gt;0,B13,0)</f>
        <v/>
      </c>
    </row>
    <row r="14">
      <c r="A14" s="3" t="inlineStr">
        <is>
          <t>Оплата в SHHUKINA O.V. Sochi RUS</t>
        </is>
      </c>
      <c r="B14" s="3" t="n">
        <v>-80</v>
      </c>
      <c r="E14" s="5">
        <f>IF(B14&lt;0,B14,0)</f>
        <v/>
      </c>
      <c r="F14" s="5">
        <f>IF(B14&gt;0,B14,0)</f>
        <v/>
      </c>
    </row>
    <row r="15">
      <c r="A15" s="3" t="inlineStr">
        <is>
          <t>Оплата в LUKOIL.AZS 23192 23Y OLGINA RUS</t>
        </is>
      </c>
      <c r="B15" s="3" t="n">
        <v>-89</v>
      </c>
      <c r="E15" s="5">
        <f>IF(B15&lt;0,B15,0)</f>
        <v/>
      </c>
      <c r="F15" s="5">
        <f>IF(B15&gt;0,B15,0)</f>
        <v/>
      </c>
    </row>
    <row r="16">
      <c r="A16" s="3" t="inlineStr">
        <is>
          <t>Оплата в RNAZK 172 VNP KRAVTSOVO RUS</t>
        </is>
      </c>
      <c r="B16" s="3" t="n">
        <v>-90</v>
      </c>
      <c r="E16" s="5">
        <f>IF(B16&lt;0,B16,0)</f>
        <v/>
      </c>
      <c r="F16" s="5">
        <f>IF(B16&gt;0,B16,0)</f>
        <v/>
      </c>
    </row>
    <row r="17">
      <c r="A17" s="3" t="inlineStr">
        <is>
          <t>Дикси</t>
        </is>
      </c>
      <c r="B17" s="3" t="n">
        <v>-93.97999999999999</v>
      </c>
      <c r="E17" s="5">
        <f>IF(B17&lt;0,B17,0)</f>
        <v/>
      </c>
      <c r="F17" s="5">
        <f>IF(B17&gt;0,B17,0)</f>
        <v/>
      </c>
    </row>
    <row r="18">
      <c r="A18" s="3" t="inlineStr">
        <is>
          <t>Оплата в KFC ROZHDESTVENKA Gorod Moskva RUS</t>
        </is>
      </c>
      <c r="B18" s="3" t="n">
        <v>-99</v>
      </c>
      <c r="E18" s="5">
        <f>IF(B18&lt;0,B18,0)</f>
        <v/>
      </c>
      <c r="F18" s="5">
        <f>IF(B18&gt;0,B18,0)</f>
        <v/>
      </c>
    </row>
    <row r="19">
      <c r="A19" s="3" t="inlineStr">
        <is>
          <t>Перекресток</t>
        </is>
      </c>
      <c r="B19" s="3" t="n">
        <v>-99.98999999999999</v>
      </c>
      <c r="E19" s="5">
        <f>IF(B19&lt;0,B19,0)</f>
        <v/>
      </c>
      <c r="F19" s="5">
        <f>IF(B19&gt;0,B19,0)</f>
        <v/>
      </c>
    </row>
    <row r="20">
      <c r="A20" s="3" t="inlineStr">
        <is>
          <t>Оплата в BLINNAYA Gorod Moskva RUS</t>
        </is>
      </c>
      <c r="B20" s="3" t="n">
        <v>-150</v>
      </c>
      <c r="E20" s="5">
        <f>IF(B20&lt;0,B20,0)</f>
        <v/>
      </c>
      <c r="F20" s="5">
        <f>IF(B20&gt;0,B20,0)</f>
        <v/>
      </c>
    </row>
    <row r="21">
      <c r="A21" s="3" t="inlineStr">
        <is>
          <t>Красно Белое</t>
        </is>
      </c>
      <c r="B21" s="3" t="n">
        <v>-159.88</v>
      </c>
      <c r="E21" s="5">
        <f>IF(B21&lt;0,B21,0)</f>
        <v/>
      </c>
      <c r="F21" s="5">
        <f>IF(B21&gt;0,B21,0)</f>
        <v/>
      </c>
    </row>
    <row r="22">
      <c r="A22" s="3" t="inlineStr">
        <is>
          <t>Оплата в TATNEFT 497 AZS ZAPAD NOVAYA USMAN RUS</t>
        </is>
      </c>
      <c r="B22" s="3" t="n">
        <v>-170</v>
      </c>
      <c r="E22" s="5">
        <f>IF(B22&lt;0,B22,0)</f>
        <v/>
      </c>
      <c r="F22" s="5">
        <f>IF(B22&gt;0,B22,0)</f>
        <v/>
      </c>
    </row>
    <row r="23">
      <c r="A23" s="3" t="inlineStr">
        <is>
          <t>Оплата в whoosh.bike MOSKVA RUS</t>
        </is>
      </c>
      <c r="B23" s="3" t="n">
        <v>-176</v>
      </c>
      <c r="E23" s="5">
        <f>IF(B23&lt;0,B23,0)</f>
        <v/>
      </c>
      <c r="F23" s="5">
        <f>IF(B23&gt;0,B23,0)</f>
        <v/>
      </c>
    </row>
    <row r="24">
      <c r="A24" s="3" t="inlineStr">
        <is>
          <t>Оплата в TVOE Sochi RUS</t>
        </is>
      </c>
      <c r="B24" s="3" t="n">
        <v>-199</v>
      </c>
      <c r="E24" s="5">
        <f>IF(B24&lt;0,B24,0)</f>
        <v/>
      </c>
      <c r="F24" s="5">
        <f>IF(B24&gt;0,B24,0)</f>
        <v/>
      </c>
    </row>
    <row r="25">
      <c r="A25" s="3" t="inlineStr">
        <is>
          <t>Оплата в MAGNIT MM AGENTSTVO Sochi RUS</t>
        </is>
      </c>
      <c r="B25" s="3" t="n">
        <v>-199.98</v>
      </c>
      <c r="E25" s="5">
        <f>IF(B25&lt;0,B25,0)</f>
        <v/>
      </c>
      <c r="F25" s="5">
        <f>IF(B25&gt;0,B25,0)</f>
        <v/>
      </c>
    </row>
    <row r="26">
      <c r="A26" s="3" t="inlineStr">
        <is>
          <t>Оплата в MAGNIT MM DEPOZITARNYI Gorod Moskva RUS</t>
        </is>
      </c>
      <c r="B26" s="3" t="n">
        <v>-212.39</v>
      </c>
      <c r="E26" s="5">
        <f>IF(B26&lt;0,B26,0)</f>
        <v/>
      </c>
      <c r="F26" s="5">
        <f>IF(B26&gt;0,B26,0)</f>
        <v/>
      </c>
    </row>
    <row r="27">
      <c r="A27" s="3" t="inlineStr">
        <is>
          <t>Оплата в APTEKA 1572 Sochi RUS</t>
        </is>
      </c>
      <c r="B27" s="3" t="n">
        <v>-221.1</v>
      </c>
      <c r="E27" s="5">
        <f>IF(B27&lt;0,B27,0)</f>
        <v/>
      </c>
      <c r="F27" s="5">
        <f>IF(B27&gt;0,B27,0)</f>
        <v/>
      </c>
    </row>
    <row r="28">
      <c r="A28" s="3" t="inlineStr">
        <is>
          <t>Оплата в BURGER KING 0067 Gorod Moskva RUS</t>
        </is>
      </c>
      <c r="B28" s="3" t="n">
        <v>-294.98</v>
      </c>
      <c r="E28" s="5">
        <f>IF(B28&lt;0,B28,0)</f>
        <v/>
      </c>
      <c r="F28" s="5">
        <f>IF(B28&gt;0,B28,0)</f>
        <v/>
      </c>
    </row>
    <row r="29">
      <c r="A29" s="3" t="inlineStr">
        <is>
          <t>Оплата в OOO OMK g.Balashiha Balashiha RUS</t>
        </is>
      </c>
      <c r="B29" s="3" t="n">
        <v>-360</v>
      </c>
      <c r="E29" s="5">
        <f>IF(B29&lt;0,B29,0)</f>
        <v/>
      </c>
      <c r="F29" s="5">
        <f>IF(B29&gt;0,B29,0)</f>
        <v/>
      </c>
    </row>
    <row r="30" customFormat="1" s="5">
      <c r="A30" s="5" t="inlineStr">
        <is>
          <t>Оплата в MVIDEO_S266 Sochi RUS</t>
        </is>
      </c>
      <c r="B30" s="5" t="n">
        <v>-399</v>
      </c>
      <c r="E30" s="5">
        <f>IF(B30&lt;0,B30,0)</f>
        <v/>
      </c>
      <c r="F30" s="5">
        <f>IF(B30&gt;0,B30,0)</f>
        <v/>
      </c>
    </row>
    <row r="31">
      <c r="A31" s="3" t="inlineStr">
        <is>
          <t>Оплата в BASHNYA AKHUN. Sochi RUS</t>
        </is>
      </c>
      <c r="B31" s="3" t="n">
        <v>-400</v>
      </c>
      <c r="E31" s="5">
        <f>IF(B31&lt;0,B31,0)</f>
        <v/>
      </c>
      <c r="F31" s="5">
        <f>IF(B31&gt;0,B31,0)</f>
        <v/>
      </c>
    </row>
    <row r="32">
      <c r="A32" s="3" t="inlineStr">
        <is>
          <t>Оплата в NKO__RASCHETNYE RESHEN Sochi RUS</t>
        </is>
      </c>
      <c r="B32" s="3" t="n">
        <v>-434</v>
      </c>
      <c r="E32" s="5">
        <f>IF(B32&lt;0,B32,0)</f>
        <v/>
      </c>
      <c r="F32" s="5">
        <f>IF(B32&gt;0,B32,0)</f>
        <v/>
      </c>
    </row>
    <row r="33">
      <c r="A33" s="3" t="inlineStr">
        <is>
          <t>Метро</t>
        </is>
      </c>
      <c r="B33" s="3" t="n">
        <v>-500</v>
      </c>
      <c r="E33" s="5">
        <f>IF(B33&lt;0,B33,0)</f>
        <v/>
      </c>
      <c r="F33" s="5">
        <f>IF(B33&gt;0,B33,0)</f>
        <v/>
      </c>
    </row>
    <row r="34">
      <c r="A34" s="3" t="inlineStr">
        <is>
          <t>Оплата в DELIVERY CLUB Gorod Moskva RUS</t>
        </is>
      </c>
      <c r="B34" s="3" t="n">
        <v>-522</v>
      </c>
      <c r="E34" s="5">
        <f>IF(B34&lt;0,B34,0)</f>
        <v/>
      </c>
      <c r="F34" s="5">
        <f>IF(B34&gt;0,B34,0)</f>
        <v/>
      </c>
    </row>
    <row r="35">
      <c r="A35" s="5" t="inlineStr">
        <is>
          <t>Оплата в AVTOMOYKA SOCHI RUS</t>
        </is>
      </c>
      <c r="B35" s="5" t="n">
        <v>-550</v>
      </c>
      <c r="E35" s="5">
        <f>IF(B35&lt;0,B35,0)</f>
        <v/>
      </c>
      <c r="F35" s="5">
        <f>IF(B35&gt;0,B35,0)</f>
        <v/>
      </c>
    </row>
    <row r="36">
      <c r="A36" s="3" t="inlineStr">
        <is>
          <t>Оплата в QSR 26101 Sochi RUS</t>
        </is>
      </c>
      <c r="B36" s="3" t="n">
        <v>-562</v>
      </c>
      <c r="E36" s="5">
        <f>IF(B36&lt;0,B36,0)</f>
        <v/>
      </c>
      <c r="F36" s="5">
        <f>IF(B36&gt;0,B36,0)</f>
        <v/>
      </c>
    </row>
    <row r="37">
      <c r="A37" s="3" t="inlineStr">
        <is>
          <t>Оплата в TATNEFT 497 AZS-ZAPAD VORONEZH RUS</t>
        </is>
      </c>
      <c r="B37" s="3" t="n">
        <v>-577</v>
      </c>
      <c r="E37" s="5">
        <f>IF(B37&lt;0,B37,0)</f>
        <v/>
      </c>
      <c r="F37" s="5">
        <f>IF(B37&gt;0,B37,0)</f>
        <v/>
      </c>
    </row>
    <row r="38" customFormat="1" s="5">
      <c r="A38" s="5" t="inlineStr">
        <is>
          <t>Оплата услуг mBank.mTinkoff</t>
        </is>
      </c>
      <c r="B38" s="5" t="n">
        <v>-590</v>
      </c>
      <c r="E38" s="5">
        <f>IF(B38&lt;0,B38,0)</f>
        <v/>
      </c>
      <c r="F38" s="5">
        <f>IF(B38&gt;0,B38,0)</f>
        <v/>
      </c>
    </row>
    <row r="39" customFormat="1" s="5">
      <c r="A39" s="5" t="inlineStr">
        <is>
          <t>MTS</t>
        </is>
      </c>
      <c r="B39" s="5" t="n">
        <v>-600</v>
      </c>
      <c r="E39" s="5">
        <f>IF(B39&lt;0,B39,0)</f>
        <v/>
      </c>
      <c r="F39" s="5">
        <f>IF(B39&gt;0,B39,0)</f>
        <v/>
      </c>
    </row>
    <row r="40">
      <c r="A40" s="3" t="inlineStr">
        <is>
          <t>Оплата в KFC GORYACHIJ KLYUCH Goryachij Kly RUS</t>
        </is>
      </c>
      <c r="B40" s="3" t="n">
        <v>-600</v>
      </c>
      <c r="E40" s="5">
        <f>IF(B40&lt;0,B40,0)</f>
        <v/>
      </c>
      <c r="F40" s="5">
        <f>IF(B40&gt;0,B40,0)</f>
        <v/>
      </c>
    </row>
    <row r="41">
      <c r="A41" s="3" t="inlineStr">
        <is>
          <t>Оплата в KFC CITY PLAZA Sochi RUS</t>
        </is>
      </c>
      <c r="B41" s="3" t="n">
        <v>-700</v>
      </c>
      <c r="E41" s="5">
        <f>IF(B41&lt;0,B41,0)</f>
        <v/>
      </c>
      <c r="F41" s="5">
        <f>IF(B41&gt;0,B41,0)</f>
        <v/>
      </c>
    </row>
    <row r="42" customFormat="1" s="5">
      <c r="A42" s="5" t="inlineStr">
        <is>
          <t>Оплата в MVIDEO_S482 Sochi RUS</t>
        </is>
      </c>
      <c r="B42" s="5" t="n">
        <v>-799</v>
      </c>
      <c r="E42" s="5">
        <f>IF(B42&lt;0,B42,0)</f>
        <v/>
      </c>
      <c r="F42" s="5">
        <f>IF(B42&gt;0,B42,0)</f>
        <v/>
      </c>
    </row>
    <row r="43">
      <c r="A43" s="3" t="inlineStr">
        <is>
          <t>Оплата в BURGER KING 0644 Gorod Moskva RUS</t>
        </is>
      </c>
      <c r="B43" s="3" t="n">
        <v>-799.9400000000001</v>
      </c>
      <c r="E43" s="5">
        <f>IF(B43&lt;0,B43,0)</f>
        <v/>
      </c>
      <c r="F43" s="5">
        <f>IF(B43&gt;0,B43,0)</f>
        <v/>
      </c>
    </row>
    <row r="44">
      <c r="A44" s="3" t="inlineStr">
        <is>
          <t>Оплата в LECHO MOREMOLL Sochi RUS</t>
        </is>
      </c>
      <c r="B44" s="3" t="n">
        <v>-839</v>
      </c>
      <c r="E44" s="5">
        <f>IF(B44&lt;0,B44,0)</f>
        <v/>
      </c>
      <c r="F44" s="5">
        <f>IF(B44&gt;0,B44,0)</f>
        <v/>
      </c>
    </row>
    <row r="45">
      <c r="A45" s="3" t="inlineStr">
        <is>
          <t>Оплата в MAGNIT MM DANAYA Sochi RUS</t>
        </is>
      </c>
      <c r="B45" s="3" t="n">
        <v>-872.1</v>
      </c>
      <c r="E45" s="5">
        <f>IF(B45&lt;0,B45,0)</f>
        <v/>
      </c>
      <c r="F45" s="5">
        <f>IF(B45&gt;0,B45,0)</f>
        <v/>
      </c>
    </row>
    <row r="46">
      <c r="A46" s="3" t="inlineStr">
        <is>
          <t>Пятерочка</t>
        </is>
      </c>
      <c r="B46" s="3" t="n">
        <v>-887.9300000000001</v>
      </c>
      <c r="E46" s="5">
        <f>IF(B46&lt;0,B46,0)</f>
        <v/>
      </c>
      <c r="F46" s="5">
        <f>IF(B46&gt;0,B46,0)</f>
        <v/>
      </c>
    </row>
    <row r="47">
      <c r="A47" s="3" t="inlineStr">
        <is>
          <t>Столовая</t>
        </is>
      </c>
      <c r="B47" s="3" t="n">
        <v>-901</v>
      </c>
      <c r="E47" s="5">
        <f>IF(B47&lt;0,B47,0)</f>
        <v/>
      </c>
      <c r="F47" s="5">
        <f>IF(B47&gt;0,B47,0)</f>
        <v/>
      </c>
    </row>
    <row r="48">
      <c r="A48" s="3" t="inlineStr">
        <is>
          <t>OKEY</t>
        </is>
      </c>
      <c r="B48" s="3" t="n">
        <v>-985.83</v>
      </c>
      <c r="E48" s="5">
        <f>IF(B48&lt;0,B48,0)</f>
        <v/>
      </c>
      <c r="F48" s="5">
        <f>IF(B48&gt;0,B48,0)</f>
        <v/>
      </c>
    </row>
    <row r="49">
      <c r="A49" s="5" t="inlineStr">
        <is>
          <t>Внутренний перевод на договор 5774742455</t>
        </is>
      </c>
      <c r="B49" s="5" t="n">
        <v>-1000</v>
      </c>
      <c r="E49" s="5">
        <f>IF(B49&lt;0,B49,0)</f>
        <v/>
      </c>
      <c r="F49" s="5">
        <f>IF(B49&gt;0,B49,0)</f>
        <v/>
      </c>
    </row>
    <row r="50">
      <c r="A50" s="5" t="inlineStr">
        <is>
          <t>Оплата в APTEKA 27 Sochi RUS</t>
        </is>
      </c>
      <c r="B50" s="5" t="n">
        <v>-1029</v>
      </c>
      <c r="E50" s="5">
        <f>IF(B50&lt;0,B50,0)</f>
        <v/>
      </c>
      <c r="F50" s="5">
        <f>IF(B50&gt;0,B50,0)</f>
        <v/>
      </c>
    </row>
    <row r="51">
      <c r="A51" s="3" t="inlineStr">
        <is>
          <t>Оплата в FIXPRICE 8728 Gorod Moskva RUS</t>
        </is>
      </c>
      <c r="B51" s="3" t="n">
        <v>-1056</v>
      </c>
      <c r="E51" s="5">
        <f>IF(B51&lt;0,B51,0)</f>
        <v/>
      </c>
      <c r="F51" s="5">
        <f>IF(B51&gt;0,B51,0)</f>
        <v/>
      </c>
    </row>
    <row r="52">
      <c r="A52" s="5" t="inlineStr">
        <is>
          <t>Wildberries</t>
        </is>
      </c>
      <c r="B52" s="5" t="n">
        <v>-1955</v>
      </c>
      <c r="E52" s="5">
        <f>IF(B52&lt;0,B52,0)</f>
        <v/>
      </c>
      <c r="F52" s="5">
        <f>IF(B52&gt;0,B52,0)</f>
        <v/>
      </c>
    </row>
    <row r="53">
      <c r="A53" s="5" t="inlineStr">
        <is>
          <t>бензин</t>
        </is>
      </c>
      <c r="B53" s="5" t="n">
        <v>-1986.74</v>
      </c>
      <c r="E53" s="5">
        <f>IF(B53&lt;0,B53,0)</f>
        <v/>
      </c>
      <c r="F53" s="5">
        <f>IF(B53&gt;0,B53,0)</f>
        <v/>
      </c>
    </row>
    <row r="54">
      <c r="A54" s="5" t="inlineStr">
        <is>
          <t>Оплата в PANDA SUP g Moskva RU</t>
        </is>
      </c>
      <c r="B54" s="5" t="n">
        <v>-2000</v>
      </c>
      <c r="E54" s="5">
        <f>IF(B54&lt;0,B54,0)</f>
        <v/>
      </c>
      <c r="F54" s="5">
        <f>IF(B54&gt;0,B54,0)</f>
        <v/>
      </c>
    </row>
    <row r="55">
      <c r="A55" s="5" t="inlineStr">
        <is>
          <t>квартирааренда</t>
        </is>
      </c>
      <c r="B55" s="5" t="n">
        <v>-3000</v>
      </c>
      <c r="E55" s="5">
        <f>IF(B55&lt;0,B55,0)</f>
        <v/>
      </c>
      <c r="F55" s="5">
        <f>IF(B55&gt;0,B55,0)</f>
        <v/>
      </c>
    </row>
    <row r="56">
      <c r="A56" s="5" t="inlineStr">
        <is>
          <t>отель</t>
        </is>
      </c>
      <c r="B56" s="5" t="n">
        <v>-3830</v>
      </c>
      <c r="E56" s="5">
        <f>IF(B56&lt;0,B56,0)</f>
        <v/>
      </c>
      <c r="F56" s="5">
        <f>IF(B56&gt;0,B56,0)</f>
        <v/>
      </c>
    </row>
    <row r="57">
      <c r="A57" s="5" t="inlineStr">
        <is>
          <t>Снятие наличных. Тинькофф Банк, 2753 Сочи Россия</t>
        </is>
      </c>
      <c r="B57" s="5" t="n">
        <v>-4000</v>
      </c>
      <c r="E57" s="5">
        <f>IF(B57&lt;0,B57,0)</f>
        <v/>
      </c>
      <c r="F57" s="5">
        <f>IF(B57&gt;0,B57,0)</f>
        <v/>
      </c>
    </row>
    <row r="58">
      <c r="A58" s="5" t="inlineStr">
        <is>
          <t>билеты</t>
        </is>
      </c>
      <c r="B58" s="5" t="n">
        <v>-5041</v>
      </c>
      <c r="E58" s="5">
        <f>IF(B58&lt;0,B58,0)</f>
        <v/>
      </c>
      <c r="F58" s="5">
        <f>IF(B58&gt;0,B58,0)</f>
        <v/>
      </c>
    </row>
    <row r="59">
      <c r="A59" s="5" t="inlineStr">
        <is>
          <t>автоаренда</t>
        </is>
      </c>
      <c r="B59" s="5" t="n">
        <v>-8600</v>
      </c>
      <c r="E59" s="5">
        <f>IF(B59&lt;0,B59,0)</f>
        <v/>
      </c>
      <c r="F59" s="5">
        <f>IF(B59&gt;0,B59,0)</f>
        <v/>
      </c>
    </row>
    <row r="60">
      <c r="A60" s="5" t="inlineStr">
        <is>
          <t>квартирааренда</t>
        </is>
      </c>
      <c r="B60" s="5" t="n">
        <v>-11500</v>
      </c>
      <c r="E60" s="5">
        <f>IF(B60&lt;0,B60,0)</f>
        <v/>
      </c>
      <c r="F60" s="5">
        <f>IF(B60&gt;0,B60,0)</f>
        <v/>
      </c>
    </row>
    <row r="61">
      <c r="A61" s="5" t="inlineStr">
        <is>
          <t>Снятие наличных. Тинькофф Банк, 2432 Сочи Россия</t>
        </is>
      </c>
      <c r="B61" s="5" t="n">
        <v>-12000</v>
      </c>
      <c r="E61" s="5">
        <f>IF(B61&lt;0,B61,0)</f>
        <v/>
      </c>
      <c r="F61" s="5">
        <f>IF(B61&gt;0,B61,0)</f>
        <v/>
      </c>
    </row>
    <row r="62">
      <c r="A62" s="3" t="inlineStr">
        <is>
          <t>Delivery club</t>
        </is>
      </c>
      <c r="B62" s="3" t="n">
        <v>-17432</v>
      </c>
      <c r="E62" s="5">
        <f>IF(B62&lt;0,B62,0)</f>
        <v/>
      </c>
      <c r="F62" s="5">
        <f>IF(B62&gt;0,B62,0)</f>
        <v/>
      </c>
    </row>
    <row r="63">
      <c r="A63" s="5" t="inlineStr">
        <is>
          <t>Внешний банковский перевод на счёт</t>
        </is>
      </c>
      <c r="B63" s="5" t="n">
        <v>-65946</v>
      </c>
      <c r="E63" s="5">
        <f>IF(B63&lt;0,B63,0)</f>
        <v/>
      </c>
      <c r="F63" s="5">
        <f>IF(B63&gt;0,B63,0)</f>
        <v/>
      </c>
    </row>
    <row r="64" customFormat="1" s="5">
      <c r="A64" s="5" t="inlineStr">
        <is>
          <t>Парикмахерская</t>
        </is>
      </c>
      <c r="B64" s="5" t="n">
        <v>-800</v>
      </c>
      <c r="E64" s="5">
        <f>IF(B64&lt;0,B64,0)</f>
        <v/>
      </c>
      <c r="F64" s="5">
        <f>IF(B64&gt;0,B64,0)</f>
        <v/>
      </c>
    </row>
    <row r="65">
      <c r="E65" s="5">
        <f>SUM(E2:E64)</f>
        <v/>
      </c>
      <c r="F65" s="5">
        <f>SUM(F2:F64)</f>
        <v/>
      </c>
    </row>
  </sheetData>
  <autoFilter ref="A1:B1">
    <sortState ref="A2:B64">
      <sortCondition descending="1" ref="B1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3"/>
  <sheetViews>
    <sheetView topLeftCell="A10" workbookViewId="0">
      <selection activeCell="B29" sqref="B29"/>
    </sheetView>
  </sheetViews>
  <sheetFormatPr baseColWidth="8" defaultRowHeight="14.4"/>
  <cols>
    <col width="50.33203125" customWidth="1" min="1" max="1"/>
    <col width="33.5546875" customWidth="1" min="2" max="2"/>
  </cols>
  <sheetData>
    <row r="1">
      <c r="A1" t="inlineStr">
        <is>
          <t>Описание</t>
        </is>
      </c>
      <c r="B1" t="inlineStr">
        <is>
          <t>Сумма</t>
        </is>
      </c>
    </row>
    <row r="2">
      <c r="A2" t="inlineStr">
        <is>
          <t>Пополнение. Система быстрых платежей</t>
        </is>
      </c>
      <c r="B2" t="n">
        <v>116000</v>
      </c>
      <c r="E2" s="5">
        <f>IF(B2&lt;0,B2,0)</f>
        <v/>
      </c>
      <c r="F2" s="5">
        <f>IF(B2&gt;0,B2,0)</f>
        <v/>
      </c>
    </row>
    <row r="3">
      <c r="A3" t="inlineStr">
        <is>
          <t>Внесение наличных через банкомат Тинькофф</t>
        </is>
      </c>
      <c r="B3" t="n">
        <v>112000</v>
      </c>
      <c r="E3" s="5">
        <f>IF(B3&lt;0,B3,0)</f>
        <v/>
      </c>
      <c r="F3" s="5">
        <f>IF(B3&gt;0,B3,0)</f>
        <v/>
      </c>
    </row>
    <row r="4">
      <c r="A4" t="inlineStr">
        <is>
          <t>Женя</t>
        </is>
      </c>
      <c r="B4" t="n">
        <v>37500</v>
      </c>
      <c r="E4" s="5">
        <f>IF(B4&lt;0,B4,0)</f>
        <v/>
      </c>
      <c r="F4" s="5">
        <f>IF(B4&gt;0,B4,0)</f>
        <v/>
      </c>
    </row>
    <row r="5">
      <c r="A5" t="inlineStr">
        <is>
          <t>Кэшбэк за обычные покупки</t>
        </is>
      </c>
      <c r="B5" t="n">
        <v>359</v>
      </c>
      <c r="E5" s="5">
        <f>IF(B5&lt;0,B5,0)</f>
        <v/>
      </c>
      <c r="F5" s="5">
        <f>IF(B5&gt;0,B5,0)</f>
        <v/>
      </c>
    </row>
    <row r="6">
      <c r="A6" t="inlineStr">
        <is>
          <t>Наташа</t>
        </is>
      </c>
      <c r="B6" t="n">
        <v>347</v>
      </c>
      <c r="E6" s="5">
        <f>IF(B6&lt;0,B6,0)</f>
        <v/>
      </c>
      <c r="F6" s="5">
        <f>IF(B6&gt;0,B6,0)</f>
        <v/>
      </c>
    </row>
    <row r="7">
      <c r="A7" t="inlineStr">
        <is>
          <t>Проценты на остаток</t>
        </is>
      </c>
      <c r="B7" t="n">
        <v>92.28</v>
      </c>
      <c r="E7" s="5">
        <f>IF(B7&lt;0,B7,0)</f>
        <v/>
      </c>
      <c r="F7" s="5">
        <f>IF(B7&gt;0,B7,0)</f>
        <v/>
      </c>
    </row>
    <row r="8">
      <c r="A8" t="inlineStr">
        <is>
          <t>Оплата в GOSUSLUGI.RU MOSKVA RUS</t>
        </is>
      </c>
      <c r="B8" t="n">
        <v>-1.8</v>
      </c>
      <c r="E8" s="5">
        <f>IF(B8&lt;0,B8,0)</f>
        <v/>
      </c>
      <c r="F8" s="5">
        <f>IF(B8&gt;0,B8,0)</f>
        <v/>
      </c>
    </row>
    <row r="9">
      <c r="A9" t="inlineStr">
        <is>
          <t>Перекресток</t>
        </is>
      </c>
      <c r="B9" s="3" t="n">
        <v>-16.89</v>
      </c>
      <c r="E9" s="5">
        <f>IF(B9&lt;0,B9,0)</f>
        <v/>
      </c>
      <c r="F9" s="5">
        <f>IF(B9&gt;0,B9,0)</f>
        <v/>
      </c>
    </row>
    <row r="10">
      <c r="A10" t="inlineStr">
        <is>
          <t>Оплата в MIR VENDINGA RUS MOSKVA RUS</t>
        </is>
      </c>
      <c r="B10" t="n">
        <v>-90</v>
      </c>
      <c r="E10" s="5">
        <f>IF(B10&lt;0,B10,0)</f>
        <v/>
      </c>
      <c r="F10" s="5">
        <f>IF(B10&gt;0,B10,0)</f>
        <v/>
      </c>
    </row>
    <row r="11">
      <c r="A11" t="inlineStr">
        <is>
          <t>Оплата в VINLAB Gorod Moskva RUS</t>
        </is>
      </c>
      <c r="B11" t="n">
        <v>-131</v>
      </c>
      <c r="E11" s="5">
        <f>IF(B11&lt;0,B11,0)</f>
        <v/>
      </c>
      <c r="F11" s="5">
        <f>IF(B11&gt;0,B11,0)</f>
        <v/>
      </c>
    </row>
    <row r="12">
      <c r="A12" t="inlineStr">
        <is>
          <t>Магнолия</t>
        </is>
      </c>
      <c r="B12" s="3" t="n">
        <v>-134.7</v>
      </c>
      <c r="E12" s="5">
        <f>IF(B12&lt;0,B12,0)</f>
        <v/>
      </c>
      <c r="F12" s="5">
        <f>IF(B12&gt;0,B12,0)</f>
        <v/>
      </c>
    </row>
    <row r="13">
      <c r="A13" t="inlineStr">
        <is>
          <t>Оплата в Yandex.Drive Moskva RU</t>
        </is>
      </c>
      <c r="B13" s="2" t="n">
        <v>-178.45</v>
      </c>
      <c r="E13" s="5">
        <f>IF(B13&lt;0,B13,0)</f>
        <v/>
      </c>
      <c r="F13" s="5">
        <f>IF(B13&gt;0,B13,0)</f>
        <v/>
      </c>
    </row>
    <row r="14">
      <c r="A14" t="inlineStr">
        <is>
          <t>VKUSVILL</t>
        </is>
      </c>
      <c r="B14" s="3" t="n">
        <v>-273</v>
      </c>
      <c r="E14" s="5">
        <f>IF(B14&lt;0,B14,0)</f>
        <v/>
      </c>
      <c r="F14" s="5">
        <f>IF(B14&gt;0,B14,0)</f>
        <v/>
      </c>
    </row>
    <row r="15">
      <c r="A15" t="inlineStr">
        <is>
          <t>Оплата в EVO_DONER HOUSE Gorod Moskva RUS</t>
        </is>
      </c>
      <c r="B15" s="3" t="n">
        <v>-400</v>
      </c>
      <c r="E15" s="5">
        <f>IF(B15&lt;0,B15,0)</f>
        <v/>
      </c>
      <c r="F15" s="5">
        <f>IF(B15&gt;0,B15,0)</f>
        <v/>
      </c>
    </row>
    <row r="16">
      <c r="A16" t="inlineStr">
        <is>
          <t>Оплата в MD.*GOSUSLUGI SPB RUS</t>
        </is>
      </c>
      <c r="B16" t="n">
        <v>-460.3</v>
      </c>
      <c r="E16" s="5">
        <f>IF(B16&lt;0,B16,0)</f>
        <v/>
      </c>
      <c r="F16" s="5">
        <f>IF(B16&gt;0,B16,0)</f>
        <v/>
      </c>
    </row>
    <row r="17">
      <c r="A17" t="inlineStr">
        <is>
          <t>Оплата в KASSA HIMKI RUS</t>
        </is>
      </c>
      <c r="B17" t="n">
        <v>-500</v>
      </c>
      <c r="E17" s="5">
        <f>IF(B17&lt;0,B17,0)</f>
        <v/>
      </c>
      <c r="F17" s="5">
        <f>IF(B17&gt;0,B17,0)</f>
        <v/>
      </c>
    </row>
    <row r="18">
      <c r="A18" t="inlineStr">
        <is>
          <t>Оплата в QSR 11001 Gorod Moskva RUS</t>
        </is>
      </c>
      <c r="B18" t="n">
        <v>-516</v>
      </c>
      <c r="E18" s="5">
        <f>IF(B18&lt;0,B18,0)</f>
        <v/>
      </c>
      <c r="F18" s="5">
        <f>IF(B18&gt;0,B18,0)</f>
        <v/>
      </c>
    </row>
    <row r="19">
      <c r="A19" t="inlineStr">
        <is>
          <t>Оплата в APTEKA 53 Gorod Moskva RUS</t>
        </is>
      </c>
      <c r="B19" t="n">
        <v>-526</v>
      </c>
      <c r="E19" s="5">
        <f>IF(B19&lt;0,B19,0)</f>
        <v/>
      </c>
      <c r="F19" s="5">
        <f>IF(B19&gt;0,B19,0)</f>
        <v/>
      </c>
    </row>
    <row r="20">
      <c r="A20" t="inlineStr">
        <is>
          <t>Оплата в QSR 27771 Gorod Moskva RUS</t>
        </is>
      </c>
      <c r="B20" t="n">
        <v>-538</v>
      </c>
      <c r="E20" s="5">
        <f>IF(B20&lt;0,B20,0)</f>
        <v/>
      </c>
      <c r="F20" s="5">
        <f>IF(B20&gt;0,B20,0)</f>
        <v/>
      </c>
    </row>
    <row r="21">
      <c r="A21" t="inlineStr">
        <is>
          <t>Оплата услуг mBank.mTinkoff</t>
        </is>
      </c>
      <c r="B21" t="n">
        <v>-570</v>
      </c>
      <c r="E21" s="5">
        <f>IF(B21&lt;0,B21,0)</f>
        <v/>
      </c>
      <c r="F21" s="5">
        <f>IF(B21&gt;0,B21,0)</f>
        <v/>
      </c>
    </row>
    <row r="22">
      <c r="A22" t="inlineStr">
        <is>
          <t>Пятерочка</t>
        </is>
      </c>
      <c r="B22" s="3" t="n">
        <v>-669.8200000000001</v>
      </c>
      <c r="E22" s="5">
        <f>IF(B22&lt;0,B22,0)</f>
        <v/>
      </c>
      <c r="F22" s="5">
        <f>IF(B22&gt;0,B22,0)</f>
        <v/>
      </c>
    </row>
    <row r="23">
      <c r="A23" t="inlineStr">
        <is>
          <t>Оплата в Citydrive Gorod Moskva RUS</t>
        </is>
      </c>
      <c r="B23" s="2" t="n">
        <v>-780.01</v>
      </c>
      <c r="E23" s="5">
        <f>IF(B23&lt;0,B23,0)</f>
        <v/>
      </c>
      <c r="F23" s="5">
        <f>IF(B23&gt;0,B23,0)</f>
        <v/>
      </c>
    </row>
    <row r="24">
      <c r="A24" t="inlineStr">
        <is>
          <t>Внутренний перевод на договор 5482904140</t>
        </is>
      </c>
      <c r="B24" t="n">
        <v>-1208</v>
      </c>
      <c r="E24" s="5">
        <f>IF(B24&lt;0,B24,0)</f>
        <v/>
      </c>
      <c r="F24" s="5">
        <f>IF(B24&gt;0,B24,0)</f>
        <v/>
      </c>
    </row>
    <row r="25">
      <c r="A25" t="inlineStr">
        <is>
          <t>Оплата в Moskva Metro Moskva RUS</t>
        </is>
      </c>
      <c r="B25" t="n">
        <v>-1300</v>
      </c>
      <c r="E25" s="5">
        <f>IF(B25&lt;0,B25,0)</f>
        <v/>
      </c>
      <c r="F25" s="5">
        <f>IF(B25&gt;0,B25,0)</f>
        <v/>
      </c>
    </row>
    <row r="26">
      <c r="A26" t="inlineStr">
        <is>
          <t>Аптека</t>
        </is>
      </c>
      <c r="B26" t="n">
        <v>-1652.21</v>
      </c>
      <c r="E26" s="5">
        <f>IF(B26&lt;0,B26,0)</f>
        <v/>
      </c>
      <c r="F26" s="5">
        <f>IF(B26&gt;0,B26,0)</f>
        <v/>
      </c>
    </row>
    <row r="27">
      <c r="A27" t="inlineStr">
        <is>
          <t>OKEY</t>
        </is>
      </c>
      <c r="B27" s="3" t="n">
        <v>-2327.92</v>
      </c>
      <c r="E27" s="5">
        <f>IF(B27&lt;0,B27,0)</f>
        <v/>
      </c>
      <c r="F27" s="5">
        <f>IF(B27&gt;0,B27,0)</f>
        <v/>
      </c>
    </row>
    <row r="28">
      <c r="A28" t="inlineStr">
        <is>
          <t>Столовая</t>
        </is>
      </c>
      <c r="B28" s="3" t="n">
        <v>-5539.42</v>
      </c>
      <c r="E28" s="5">
        <f>IF(B28&lt;0,B28,0)</f>
        <v/>
      </c>
      <c r="F28" s="5">
        <f>IF(B28&gt;0,B28,0)</f>
        <v/>
      </c>
    </row>
    <row r="29">
      <c r="A29" t="inlineStr">
        <is>
          <t>Delivery club</t>
        </is>
      </c>
      <c r="B29" s="3" t="n">
        <v>-11176</v>
      </c>
      <c r="E29" s="5">
        <f>IF(B29&lt;0,B29,0)</f>
        <v/>
      </c>
      <c r="F29" s="5">
        <f>IF(B29&gt;0,B29,0)</f>
        <v/>
      </c>
    </row>
    <row r="30">
      <c r="A30" t="inlineStr">
        <is>
          <t>Снятие наличных. Тинькофф Банк, 2544 Москва Россия</t>
        </is>
      </c>
      <c r="B30" t="n">
        <v>-40000</v>
      </c>
      <c r="E30" s="5">
        <f>IF(B30&lt;0,B30,0)</f>
        <v/>
      </c>
      <c r="F30" s="5">
        <f>IF(B30&gt;0,B30,0)</f>
        <v/>
      </c>
    </row>
    <row r="31">
      <c r="A31" t="inlineStr">
        <is>
          <t>Внешний банковский перевод на счёт</t>
        </is>
      </c>
      <c r="B31" t="n">
        <v>-65000</v>
      </c>
      <c r="E31" s="5">
        <f>IF(B31&lt;0,B31,0)</f>
        <v/>
      </c>
      <c r="F31" s="5">
        <f>IF(B31&gt;0,B31,0)</f>
        <v/>
      </c>
    </row>
    <row r="32">
      <c r="A32" t="inlineStr">
        <is>
          <t>Снятие наличных. Тинькофф Банк, 2209 Москва Россия</t>
        </is>
      </c>
      <c r="B32" t="n">
        <v>-65000</v>
      </c>
      <c r="E32" s="5">
        <f>IF(B32&lt;0,B32,0)</f>
        <v/>
      </c>
      <c r="F32" s="5">
        <f>IF(B32&gt;0,B32,0)</f>
        <v/>
      </c>
    </row>
    <row r="33">
      <c r="E33" s="5">
        <f>SUM(E2:E32)</f>
        <v/>
      </c>
      <c r="F33" s="5">
        <f>SUM(F2:F32)</f>
        <v/>
      </c>
    </row>
  </sheetData>
  <autoFilter ref="A1:B1">
    <sortState ref="A2:B32">
      <sortCondition descending="1" ref="B1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3"/>
  <sheetViews>
    <sheetView topLeftCell="A16" workbookViewId="0">
      <selection activeCell="B30" sqref="B30"/>
    </sheetView>
  </sheetViews>
  <sheetFormatPr baseColWidth="8" defaultRowHeight="14.4"/>
  <cols>
    <col width="50.33203125" customWidth="1" min="1" max="1"/>
    <col width="33.5546875" customWidth="1" style="11" min="2" max="2"/>
    <col width="8.88671875" customWidth="1" style="10" min="3" max="4"/>
    <col width="12" bestFit="1" customWidth="1" style="10" min="5" max="5"/>
    <col width="10.33203125" bestFit="1" customWidth="1" style="10" min="6" max="6"/>
  </cols>
  <sheetData>
    <row r="1">
      <c r="A1" s="24" t="inlineStr">
        <is>
          <t>Описание</t>
        </is>
      </c>
      <c r="B1" s="9" t="inlineStr">
        <is>
          <t>Сумма</t>
        </is>
      </c>
    </row>
    <row r="2">
      <c r="A2" s="24" t="inlineStr">
        <is>
          <t>Внесение наличных через банкомат Тинькофф</t>
        </is>
      </c>
      <c r="B2" s="9" t="n">
        <v>36000</v>
      </c>
      <c r="E2" s="11">
        <f>IF(B2&lt;0,B2,0)</f>
        <v/>
      </c>
      <c r="F2" s="11">
        <f>IF(B2&gt;0,B2,0)</f>
        <v/>
      </c>
    </row>
    <row r="3">
      <c r="A3" s="24" t="inlineStr">
        <is>
          <t>Женя</t>
        </is>
      </c>
      <c r="B3" s="9" t="n">
        <v>32500</v>
      </c>
      <c r="E3" s="11">
        <f>IF(B3&lt;0,B3,0)</f>
        <v/>
      </c>
      <c r="F3" s="11">
        <f>IF(B3&gt;0,B3,0)</f>
        <v/>
      </c>
    </row>
    <row r="4">
      <c r="A4" s="24" t="inlineStr">
        <is>
          <t>Пополнение. Система быстрых платежей</t>
        </is>
      </c>
      <c r="B4" s="9" t="n">
        <v>22608</v>
      </c>
      <c r="E4" s="11">
        <f>IF(B4&lt;0,B4,0)</f>
        <v/>
      </c>
      <c r="F4" s="11">
        <f>IF(B4&gt;0,B4,0)</f>
        <v/>
      </c>
    </row>
    <row r="5">
      <c r="A5" s="24" t="inlineStr">
        <is>
          <t>Кэшбэк за обычные покупки</t>
        </is>
      </c>
      <c r="B5" s="9" t="n">
        <v>251</v>
      </c>
      <c r="E5" s="11">
        <f>IF(B5&lt;0,B5,0)</f>
        <v/>
      </c>
      <c r="F5" s="11">
        <f>IF(B5&gt;0,B5,0)</f>
        <v/>
      </c>
    </row>
    <row r="6">
      <c r="A6" s="24" t="inlineStr">
        <is>
          <t>Проценты на остаток</t>
        </is>
      </c>
      <c r="B6" s="9" t="n">
        <v>99.23</v>
      </c>
      <c r="E6" s="11">
        <f>IF(B6&lt;0,B6,0)</f>
        <v/>
      </c>
      <c r="F6" s="11">
        <f>IF(B6&gt;0,B6,0)</f>
        <v/>
      </c>
    </row>
    <row r="7">
      <c r="A7" s="12" t="inlineStr">
        <is>
          <t>Магнолия</t>
        </is>
      </c>
      <c r="B7" s="13" t="n">
        <v>-49.9</v>
      </c>
      <c r="E7" s="11">
        <f>IF(B7&lt;0,B7,0)</f>
        <v/>
      </c>
      <c r="F7" s="11">
        <f>IF(B7&gt;0,B7,0)</f>
        <v/>
      </c>
    </row>
    <row r="8">
      <c r="A8" s="24" t="inlineStr">
        <is>
          <t>Оплата в whoosh.bike MOSKVA RUS</t>
        </is>
      </c>
      <c r="B8" s="9" t="n">
        <v>-106</v>
      </c>
      <c r="E8" s="11">
        <f>IF(B8&lt;0,B8,0)</f>
        <v/>
      </c>
      <c r="F8" s="11">
        <f>IF(B8&gt;0,B8,0)</f>
        <v/>
      </c>
    </row>
    <row r="9">
      <c r="A9" s="12" t="inlineStr">
        <is>
          <t>Дикси</t>
        </is>
      </c>
      <c r="B9" s="13" t="n">
        <v>-109.9</v>
      </c>
      <c r="E9" s="11">
        <f>IF(B9&lt;0,B9,0)</f>
        <v/>
      </c>
      <c r="F9" s="11">
        <f>IF(B9&gt;0,B9,0)</f>
        <v/>
      </c>
    </row>
    <row r="10">
      <c r="A10" s="12" t="inlineStr">
        <is>
          <t>Оплата в SPAR N330 Gorod Moskva RUS</t>
        </is>
      </c>
      <c r="B10" s="13" t="n">
        <v>-144.8</v>
      </c>
      <c r="E10" s="11">
        <f>IF(B10&lt;0,B10,0)</f>
        <v/>
      </c>
      <c r="F10" s="11">
        <f>IF(B10&gt;0,B10,0)</f>
        <v/>
      </c>
    </row>
    <row r="11">
      <c r="A11" s="24" t="inlineStr">
        <is>
          <t>Антоха</t>
        </is>
      </c>
      <c r="B11" s="9" t="n">
        <v>-329</v>
      </c>
      <c r="E11" s="11">
        <f>IF(B11&lt;0,B11,0)</f>
        <v/>
      </c>
      <c r="F11" s="11">
        <f>IF(B11&gt;0,B11,0)</f>
        <v/>
      </c>
    </row>
    <row r="12">
      <c r="A12" s="12" t="inlineStr">
        <is>
          <t>Красно Белое</t>
        </is>
      </c>
      <c r="B12" s="13" t="n">
        <v>-343.82</v>
      </c>
      <c r="E12" s="11">
        <f>IF(B12&lt;0,B12,0)</f>
        <v/>
      </c>
      <c r="F12" s="11">
        <f>IF(B12&gt;0,B12,0)</f>
        <v/>
      </c>
    </row>
    <row r="13">
      <c r="A13" s="24" t="inlineStr">
        <is>
          <t>Оплата в QSR 27771 Gorod Moskva RUS</t>
        </is>
      </c>
      <c r="B13" s="9" t="n">
        <v>-428</v>
      </c>
      <c r="E13" s="11">
        <f>IF(B13&lt;0,B13,0)</f>
        <v/>
      </c>
      <c r="F13" s="11">
        <f>IF(B13&gt;0,B13,0)</f>
        <v/>
      </c>
    </row>
    <row r="14">
      <c r="A14" s="24" t="inlineStr">
        <is>
          <t>Оплата услуг mBank.mTinkoff</t>
        </is>
      </c>
      <c r="B14" s="9" t="n">
        <v>-550</v>
      </c>
      <c r="E14" s="11">
        <f>IF(B14&lt;0,B14,0)</f>
        <v/>
      </c>
      <c r="F14" s="11">
        <f>IF(B14&gt;0,B14,0)</f>
        <v/>
      </c>
    </row>
    <row r="15">
      <c r="A15" s="14" t="inlineStr">
        <is>
          <t>Оплата в QSR 24496 Gorod Moskva RUS</t>
        </is>
      </c>
      <c r="B15" s="15" t="n">
        <v>-593</v>
      </c>
      <c r="E15" s="11">
        <f>IF(B15&lt;0,B15,0)</f>
        <v/>
      </c>
      <c r="F15" s="11">
        <f>IF(B15&gt;0,B15,0)</f>
        <v/>
      </c>
    </row>
    <row r="16">
      <c r="A16" s="14" t="inlineStr">
        <is>
          <t>Оплата в Citydrive Gorod Moskva RUS</t>
        </is>
      </c>
      <c r="B16" s="15" t="n">
        <v>-656.99</v>
      </c>
      <c r="E16" s="11">
        <f>IF(B16&lt;0,B16,0)</f>
        <v/>
      </c>
      <c r="F16" s="11">
        <f>IF(B16&gt;0,B16,0)</f>
        <v/>
      </c>
    </row>
    <row r="17">
      <c r="A17" s="12" t="inlineStr">
        <is>
          <t>Пятерочка</t>
        </is>
      </c>
      <c r="B17" s="13" t="n">
        <v>-711.79</v>
      </c>
      <c r="E17" s="11">
        <f>IF(B17&lt;0,B17,0)</f>
        <v/>
      </c>
      <c r="F17" s="11">
        <f>IF(B17&gt;0,B17,0)</f>
        <v/>
      </c>
    </row>
    <row r="18">
      <c r="A18" s="24" t="inlineStr">
        <is>
          <t>Аптека</t>
        </is>
      </c>
      <c r="B18" s="9" t="n">
        <v>-752</v>
      </c>
      <c r="E18" s="11">
        <f>IF(B18&lt;0,B18,0)</f>
        <v/>
      </c>
      <c r="F18" s="11">
        <f>IF(B18&gt;0,B18,0)</f>
        <v/>
      </c>
    </row>
    <row r="19">
      <c r="A19" s="24" t="inlineStr">
        <is>
          <t>Внешний перевод по номеру телефона +79031536565</t>
        </is>
      </c>
      <c r="B19" s="9" t="n">
        <v>-1000</v>
      </c>
      <c r="E19" s="11">
        <f>IF(B19&lt;0,B19,0)</f>
        <v/>
      </c>
      <c r="F19" s="11">
        <f>IF(B19&gt;0,B19,0)</f>
        <v/>
      </c>
    </row>
    <row r="20">
      <c r="A20" s="24" t="inlineStr">
        <is>
          <t>Оплата в WB.RU Podolsk RUS</t>
        </is>
      </c>
      <c r="B20" s="9" t="n">
        <v>-1024</v>
      </c>
      <c r="E20" s="11">
        <f>IF(B20&lt;0,B20,0)</f>
        <v/>
      </c>
      <c r="F20" s="11">
        <f>IF(B20&gt;0,B20,0)</f>
        <v/>
      </c>
    </row>
    <row r="21">
      <c r="A21" s="24" t="inlineStr">
        <is>
          <t>Оплата в domopult_Room_service MOSCOW RUS</t>
        </is>
      </c>
      <c r="B21" s="9" t="n">
        <v>-1424.3</v>
      </c>
      <c r="E21" s="11">
        <f>IF(B21&lt;0,B21,0)</f>
        <v/>
      </c>
      <c r="F21" s="11">
        <f>IF(B21&gt;0,B21,0)</f>
        <v/>
      </c>
    </row>
    <row r="22">
      <c r="A22" s="12" t="inlineStr">
        <is>
          <t>VKUSVILL</t>
        </is>
      </c>
      <c r="B22" s="13" t="n">
        <v>-1921</v>
      </c>
      <c r="E22" s="11">
        <f>IF(B22&lt;0,B22,0)</f>
        <v/>
      </c>
      <c r="F22" s="11">
        <f>IF(B22&gt;0,B22,0)</f>
        <v/>
      </c>
    </row>
    <row r="23">
      <c r="A23" s="12" t="inlineStr">
        <is>
          <t>OKEY</t>
        </is>
      </c>
      <c r="B23" s="13" t="n">
        <v>-2800.01</v>
      </c>
      <c r="E23" s="11">
        <f>IF(B23&lt;0,B23,0)</f>
        <v/>
      </c>
      <c r="F23" s="11">
        <f>IF(B23&gt;0,B23,0)</f>
        <v/>
      </c>
    </row>
    <row r="24">
      <c r="A24" s="8" t="inlineStr">
        <is>
          <t>Столовая</t>
        </is>
      </c>
      <c r="B24" s="9" t="n">
        <v>-5218.21</v>
      </c>
      <c r="E24" s="11">
        <f>IF(B24&lt;0,B24,0)</f>
        <v/>
      </c>
      <c r="F24" s="11">
        <f>IF(B24&gt;0,B24,0)</f>
        <v/>
      </c>
    </row>
    <row r="25">
      <c r="A25" s="24" t="inlineStr">
        <is>
          <t>Себе на Альфа Банк</t>
        </is>
      </c>
      <c r="B25" s="9" t="n">
        <v>-14255</v>
      </c>
      <c r="E25" s="11">
        <f>IF(B25&lt;0,B25,0)</f>
        <v/>
      </c>
      <c r="F25" s="11">
        <f>IF(B25&gt;0,B25,0)</f>
        <v/>
      </c>
    </row>
    <row r="26">
      <c r="A26" s="12" t="inlineStr">
        <is>
          <t>Delivery club</t>
        </is>
      </c>
      <c r="B26" s="13" t="n">
        <v>-14342</v>
      </c>
      <c r="E26" s="11">
        <f>IF(B26&lt;0,B26,0)</f>
        <v/>
      </c>
      <c r="F26" s="11">
        <f>IF(B26&gt;0,B26,0)</f>
        <v/>
      </c>
    </row>
    <row r="27">
      <c r="A27" s="24" t="inlineStr">
        <is>
          <t>Внешний банковский перевод на счёт</t>
        </is>
      </c>
      <c r="B27" s="9" t="n">
        <v>-65000</v>
      </c>
      <c r="E27" s="11">
        <f>IF(B27&lt;0,B27,0)</f>
        <v/>
      </c>
      <c r="F27" s="11">
        <f>IF(B27&gt;0,B27,0)</f>
        <v/>
      </c>
    </row>
    <row r="28">
      <c r="E28" s="11">
        <f>SUM(E2:E27)</f>
        <v/>
      </c>
      <c r="F28" s="11">
        <f>SUM(F2:F27)</f>
        <v/>
      </c>
    </row>
    <row r="29">
      <c r="A29" s="24" t="inlineStr">
        <is>
          <t>Еда</t>
        </is>
      </c>
      <c r="B29" s="16">
        <f>B7+B9+B10+B12+B17+B22+B23+B26</f>
        <v/>
      </c>
      <c r="E29" s="11" t="n"/>
      <c r="F29" s="11" t="n"/>
    </row>
    <row r="30">
      <c r="A30" s="24" t="inlineStr">
        <is>
          <t>Столовая</t>
        </is>
      </c>
      <c r="B30" s="16">
        <f>-22*400</f>
        <v/>
      </c>
      <c r="E30" s="11" t="n"/>
      <c r="F30" s="11" t="n"/>
    </row>
    <row r="31">
      <c r="A31" s="24" t="inlineStr">
        <is>
          <t>Развлекалово</t>
        </is>
      </c>
      <c r="B31" s="16">
        <f>B8+B15+B16+B13</f>
        <v/>
      </c>
      <c r="E31" s="11" t="n"/>
      <c r="F31" s="11" t="n"/>
    </row>
    <row r="32">
      <c r="E32" s="11" t="n"/>
      <c r="F32" s="11" t="n"/>
    </row>
    <row r="33">
      <c r="E33" s="11" t="n"/>
      <c r="F33" s="11" t="n"/>
    </row>
  </sheetData>
  <autoFilter ref="A1:B27">
    <sortState ref="A2:B27">
      <sortCondition descending="1" ref="B1:B27"/>
    </sortState>
  </autoFilter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39"/>
  <sheetViews>
    <sheetView topLeftCell="A18" workbookViewId="0">
      <selection activeCell="B37" sqref="B37"/>
    </sheetView>
  </sheetViews>
  <sheetFormatPr baseColWidth="8" defaultRowHeight="14.4"/>
  <cols>
    <col width="56.5546875" customWidth="1" min="1" max="1"/>
    <col width="11.6640625" customWidth="1" style="10" min="2" max="2"/>
    <col width="12" bestFit="1" customWidth="1" style="10" min="5" max="5"/>
    <col width="10.33203125" bestFit="1" customWidth="1" style="10" min="6" max="6"/>
  </cols>
  <sheetData>
    <row r="1">
      <c r="A1" s="24" t="inlineStr">
        <is>
          <t>Описание</t>
        </is>
      </c>
      <c r="B1" s="9" t="inlineStr">
        <is>
          <t>Сумма</t>
        </is>
      </c>
      <c r="E1" s="10" t="inlineStr">
        <is>
          <t>Расход</t>
        </is>
      </c>
      <c r="F1" s="10" t="inlineStr">
        <is>
          <t>Приход</t>
        </is>
      </c>
    </row>
    <row r="2">
      <c r="A2" t="inlineStr">
        <is>
          <t>Внесение наличных через банкомат Тинькофф</t>
        </is>
      </c>
      <c r="B2" s="10" t="n">
        <v>46500</v>
      </c>
      <c r="E2" s="11">
        <f>IF(B2&lt;0,B2,0)</f>
        <v/>
      </c>
      <c r="F2" s="11">
        <f>IF(B2&gt;0,B2,0)</f>
        <v/>
      </c>
    </row>
    <row r="3">
      <c r="A3" t="inlineStr">
        <is>
          <t>Пополнение. Система быстрых платежей</t>
        </is>
      </c>
      <c r="B3" s="10" t="n">
        <v>41600</v>
      </c>
      <c r="E3" s="11">
        <f>IF(B3&lt;0,B3,0)</f>
        <v/>
      </c>
      <c r="F3" s="11">
        <f>IF(B3&gt;0,B3,0)</f>
        <v/>
      </c>
    </row>
    <row r="4">
      <c r="A4" t="inlineStr">
        <is>
          <t>Наташа</t>
        </is>
      </c>
      <c r="B4" s="10" t="n">
        <v>17500</v>
      </c>
      <c r="E4" s="11">
        <f>IF(B4&lt;0,B4,0)</f>
        <v/>
      </c>
      <c r="F4" s="11">
        <f>IF(B4&gt;0,B4,0)</f>
        <v/>
      </c>
    </row>
    <row r="5">
      <c r="A5" t="inlineStr">
        <is>
          <t>Отмена операции оплаты yandex*5399*market MOSCOW</t>
        </is>
      </c>
      <c r="B5" s="10" t="n">
        <v>1846</v>
      </c>
      <c r="E5" s="11">
        <f>IF(B5&lt;0,B5,0)</f>
        <v/>
      </c>
      <c r="F5" s="11">
        <f>IF(B5&gt;0,B5,0)</f>
        <v/>
      </c>
    </row>
    <row r="6">
      <c r="A6" t="inlineStr">
        <is>
          <t>Кэшбэк за обычные покупки</t>
        </is>
      </c>
      <c r="B6" s="10" t="n">
        <v>344</v>
      </c>
      <c r="E6" s="11">
        <f>IF(B6&lt;0,B6,0)</f>
        <v/>
      </c>
      <c r="F6" s="11">
        <f>IF(B6&gt;0,B6,0)</f>
        <v/>
      </c>
    </row>
    <row r="7">
      <c r="A7" t="inlineStr">
        <is>
          <t>Проценты на остаток</t>
        </is>
      </c>
      <c r="B7" s="10" t="n">
        <v>133.13</v>
      </c>
      <c r="E7" s="11">
        <f>IF(B7&lt;0,B7,0)</f>
        <v/>
      </c>
      <c r="F7" s="11">
        <f>IF(B7&gt;0,B7,0)</f>
        <v/>
      </c>
    </row>
    <row r="8">
      <c r="A8" t="inlineStr">
        <is>
          <t>Оплата в SPAR 352 Gorod Moskva RUS</t>
        </is>
      </c>
      <c r="B8" s="17" t="n">
        <v>-69.90000000000001</v>
      </c>
      <c r="E8" s="11">
        <f>IF(B8&lt;0,B8,0)</f>
        <v/>
      </c>
      <c r="F8" s="11">
        <f>IF(B8&gt;0,B8,0)</f>
        <v/>
      </c>
    </row>
    <row r="9">
      <c r="A9" t="inlineStr">
        <is>
          <t>Оплата в BETKHOVEN Gorod Moskva RUS</t>
        </is>
      </c>
      <c r="B9" s="10" t="n">
        <v>-113</v>
      </c>
      <c r="E9" s="11">
        <f>IF(B9&lt;0,B9,0)</f>
        <v/>
      </c>
      <c r="F9" s="11">
        <f>IF(B9&gt;0,B9,0)</f>
        <v/>
      </c>
    </row>
    <row r="10">
      <c r="A10" t="inlineStr">
        <is>
          <t>Оплата в Mos.Transport MOSKVA RUS</t>
        </is>
      </c>
      <c r="B10" s="10" t="n">
        <v>-123</v>
      </c>
      <c r="E10" s="11">
        <f>IF(B10&lt;0,B10,0)</f>
        <v/>
      </c>
      <c r="F10" s="11">
        <f>IF(B10&gt;0,B10,0)</f>
        <v/>
      </c>
    </row>
    <row r="11">
      <c r="A11" t="inlineStr">
        <is>
          <t>Внешний перевод по номеру телефона +79774160371</t>
        </is>
      </c>
      <c r="B11" s="10" t="n">
        <v>-138</v>
      </c>
      <c r="E11" s="11">
        <f>IF(B11&lt;0,B11,0)</f>
        <v/>
      </c>
      <c r="F11" s="11">
        <f>IF(B11&gt;0,B11,0)</f>
        <v/>
      </c>
    </row>
    <row r="12">
      <c r="A12" t="inlineStr">
        <is>
          <t>Оплата в BRATYA GRIL Gorod Moskva RUS</t>
        </is>
      </c>
      <c r="B12" s="17" t="n">
        <v>-170</v>
      </c>
      <c r="E12" s="11">
        <f>IF(B12&lt;0,B12,0)</f>
        <v/>
      </c>
      <c r="F12" s="11">
        <f>IF(B12&gt;0,B12,0)</f>
        <v/>
      </c>
    </row>
    <row r="13">
      <c r="A13" t="inlineStr">
        <is>
          <t>Оплата в QSR 27778 Gorod Moskva RUS</t>
        </is>
      </c>
      <c r="B13" s="18" t="n">
        <v>-181</v>
      </c>
      <c r="E13" s="11">
        <f>IF(B13&lt;0,B13,0)</f>
        <v/>
      </c>
      <c r="F13" s="11">
        <f>IF(B13&gt;0,B13,0)</f>
        <v/>
      </c>
    </row>
    <row r="14">
      <c r="A14" t="inlineStr">
        <is>
          <t>Оплата в radario.ru MOSKVA RUS</t>
        </is>
      </c>
      <c r="B14" s="18" t="n">
        <v>-198</v>
      </c>
      <c r="E14" s="11">
        <f>IF(B14&lt;0,B14,0)</f>
        <v/>
      </c>
      <c r="F14" s="11">
        <f>IF(B14&gt;0,B14,0)</f>
        <v/>
      </c>
    </row>
    <row r="15">
      <c r="A15" t="inlineStr">
        <is>
          <t>Оплата в DONER&amp;VYPECHKA Gorod Moskva RUS</t>
        </is>
      </c>
      <c r="B15" s="17" t="n">
        <v>-200</v>
      </c>
      <c r="E15" s="11">
        <f>IF(B15&lt;0,B15,0)</f>
        <v/>
      </c>
      <c r="F15" s="11">
        <f>IF(B15&gt;0,B15,0)</f>
        <v/>
      </c>
    </row>
    <row r="16">
      <c r="A16" t="inlineStr">
        <is>
          <t>Внешний перевод по номеру телефона +79264905555</t>
        </is>
      </c>
      <c r="B16" s="10" t="n">
        <v>-200</v>
      </c>
      <c r="E16" s="11">
        <f>IF(B16&lt;0,B16,0)</f>
        <v/>
      </c>
      <c r="F16" s="11">
        <f>IF(B16&gt;0,B16,0)</f>
        <v/>
      </c>
    </row>
    <row r="17">
      <c r="A17" t="inlineStr">
        <is>
          <t>Оплата в DELIMOBIL Gorod Moskva RUS</t>
        </is>
      </c>
      <c r="B17" s="18" t="n">
        <v>-222.05</v>
      </c>
      <c r="E17" s="11">
        <f>IF(B17&lt;0,B17,0)</f>
        <v/>
      </c>
      <c r="F17" s="11">
        <f>IF(B17&gt;0,B17,0)</f>
        <v/>
      </c>
    </row>
    <row r="18">
      <c r="A18" t="inlineStr">
        <is>
          <t>Оплата в LEONARDO Gorod Moskva RUS</t>
        </is>
      </c>
      <c r="B18" s="10" t="n">
        <v>-269</v>
      </c>
      <c r="E18" s="11">
        <f>IF(B18&lt;0,B18,0)</f>
        <v/>
      </c>
      <c r="F18" s="11">
        <f>IF(B18&gt;0,B18,0)</f>
        <v/>
      </c>
    </row>
    <row r="19">
      <c r="A19" t="inlineStr">
        <is>
          <t>Красно Белое</t>
        </is>
      </c>
      <c r="B19" s="17" t="n">
        <v>-281.13</v>
      </c>
      <c r="E19" s="11">
        <f>IF(B19&lt;0,B19,0)</f>
        <v/>
      </c>
      <c r="F19" s="11">
        <f>IF(B19&gt;0,B19,0)</f>
        <v/>
      </c>
    </row>
    <row r="20">
      <c r="A20" t="inlineStr">
        <is>
          <t>Оплата в MAGNIT MM OGAJO Gorod Moskva RUS</t>
        </is>
      </c>
      <c r="B20" s="17" t="n">
        <v>-293.95</v>
      </c>
      <c r="E20" s="11">
        <f>IF(B20&lt;0,B20,0)</f>
        <v/>
      </c>
      <c r="F20" s="11">
        <f>IF(B20&gt;0,B20,0)</f>
        <v/>
      </c>
    </row>
    <row r="21">
      <c r="A21" t="inlineStr">
        <is>
          <t>Метро</t>
        </is>
      </c>
      <c r="B21" s="10" t="n">
        <v>-500</v>
      </c>
      <c r="E21" s="11">
        <f>IF(B21&lt;0,B21,0)</f>
        <v/>
      </c>
      <c r="F21" s="11">
        <f>IF(B21&gt;0,B21,0)</f>
        <v/>
      </c>
    </row>
    <row r="22">
      <c r="A22" t="inlineStr">
        <is>
          <t>Оплата в KORICA I GVOZDIKA Gorod Moskva RUS</t>
        </is>
      </c>
      <c r="B22" s="17" t="n">
        <v>-500</v>
      </c>
      <c r="E22" s="11">
        <f>IF(B22&lt;0,B22,0)</f>
        <v/>
      </c>
      <c r="F22" s="11">
        <f>IF(B22&gt;0,B22,0)</f>
        <v/>
      </c>
    </row>
    <row r="23">
      <c r="A23" t="inlineStr">
        <is>
          <t>Оплата в QSR 24496 Gorod Moskva RUS</t>
        </is>
      </c>
      <c r="B23" s="18" t="n">
        <v>-599</v>
      </c>
      <c r="E23" s="11">
        <f>IF(B23&lt;0,B23,0)</f>
        <v/>
      </c>
      <c r="F23" s="11">
        <f>IF(B23&gt;0,B23,0)</f>
        <v/>
      </c>
    </row>
    <row r="24">
      <c r="A24" t="inlineStr">
        <is>
          <t>Оплата услуг mBank.mTinkoff</t>
        </is>
      </c>
      <c r="B24" s="10" t="n">
        <v>-600</v>
      </c>
      <c r="E24" s="11">
        <f>IF(B24&lt;0,B24,0)</f>
        <v/>
      </c>
      <c r="F24" s="11">
        <f>IF(B24&gt;0,B24,0)</f>
        <v/>
      </c>
    </row>
    <row r="25">
      <c r="A25" t="inlineStr">
        <is>
          <t>Оплата в QSR 29726 Gorod Moskva RUS</t>
        </is>
      </c>
      <c r="B25" s="18" t="n">
        <v>-608</v>
      </c>
      <c r="E25" s="11">
        <f>IF(B25&lt;0,B25,0)</f>
        <v/>
      </c>
      <c r="F25" s="11">
        <f>IF(B25&gt;0,B25,0)</f>
        <v/>
      </c>
    </row>
    <row r="26">
      <c r="A26" t="inlineStr">
        <is>
          <t>Оплата в QSR 27771 Gorod Moskva RUS</t>
        </is>
      </c>
      <c r="B26" s="18" t="n">
        <v>-918</v>
      </c>
      <c r="E26" s="11">
        <f>IF(B26&lt;0,B26,0)</f>
        <v/>
      </c>
      <c r="F26" s="11">
        <f>IF(B26&gt;0,B26,0)</f>
        <v/>
      </c>
    </row>
    <row r="27">
      <c r="A27" t="inlineStr">
        <is>
          <t>Оплата в BELKACAR Gorod Moskva RUS</t>
        </is>
      </c>
      <c r="B27" s="18" t="n">
        <v>-1625.31</v>
      </c>
      <c r="E27" s="11">
        <f>IF(B27&lt;0,B27,0)</f>
        <v/>
      </c>
      <c r="F27" s="11">
        <f>IF(B27&gt;0,B27,0)</f>
        <v/>
      </c>
    </row>
    <row r="28">
      <c r="A28" t="inlineStr">
        <is>
          <t>OKEY</t>
        </is>
      </c>
      <c r="B28" s="17" t="n">
        <v>-1664.3</v>
      </c>
      <c r="E28" s="11">
        <f>IF(B28&lt;0,B28,0)</f>
        <v/>
      </c>
      <c r="F28" s="11">
        <f>IF(B28&gt;0,B28,0)</f>
        <v/>
      </c>
    </row>
    <row r="29">
      <c r="A29" t="inlineStr">
        <is>
          <t>Оплата в VDNKH Gorod Moskva RUS</t>
        </is>
      </c>
      <c r="B29" s="18" t="n">
        <v>-2000</v>
      </c>
      <c r="E29" s="11">
        <f>IF(B29&lt;0,B29,0)</f>
        <v/>
      </c>
      <c r="F29" s="11">
        <f>IF(B29&gt;0,B29,0)</f>
        <v/>
      </c>
    </row>
    <row r="30">
      <c r="A30" t="inlineStr">
        <is>
          <t>Оплата в yandex*5399*market MOSCOW RUS</t>
        </is>
      </c>
      <c r="B30" s="10" t="n">
        <v>-3323</v>
      </c>
      <c r="E30" s="11">
        <f>IF(B30&lt;0,B30,0)</f>
        <v/>
      </c>
      <c r="F30" s="11">
        <f>IF(B30&gt;0,B30,0)</f>
        <v/>
      </c>
    </row>
    <row r="31">
      <c r="A31" t="inlineStr">
        <is>
          <t>Столовая</t>
        </is>
      </c>
      <c r="B31" s="11" t="n">
        <v>-3915.69</v>
      </c>
      <c r="E31" s="11">
        <f>IF(B31&lt;0,B31,0)</f>
        <v/>
      </c>
      <c r="F31" s="11">
        <f>IF(B31&gt;0,B31,0)</f>
        <v/>
      </c>
    </row>
    <row r="32">
      <c r="A32" t="inlineStr">
        <is>
          <t>Себе на Альфа Банк</t>
        </is>
      </c>
      <c r="B32" s="10" t="n">
        <v>-12600</v>
      </c>
      <c r="E32" s="11">
        <f>IF(B32&lt;0,B32,0)</f>
        <v/>
      </c>
      <c r="F32" s="11">
        <f>IF(B32&gt;0,B32,0)</f>
        <v/>
      </c>
    </row>
    <row r="33">
      <c r="A33" t="inlineStr">
        <is>
          <t>Delivery club</t>
        </is>
      </c>
      <c r="B33" s="17" t="n">
        <v>-15490</v>
      </c>
      <c r="E33" s="11">
        <f>IF(B33&lt;0,B33,0)</f>
        <v/>
      </c>
      <c r="F33" s="11">
        <f>IF(B33&gt;0,B33,0)</f>
        <v/>
      </c>
    </row>
    <row r="34">
      <c r="A34" t="inlineStr">
        <is>
          <t>Внешний банковский перевод на счёт</t>
        </is>
      </c>
      <c r="B34" s="10" t="n">
        <v>-55430</v>
      </c>
      <c r="E34" s="11">
        <f>IF(B34&lt;0,B34,0)</f>
        <v/>
      </c>
      <c r="F34" s="11">
        <f>IF(B34&gt;0,B34,0)</f>
        <v/>
      </c>
    </row>
    <row r="37">
      <c r="A37" s="24" t="inlineStr">
        <is>
          <t>Еда</t>
        </is>
      </c>
      <c r="B37" s="17">
        <f>SUM(B8,B12,B15,B19,B20,B22,B28,B33)</f>
        <v/>
      </c>
    </row>
    <row r="38">
      <c r="A38" s="24" t="inlineStr">
        <is>
          <t>Столовая</t>
        </is>
      </c>
      <c r="B38" s="16">
        <f>-22*400</f>
        <v/>
      </c>
    </row>
    <row r="39">
      <c r="A39" s="24" t="inlineStr">
        <is>
          <t>Развлекалово</t>
        </is>
      </c>
      <c r="B39" s="18">
        <f>SUM(B13,B14,B17,B23,B25:B27,B29)</f>
        <v/>
      </c>
    </row>
  </sheetData>
  <autoFilter ref="A1:B1">
    <sortState ref="A2:B34">
      <sortCondition descending="1" ref="B1"/>
    </sortState>
  </autoFilter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40"/>
  <sheetViews>
    <sheetView zoomScale="70" zoomScaleNormal="70" workbookViewId="0">
      <selection activeCell="B39" sqref="B39"/>
    </sheetView>
  </sheetViews>
  <sheetFormatPr baseColWidth="8" defaultRowHeight="14.4"/>
  <cols>
    <col width="54.77734375" customWidth="1" min="1" max="1"/>
    <col width="35.33203125" customWidth="1" style="10" min="2" max="2"/>
    <col width="8.88671875" customWidth="1" style="10" min="3" max="4"/>
    <col width="12" bestFit="1" customWidth="1" style="10" min="5" max="5"/>
    <col width="15" customWidth="1" style="10" min="6" max="6"/>
  </cols>
  <sheetData>
    <row r="1">
      <c r="A1" t="inlineStr">
        <is>
          <t>Описание</t>
        </is>
      </c>
      <c r="B1" s="10" t="inlineStr">
        <is>
          <t>Сумма</t>
        </is>
      </c>
      <c r="E1" s="10" t="inlineStr">
        <is>
          <t>Расход</t>
        </is>
      </c>
      <c r="F1" s="10" t="inlineStr">
        <is>
          <t>Приход</t>
        </is>
      </c>
    </row>
    <row r="2">
      <c r="A2" t="inlineStr">
        <is>
          <t>Внесение наличных через банкомат Тинькофф</t>
        </is>
      </c>
      <c r="B2" s="10" t="n">
        <v>93000</v>
      </c>
      <c r="E2" s="11">
        <f>IF(B2&lt;0,B2,0)</f>
        <v/>
      </c>
      <c r="F2" s="11">
        <f>IF(B2&gt;0,B2,0)</f>
        <v/>
      </c>
    </row>
    <row r="3">
      <c r="A3" t="inlineStr">
        <is>
          <t>Женя</t>
        </is>
      </c>
      <c r="B3" s="10" t="n">
        <v>27500</v>
      </c>
      <c r="E3" s="11">
        <f>IF(B3&lt;0,B3,0)</f>
        <v/>
      </c>
      <c r="F3" s="11">
        <f>IF(B3&gt;0,B3,0)</f>
        <v/>
      </c>
    </row>
    <row r="4">
      <c r="A4" t="inlineStr">
        <is>
          <t>Пополнение. Система быстрых платежей</t>
        </is>
      </c>
      <c r="B4" s="10" t="n">
        <v>27000</v>
      </c>
      <c r="E4" s="11">
        <f>IF(B4&lt;0,B4,0)</f>
        <v/>
      </c>
      <c r="F4" s="11">
        <f>IF(B4&gt;0,B4,0)</f>
        <v/>
      </c>
    </row>
    <row r="5">
      <c r="A5" t="inlineStr">
        <is>
          <t>Отмена операции оплаты DELIVERY CLUB_YA Gorod</t>
        </is>
      </c>
      <c r="B5" s="17" t="n">
        <v>1475.96</v>
      </c>
      <c r="E5" s="11">
        <f>IF(B5&lt;0,B5,0)</f>
        <v/>
      </c>
      <c r="F5" s="11">
        <f>IF(B5&gt;0,B5,0)</f>
        <v/>
      </c>
    </row>
    <row r="6">
      <c r="A6" t="inlineStr">
        <is>
          <t>Возврат средств по операции оплаты DELIVERY CLUB YA</t>
        </is>
      </c>
      <c r="B6" s="17" t="n">
        <v>851.25</v>
      </c>
      <c r="E6" s="11">
        <f>IF(B6&lt;0,B6,0)</f>
        <v/>
      </c>
      <c r="F6" s="11">
        <f>IF(B6&gt;0,B6,0)</f>
        <v/>
      </c>
    </row>
    <row r="7">
      <c r="A7" t="inlineStr">
        <is>
          <t>Кэшбэк за обычные покупки</t>
        </is>
      </c>
      <c r="B7" s="10" t="n">
        <v>353</v>
      </c>
      <c r="E7" s="11">
        <f>IF(B7&lt;0,B7,0)</f>
        <v/>
      </c>
      <c r="F7" s="11">
        <f>IF(B7&gt;0,B7,0)</f>
        <v/>
      </c>
    </row>
    <row r="8">
      <c r="A8" t="inlineStr">
        <is>
          <t>Кэшбэк за покупки по акциям</t>
        </is>
      </c>
      <c r="B8" s="10" t="n">
        <v>221.55</v>
      </c>
      <c r="E8" s="11">
        <f>IF(B8&lt;0,B8,0)</f>
        <v/>
      </c>
      <c r="F8" s="11">
        <f>IF(B8&gt;0,B8,0)</f>
        <v/>
      </c>
    </row>
    <row r="9">
      <c r="A9" t="inlineStr">
        <is>
          <t>Проценты на остаток</t>
        </is>
      </c>
      <c r="B9" s="10" t="n">
        <v>50.74</v>
      </c>
      <c r="E9" s="11">
        <f>IF(B9&lt;0,B9,0)</f>
        <v/>
      </c>
      <c r="F9" s="11">
        <f>IF(B9&gt;0,B9,0)</f>
        <v/>
      </c>
    </row>
    <row r="10">
      <c r="A10" t="inlineStr">
        <is>
          <t>Оплата в Mos.Transport MOSKVA RUS</t>
        </is>
      </c>
      <c r="B10" s="10" t="n">
        <v>-41</v>
      </c>
      <c r="E10" s="11">
        <f>IF(B10&lt;0,B10,0)</f>
        <v/>
      </c>
      <c r="F10" s="11">
        <f>IF(B10&gt;0,B10,0)</f>
        <v/>
      </c>
    </row>
    <row r="11">
      <c r="A11" t="inlineStr">
        <is>
          <t>Оплата в TTS Vodnii (125212), M MOSKVA G RUS</t>
        </is>
      </c>
      <c r="B11" s="10" t="n">
        <v>-70</v>
      </c>
      <c r="E11" s="11">
        <f>IF(B11&lt;0,B11,0)</f>
        <v/>
      </c>
      <c r="F11" s="11">
        <f>IF(B11&gt;0,B11,0)</f>
        <v/>
      </c>
    </row>
    <row r="12">
      <c r="A12" t="inlineStr">
        <is>
          <t>Внешний перевод по номеру телефона +79774160371</t>
        </is>
      </c>
      <c r="B12" s="10" t="n">
        <v>-138</v>
      </c>
      <c r="E12" s="11">
        <f>IF(B12&lt;0,B12,0)</f>
        <v/>
      </c>
      <c r="F12" s="11">
        <f>IF(B12&gt;0,B12,0)</f>
        <v/>
      </c>
    </row>
    <row r="13">
      <c r="A13" t="inlineStr">
        <is>
          <t>Оплата в CITYDRIVE Gorod Moskva RUS</t>
        </is>
      </c>
      <c r="B13" s="18" t="n">
        <v>-148.97</v>
      </c>
      <c r="E13" s="11">
        <f>IF(B13&lt;0,B13,0)</f>
        <v/>
      </c>
      <c r="F13" s="11">
        <f>IF(B13&gt;0,B13,0)</f>
        <v/>
      </c>
    </row>
    <row r="14">
      <c r="A14" t="inlineStr">
        <is>
          <t>Аптека</t>
        </is>
      </c>
      <c r="B14" s="10" t="n">
        <v>-233.1</v>
      </c>
      <c r="E14" s="11">
        <f>IF(B14&lt;0,B14,0)</f>
        <v/>
      </c>
      <c r="F14" s="11">
        <f>IF(B14&gt;0,B14,0)</f>
        <v/>
      </c>
    </row>
    <row r="15">
      <c r="A15" t="inlineStr">
        <is>
          <t>Оплата в BETKHOVEN Gorod Moskva RUS</t>
        </is>
      </c>
      <c r="B15" s="10" t="n">
        <v>-269</v>
      </c>
      <c r="E15" s="11">
        <f>IF(B15&lt;0,B15,0)</f>
        <v/>
      </c>
      <c r="F15" s="11">
        <f>IF(B15&gt;0,B15,0)</f>
        <v/>
      </c>
    </row>
    <row r="16">
      <c r="A16" t="inlineStr">
        <is>
          <t>Оплата в OBOI-INTER.RU Gorod Moskva RUS</t>
        </is>
      </c>
      <c r="B16" s="10" t="n">
        <v>-290</v>
      </c>
      <c r="E16" s="11">
        <f>IF(B16&lt;0,B16,0)</f>
        <v/>
      </c>
      <c r="F16" s="11">
        <f>IF(B16&gt;0,B16,0)</f>
        <v/>
      </c>
    </row>
    <row r="17">
      <c r="A17" t="inlineStr">
        <is>
          <t>Оплата в DELIMOBIL Gorod Moskva RUS</t>
        </is>
      </c>
      <c r="B17" s="18" t="n">
        <v>-296.22</v>
      </c>
      <c r="E17" s="11">
        <f>IF(B17&lt;0,B17,0)</f>
        <v/>
      </c>
      <c r="F17" s="11">
        <f>IF(B17&gt;0,B17,0)</f>
        <v/>
      </c>
    </row>
    <row r="18">
      <c r="A18" t="inlineStr">
        <is>
          <t>Оплата в MD.*NALOG MOSCOW RUS</t>
        </is>
      </c>
      <c r="B18" s="10" t="n">
        <v>-316</v>
      </c>
      <c r="E18" s="11">
        <f>IF(B18&lt;0,B18,0)</f>
        <v/>
      </c>
      <c r="F18" s="11">
        <f>IF(B18&gt;0,B18,0)</f>
        <v/>
      </c>
    </row>
    <row r="19">
      <c r="A19" t="inlineStr">
        <is>
          <t>Оплата в YANDEX.LAVKA Gorod Moskva RUS</t>
        </is>
      </c>
      <c r="B19" s="17" t="n">
        <v>-443</v>
      </c>
      <c r="E19" s="11">
        <f>IF(B19&lt;0,B19,0)</f>
        <v/>
      </c>
      <c r="F19" s="11">
        <f>IF(B19&gt;0,B19,0)</f>
        <v/>
      </c>
    </row>
    <row r="20">
      <c r="A20" t="inlineStr">
        <is>
          <t>Оплата услуг mBank.mTinkoff</t>
        </is>
      </c>
      <c r="B20" s="10" t="n">
        <v>-600</v>
      </c>
      <c r="E20" s="11">
        <f>IF(B20&lt;0,B20,0)</f>
        <v/>
      </c>
      <c r="F20" s="11">
        <f>IF(B20&gt;0,B20,0)</f>
        <v/>
      </c>
    </row>
    <row r="21">
      <c r="A21" t="inlineStr">
        <is>
          <t>Wildberries</t>
        </is>
      </c>
      <c r="B21" s="18" t="n">
        <v>-631</v>
      </c>
      <c r="E21" s="11">
        <f>IF(B21&lt;0,B21,0)</f>
        <v/>
      </c>
      <c r="F21" s="11">
        <f>IF(B21&gt;0,B21,0)</f>
        <v/>
      </c>
    </row>
    <row r="22">
      <c r="A22" t="inlineStr">
        <is>
          <t>Пятерочка</t>
        </is>
      </c>
      <c r="B22" s="17" t="n">
        <v>-829.3</v>
      </c>
      <c r="E22" s="11">
        <f>IF(B22&lt;0,B22,0)</f>
        <v/>
      </c>
      <c r="F22" s="11">
        <f>IF(B22&gt;0,B22,0)</f>
        <v/>
      </c>
    </row>
    <row r="23">
      <c r="A23" t="inlineStr">
        <is>
          <t>Себе на Альфа Банк</t>
        </is>
      </c>
      <c r="B23" s="10" t="n">
        <v>-900</v>
      </c>
      <c r="E23" s="11">
        <f>IF(B23&lt;0,B23,0)</f>
        <v/>
      </c>
      <c r="F23" s="11">
        <f>IF(B23&gt;0,B23,0)</f>
        <v/>
      </c>
    </row>
    <row r="24">
      <c r="A24" t="inlineStr">
        <is>
          <t>Оплата в PAUL MITCHELL Gorod Moskva RUS</t>
        </is>
      </c>
      <c r="B24" s="10" t="n">
        <v>-1000</v>
      </c>
      <c r="E24" s="11">
        <f>IF(B24&lt;0,B24,0)</f>
        <v/>
      </c>
      <c r="F24" s="11">
        <f>IF(B24&gt;0,B24,0)</f>
        <v/>
      </c>
    </row>
    <row r="25">
      <c r="A25" t="inlineStr">
        <is>
          <t>Оплата в tanukifamily.ru g Moskva RUS</t>
        </is>
      </c>
      <c r="B25" s="17" t="n">
        <v>-1004</v>
      </c>
      <c r="E25" s="11">
        <f>IF(B25&lt;0,B25,0)</f>
        <v/>
      </c>
      <c r="F25" s="11">
        <f>IF(B25&gt;0,B25,0)</f>
        <v/>
      </c>
    </row>
    <row r="26">
      <c r="A26" t="inlineStr">
        <is>
          <t>Наташа</t>
        </is>
      </c>
      <c r="B26" s="10" t="n">
        <v>-1242</v>
      </c>
      <c r="E26" s="11">
        <f>IF(B26&lt;0,B26,0)</f>
        <v/>
      </c>
      <c r="F26" s="11">
        <f>IF(B26&gt;0,B26,0)</f>
        <v/>
      </c>
    </row>
    <row r="27">
      <c r="A27" t="inlineStr">
        <is>
          <t>Оплата в KAFE AVOKADO MOSKVA RUS</t>
        </is>
      </c>
      <c r="B27" s="17" t="n">
        <v>-1280</v>
      </c>
      <c r="E27" s="11">
        <f>IF(B27&lt;0,B27,0)</f>
        <v/>
      </c>
      <c r="F27" s="11">
        <f>IF(B27&gt;0,B27,0)</f>
        <v/>
      </c>
    </row>
    <row r="28">
      <c r="A28" t="inlineStr">
        <is>
          <t>Оплата в BELKACAR Gorod Moskva RUS</t>
        </is>
      </c>
      <c r="B28" s="18" t="n">
        <v>-1403.41</v>
      </c>
      <c r="E28" s="11">
        <f>IF(B28&lt;0,B28,0)</f>
        <v/>
      </c>
      <c r="F28" s="11">
        <f>IF(B28&gt;0,B28,0)</f>
        <v/>
      </c>
    </row>
    <row r="29">
      <c r="A29" t="inlineStr">
        <is>
          <t>VKUSVILL</t>
        </is>
      </c>
      <c r="B29" s="17" t="n">
        <v>-1474.4</v>
      </c>
      <c r="E29" s="11">
        <f>IF(B29&lt;0,B29,0)</f>
        <v/>
      </c>
      <c r="F29" s="11">
        <f>IF(B29&gt;0,B29,0)</f>
        <v/>
      </c>
    </row>
    <row r="30">
      <c r="A30" t="inlineStr">
        <is>
          <t>OKEY</t>
        </is>
      </c>
      <c r="B30" s="17" t="n">
        <v>-1927.44</v>
      </c>
      <c r="E30" s="11">
        <f>IF(B30&lt;0,B30,0)</f>
        <v/>
      </c>
      <c r="F30" s="11">
        <f>IF(B30&gt;0,B30,0)</f>
        <v/>
      </c>
    </row>
    <row r="31">
      <c r="A31" t="inlineStr">
        <is>
          <t>Столовая</t>
        </is>
      </c>
      <c r="B31" s="16" t="n">
        <v>-4385.8</v>
      </c>
      <c r="E31" s="11">
        <f>IF(B31&lt;0,B31,0)</f>
        <v/>
      </c>
      <c r="F31" s="11">
        <f>IF(B31&gt;0,B31,0)</f>
        <v/>
      </c>
    </row>
    <row r="32">
      <c r="A32" t="inlineStr">
        <is>
          <t>Настя</t>
        </is>
      </c>
      <c r="B32" s="10" t="n">
        <v>-4800</v>
      </c>
      <c r="E32" s="11">
        <f>IF(B32&lt;0,B32,0)</f>
        <v/>
      </c>
      <c r="F32" s="11">
        <f>IF(B32&gt;0,B32,0)</f>
        <v/>
      </c>
    </row>
    <row r="33">
      <c r="A33" t="inlineStr">
        <is>
          <t>Оплата в yandex*5399*market MOSCOW RUS</t>
        </is>
      </c>
      <c r="B33" s="10" t="n">
        <v>-4990</v>
      </c>
      <c r="E33" s="11">
        <f>IF(B33&lt;0,B33,0)</f>
        <v/>
      </c>
      <c r="F33" s="11">
        <f>IF(B33&gt;0,B33,0)</f>
        <v/>
      </c>
    </row>
    <row r="34">
      <c r="A34" t="inlineStr">
        <is>
          <t>Оплата в DELIVERY CLUB_YA Gorod Moskva RUS</t>
        </is>
      </c>
      <c r="B34" s="17" t="n">
        <v>-18641.75</v>
      </c>
      <c r="E34" s="11">
        <f>IF(B34&lt;0,B34,0)</f>
        <v/>
      </c>
      <c r="F34" s="11">
        <f>IF(B34&gt;0,B34,0)</f>
        <v/>
      </c>
    </row>
    <row r="35">
      <c r="A35" t="inlineStr">
        <is>
          <t>Внешний банковский перевод на счёт</t>
        </is>
      </c>
      <c r="B35" s="10" t="n">
        <v>-56682</v>
      </c>
      <c r="E35" s="11">
        <f>IF(B35&lt;0,B35,0)</f>
        <v/>
      </c>
      <c r="F35" s="11">
        <f>IF(B35&gt;0,B35,0)</f>
        <v/>
      </c>
    </row>
    <row r="36">
      <c r="E36" s="10">
        <f>SUM(E2:E35)</f>
        <v/>
      </c>
      <c r="F36" s="10">
        <f>SUM(F2:F35)</f>
        <v/>
      </c>
    </row>
    <row r="38">
      <c r="A38" s="24" t="inlineStr">
        <is>
          <t>Еда</t>
        </is>
      </c>
      <c r="B38" s="17">
        <f>SUM(B5,B6,B19,B22,B25,B27,B29:B30,B34)</f>
        <v/>
      </c>
    </row>
    <row r="39">
      <c r="A39" s="24" t="inlineStr">
        <is>
          <t>Столовая</t>
        </is>
      </c>
      <c r="B39" s="16">
        <f>B31</f>
        <v/>
      </c>
    </row>
    <row r="40">
      <c r="A40" s="24" t="inlineStr">
        <is>
          <t>Развлекалово</t>
        </is>
      </c>
      <c r="B40" s="18">
        <f>SUM(B28,B21,B17,B13)</f>
        <v/>
      </c>
    </row>
  </sheetData>
  <autoFilter ref="A1:B1">
    <sortState ref="A2:B35">
      <sortCondition descending="1" ref="B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2022-06-03T16:49:38Z</dcterms:created>
  <dcterms:modified xsi:type="dcterms:W3CDTF">2023-07-16T14:20:10Z</dcterms:modified>
  <cp:lastModifiedBy>Алексей Полусмак</cp:lastModifiedBy>
</cp:coreProperties>
</file>