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slicerCaches/slicerCache11.xml" ContentType="application/vnd.ms-excel.slicerCache+xml"/>
  <Override PartName="/xl/slicerCaches/slicerCache12.xml" ContentType="application/vnd.ms-excel.slicerCache+xml"/>
  <Override PartName="/xl/slicerCaches/slicerCache13.xml" ContentType="application/vnd.ms-excel.slicerCache+xml"/>
  <Override PartName="/xl/slicerCaches/slicerCache14.xml" ContentType="application/vnd.ms-excel.slicerCache+xml"/>
  <Override PartName="/xl/slicerCaches/slicerCache15.xml" ContentType="application/vnd.ms-excel.slicerCache+xml"/>
  <Override PartName="/xl/slicerCaches/slicerCache16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6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7.xml" ContentType="application/vnd.openxmlformats-officedocument.drawing+xml"/>
  <Override PartName="/xl/slicers/slicer2.xml" ContentType="application/vnd.ms-excel.slicer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drawings/drawing10.xml" ContentType="application/vnd.openxmlformats-officedocument.drawing+xml"/>
  <Override PartName="/xl/tables/table5.xml" ContentType="application/vnd.openxmlformats-officedocument.spreadsheetml.table+xml"/>
  <Override PartName="/xl/drawings/drawing11.xml" ContentType="application/vnd.openxmlformats-officedocument.drawing+xml"/>
  <Override PartName="/xl/tables/table6.xml" ContentType="application/vnd.openxmlformats-officedocument.spreadsheetml.table+xml"/>
  <Override PartName="/xl/comments2.xml" ContentType="application/vnd.openxmlformats-officedocument.spreadsheetml.comments+xml"/>
  <Override PartName="/xl/drawings/drawing12.xml" ContentType="application/vnd.openxmlformats-officedocument.drawing+xml"/>
  <Override PartName="/xl/tables/table7.xml" ContentType="application/vnd.openxmlformats-officedocument.spreadsheetml.table+xml"/>
  <Override PartName="/xl/comments3.xml" ContentType="application/vnd.openxmlformats-officedocument.spreadsheetml.comments+xml"/>
  <Override PartName="/xl/pivotTables/pivotTable4.xml" ContentType="application/vnd.openxmlformats-officedocument.spreadsheetml.pivotTable+xml"/>
  <Override PartName="/xl/drawings/drawing13.xml" ContentType="application/vnd.openxmlformats-officedocument.drawing+xml"/>
  <Override PartName="/xl/tables/table8.xml" ContentType="application/vnd.openxmlformats-officedocument.spreadsheetml.table+xml"/>
  <Override PartName="/xl/drawings/drawing14.xml" ContentType="application/vnd.openxmlformats-officedocument.drawing+xml"/>
  <Override PartName="/xl/pivotTables/pivotTable5.xml" ContentType="application/vnd.openxmlformats-officedocument.spreadsheetml.pivotTable+xml"/>
  <Override PartName="/xl/drawings/drawing15.xml" ContentType="application/vnd.openxmlformats-officedocument.drawing+xml"/>
  <Override PartName="/xl/slicers/slicer3.xml" ContentType="application/vnd.ms-excel.slicer+xml"/>
  <Override PartName="/xl/pivotTables/pivotTable6.xml" ContentType="application/vnd.openxmlformats-officedocument.spreadsheetml.pivotTable+xml"/>
  <Override PartName="/xl/drawings/drawing16.xml" ContentType="application/vnd.openxmlformats-officedocument.drawing+xml"/>
  <Override PartName="/xl/slicers/slicer4.xml" ContentType="application/vnd.ms-excel.slicer+xml"/>
  <Override PartName="/xl/pivotTables/pivotTable7.xml" ContentType="application/vnd.openxmlformats-officedocument.spreadsheetml.pivotTable+xml"/>
  <Override PartName="/xl/drawings/drawing17.xml" ContentType="application/vnd.openxmlformats-officedocument.drawing+xml"/>
  <Override PartName="/xl/slicers/slicer5.xml" ContentType="application/vnd.ms-excel.slicer+xml"/>
  <Override PartName="/xl/pivotTables/pivotTable8.xml" ContentType="application/vnd.openxmlformats-officedocument.spreadsheetml.pivotTable+xml"/>
  <Override PartName="/xl/drawings/drawing18.xml" ContentType="application/vnd.openxmlformats-officedocument.drawing+xml"/>
  <Override PartName="/xl/slicers/slicer6.xml" ContentType="application/vnd.ms-excel.slicer+xml"/>
  <Override PartName="/xl/pivotTables/pivotTable9.xml" ContentType="application/vnd.openxmlformats-officedocument.spreadsheetml.pivotTable+xml"/>
  <Override PartName="/xl/drawings/drawing19.xml" ContentType="application/vnd.openxmlformats-officedocument.drawing+xml"/>
  <Override PartName="/xl/slicers/slicer7.xml" ContentType="application/vnd.ms-excel.slicer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tables/table9.xml" ContentType="application/vnd.openxmlformats-officedocument.spreadsheetml.table+xml"/>
  <Override PartName="/xl/drawings/drawing24.xml" ContentType="application/vnd.openxmlformats-officedocument.drawing+xml"/>
  <Override PartName="/xl/tables/table10.xml" ContentType="application/vnd.openxmlformats-officedocument.spreadsheetml.table+xml"/>
  <Override PartName="/xl/pivotTables/pivotTable10.xml" ContentType="application/vnd.openxmlformats-officedocument.spreadsheetml.pivotTable+xml"/>
  <Override PartName="/xl/drawings/drawing25.xml" ContentType="application/vnd.openxmlformats-officedocument.drawing+xml"/>
  <Override PartName="/xl/tables/table11.xml" ContentType="application/vnd.openxmlformats-officedocument.spreadsheetml.table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8.xml" ContentType="application/vnd.openxmlformats-officedocument.drawing+xml"/>
  <Override PartName="/xl/ctrlProps/ctrlProp1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03" codeName="{E757BCB4-07E6-AE0B-56E0-F0EEF7A6E26C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d.docs.live.net/be7be07fa73dde5c/Downloads/"/>
    </mc:Choice>
  </mc:AlternateContent>
  <xr:revisionPtr revIDLastSave="317" documentId="8_{F3377B39-B51A-40A3-89CE-CF286F4BBD90}" xr6:coauthVersionLast="47" xr6:coauthVersionMax="47" xr10:uidLastSave="{207565E7-0AA1-440E-ACCA-D6808DA55FDA}"/>
  <bookViews>
    <workbookView xWindow="-120" yWindow="-120" windowWidth="29040" windowHeight="15720" tabRatio="947" activeTab="10" xr2:uid="{00000000-000D-0000-FFFF-FFFF00000000}"/>
  </bookViews>
  <sheets>
    <sheet name="MENU" sheetId="11" r:id="rId1"/>
    <sheet name="usuario" sheetId="49" state="hidden" r:id="rId2"/>
    <sheet name="PRODUCAO" sheetId="50" r:id="rId3"/>
    <sheet name="CAD_PRODUTO" sheetId="51" r:id="rId4"/>
    <sheet name="CONT_PRODUCAO" sheetId="52" r:id="rId5"/>
    <sheet name="REL_PRODUTO" sheetId="53" r:id="rId6"/>
    <sheet name="REL_ACOMPANHAMENTO" sheetId="54" r:id="rId7"/>
    <sheet name="MENU2" sheetId="15" r:id="rId8"/>
    <sheet name="CAD_COLABORADOR" sheetId="24" r:id="rId9"/>
    <sheet name="CAD_FUNCAO" sheetId="18" r:id="rId10"/>
    <sheet name="CAD_FORNECEDOR" sheetId="20" r:id="rId11"/>
    <sheet name="CAD_CLIENTE" sheetId="21" r:id="rId12"/>
    <sheet name="CAD_DESPESAS" sheetId="41" r:id="rId13"/>
    <sheet name="RELATORIOS" sheetId="23" r:id="rId14"/>
    <sheet name="REL_COLABORADORES" sheetId="17" r:id="rId15"/>
    <sheet name="ANIVERSARIO" sheetId="39" r:id="rId16"/>
    <sheet name="REL_FUNCAO" sheetId="25" r:id="rId17"/>
    <sheet name="REL_FORNECEDORES" sheetId="26" r:id="rId18"/>
    <sheet name="REL_CLIENTES" sheetId="27" r:id="rId19"/>
    <sheet name="REL_ETIQ_CTPS" sheetId="37" r:id="rId20"/>
    <sheet name="FICHA_EPI" sheetId="38" r:id="rId21"/>
    <sheet name="FLUXO_CAIXA" sheetId="28" r:id="rId22"/>
    <sheet name="FLUXO_RECEBER" sheetId="29" r:id="rId23"/>
    <sheet name="FLUXO_PAGAR" sheetId="30" r:id="rId24"/>
    <sheet name="BUDGET" sheetId="43" r:id="rId25"/>
    <sheet name="DASHBOARD1" sheetId="45" r:id="rId26"/>
    <sheet name="DASHBOARD_CAD" sheetId="31" r:id="rId27"/>
    <sheet name="DASHBOARD_FLUXO" sheetId="47" r:id="rId28"/>
    <sheet name="Apoio_RH" sheetId="44" r:id="rId29"/>
    <sheet name="Apoio_Fluxo" sheetId="48" r:id="rId30"/>
    <sheet name="MANUTENCAO" sheetId="33" r:id="rId31"/>
    <sheet name="MANUTENCAO_USUARIO" sheetId="34" r:id="rId32"/>
    <sheet name="MANUTENCAO_VALIDAÇOES" sheetId="35" r:id="rId33"/>
  </sheets>
  <functionGroups builtInGroupCount="19"/>
  <definedNames>
    <definedName name="_xlcn.WorksheetConnection_ControleDedicarV1.xlsmTabela181" hidden="1">TB_FUNCAO[]</definedName>
    <definedName name="ANO_ANO">Tabela27[ANO]</definedName>
    <definedName name="_xlnm.Print_Area" localSheetId="15">ANIVERSARIO!$A$1:$I$26</definedName>
    <definedName name="_xlnm.Print_Area" localSheetId="24">BUDGET!$A$1:$U$52</definedName>
    <definedName name="_xlnm.Print_Area" localSheetId="12">'CAD_DESPESAS'!$A$1:$L$87</definedName>
    <definedName name="_xlnm.Print_Area" localSheetId="20">FICHA_EPI!$B$8:$N$62</definedName>
    <definedName name="_xlnm.Print_Area" localSheetId="18">REL_CLIENTES!$A$1:$I$16</definedName>
    <definedName name="_xlnm.Print_Area" localSheetId="14">REL_COLABORADORES!$A$1:$M$61</definedName>
    <definedName name="_xlnm.Print_Area" localSheetId="19">REL_ETIQ_CTPS!$B$8:$BB$24</definedName>
    <definedName name="_xlnm.Print_Area" localSheetId="17">REL_FORNECEDORES!$A$1:$I$26</definedName>
    <definedName name="_xlnm.Print_Area" localSheetId="16">REL_FUNCAO!$A$1:$I$25</definedName>
    <definedName name="avisarexame">MANUTENCAO_VALIDAÇOES!$J$27</definedName>
    <definedName name="BANCOS" localSheetId="27">Tabela20[BANCOS]</definedName>
    <definedName name="BANCOS" localSheetId="25">Tabela20[BANCOS]</definedName>
    <definedName name="BANCOS">Tabela20[BANCOS]</definedName>
    <definedName name="CIDADE">TB_CIDADE[CIDADE]</definedName>
    <definedName name="CIVIL">TB_EST_CIVIL[ESTADO CIVIL]</definedName>
    <definedName name="Colab_Afas">Apoio_RH!$S$4</definedName>
    <definedName name="colab_disp">Apoio_RH!$R$4</definedName>
    <definedName name="Colab_efet">Apoio_RH!$Q$4</definedName>
    <definedName name="Colab_exp">Apoio_RH!$P$4</definedName>
    <definedName name="DES_DESPESAS">'CAD_DESPESAS'!$P$11:$P$88</definedName>
    <definedName name="dESPESAS">Cad_despesas[Descrição Despesas]</definedName>
    <definedName name="EPI">TB_EPI[EPI]</definedName>
    <definedName name="ESCOLARIDADE">ESCOLA[ESCOLARIDADE]</definedName>
    <definedName name="ESTADO">ESTADO_UF[UF]</definedName>
    <definedName name="exame1">MANUTENCAO_VALIDAÇOES!$I$27</definedName>
    <definedName name="FORPAGTO">TB_TIPO_PAGTO[FORMA PAGTO]</definedName>
    <definedName name="FUNCAO">TB_FUNCAO[FUNÇÃO]</definedName>
    <definedName name="HORARIO">Tabela21[HORARIOS]</definedName>
    <definedName name="NOMEMES">MES_NOME[MÊS NOME]</definedName>
    <definedName name="P_F_C">Apoio_RH!$AE$7</definedName>
    <definedName name="P_F_F">Apoio_RH!$Y$7</definedName>
    <definedName name="P_J_C">Apoio_RH!$AE$8</definedName>
    <definedName name="P_J_F">Apoio_RH!$Y$8</definedName>
    <definedName name="PARENTESCO">TB_PARENTESCO[GRAU DE PARENTESCO]</definedName>
    <definedName name="Qtde_cli">Apoio_RH!$AD$4</definedName>
    <definedName name="QTDE_Colaborador">Apoio_RH!$N$4</definedName>
    <definedName name="qtde_fornec">Apoio_RH!$X$4</definedName>
    <definedName name="rel_produtos">REL_PRODUTO!$C$10:$C$14</definedName>
    <definedName name="relacao_cliente">REL_CLIENTES!$D$14:$D$15</definedName>
    <definedName name="RELACAO_COLAB">REL_COLABORADORES!$B$14:$B$62</definedName>
    <definedName name="relacao_fornec">REL_FORNECEDORES!$D$14:$D$15</definedName>
    <definedName name="SegmentaçãodeDados_EPI">#N/A</definedName>
    <definedName name="SegmentaçãodeDados_FINALIZADO">#N/A</definedName>
    <definedName name="SegmentaçãodeDados_Função">#N/A</definedName>
    <definedName name="SegmentaçãodeDados_FUNÇÃO1">#N/A</definedName>
    <definedName name="SegmentaçãodeDados_MARCA">#N/A</definedName>
    <definedName name="SegmentaçãodeDados_MÊS_aniversário">#N/A</definedName>
    <definedName name="SegmentaçãodeDados_SETOR">#N/A</definedName>
    <definedName name="SegmentaçãodeDados_STATUS">#N/A</definedName>
    <definedName name="SegmentaçãodeDados_STATUS_CLIENTE">#N/A</definedName>
    <definedName name="SegmentaçãodeDados_STATUS_CLIENTE1">#N/A</definedName>
    <definedName name="SegmentaçãodeDados_STATUS_ENTREGA">#N/A</definedName>
    <definedName name="SegmentaçãodeDados_Status_Exame">#N/A</definedName>
    <definedName name="SegmentaçãodeDados_Status_Experiencia">#N/A</definedName>
    <definedName name="SegmentaçãodeDados_Tipo_Fornec">#N/A</definedName>
    <definedName name="SegmentaçãodeDados_Tipo_Fornecedor">#N/A</definedName>
    <definedName name="SegmentaçãodeDados_Vale_Transporte">#N/A</definedName>
    <definedName name="SETOR">Tabela19[SETOR]</definedName>
    <definedName name="SEXO">TB_SEXO[SEXO]</definedName>
    <definedName name="_xlnm.Print_Titles" localSheetId="14">REL_COLABORADORES!$13:$13</definedName>
    <definedName name="total_despesas">Apoio_Fluxo!$N$12</definedName>
    <definedName name="total_pagar">Apoio_Fluxo!$N$14</definedName>
    <definedName name="total_pago">Apoio_Fluxo!$N$13</definedName>
    <definedName name="total_receber">Apoio_Fluxo!$N$7</definedName>
    <definedName name="total_recebido">Apoio_Fluxo!$N$6</definedName>
    <definedName name="total_receita">Apoio_Fluxo!$N$5</definedName>
    <definedName name="TP_PAGTO">TB_TIPO_PAGTO4[TIPO PAGTO]</definedName>
    <definedName name="TPAGTO">TB_PAGTOS[TP PAGTO]</definedName>
    <definedName name="TRANSP">Tabela22[VALE TRANSP]</definedName>
  </definedNames>
  <calcPr calcId="191029"/>
  <pivotCaches>
    <pivotCache cacheId="0" r:id="rId34"/>
    <pivotCache cacheId="1" r:id="rId35"/>
    <pivotCache cacheId="2" r:id="rId36"/>
    <pivotCache cacheId="3" r:id="rId37"/>
    <pivotCache cacheId="5" r:id="rId38"/>
    <pivotCache cacheId="11" r:id="rId39"/>
    <pivotCache cacheId="67" r:id="rId40"/>
    <pivotCache cacheId="119" r:id="rId41"/>
  </pivotCaches>
  <extLst>
    <ext xmlns:x14="http://schemas.microsoft.com/office/spreadsheetml/2009/9/main" uri="{876F7934-8845-4945-9796-88D515C7AA90}">
      <x14:pivotCaches>
        <pivotCache cacheId="66" r:id="rId42"/>
      </x14:pivotCaches>
    </ext>
    <ext xmlns:x14="http://schemas.microsoft.com/office/spreadsheetml/2009/9/main" uri="{BBE1A952-AA13-448e-AADC-164F8A28A991}">
      <x14:slicerCaches>
        <x14:slicerCache r:id="rId43"/>
        <x14:slicerCache r:id="rId44"/>
        <x14:slicerCache r:id="rId45"/>
        <x14:slicerCache r:id="rId46"/>
        <x14:slicerCache r:id="rId47"/>
        <x14:slicerCache r:id="rId48"/>
        <x14:slicerCache r:id="rId49"/>
        <x14:slicerCache r:id="rId50"/>
        <x14:slicerCache r:id="rId51"/>
        <x14:slicerCache r:id="rId52"/>
        <x14:slicerCache r:id="rId53"/>
        <x14:slicerCache r:id="rId54"/>
        <x14:slicerCache r:id="rId55"/>
        <x14:slicerCache r:id="rId56"/>
        <x14:slicerCache r:id="rId57"/>
        <x14:slicerCache r:id="rId5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ela18" name="Tabela18" connection="WorksheetConnection_Controle Dedicar V1.xlsm!Tabela18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N10" i="52" l="1"/>
  <c r="N11" i="52"/>
  <c r="N12" i="52"/>
  <c r="N13" i="52"/>
  <c r="M10" i="52"/>
  <c r="M11" i="52"/>
  <c r="M12" i="52"/>
  <c r="M13" i="52"/>
  <c r="L10" i="52"/>
  <c r="L11" i="52"/>
  <c r="L12" i="52"/>
  <c r="L13" i="52"/>
  <c r="I10" i="52"/>
  <c r="I11" i="52"/>
  <c r="I12" i="52"/>
  <c r="I13" i="52"/>
  <c r="E10" i="52"/>
  <c r="E11" i="52"/>
  <c r="E12" i="52"/>
  <c r="E13" i="52"/>
  <c r="D10" i="52"/>
  <c r="D11" i="52"/>
  <c r="D12" i="52"/>
  <c r="D13" i="52"/>
  <c r="A13" i="52"/>
  <c r="B15" i="51"/>
  <c r="B27" i="43"/>
  <c r="E27" i="43"/>
  <c r="F27" i="43"/>
  <c r="AX40" i="35"/>
  <c r="AX39" i="35"/>
  <c r="AX38" i="35"/>
  <c r="AX37" i="35"/>
  <c r="AX36" i="35"/>
  <c r="AX35" i="35"/>
  <c r="AX34" i="35"/>
  <c r="AX33" i="35"/>
  <c r="AX32" i="35"/>
  <c r="AX31" i="35"/>
  <c r="AX30" i="35"/>
  <c r="AX29" i="35"/>
  <c r="AX28" i="35"/>
  <c r="AX27" i="35"/>
  <c r="AX26" i="35"/>
  <c r="AX25" i="35"/>
  <c r="AX24" i="35"/>
  <c r="AX23" i="35"/>
  <c r="AX22" i="35"/>
  <c r="AX21" i="35"/>
  <c r="AX20" i="35"/>
  <c r="AX19" i="35"/>
  <c r="AX18" i="35"/>
  <c r="AX17" i="35"/>
  <c r="AX16" i="35"/>
  <c r="AX15" i="35"/>
  <c r="AX14" i="35"/>
  <c r="AX13" i="35"/>
  <c r="AX12" i="35"/>
  <c r="AX11" i="35"/>
  <c r="E3566" i="54"/>
  <c r="E3565" i="54"/>
  <c r="E3564" i="54"/>
  <c r="E3563" i="54"/>
  <c r="E3562" i="54"/>
  <c r="E3561" i="54"/>
  <c r="E3560" i="54"/>
  <c r="E3559" i="54"/>
  <c r="E3558" i="54"/>
  <c r="E3557" i="54"/>
  <c r="E3556" i="54"/>
  <c r="E3555" i="54"/>
  <c r="E3554" i="54"/>
  <c r="E3553" i="54"/>
  <c r="E3552" i="54"/>
  <c r="E3551" i="54"/>
  <c r="E3550" i="54"/>
  <c r="E3549" i="54"/>
  <c r="E3548" i="54"/>
  <c r="E3547" i="54"/>
  <c r="E3546" i="54"/>
  <c r="E3545" i="54"/>
  <c r="E3544" i="54"/>
  <c r="E3543" i="54"/>
  <c r="E3542" i="54"/>
  <c r="E3541" i="54"/>
  <c r="E3540" i="54"/>
  <c r="E3539" i="54"/>
  <c r="E3538" i="54"/>
  <c r="E3537" i="54"/>
  <c r="E3536" i="54"/>
  <c r="E3535" i="54"/>
  <c r="E3534" i="54"/>
  <c r="E3533" i="54"/>
  <c r="E3532" i="54"/>
  <c r="E3531" i="54"/>
  <c r="E3530" i="54"/>
  <c r="E3529" i="54"/>
  <c r="E3528" i="54"/>
  <c r="E3527" i="54"/>
  <c r="E3526" i="54"/>
  <c r="E3525" i="54"/>
  <c r="E3524" i="54"/>
  <c r="E3523" i="54"/>
  <c r="E3522" i="54"/>
  <c r="E3521" i="54"/>
  <c r="E3520" i="54"/>
  <c r="E3519" i="54"/>
  <c r="E3518" i="54"/>
  <c r="E3517" i="54"/>
  <c r="E3516" i="54"/>
  <c r="E3515" i="54"/>
  <c r="E3514" i="54"/>
  <c r="E3513" i="54"/>
  <c r="E3512" i="54"/>
  <c r="E3511" i="54"/>
  <c r="E3510" i="54"/>
  <c r="E3509" i="54"/>
  <c r="E3508" i="54"/>
  <c r="E3507" i="54"/>
  <c r="E3506" i="54"/>
  <c r="E3505" i="54"/>
  <c r="E3504" i="54"/>
  <c r="E3503" i="54"/>
  <c r="E3502" i="54"/>
  <c r="E3501" i="54"/>
  <c r="E3500" i="54"/>
  <c r="E3499" i="54"/>
  <c r="E3498" i="54"/>
  <c r="E3497" i="54"/>
  <c r="E3496" i="54"/>
  <c r="E3495" i="54"/>
  <c r="E3494" i="54"/>
  <c r="E3493" i="54"/>
  <c r="E3492" i="54"/>
  <c r="E3491" i="54"/>
  <c r="E3490" i="54"/>
  <c r="E3489" i="54"/>
  <c r="E3488" i="54"/>
  <c r="E3487" i="54"/>
  <c r="E3486" i="54"/>
  <c r="E3485" i="54"/>
  <c r="E3484" i="54"/>
  <c r="E3483" i="54"/>
  <c r="E3482" i="54"/>
  <c r="E3481" i="54"/>
  <c r="E3480" i="54"/>
  <c r="E3479" i="54"/>
  <c r="E3478" i="54"/>
  <c r="E3477" i="54"/>
  <c r="E3476" i="54"/>
  <c r="E3475" i="54"/>
  <c r="E3474" i="54"/>
  <c r="E3473" i="54"/>
  <c r="E3472" i="54"/>
  <c r="E3471" i="54"/>
  <c r="E3470" i="54"/>
  <c r="E3469" i="54"/>
  <c r="E3468" i="54"/>
  <c r="E3467" i="54"/>
  <c r="E3466" i="54"/>
  <c r="E3465" i="54"/>
  <c r="E3464" i="54"/>
  <c r="E3463" i="54"/>
  <c r="E3462" i="54"/>
  <c r="E3461" i="54"/>
  <c r="E3460" i="54"/>
  <c r="E3459" i="54"/>
  <c r="E3458" i="54"/>
  <c r="E3457" i="54"/>
  <c r="E3456" i="54"/>
  <c r="E3455" i="54"/>
  <c r="E3454" i="54"/>
  <c r="E3453" i="54"/>
  <c r="E3452" i="54"/>
  <c r="E3451" i="54"/>
  <c r="E3450" i="54"/>
  <c r="E3449" i="54"/>
  <c r="E3448" i="54"/>
  <c r="E3447" i="54"/>
  <c r="E3446" i="54"/>
  <c r="E3445" i="54"/>
  <c r="E3444" i="54"/>
  <c r="E3443" i="54"/>
  <c r="E3442" i="54"/>
  <c r="E3441" i="54"/>
  <c r="E3440" i="54"/>
  <c r="E3439" i="54"/>
  <c r="E3438" i="54"/>
  <c r="E3437" i="54"/>
  <c r="E3436" i="54"/>
  <c r="E3435" i="54"/>
  <c r="E3434" i="54"/>
  <c r="E3433" i="54"/>
  <c r="E3432" i="54"/>
  <c r="E3431" i="54"/>
  <c r="E3430" i="54"/>
  <c r="E3429" i="54"/>
  <c r="E3428" i="54"/>
  <c r="E3427" i="54"/>
  <c r="E3426" i="54"/>
  <c r="E3425" i="54"/>
  <c r="E3424" i="54"/>
  <c r="E3423" i="54"/>
  <c r="E3422" i="54"/>
  <c r="E3421" i="54"/>
  <c r="E3420" i="54"/>
  <c r="E3419" i="54"/>
  <c r="E3418" i="54"/>
  <c r="E3417" i="54"/>
  <c r="E3416" i="54"/>
  <c r="E3415" i="54"/>
  <c r="E3414" i="54"/>
  <c r="E3413" i="54"/>
  <c r="E3412" i="54"/>
  <c r="E3411" i="54"/>
  <c r="E3410" i="54"/>
  <c r="E3409" i="54"/>
  <c r="E3408" i="54"/>
  <c r="E3407" i="54"/>
  <c r="E3406" i="54"/>
  <c r="E3405" i="54"/>
  <c r="E3404" i="54"/>
  <c r="E3403" i="54"/>
  <c r="E3402" i="54"/>
  <c r="E3401" i="54"/>
  <c r="E3400" i="54"/>
  <c r="E3399" i="54"/>
  <c r="E3398" i="54"/>
  <c r="E3397" i="54"/>
  <c r="E3396" i="54"/>
  <c r="E3395" i="54"/>
  <c r="E3394" i="54"/>
  <c r="E3393" i="54"/>
  <c r="E3392" i="54"/>
  <c r="E3391" i="54"/>
  <c r="E3390" i="54"/>
  <c r="E3389" i="54"/>
  <c r="E3388" i="54"/>
  <c r="E3387" i="54"/>
  <c r="E3386" i="54"/>
  <c r="E3385" i="54"/>
  <c r="E3384" i="54"/>
  <c r="E3383" i="54"/>
  <c r="E3382" i="54"/>
  <c r="E3381" i="54"/>
  <c r="E3380" i="54"/>
  <c r="E3379" i="54"/>
  <c r="E3378" i="54"/>
  <c r="E3377" i="54"/>
  <c r="E3376" i="54"/>
  <c r="E3375" i="54"/>
  <c r="E3374" i="54"/>
  <c r="E3373" i="54"/>
  <c r="E3372" i="54"/>
  <c r="E3371" i="54"/>
  <c r="E3370" i="54"/>
  <c r="E3369" i="54"/>
  <c r="E3368" i="54"/>
  <c r="E3367" i="54"/>
  <c r="E3366" i="54"/>
  <c r="E3365" i="54"/>
  <c r="E3364" i="54"/>
  <c r="E3363" i="54"/>
  <c r="E3362" i="54"/>
  <c r="E3361" i="54"/>
  <c r="E3360" i="54"/>
  <c r="E3359" i="54"/>
  <c r="E3358" i="54"/>
  <c r="E3357" i="54"/>
  <c r="E3356" i="54"/>
  <c r="E3355" i="54"/>
  <c r="E3354" i="54"/>
  <c r="E3353" i="54"/>
  <c r="E3352" i="54"/>
  <c r="E3351" i="54"/>
  <c r="E3350" i="54"/>
  <c r="E3349" i="54"/>
  <c r="E3348" i="54"/>
  <c r="E3347" i="54"/>
  <c r="E3346" i="54"/>
  <c r="E3345" i="54"/>
  <c r="E3344" i="54"/>
  <c r="E3343" i="54"/>
  <c r="E3342" i="54"/>
  <c r="E3341" i="54"/>
  <c r="E3340" i="54"/>
  <c r="E3339" i="54"/>
  <c r="E3338" i="54"/>
  <c r="E3337" i="54"/>
  <c r="E3336" i="54"/>
  <c r="E3335" i="54"/>
  <c r="E3334" i="54"/>
  <c r="E3333" i="54"/>
  <c r="E3332" i="54"/>
  <c r="E3331" i="54"/>
  <c r="E3330" i="54"/>
  <c r="E3329" i="54"/>
  <c r="E3328" i="54"/>
  <c r="E3327" i="54"/>
  <c r="E3326" i="54"/>
  <c r="E3325" i="54"/>
  <c r="E3324" i="54"/>
  <c r="E3323" i="54"/>
  <c r="E3322" i="54"/>
  <c r="E3321" i="54"/>
  <c r="E3320" i="54"/>
  <c r="E3319" i="54"/>
  <c r="E3318" i="54"/>
  <c r="E3317" i="54"/>
  <c r="E3316" i="54"/>
  <c r="E3315" i="54"/>
  <c r="E3314" i="54"/>
  <c r="E3313" i="54"/>
  <c r="E3312" i="54"/>
  <c r="E3311" i="54"/>
  <c r="E3310" i="54"/>
  <c r="E3309" i="54"/>
  <c r="E3308" i="54"/>
  <c r="E3307" i="54"/>
  <c r="E3306" i="54"/>
  <c r="E3305" i="54"/>
  <c r="E3304" i="54"/>
  <c r="E3303" i="54"/>
  <c r="E3302" i="54"/>
  <c r="E3301" i="54"/>
  <c r="E3300" i="54"/>
  <c r="E3299" i="54"/>
  <c r="E3298" i="54"/>
  <c r="E3297" i="54"/>
  <c r="E3296" i="54"/>
  <c r="E3295" i="54"/>
  <c r="E3294" i="54"/>
  <c r="E3293" i="54"/>
  <c r="E3292" i="54"/>
  <c r="E3291" i="54"/>
  <c r="E3290" i="54"/>
  <c r="E3289" i="54"/>
  <c r="E3288" i="54"/>
  <c r="E3287" i="54"/>
  <c r="E3286" i="54"/>
  <c r="E3285" i="54"/>
  <c r="E3284" i="54"/>
  <c r="E3283" i="54"/>
  <c r="E3282" i="54"/>
  <c r="E3281" i="54"/>
  <c r="E3280" i="54"/>
  <c r="E3279" i="54"/>
  <c r="E3278" i="54"/>
  <c r="E3277" i="54"/>
  <c r="E3276" i="54"/>
  <c r="E3275" i="54"/>
  <c r="E3274" i="54"/>
  <c r="E3273" i="54"/>
  <c r="E3272" i="54"/>
  <c r="E3271" i="54"/>
  <c r="E3270" i="54"/>
  <c r="E3269" i="54"/>
  <c r="E3268" i="54"/>
  <c r="E3267" i="54"/>
  <c r="E3266" i="54"/>
  <c r="E3265" i="54"/>
  <c r="E3264" i="54"/>
  <c r="E3263" i="54"/>
  <c r="E3262" i="54"/>
  <c r="E3261" i="54"/>
  <c r="E3260" i="54"/>
  <c r="E3259" i="54"/>
  <c r="E3258" i="54"/>
  <c r="E3257" i="54"/>
  <c r="E3256" i="54"/>
  <c r="E3255" i="54"/>
  <c r="E3254" i="54"/>
  <c r="E3253" i="54"/>
  <c r="E3252" i="54"/>
  <c r="E3251" i="54"/>
  <c r="E3250" i="54"/>
  <c r="E3249" i="54"/>
  <c r="E3248" i="54"/>
  <c r="E3247" i="54"/>
  <c r="E3246" i="54"/>
  <c r="E3245" i="54"/>
  <c r="E3244" i="54"/>
  <c r="E3243" i="54"/>
  <c r="E3242" i="54"/>
  <c r="E3241" i="54"/>
  <c r="E3240" i="54"/>
  <c r="E3239" i="54"/>
  <c r="E3238" i="54"/>
  <c r="E3237" i="54"/>
  <c r="E3236" i="54"/>
  <c r="E3235" i="54"/>
  <c r="E3234" i="54"/>
  <c r="E3233" i="54"/>
  <c r="E3232" i="54"/>
  <c r="E3231" i="54"/>
  <c r="E3230" i="54"/>
  <c r="E3229" i="54"/>
  <c r="E3228" i="54"/>
  <c r="E3227" i="54"/>
  <c r="E3226" i="54"/>
  <c r="E3225" i="54"/>
  <c r="E3224" i="54"/>
  <c r="E3223" i="54"/>
  <c r="E3222" i="54"/>
  <c r="E3221" i="54"/>
  <c r="E3220" i="54"/>
  <c r="E3219" i="54"/>
  <c r="E3218" i="54"/>
  <c r="E3217" i="54"/>
  <c r="E3216" i="54"/>
  <c r="E3215" i="54"/>
  <c r="E3214" i="54"/>
  <c r="E3213" i="54"/>
  <c r="E3212" i="54"/>
  <c r="E3211" i="54"/>
  <c r="E3210" i="54"/>
  <c r="E3209" i="54"/>
  <c r="E3208" i="54"/>
  <c r="E3207" i="54"/>
  <c r="E3206" i="54"/>
  <c r="E3205" i="54"/>
  <c r="E3204" i="54"/>
  <c r="E3203" i="54"/>
  <c r="E3202" i="54"/>
  <c r="E3201" i="54"/>
  <c r="E3200" i="54"/>
  <c r="E3199" i="54"/>
  <c r="E3198" i="54"/>
  <c r="E3197" i="54"/>
  <c r="E3196" i="54"/>
  <c r="E3195" i="54"/>
  <c r="E3194" i="54"/>
  <c r="E3193" i="54"/>
  <c r="E3192" i="54"/>
  <c r="E3191" i="54"/>
  <c r="E3190" i="54"/>
  <c r="E3189" i="54"/>
  <c r="E3188" i="54"/>
  <c r="E3187" i="54"/>
  <c r="E3186" i="54"/>
  <c r="E3185" i="54"/>
  <c r="E3184" i="54"/>
  <c r="E3183" i="54"/>
  <c r="E3182" i="54"/>
  <c r="E3181" i="54"/>
  <c r="E3180" i="54"/>
  <c r="E3179" i="54"/>
  <c r="E3178" i="54"/>
  <c r="E3177" i="54"/>
  <c r="E3176" i="54"/>
  <c r="E3175" i="54"/>
  <c r="E3174" i="54"/>
  <c r="E3173" i="54"/>
  <c r="E3172" i="54"/>
  <c r="E3171" i="54"/>
  <c r="E3170" i="54"/>
  <c r="E3169" i="54"/>
  <c r="E3168" i="54"/>
  <c r="E3167" i="54"/>
  <c r="E3166" i="54"/>
  <c r="E3165" i="54"/>
  <c r="E3164" i="54"/>
  <c r="E3163" i="54"/>
  <c r="E3162" i="54"/>
  <c r="E3161" i="54"/>
  <c r="E3160" i="54"/>
  <c r="E3159" i="54"/>
  <c r="E3158" i="54"/>
  <c r="E3157" i="54"/>
  <c r="E3156" i="54"/>
  <c r="E3155" i="54"/>
  <c r="E3154" i="54"/>
  <c r="E3153" i="54"/>
  <c r="E3152" i="54"/>
  <c r="E3151" i="54"/>
  <c r="E3150" i="54"/>
  <c r="E3149" i="54"/>
  <c r="E3148" i="54"/>
  <c r="E3147" i="54"/>
  <c r="E3146" i="54"/>
  <c r="E3145" i="54"/>
  <c r="E3144" i="54"/>
  <c r="E3143" i="54"/>
  <c r="E3142" i="54"/>
  <c r="E3141" i="54"/>
  <c r="E3140" i="54"/>
  <c r="E3139" i="54"/>
  <c r="E3138" i="54"/>
  <c r="E3137" i="54"/>
  <c r="E3136" i="54"/>
  <c r="E3135" i="54"/>
  <c r="E3134" i="54"/>
  <c r="E3133" i="54"/>
  <c r="E3132" i="54"/>
  <c r="E3131" i="54"/>
  <c r="E3130" i="54"/>
  <c r="E3129" i="54"/>
  <c r="E3128" i="54"/>
  <c r="E3127" i="54"/>
  <c r="E3126" i="54"/>
  <c r="E3125" i="54"/>
  <c r="E3124" i="54"/>
  <c r="E3123" i="54"/>
  <c r="E3122" i="54"/>
  <c r="E3121" i="54"/>
  <c r="E3120" i="54"/>
  <c r="E3119" i="54"/>
  <c r="E3118" i="54"/>
  <c r="E3117" i="54"/>
  <c r="E3116" i="54"/>
  <c r="E3115" i="54"/>
  <c r="E3114" i="54"/>
  <c r="E3113" i="54"/>
  <c r="E3112" i="54"/>
  <c r="E3111" i="54"/>
  <c r="E3110" i="54"/>
  <c r="E3109" i="54"/>
  <c r="E3108" i="54"/>
  <c r="E3107" i="54"/>
  <c r="E3106" i="54"/>
  <c r="E3105" i="54"/>
  <c r="E3104" i="54"/>
  <c r="E3103" i="54"/>
  <c r="E3102" i="54"/>
  <c r="E3101" i="54"/>
  <c r="E3100" i="54"/>
  <c r="E3099" i="54"/>
  <c r="E3098" i="54"/>
  <c r="E3097" i="54"/>
  <c r="E3096" i="54"/>
  <c r="E3095" i="54"/>
  <c r="E3094" i="54"/>
  <c r="E3093" i="54"/>
  <c r="E3092" i="54"/>
  <c r="E3091" i="54"/>
  <c r="E3090" i="54"/>
  <c r="E3089" i="54"/>
  <c r="E3088" i="54"/>
  <c r="E3087" i="54"/>
  <c r="E3086" i="54"/>
  <c r="E3085" i="54"/>
  <c r="E3084" i="54"/>
  <c r="E3083" i="54"/>
  <c r="E3082" i="54"/>
  <c r="E3081" i="54"/>
  <c r="E3080" i="54"/>
  <c r="E3079" i="54"/>
  <c r="E3078" i="54"/>
  <c r="E3077" i="54"/>
  <c r="E3076" i="54"/>
  <c r="E3075" i="54"/>
  <c r="E3074" i="54"/>
  <c r="E3073" i="54"/>
  <c r="E3072" i="54"/>
  <c r="E3071" i="54"/>
  <c r="E3070" i="54"/>
  <c r="E3069" i="54"/>
  <c r="E3068" i="54"/>
  <c r="E3067" i="54"/>
  <c r="E3066" i="54"/>
  <c r="E3065" i="54"/>
  <c r="E3064" i="54"/>
  <c r="E3063" i="54"/>
  <c r="E3062" i="54"/>
  <c r="E3061" i="54"/>
  <c r="E3060" i="54"/>
  <c r="E3059" i="54"/>
  <c r="E3058" i="54"/>
  <c r="E3057" i="54"/>
  <c r="E3056" i="54"/>
  <c r="E3055" i="54"/>
  <c r="E3054" i="54"/>
  <c r="E3053" i="54"/>
  <c r="E3052" i="54"/>
  <c r="E3051" i="54"/>
  <c r="E3050" i="54"/>
  <c r="E3049" i="54"/>
  <c r="E3048" i="54"/>
  <c r="E3047" i="54"/>
  <c r="E3046" i="54"/>
  <c r="E3045" i="54"/>
  <c r="E3044" i="54"/>
  <c r="E3043" i="54"/>
  <c r="E3042" i="54"/>
  <c r="E3041" i="54"/>
  <c r="E3040" i="54"/>
  <c r="E3039" i="54"/>
  <c r="E3038" i="54"/>
  <c r="E3037" i="54"/>
  <c r="E3036" i="54"/>
  <c r="E3035" i="54"/>
  <c r="E3034" i="54"/>
  <c r="E3033" i="54"/>
  <c r="E3032" i="54"/>
  <c r="E3031" i="54"/>
  <c r="E3030" i="54"/>
  <c r="E3029" i="54"/>
  <c r="E3028" i="54"/>
  <c r="E3027" i="54"/>
  <c r="E3026" i="54"/>
  <c r="E3025" i="54"/>
  <c r="E3024" i="54"/>
  <c r="E3023" i="54"/>
  <c r="E3022" i="54"/>
  <c r="E3021" i="54"/>
  <c r="E3020" i="54"/>
  <c r="E3019" i="54"/>
  <c r="E3018" i="54"/>
  <c r="E3017" i="54"/>
  <c r="E3016" i="54"/>
  <c r="E3015" i="54"/>
  <c r="E3014" i="54"/>
  <c r="E3013" i="54"/>
  <c r="E3012" i="54"/>
  <c r="E3011" i="54"/>
  <c r="E3010" i="54"/>
  <c r="E3009" i="54"/>
  <c r="E3008" i="54"/>
  <c r="E3007" i="54"/>
  <c r="E3006" i="54"/>
  <c r="E3005" i="54"/>
  <c r="E3004" i="54"/>
  <c r="E3003" i="54"/>
  <c r="E3002" i="54"/>
  <c r="E3001" i="54"/>
  <c r="E3000" i="54"/>
  <c r="E2999" i="54"/>
  <c r="E2998" i="54"/>
  <c r="E2997" i="54"/>
  <c r="E2996" i="54"/>
  <c r="E2995" i="54"/>
  <c r="E2994" i="54"/>
  <c r="E2993" i="54"/>
  <c r="E2992" i="54"/>
  <c r="E2991" i="54"/>
  <c r="E2990" i="54"/>
  <c r="E2989" i="54"/>
  <c r="E2988" i="54"/>
  <c r="E2987" i="54"/>
  <c r="E2986" i="54"/>
  <c r="E2985" i="54"/>
  <c r="E2984" i="54"/>
  <c r="E2983" i="54"/>
  <c r="E2982" i="54"/>
  <c r="E2981" i="54"/>
  <c r="E2980" i="54"/>
  <c r="E2979" i="54"/>
  <c r="E2978" i="54"/>
  <c r="E2977" i="54"/>
  <c r="E2976" i="54"/>
  <c r="E2975" i="54"/>
  <c r="E2974" i="54"/>
  <c r="E2973" i="54"/>
  <c r="E2972" i="54"/>
  <c r="E2971" i="54"/>
  <c r="E2970" i="54"/>
  <c r="E2969" i="54"/>
  <c r="E2968" i="54"/>
  <c r="E2967" i="54"/>
  <c r="E2966" i="54"/>
  <c r="E2965" i="54"/>
  <c r="E2964" i="54"/>
  <c r="E2963" i="54"/>
  <c r="E2962" i="54"/>
  <c r="E2961" i="54"/>
  <c r="E2960" i="54"/>
  <c r="E2959" i="54"/>
  <c r="E2958" i="54"/>
  <c r="E2957" i="54"/>
  <c r="E2956" i="54"/>
  <c r="E2955" i="54"/>
  <c r="E2954" i="54"/>
  <c r="E2953" i="54"/>
  <c r="E2952" i="54"/>
  <c r="E2951" i="54"/>
  <c r="E2950" i="54"/>
  <c r="E2949" i="54"/>
  <c r="E2948" i="54"/>
  <c r="E2947" i="54"/>
  <c r="E2946" i="54"/>
  <c r="E2945" i="54"/>
  <c r="E2944" i="54"/>
  <c r="E2943" i="54"/>
  <c r="E2942" i="54"/>
  <c r="E2941" i="54"/>
  <c r="E2940" i="54"/>
  <c r="E2939" i="54"/>
  <c r="E2938" i="54"/>
  <c r="E2937" i="54"/>
  <c r="E2936" i="54"/>
  <c r="E2935" i="54"/>
  <c r="E2934" i="54"/>
  <c r="E2933" i="54"/>
  <c r="E2932" i="54"/>
  <c r="E2931" i="54"/>
  <c r="E2930" i="54"/>
  <c r="E2929" i="54"/>
  <c r="E2928" i="54"/>
  <c r="E2927" i="54"/>
  <c r="E2926" i="54"/>
  <c r="E2925" i="54"/>
  <c r="E2924" i="54"/>
  <c r="E2923" i="54"/>
  <c r="E2922" i="54"/>
  <c r="E2921" i="54"/>
  <c r="E2920" i="54"/>
  <c r="E2919" i="54"/>
  <c r="E2918" i="54"/>
  <c r="E2917" i="54"/>
  <c r="E2916" i="54"/>
  <c r="E2915" i="54"/>
  <c r="E2914" i="54"/>
  <c r="E2913" i="54"/>
  <c r="E2912" i="54"/>
  <c r="E2911" i="54"/>
  <c r="E2910" i="54"/>
  <c r="E2909" i="54"/>
  <c r="E2908" i="54"/>
  <c r="E2907" i="54"/>
  <c r="E2906" i="54"/>
  <c r="E2905" i="54"/>
  <c r="E2904" i="54"/>
  <c r="E2903" i="54"/>
  <c r="E2902" i="54"/>
  <c r="E2901" i="54"/>
  <c r="E2900" i="54"/>
  <c r="E2899" i="54"/>
  <c r="E2898" i="54"/>
  <c r="E2897" i="54"/>
  <c r="E2896" i="54"/>
  <c r="E2895" i="54"/>
  <c r="E2894" i="54"/>
  <c r="E2893" i="54"/>
  <c r="E2892" i="54"/>
  <c r="E2891" i="54"/>
  <c r="E2890" i="54"/>
  <c r="E2889" i="54"/>
  <c r="E2888" i="54"/>
  <c r="E2887" i="54"/>
  <c r="E2886" i="54"/>
  <c r="E2885" i="54"/>
  <c r="E2884" i="54"/>
  <c r="E2883" i="54"/>
  <c r="E2882" i="54"/>
  <c r="E2881" i="54"/>
  <c r="E2880" i="54"/>
  <c r="E2879" i="54"/>
  <c r="E2878" i="54"/>
  <c r="E2877" i="54"/>
  <c r="E2876" i="54"/>
  <c r="E2875" i="54"/>
  <c r="E2874" i="54"/>
  <c r="E2873" i="54"/>
  <c r="E2872" i="54"/>
  <c r="E2871" i="54"/>
  <c r="E2870" i="54"/>
  <c r="E2869" i="54"/>
  <c r="E2868" i="54"/>
  <c r="E2867" i="54"/>
  <c r="E2866" i="54"/>
  <c r="E2865" i="54"/>
  <c r="E2864" i="54"/>
  <c r="E2863" i="54"/>
  <c r="E2862" i="54"/>
  <c r="E2861" i="54"/>
  <c r="E2860" i="54"/>
  <c r="E2859" i="54"/>
  <c r="E2858" i="54"/>
  <c r="E2857" i="54"/>
  <c r="E2856" i="54"/>
  <c r="E2855" i="54"/>
  <c r="E2854" i="54"/>
  <c r="E2853" i="54"/>
  <c r="E2852" i="54"/>
  <c r="E2851" i="54"/>
  <c r="E2850" i="54"/>
  <c r="E2849" i="54"/>
  <c r="E2848" i="54"/>
  <c r="E2847" i="54"/>
  <c r="E2846" i="54"/>
  <c r="E2845" i="54"/>
  <c r="E2844" i="54"/>
  <c r="E2843" i="54"/>
  <c r="E2842" i="54"/>
  <c r="E2841" i="54"/>
  <c r="E2840" i="54"/>
  <c r="E2839" i="54"/>
  <c r="E2838" i="54"/>
  <c r="E2837" i="54"/>
  <c r="E2836" i="54"/>
  <c r="E2835" i="54"/>
  <c r="E2834" i="54"/>
  <c r="E2833" i="54"/>
  <c r="E2832" i="54"/>
  <c r="E2831" i="54"/>
  <c r="E2830" i="54"/>
  <c r="E2829" i="54"/>
  <c r="E2828" i="54"/>
  <c r="E2827" i="54"/>
  <c r="E2826" i="54"/>
  <c r="E2825" i="54"/>
  <c r="E2824" i="54"/>
  <c r="E2823" i="54"/>
  <c r="E2822" i="54"/>
  <c r="E2821" i="54"/>
  <c r="E2820" i="54"/>
  <c r="E2819" i="54"/>
  <c r="E2818" i="54"/>
  <c r="E2817" i="54"/>
  <c r="E2816" i="54"/>
  <c r="E2815" i="54"/>
  <c r="E2814" i="54"/>
  <c r="E2813" i="54"/>
  <c r="E2812" i="54"/>
  <c r="E2811" i="54"/>
  <c r="E2810" i="54"/>
  <c r="E2809" i="54"/>
  <c r="E2808" i="54"/>
  <c r="E2807" i="54"/>
  <c r="E2806" i="54"/>
  <c r="E2805" i="54"/>
  <c r="E2804" i="54"/>
  <c r="E2803" i="54"/>
  <c r="E2802" i="54"/>
  <c r="E2801" i="54"/>
  <c r="E2800" i="54"/>
  <c r="E2799" i="54"/>
  <c r="E2798" i="54"/>
  <c r="E2797" i="54"/>
  <c r="E2796" i="54"/>
  <c r="E2795" i="54"/>
  <c r="E2794" i="54"/>
  <c r="E2793" i="54"/>
  <c r="E2792" i="54"/>
  <c r="E2791" i="54"/>
  <c r="E2790" i="54"/>
  <c r="E2789" i="54"/>
  <c r="E2788" i="54"/>
  <c r="E2787" i="54"/>
  <c r="E2786" i="54"/>
  <c r="E2785" i="54"/>
  <c r="E2784" i="54"/>
  <c r="E2783" i="54"/>
  <c r="E2782" i="54"/>
  <c r="E2781" i="54"/>
  <c r="E2780" i="54"/>
  <c r="E2779" i="54"/>
  <c r="E2778" i="54"/>
  <c r="E2777" i="54"/>
  <c r="E2776" i="54"/>
  <c r="E2775" i="54"/>
  <c r="E2774" i="54"/>
  <c r="E2773" i="54"/>
  <c r="E2772" i="54"/>
  <c r="E2771" i="54"/>
  <c r="E2770" i="54"/>
  <c r="E2769" i="54"/>
  <c r="E2768" i="54"/>
  <c r="E2767" i="54"/>
  <c r="E2766" i="54"/>
  <c r="E2765" i="54"/>
  <c r="E2764" i="54"/>
  <c r="E2763" i="54"/>
  <c r="E2762" i="54"/>
  <c r="E2761" i="54"/>
  <c r="E2760" i="54"/>
  <c r="E2759" i="54"/>
  <c r="E2758" i="54"/>
  <c r="E2757" i="54"/>
  <c r="E2756" i="54"/>
  <c r="E2755" i="54"/>
  <c r="E2754" i="54"/>
  <c r="E2753" i="54"/>
  <c r="E2752" i="54"/>
  <c r="E2751" i="54"/>
  <c r="E2750" i="54"/>
  <c r="E2749" i="54"/>
  <c r="E2748" i="54"/>
  <c r="E2747" i="54"/>
  <c r="E2746" i="54"/>
  <c r="E2745" i="54"/>
  <c r="E2744" i="54"/>
  <c r="E2743" i="54"/>
  <c r="E2742" i="54"/>
  <c r="E2741" i="54"/>
  <c r="E2740" i="54"/>
  <c r="E2739" i="54"/>
  <c r="E2738" i="54"/>
  <c r="E2737" i="54"/>
  <c r="E2736" i="54"/>
  <c r="E2735" i="54"/>
  <c r="E2734" i="54"/>
  <c r="E2733" i="54"/>
  <c r="E2732" i="54"/>
  <c r="E2731" i="54"/>
  <c r="E2730" i="54"/>
  <c r="E2729" i="54"/>
  <c r="E2728" i="54"/>
  <c r="E2727" i="54"/>
  <c r="E2726" i="54"/>
  <c r="E2725" i="54"/>
  <c r="E2724" i="54"/>
  <c r="E2723" i="54"/>
  <c r="E2722" i="54"/>
  <c r="E2721" i="54"/>
  <c r="E2720" i="54"/>
  <c r="E2719" i="54"/>
  <c r="E2718" i="54"/>
  <c r="E2717" i="54"/>
  <c r="E2716" i="54"/>
  <c r="E2715" i="54"/>
  <c r="E2714" i="54"/>
  <c r="E2713" i="54"/>
  <c r="E2712" i="54"/>
  <c r="E2711" i="54"/>
  <c r="E2710" i="54"/>
  <c r="E2709" i="54"/>
  <c r="E2708" i="54"/>
  <c r="E2707" i="54"/>
  <c r="E2706" i="54"/>
  <c r="E2705" i="54"/>
  <c r="E2704" i="54"/>
  <c r="E2703" i="54"/>
  <c r="E2702" i="54"/>
  <c r="E2701" i="54"/>
  <c r="E2700" i="54"/>
  <c r="E2699" i="54"/>
  <c r="E2698" i="54"/>
  <c r="E2697" i="54"/>
  <c r="E2696" i="54"/>
  <c r="E2695" i="54"/>
  <c r="E2694" i="54"/>
  <c r="E2693" i="54"/>
  <c r="E2692" i="54"/>
  <c r="E2691" i="54"/>
  <c r="E2690" i="54"/>
  <c r="E2689" i="54"/>
  <c r="E2688" i="54"/>
  <c r="E2687" i="54"/>
  <c r="E2686" i="54"/>
  <c r="E2685" i="54"/>
  <c r="E2684" i="54"/>
  <c r="E2683" i="54"/>
  <c r="E2682" i="54"/>
  <c r="E2681" i="54"/>
  <c r="E2680" i="54"/>
  <c r="E2679" i="54"/>
  <c r="E2678" i="54"/>
  <c r="E2677" i="54"/>
  <c r="E2676" i="54"/>
  <c r="E2675" i="54"/>
  <c r="E2674" i="54"/>
  <c r="E2673" i="54"/>
  <c r="E2672" i="54"/>
  <c r="E2671" i="54"/>
  <c r="E2670" i="54"/>
  <c r="E2669" i="54"/>
  <c r="E2668" i="54"/>
  <c r="E2667" i="54"/>
  <c r="E2666" i="54"/>
  <c r="E2665" i="54"/>
  <c r="E2664" i="54"/>
  <c r="E2663" i="54"/>
  <c r="E2662" i="54"/>
  <c r="E2661" i="54"/>
  <c r="E2660" i="54"/>
  <c r="E2659" i="54"/>
  <c r="E2658" i="54"/>
  <c r="E2657" i="54"/>
  <c r="E2656" i="54"/>
  <c r="E2655" i="54"/>
  <c r="E2654" i="54"/>
  <c r="E2653" i="54"/>
  <c r="E2652" i="54"/>
  <c r="E2651" i="54"/>
  <c r="E2650" i="54"/>
  <c r="E2649" i="54"/>
  <c r="E2648" i="54"/>
  <c r="E2647" i="54"/>
  <c r="E2646" i="54"/>
  <c r="E2645" i="54"/>
  <c r="E2644" i="54"/>
  <c r="E2643" i="54"/>
  <c r="E2642" i="54"/>
  <c r="E2641" i="54"/>
  <c r="E2640" i="54"/>
  <c r="E2639" i="54"/>
  <c r="E2638" i="54"/>
  <c r="E2637" i="54"/>
  <c r="E2636" i="54"/>
  <c r="E2635" i="54"/>
  <c r="E2634" i="54"/>
  <c r="E2633" i="54"/>
  <c r="E2632" i="54"/>
  <c r="E2631" i="54"/>
  <c r="E2630" i="54"/>
  <c r="E2629" i="54"/>
  <c r="E2628" i="54"/>
  <c r="E2627" i="54"/>
  <c r="E2626" i="54"/>
  <c r="E2625" i="54"/>
  <c r="E2624" i="54"/>
  <c r="E2623" i="54"/>
  <c r="E2622" i="54"/>
  <c r="E2621" i="54"/>
  <c r="E2620" i="54"/>
  <c r="E2619" i="54"/>
  <c r="E2618" i="54"/>
  <c r="E2617" i="54"/>
  <c r="E2616" i="54"/>
  <c r="E2615" i="54"/>
  <c r="E2614" i="54"/>
  <c r="E2613" i="54"/>
  <c r="E2612" i="54"/>
  <c r="E2611" i="54"/>
  <c r="E2610" i="54"/>
  <c r="E2609" i="54"/>
  <c r="E2608" i="54"/>
  <c r="E2607" i="54"/>
  <c r="E2606" i="54"/>
  <c r="E2605" i="54"/>
  <c r="E2604" i="54"/>
  <c r="E2603" i="54"/>
  <c r="E2602" i="54"/>
  <c r="E2601" i="54"/>
  <c r="E2600" i="54"/>
  <c r="E2599" i="54"/>
  <c r="E2598" i="54"/>
  <c r="E2597" i="54"/>
  <c r="E2596" i="54"/>
  <c r="E2595" i="54"/>
  <c r="E2594" i="54"/>
  <c r="E2593" i="54"/>
  <c r="E2592" i="54"/>
  <c r="E2591" i="54"/>
  <c r="E2590" i="54"/>
  <c r="E2589" i="54"/>
  <c r="E2588" i="54"/>
  <c r="E2587" i="54"/>
  <c r="E2586" i="54"/>
  <c r="E2585" i="54"/>
  <c r="E2584" i="54"/>
  <c r="E2583" i="54"/>
  <c r="E2582" i="54"/>
  <c r="E2581" i="54"/>
  <c r="E2580" i="54"/>
  <c r="E2579" i="54"/>
  <c r="E2578" i="54"/>
  <c r="E2577" i="54"/>
  <c r="E2576" i="54"/>
  <c r="E2575" i="54"/>
  <c r="E2574" i="54"/>
  <c r="E2573" i="54"/>
  <c r="E2572" i="54"/>
  <c r="E2571" i="54"/>
  <c r="E2570" i="54"/>
  <c r="E2569" i="54"/>
  <c r="E2568" i="54"/>
  <c r="E2567" i="54"/>
  <c r="E2566" i="54"/>
  <c r="E2565" i="54"/>
  <c r="E2564" i="54"/>
  <c r="E2563" i="54"/>
  <c r="E2562" i="54"/>
  <c r="E2561" i="54"/>
  <c r="E2560" i="54"/>
  <c r="E2559" i="54"/>
  <c r="E2558" i="54"/>
  <c r="E2557" i="54"/>
  <c r="E2556" i="54"/>
  <c r="E2555" i="54"/>
  <c r="E2554" i="54"/>
  <c r="E2553" i="54"/>
  <c r="E2552" i="54"/>
  <c r="E2551" i="54"/>
  <c r="E2550" i="54"/>
  <c r="E2549" i="54"/>
  <c r="E2548" i="54"/>
  <c r="E2547" i="54"/>
  <c r="E2546" i="54"/>
  <c r="E2545" i="54"/>
  <c r="E2544" i="54"/>
  <c r="E2543" i="54"/>
  <c r="E2542" i="54"/>
  <c r="E2541" i="54"/>
  <c r="E2540" i="54"/>
  <c r="E2539" i="54"/>
  <c r="E2538" i="54"/>
  <c r="E2537" i="54"/>
  <c r="E2536" i="54"/>
  <c r="E2535" i="54"/>
  <c r="E2534" i="54"/>
  <c r="E2533" i="54"/>
  <c r="E2532" i="54"/>
  <c r="E2531" i="54"/>
  <c r="E2530" i="54"/>
  <c r="E2529" i="54"/>
  <c r="E2528" i="54"/>
  <c r="E2527" i="54"/>
  <c r="E2526" i="54"/>
  <c r="E2525" i="54"/>
  <c r="E2524" i="54"/>
  <c r="E2523" i="54"/>
  <c r="E2522" i="54"/>
  <c r="E2521" i="54"/>
  <c r="E2520" i="54"/>
  <c r="E2519" i="54"/>
  <c r="E2518" i="54"/>
  <c r="E2517" i="54"/>
  <c r="E2516" i="54"/>
  <c r="E2515" i="54"/>
  <c r="E2514" i="54"/>
  <c r="E2513" i="54"/>
  <c r="E2512" i="54"/>
  <c r="E2511" i="54"/>
  <c r="E2510" i="54"/>
  <c r="E2509" i="54"/>
  <c r="E2508" i="54"/>
  <c r="E2507" i="54"/>
  <c r="E2506" i="54"/>
  <c r="E2505" i="54"/>
  <c r="E2504" i="54"/>
  <c r="E2503" i="54"/>
  <c r="E2502" i="54"/>
  <c r="E2501" i="54"/>
  <c r="E2500" i="54"/>
  <c r="E2499" i="54"/>
  <c r="E2498" i="54"/>
  <c r="E2497" i="54"/>
  <c r="E2496" i="54"/>
  <c r="E2495" i="54"/>
  <c r="E2494" i="54"/>
  <c r="E2493" i="54"/>
  <c r="E2492" i="54"/>
  <c r="E2491" i="54"/>
  <c r="E2490" i="54"/>
  <c r="E2489" i="54"/>
  <c r="E2488" i="54"/>
  <c r="E2487" i="54"/>
  <c r="E2486" i="54"/>
  <c r="E2485" i="54"/>
  <c r="E2484" i="54"/>
  <c r="E2483" i="54"/>
  <c r="E2482" i="54"/>
  <c r="E2481" i="54"/>
  <c r="E2480" i="54"/>
  <c r="E2479" i="54"/>
  <c r="E2478" i="54"/>
  <c r="E2477" i="54"/>
  <c r="E2476" i="54"/>
  <c r="E2475" i="54"/>
  <c r="E2474" i="54"/>
  <c r="E2473" i="54"/>
  <c r="E2472" i="54"/>
  <c r="E2471" i="54"/>
  <c r="E2470" i="54"/>
  <c r="E2469" i="54"/>
  <c r="E2468" i="54"/>
  <c r="E2467" i="54"/>
  <c r="E2466" i="54"/>
  <c r="E2465" i="54"/>
  <c r="E2464" i="54"/>
  <c r="E2463" i="54"/>
  <c r="E2462" i="54"/>
  <c r="E2461" i="54"/>
  <c r="E2460" i="54"/>
  <c r="E2459" i="54"/>
  <c r="E2458" i="54"/>
  <c r="E2457" i="54"/>
  <c r="E2456" i="54"/>
  <c r="E2455" i="54"/>
  <c r="E2454" i="54"/>
  <c r="E2453" i="54"/>
  <c r="E2452" i="54"/>
  <c r="E2451" i="54"/>
  <c r="E2450" i="54"/>
  <c r="E2449" i="54"/>
  <c r="E2448" i="54"/>
  <c r="E2447" i="54"/>
  <c r="E2446" i="54"/>
  <c r="E2445" i="54"/>
  <c r="E2444" i="54"/>
  <c r="E2443" i="54"/>
  <c r="E2442" i="54"/>
  <c r="E2441" i="54"/>
  <c r="E2440" i="54"/>
  <c r="E2439" i="54"/>
  <c r="E2438" i="54"/>
  <c r="E2437" i="54"/>
  <c r="E2436" i="54"/>
  <c r="E2435" i="54"/>
  <c r="E2434" i="54"/>
  <c r="E2433" i="54"/>
  <c r="E2432" i="54"/>
  <c r="E2431" i="54"/>
  <c r="E2430" i="54"/>
  <c r="E2429" i="54"/>
  <c r="E2428" i="54"/>
  <c r="E2427" i="54"/>
  <c r="E2426" i="54"/>
  <c r="E2425" i="54"/>
  <c r="E2424" i="54"/>
  <c r="E2423" i="54"/>
  <c r="E2422" i="54"/>
  <c r="E2421" i="54"/>
  <c r="E2420" i="54"/>
  <c r="E2419" i="54"/>
  <c r="E2418" i="54"/>
  <c r="E2417" i="54"/>
  <c r="E2416" i="54"/>
  <c r="E2415" i="54"/>
  <c r="E2414" i="54"/>
  <c r="E2413" i="54"/>
  <c r="E2412" i="54"/>
  <c r="E2411" i="54"/>
  <c r="E2410" i="54"/>
  <c r="E2409" i="54"/>
  <c r="E2408" i="54"/>
  <c r="E2407" i="54"/>
  <c r="E2406" i="54"/>
  <c r="E2405" i="54"/>
  <c r="E2404" i="54"/>
  <c r="E2403" i="54"/>
  <c r="E2402" i="54"/>
  <c r="E2401" i="54"/>
  <c r="E2400" i="54"/>
  <c r="E2399" i="54"/>
  <c r="E2398" i="54"/>
  <c r="E2397" i="54"/>
  <c r="E2396" i="54"/>
  <c r="E2395" i="54"/>
  <c r="E2394" i="54"/>
  <c r="E2393" i="54"/>
  <c r="E2392" i="54"/>
  <c r="E2391" i="54"/>
  <c r="E2390" i="54"/>
  <c r="E2389" i="54"/>
  <c r="E2388" i="54"/>
  <c r="E2387" i="54"/>
  <c r="E2386" i="54"/>
  <c r="E2385" i="54"/>
  <c r="E2384" i="54"/>
  <c r="E2383" i="54"/>
  <c r="E2382" i="54"/>
  <c r="E2381" i="54"/>
  <c r="E2380" i="54"/>
  <c r="E2379" i="54"/>
  <c r="E2378" i="54"/>
  <c r="E2377" i="54"/>
  <c r="E2376" i="54"/>
  <c r="E2375" i="54"/>
  <c r="E2374" i="54"/>
  <c r="E2373" i="54"/>
  <c r="E2372" i="54"/>
  <c r="E2371" i="54"/>
  <c r="E2370" i="54"/>
  <c r="E2369" i="54"/>
  <c r="E2368" i="54"/>
  <c r="E2367" i="54"/>
  <c r="E2366" i="54"/>
  <c r="E2365" i="54"/>
  <c r="E2364" i="54"/>
  <c r="E2363" i="54"/>
  <c r="E2362" i="54"/>
  <c r="E2361" i="54"/>
  <c r="E2360" i="54"/>
  <c r="E2359" i="54"/>
  <c r="E2358" i="54"/>
  <c r="E2357" i="54"/>
  <c r="E2356" i="54"/>
  <c r="E2355" i="54"/>
  <c r="E2354" i="54"/>
  <c r="E2353" i="54"/>
  <c r="E2352" i="54"/>
  <c r="E2351" i="54"/>
  <c r="E2350" i="54"/>
  <c r="E2349" i="54"/>
  <c r="E2348" i="54"/>
  <c r="E2347" i="54"/>
  <c r="E2346" i="54"/>
  <c r="E2345" i="54"/>
  <c r="E2344" i="54"/>
  <c r="E2343" i="54"/>
  <c r="E2342" i="54"/>
  <c r="E2341" i="54"/>
  <c r="E2340" i="54"/>
  <c r="E2339" i="54"/>
  <c r="E2338" i="54"/>
  <c r="E2337" i="54"/>
  <c r="E2336" i="54"/>
  <c r="E2335" i="54"/>
  <c r="E2334" i="54"/>
  <c r="E2333" i="54"/>
  <c r="E2332" i="54"/>
  <c r="E2331" i="54"/>
  <c r="E2330" i="54"/>
  <c r="E2329" i="54"/>
  <c r="E2328" i="54"/>
  <c r="E2327" i="54"/>
  <c r="E2326" i="54"/>
  <c r="E2325" i="54"/>
  <c r="E2324" i="54"/>
  <c r="E2323" i="54"/>
  <c r="E2322" i="54"/>
  <c r="E2321" i="54"/>
  <c r="E2320" i="54"/>
  <c r="E2319" i="54"/>
  <c r="E2318" i="54"/>
  <c r="E2317" i="54"/>
  <c r="E2316" i="54"/>
  <c r="E2315" i="54"/>
  <c r="E2314" i="54"/>
  <c r="E2313" i="54"/>
  <c r="E2312" i="54"/>
  <c r="E2311" i="54"/>
  <c r="E2310" i="54"/>
  <c r="E2309" i="54"/>
  <c r="E2308" i="54"/>
  <c r="E2307" i="54"/>
  <c r="E2306" i="54"/>
  <c r="E2305" i="54"/>
  <c r="E2304" i="54"/>
  <c r="E2303" i="54"/>
  <c r="E2302" i="54"/>
  <c r="E2301" i="54"/>
  <c r="E2300" i="54"/>
  <c r="E2299" i="54"/>
  <c r="E2298" i="54"/>
  <c r="E2297" i="54"/>
  <c r="E2296" i="54"/>
  <c r="E2295" i="54"/>
  <c r="E2294" i="54"/>
  <c r="E2293" i="54"/>
  <c r="E2292" i="54"/>
  <c r="E2291" i="54"/>
  <c r="E2290" i="54"/>
  <c r="E2289" i="54"/>
  <c r="E2288" i="54"/>
  <c r="E2287" i="54"/>
  <c r="E2286" i="54"/>
  <c r="E2285" i="54"/>
  <c r="E2284" i="54"/>
  <c r="E2283" i="54"/>
  <c r="E2282" i="54"/>
  <c r="E2281" i="54"/>
  <c r="E2280" i="54"/>
  <c r="E2279" i="54"/>
  <c r="E2278" i="54"/>
  <c r="E2277" i="54"/>
  <c r="E2276" i="54"/>
  <c r="E2275" i="54"/>
  <c r="E2274" i="54"/>
  <c r="E2273" i="54"/>
  <c r="E2272" i="54"/>
  <c r="E2271" i="54"/>
  <c r="E2270" i="54"/>
  <c r="E2269" i="54"/>
  <c r="E2268" i="54"/>
  <c r="E2267" i="54"/>
  <c r="E2266" i="54"/>
  <c r="E2265" i="54"/>
  <c r="E2264" i="54"/>
  <c r="E2263" i="54"/>
  <c r="E2262" i="54"/>
  <c r="E2261" i="54"/>
  <c r="E2260" i="54"/>
  <c r="E2259" i="54"/>
  <c r="E2258" i="54"/>
  <c r="E2257" i="54"/>
  <c r="E2256" i="54"/>
  <c r="E2255" i="54"/>
  <c r="E2254" i="54"/>
  <c r="E2253" i="54"/>
  <c r="E2252" i="54"/>
  <c r="E2251" i="54"/>
  <c r="E2250" i="54"/>
  <c r="E2249" i="54"/>
  <c r="E2248" i="54"/>
  <c r="E2247" i="54"/>
  <c r="E2246" i="54"/>
  <c r="E2245" i="54"/>
  <c r="E2244" i="54"/>
  <c r="E2243" i="54"/>
  <c r="E2242" i="54"/>
  <c r="E2241" i="54"/>
  <c r="E2240" i="54"/>
  <c r="E2239" i="54"/>
  <c r="E2238" i="54"/>
  <c r="E2237" i="54"/>
  <c r="E2236" i="54"/>
  <c r="E2235" i="54"/>
  <c r="E2234" i="54"/>
  <c r="E2233" i="54"/>
  <c r="E2232" i="54"/>
  <c r="E2231" i="54"/>
  <c r="E2230" i="54"/>
  <c r="E2229" i="54"/>
  <c r="E2228" i="54"/>
  <c r="E2227" i="54"/>
  <c r="E2226" i="54"/>
  <c r="E2225" i="54"/>
  <c r="E2224" i="54"/>
  <c r="E2223" i="54"/>
  <c r="E2222" i="54"/>
  <c r="E2221" i="54"/>
  <c r="E2220" i="54"/>
  <c r="E2219" i="54"/>
  <c r="E2218" i="54"/>
  <c r="E2217" i="54"/>
  <c r="E2216" i="54"/>
  <c r="E2215" i="54"/>
  <c r="E2214" i="54"/>
  <c r="E2213" i="54"/>
  <c r="E2212" i="54"/>
  <c r="E2211" i="54"/>
  <c r="E2210" i="54"/>
  <c r="E2209" i="54"/>
  <c r="E2208" i="54"/>
  <c r="E2207" i="54"/>
  <c r="E2206" i="54"/>
  <c r="E2205" i="54"/>
  <c r="E2204" i="54"/>
  <c r="E2203" i="54"/>
  <c r="E2202" i="54"/>
  <c r="E2201" i="54"/>
  <c r="E2200" i="54"/>
  <c r="E2199" i="54"/>
  <c r="E2198" i="54"/>
  <c r="E2197" i="54"/>
  <c r="E2196" i="54"/>
  <c r="E2195" i="54"/>
  <c r="E2194" i="54"/>
  <c r="E2193" i="54"/>
  <c r="E2192" i="54"/>
  <c r="E2191" i="54"/>
  <c r="E2190" i="54"/>
  <c r="E2189" i="54"/>
  <c r="E2188" i="54"/>
  <c r="E2187" i="54"/>
  <c r="E2186" i="54"/>
  <c r="E2185" i="54"/>
  <c r="E2184" i="54"/>
  <c r="E2183" i="54"/>
  <c r="E2182" i="54"/>
  <c r="E2181" i="54"/>
  <c r="E2180" i="54"/>
  <c r="E2179" i="54"/>
  <c r="E2178" i="54"/>
  <c r="E2177" i="54"/>
  <c r="E2176" i="54"/>
  <c r="E2175" i="54"/>
  <c r="E2174" i="54"/>
  <c r="E2173" i="54"/>
  <c r="E2172" i="54"/>
  <c r="E2171" i="54"/>
  <c r="E2170" i="54"/>
  <c r="E2169" i="54"/>
  <c r="E2168" i="54"/>
  <c r="E2167" i="54"/>
  <c r="E2166" i="54"/>
  <c r="E2165" i="54"/>
  <c r="E2164" i="54"/>
  <c r="E2163" i="54"/>
  <c r="E2162" i="54"/>
  <c r="E2161" i="54"/>
  <c r="E2160" i="54"/>
  <c r="E2159" i="54"/>
  <c r="E2158" i="54"/>
  <c r="E2157" i="54"/>
  <c r="E2156" i="54"/>
  <c r="E2155" i="54"/>
  <c r="E2154" i="54"/>
  <c r="E2153" i="54"/>
  <c r="E2152" i="54"/>
  <c r="E2151" i="54"/>
  <c r="E2150" i="54"/>
  <c r="E2149" i="54"/>
  <c r="E2148" i="54"/>
  <c r="E2147" i="54"/>
  <c r="E2146" i="54"/>
  <c r="E2145" i="54"/>
  <c r="E2144" i="54"/>
  <c r="E2143" i="54"/>
  <c r="E2142" i="54"/>
  <c r="E2141" i="54"/>
  <c r="E2140" i="54"/>
  <c r="E2139" i="54"/>
  <c r="E2138" i="54"/>
  <c r="E2137" i="54"/>
  <c r="E2136" i="54"/>
  <c r="E2135" i="54"/>
  <c r="E2134" i="54"/>
  <c r="E2133" i="54"/>
  <c r="E2132" i="54"/>
  <c r="E2131" i="54"/>
  <c r="E2130" i="54"/>
  <c r="E2129" i="54"/>
  <c r="E2128" i="54"/>
  <c r="E2127" i="54"/>
  <c r="E2126" i="54"/>
  <c r="E2125" i="54"/>
  <c r="E2124" i="54"/>
  <c r="E2123" i="54"/>
  <c r="E2122" i="54"/>
  <c r="E2121" i="54"/>
  <c r="E2120" i="54"/>
  <c r="E2119" i="54"/>
  <c r="E2118" i="54"/>
  <c r="E2117" i="54"/>
  <c r="E2116" i="54"/>
  <c r="E2115" i="54"/>
  <c r="E2114" i="54"/>
  <c r="E2113" i="54"/>
  <c r="E2112" i="54"/>
  <c r="E2111" i="54"/>
  <c r="E2110" i="54"/>
  <c r="E2109" i="54"/>
  <c r="E2108" i="54"/>
  <c r="E2107" i="54"/>
  <c r="E2106" i="54"/>
  <c r="E2105" i="54"/>
  <c r="E2104" i="54"/>
  <c r="E2103" i="54"/>
  <c r="E2102" i="54"/>
  <c r="E2101" i="54"/>
  <c r="E2100" i="54"/>
  <c r="E2099" i="54"/>
  <c r="E2098" i="54"/>
  <c r="E2097" i="54"/>
  <c r="E2096" i="54"/>
  <c r="E2095" i="54"/>
  <c r="E2094" i="54"/>
  <c r="E2093" i="54"/>
  <c r="E2092" i="54"/>
  <c r="E2091" i="54"/>
  <c r="E2090" i="54"/>
  <c r="E2089" i="54"/>
  <c r="E2088" i="54"/>
  <c r="E2087" i="54"/>
  <c r="E2086" i="54"/>
  <c r="E2085" i="54"/>
  <c r="E2084" i="54"/>
  <c r="E2083" i="54"/>
  <c r="E2082" i="54"/>
  <c r="E2081" i="54"/>
  <c r="E2080" i="54"/>
  <c r="E2079" i="54"/>
  <c r="E2078" i="54"/>
  <c r="E2077" i="54"/>
  <c r="E2076" i="54"/>
  <c r="E2075" i="54"/>
  <c r="E2074" i="54"/>
  <c r="E2073" i="54"/>
  <c r="E2072" i="54"/>
  <c r="E2071" i="54"/>
  <c r="E2070" i="54"/>
  <c r="E2069" i="54"/>
  <c r="E2068" i="54"/>
  <c r="E2067" i="54"/>
  <c r="E2066" i="54"/>
  <c r="E2065" i="54"/>
  <c r="E2064" i="54"/>
  <c r="E2063" i="54"/>
  <c r="E2062" i="54"/>
  <c r="E2061" i="54"/>
  <c r="E2060" i="54"/>
  <c r="E2059" i="54"/>
  <c r="E2058" i="54"/>
  <c r="E2057" i="54"/>
  <c r="E2056" i="54"/>
  <c r="E2055" i="54"/>
  <c r="E2054" i="54"/>
  <c r="E2053" i="54"/>
  <c r="E2052" i="54"/>
  <c r="E2051" i="54"/>
  <c r="E2050" i="54"/>
  <c r="E2049" i="54"/>
  <c r="E2048" i="54"/>
  <c r="E2047" i="54"/>
  <c r="E2046" i="54"/>
  <c r="E2045" i="54"/>
  <c r="E2044" i="54"/>
  <c r="E2043" i="54"/>
  <c r="E2042" i="54"/>
  <c r="E2041" i="54"/>
  <c r="E2040" i="54"/>
  <c r="E2039" i="54"/>
  <c r="E2038" i="54"/>
  <c r="E2037" i="54"/>
  <c r="E2036" i="54"/>
  <c r="E2035" i="54"/>
  <c r="E2034" i="54"/>
  <c r="E2033" i="54"/>
  <c r="E2032" i="54"/>
  <c r="E2031" i="54"/>
  <c r="E2030" i="54"/>
  <c r="E2029" i="54"/>
  <c r="E2028" i="54"/>
  <c r="E2027" i="54"/>
  <c r="E2026" i="54"/>
  <c r="E2025" i="54"/>
  <c r="E2024" i="54"/>
  <c r="E2023" i="54"/>
  <c r="E2022" i="54"/>
  <c r="E2021" i="54"/>
  <c r="E2020" i="54"/>
  <c r="E2019" i="54"/>
  <c r="E2018" i="54"/>
  <c r="E2017" i="54"/>
  <c r="E2016" i="54"/>
  <c r="E2015" i="54"/>
  <c r="E2014" i="54"/>
  <c r="E2013" i="54"/>
  <c r="E2012" i="54"/>
  <c r="E2011" i="54"/>
  <c r="E2010" i="54"/>
  <c r="E2009" i="54"/>
  <c r="E2008" i="54"/>
  <c r="E2007" i="54"/>
  <c r="E2006" i="54"/>
  <c r="E2005" i="54"/>
  <c r="E2004" i="54"/>
  <c r="E2003" i="54"/>
  <c r="E2002" i="54"/>
  <c r="E2001" i="54"/>
  <c r="E2000" i="54"/>
  <c r="E1999" i="54"/>
  <c r="E1998" i="54"/>
  <c r="E1997" i="54"/>
  <c r="E1996" i="54"/>
  <c r="E1995" i="54"/>
  <c r="E1994" i="54"/>
  <c r="E1993" i="54"/>
  <c r="E1992" i="54"/>
  <c r="E1991" i="54"/>
  <c r="E1990" i="54"/>
  <c r="E1989" i="54"/>
  <c r="E1988" i="54"/>
  <c r="E1987" i="54"/>
  <c r="E1986" i="54"/>
  <c r="E1985" i="54"/>
  <c r="E1984" i="54"/>
  <c r="E1983" i="54"/>
  <c r="E1982" i="54"/>
  <c r="E1981" i="54"/>
  <c r="E1980" i="54"/>
  <c r="E1979" i="54"/>
  <c r="E1978" i="54"/>
  <c r="E1977" i="54"/>
  <c r="E1976" i="54"/>
  <c r="E1975" i="54"/>
  <c r="E1974" i="54"/>
  <c r="E1973" i="54"/>
  <c r="E1972" i="54"/>
  <c r="E1971" i="54"/>
  <c r="E1970" i="54"/>
  <c r="E1969" i="54"/>
  <c r="E1968" i="54"/>
  <c r="E1967" i="54"/>
  <c r="E1966" i="54"/>
  <c r="E1965" i="54"/>
  <c r="E1964" i="54"/>
  <c r="E1963" i="54"/>
  <c r="E1962" i="54"/>
  <c r="E1961" i="54"/>
  <c r="E1960" i="54"/>
  <c r="E1959" i="54"/>
  <c r="E1958" i="54"/>
  <c r="E1957" i="54"/>
  <c r="E1956" i="54"/>
  <c r="E1955" i="54"/>
  <c r="E1954" i="54"/>
  <c r="E1953" i="54"/>
  <c r="E1952" i="54"/>
  <c r="E1951" i="54"/>
  <c r="E1950" i="54"/>
  <c r="E1949" i="54"/>
  <c r="E1948" i="54"/>
  <c r="E1947" i="54"/>
  <c r="E1946" i="54"/>
  <c r="E1945" i="54"/>
  <c r="E1944" i="54"/>
  <c r="E1943" i="54"/>
  <c r="E1942" i="54"/>
  <c r="E1941" i="54"/>
  <c r="E1940" i="54"/>
  <c r="E1939" i="54"/>
  <c r="E1938" i="54"/>
  <c r="E1937" i="54"/>
  <c r="E1936" i="54"/>
  <c r="E1935" i="54"/>
  <c r="E1934" i="54"/>
  <c r="E1933" i="54"/>
  <c r="E1932" i="54"/>
  <c r="E1931" i="54"/>
  <c r="E1930" i="54"/>
  <c r="E1929" i="54"/>
  <c r="E1928" i="54"/>
  <c r="E1927" i="54"/>
  <c r="E1926" i="54"/>
  <c r="E1925" i="54"/>
  <c r="E1924" i="54"/>
  <c r="E1923" i="54"/>
  <c r="E1922" i="54"/>
  <c r="E1921" i="54"/>
  <c r="E1920" i="54"/>
  <c r="E1919" i="54"/>
  <c r="E1918" i="54"/>
  <c r="E1917" i="54"/>
  <c r="E1916" i="54"/>
  <c r="E1915" i="54"/>
  <c r="E1914" i="54"/>
  <c r="E1913" i="54"/>
  <c r="E1912" i="54"/>
  <c r="E1911" i="54"/>
  <c r="E1910" i="54"/>
  <c r="E1909" i="54"/>
  <c r="E1908" i="54"/>
  <c r="E1907" i="54"/>
  <c r="E1906" i="54"/>
  <c r="E1905" i="54"/>
  <c r="E1904" i="54"/>
  <c r="E1903" i="54"/>
  <c r="E1902" i="54"/>
  <c r="E1901" i="54"/>
  <c r="E1900" i="54"/>
  <c r="E1899" i="54"/>
  <c r="E1898" i="54"/>
  <c r="E1897" i="54"/>
  <c r="E1896" i="54"/>
  <c r="E1895" i="54"/>
  <c r="E1894" i="54"/>
  <c r="E1893" i="54"/>
  <c r="E1892" i="54"/>
  <c r="E1891" i="54"/>
  <c r="E1890" i="54"/>
  <c r="E1889" i="54"/>
  <c r="E1888" i="54"/>
  <c r="E1887" i="54"/>
  <c r="E1886" i="54"/>
  <c r="E1885" i="54"/>
  <c r="E1884" i="54"/>
  <c r="E1883" i="54"/>
  <c r="E1882" i="54"/>
  <c r="E1881" i="54"/>
  <c r="E1880" i="54"/>
  <c r="E1879" i="54"/>
  <c r="E1878" i="54"/>
  <c r="E1877" i="54"/>
  <c r="E1876" i="54"/>
  <c r="E1875" i="54"/>
  <c r="E1874" i="54"/>
  <c r="E1873" i="54"/>
  <c r="E1872" i="54"/>
  <c r="E1871" i="54"/>
  <c r="E1870" i="54"/>
  <c r="E1869" i="54"/>
  <c r="E1868" i="54"/>
  <c r="E1867" i="54"/>
  <c r="E1866" i="54"/>
  <c r="E1865" i="54"/>
  <c r="E1864" i="54"/>
  <c r="E1863" i="54"/>
  <c r="E1862" i="54"/>
  <c r="E1861" i="54"/>
  <c r="E1860" i="54"/>
  <c r="E1859" i="54"/>
  <c r="E1858" i="54"/>
  <c r="E1857" i="54"/>
  <c r="E1856" i="54"/>
  <c r="E1855" i="54"/>
  <c r="E1854" i="54"/>
  <c r="E1853" i="54"/>
  <c r="E1852" i="54"/>
  <c r="E1851" i="54"/>
  <c r="E1850" i="54"/>
  <c r="E1849" i="54"/>
  <c r="E1848" i="54"/>
  <c r="E1847" i="54"/>
  <c r="E1846" i="54"/>
  <c r="E1845" i="54"/>
  <c r="E1844" i="54"/>
  <c r="E1843" i="54"/>
  <c r="E1842" i="54"/>
  <c r="E1841" i="54"/>
  <c r="E1840" i="54"/>
  <c r="E1839" i="54"/>
  <c r="E1838" i="54"/>
  <c r="E1837" i="54"/>
  <c r="E1836" i="54"/>
  <c r="E1835" i="54"/>
  <c r="E1834" i="54"/>
  <c r="E1833" i="54"/>
  <c r="E1832" i="54"/>
  <c r="E1831" i="54"/>
  <c r="E1830" i="54"/>
  <c r="E1829" i="54"/>
  <c r="E1828" i="54"/>
  <c r="E1827" i="54"/>
  <c r="E1826" i="54"/>
  <c r="E1825" i="54"/>
  <c r="E1824" i="54"/>
  <c r="E1823" i="54"/>
  <c r="E1822" i="54"/>
  <c r="E1821" i="54"/>
  <c r="E1820" i="54"/>
  <c r="E1819" i="54"/>
  <c r="E1818" i="54"/>
  <c r="E1817" i="54"/>
  <c r="E1816" i="54"/>
  <c r="E1815" i="54"/>
  <c r="E1814" i="54"/>
  <c r="E1813" i="54"/>
  <c r="E1812" i="54"/>
  <c r="E1811" i="54"/>
  <c r="E1810" i="54"/>
  <c r="E1809" i="54"/>
  <c r="E1808" i="54"/>
  <c r="E1807" i="54"/>
  <c r="E1806" i="54"/>
  <c r="E1805" i="54"/>
  <c r="E1804" i="54"/>
  <c r="E1803" i="54"/>
  <c r="E1802" i="54"/>
  <c r="E1801" i="54"/>
  <c r="E1800" i="54"/>
  <c r="E1799" i="54"/>
  <c r="E1798" i="54"/>
  <c r="E1797" i="54"/>
  <c r="E1796" i="54"/>
  <c r="E1795" i="54"/>
  <c r="E1794" i="54"/>
  <c r="E1793" i="54"/>
  <c r="E1792" i="54"/>
  <c r="E1791" i="54"/>
  <c r="E1790" i="54"/>
  <c r="E1789" i="54"/>
  <c r="E1788" i="54"/>
  <c r="E1787" i="54"/>
  <c r="E1786" i="54"/>
  <c r="E1785" i="54"/>
  <c r="E1784" i="54"/>
  <c r="E1783" i="54"/>
  <c r="E1782" i="54"/>
  <c r="E1781" i="54"/>
  <c r="E1780" i="54"/>
  <c r="E1779" i="54"/>
  <c r="E1778" i="54"/>
  <c r="E1777" i="54"/>
  <c r="E1776" i="54"/>
  <c r="E1775" i="54"/>
  <c r="E1774" i="54"/>
  <c r="E1773" i="54"/>
  <c r="E1772" i="54"/>
  <c r="E1771" i="54"/>
  <c r="E1770" i="54"/>
  <c r="E1769" i="54"/>
  <c r="E1768" i="54"/>
  <c r="E1767" i="54"/>
  <c r="E1766" i="54"/>
  <c r="E1765" i="54"/>
  <c r="E1764" i="54"/>
  <c r="E1763" i="54"/>
  <c r="E1762" i="54"/>
  <c r="E1761" i="54"/>
  <c r="E1760" i="54"/>
  <c r="E1759" i="54"/>
  <c r="E1758" i="54"/>
  <c r="E1757" i="54"/>
  <c r="E1756" i="54"/>
  <c r="E1755" i="54"/>
  <c r="E1754" i="54"/>
  <c r="E1753" i="54"/>
  <c r="E1752" i="54"/>
  <c r="E1751" i="54"/>
  <c r="E1750" i="54"/>
  <c r="E1749" i="54"/>
  <c r="E1748" i="54"/>
  <c r="E1747" i="54"/>
  <c r="E1746" i="54"/>
  <c r="E1745" i="54"/>
  <c r="E1744" i="54"/>
  <c r="E1743" i="54"/>
  <c r="E1742" i="54"/>
  <c r="E1741" i="54"/>
  <c r="E1740" i="54"/>
  <c r="E1739" i="54"/>
  <c r="E1738" i="54"/>
  <c r="E1737" i="54"/>
  <c r="E1736" i="54"/>
  <c r="E1735" i="54"/>
  <c r="E1734" i="54"/>
  <c r="E1733" i="54"/>
  <c r="E1732" i="54"/>
  <c r="E1731" i="54"/>
  <c r="E1730" i="54"/>
  <c r="E1729" i="54"/>
  <c r="E1728" i="54"/>
  <c r="E1727" i="54"/>
  <c r="E1726" i="54"/>
  <c r="E1725" i="54"/>
  <c r="E1724" i="54"/>
  <c r="E1723" i="54"/>
  <c r="E1722" i="54"/>
  <c r="E1721" i="54"/>
  <c r="E1720" i="54"/>
  <c r="E1719" i="54"/>
  <c r="E1718" i="54"/>
  <c r="E1717" i="54"/>
  <c r="E1716" i="54"/>
  <c r="E1715" i="54"/>
  <c r="E1714" i="54"/>
  <c r="E1713" i="54"/>
  <c r="E1712" i="54"/>
  <c r="E1711" i="54"/>
  <c r="E1710" i="54"/>
  <c r="E1709" i="54"/>
  <c r="E1708" i="54"/>
  <c r="E1707" i="54"/>
  <c r="E1706" i="54"/>
  <c r="E1705" i="54"/>
  <c r="E1704" i="54"/>
  <c r="E1703" i="54"/>
  <c r="E1702" i="54"/>
  <c r="E1701" i="54"/>
  <c r="E1700" i="54"/>
  <c r="E1699" i="54"/>
  <c r="E1698" i="54"/>
  <c r="E1697" i="54"/>
  <c r="E1696" i="54"/>
  <c r="E1695" i="54"/>
  <c r="E1694" i="54"/>
  <c r="E1693" i="54"/>
  <c r="E1692" i="54"/>
  <c r="E1691" i="54"/>
  <c r="E1690" i="54"/>
  <c r="E1689" i="54"/>
  <c r="E1688" i="54"/>
  <c r="E1687" i="54"/>
  <c r="E1686" i="54"/>
  <c r="E1685" i="54"/>
  <c r="E1684" i="54"/>
  <c r="E1683" i="54"/>
  <c r="E1682" i="54"/>
  <c r="E1681" i="54"/>
  <c r="E1680" i="54"/>
  <c r="E1679" i="54"/>
  <c r="E1678" i="54"/>
  <c r="E1677" i="54"/>
  <c r="E1676" i="54"/>
  <c r="E1675" i="54"/>
  <c r="E1674" i="54"/>
  <c r="E1673" i="54"/>
  <c r="E1672" i="54"/>
  <c r="E1671" i="54"/>
  <c r="E1670" i="54"/>
  <c r="E1669" i="54"/>
  <c r="E1668" i="54"/>
  <c r="E1667" i="54"/>
  <c r="E1666" i="54"/>
  <c r="E1665" i="54"/>
  <c r="E1664" i="54"/>
  <c r="E1663" i="54"/>
  <c r="E1662" i="54"/>
  <c r="E1661" i="54"/>
  <c r="E1660" i="54"/>
  <c r="E1659" i="54"/>
  <c r="E1658" i="54"/>
  <c r="E1657" i="54"/>
  <c r="E1656" i="54"/>
  <c r="E1655" i="54"/>
  <c r="E1654" i="54"/>
  <c r="E1653" i="54"/>
  <c r="E1652" i="54"/>
  <c r="E1651" i="54"/>
  <c r="E1650" i="54"/>
  <c r="E1649" i="54"/>
  <c r="E1648" i="54"/>
  <c r="E1647" i="54"/>
  <c r="E1646" i="54"/>
  <c r="E1645" i="54"/>
  <c r="E1644" i="54"/>
  <c r="E1643" i="54"/>
  <c r="E1642" i="54"/>
  <c r="E1641" i="54"/>
  <c r="E1640" i="54"/>
  <c r="E1639" i="54"/>
  <c r="E1638" i="54"/>
  <c r="E1637" i="54"/>
  <c r="E1636" i="54"/>
  <c r="E1635" i="54"/>
  <c r="E1634" i="54"/>
  <c r="E1633" i="54"/>
  <c r="E1632" i="54"/>
  <c r="E1631" i="54"/>
  <c r="E1630" i="54"/>
  <c r="E1629" i="54"/>
  <c r="E1628" i="54"/>
  <c r="E1627" i="54"/>
  <c r="E1626" i="54"/>
  <c r="E1625" i="54"/>
  <c r="E1624" i="54"/>
  <c r="E1623" i="54"/>
  <c r="E1622" i="54"/>
  <c r="E1621" i="54"/>
  <c r="E1620" i="54"/>
  <c r="E1619" i="54"/>
  <c r="E1618" i="54"/>
  <c r="E1617" i="54"/>
  <c r="E1616" i="54"/>
  <c r="E1615" i="54"/>
  <c r="E1614" i="54"/>
  <c r="E1613" i="54"/>
  <c r="E1612" i="54"/>
  <c r="E1611" i="54"/>
  <c r="E1610" i="54"/>
  <c r="E1609" i="54"/>
  <c r="E1608" i="54"/>
  <c r="E1607" i="54"/>
  <c r="E1606" i="54"/>
  <c r="E1605" i="54"/>
  <c r="E1604" i="54"/>
  <c r="E1603" i="54"/>
  <c r="E1602" i="54"/>
  <c r="E1601" i="54"/>
  <c r="E1600" i="54"/>
  <c r="E1599" i="54"/>
  <c r="E1598" i="54"/>
  <c r="E1597" i="54"/>
  <c r="E1596" i="54"/>
  <c r="E1595" i="54"/>
  <c r="E1594" i="54"/>
  <c r="E1593" i="54"/>
  <c r="E1592" i="54"/>
  <c r="E1591" i="54"/>
  <c r="E1590" i="54"/>
  <c r="E1589" i="54"/>
  <c r="E1588" i="54"/>
  <c r="E1587" i="54"/>
  <c r="E1586" i="54"/>
  <c r="E1585" i="54"/>
  <c r="E1584" i="54"/>
  <c r="E1583" i="54"/>
  <c r="E1582" i="54"/>
  <c r="E1581" i="54"/>
  <c r="E1580" i="54"/>
  <c r="E1579" i="54"/>
  <c r="E1578" i="54"/>
  <c r="E1577" i="54"/>
  <c r="E1576" i="54"/>
  <c r="E1575" i="54"/>
  <c r="E1574" i="54"/>
  <c r="E1573" i="54"/>
  <c r="E1572" i="54"/>
  <c r="E1571" i="54"/>
  <c r="E1570" i="54"/>
  <c r="E1569" i="54"/>
  <c r="E1568" i="54"/>
  <c r="E1567" i="54"/>
  <c r="E1566" i="54"/>
  <c r="E1565" i="54"/>
  <c r="E1564" i="54"/>
  <c r="E1563" i="54"/>
  <c r="E1562" i="54"/>
  <c r="E1561" i="54"/>
  <c r="E1560" i="54"/>
  <c r="E1559" i="54"/>
  <c r="E1558" i="54"/>
  <c r="E1557" i="54"/>
  <c r="E1556" i="54"/>
  <c r="E1555" i="54"/>
  <c r="E1554" i="54"/>
  <c r="E1553" i="54"/>
  <c r="E1552" i="54"/>
  <c r="E1551" i="54"/>
  <c r="E1550" i="54"/>
  <c r="E1549" i="54"/>
  <c r="E1548" i="54"/>
  <c r="E1547" i="54"/>
  <c r="E1546" i="54"/>
  <c r="E1545" i="54"/>
  <c r="E1544" i="54"/>
  <c r="E1543" i="54"/>
  <c r="E1542" i="54"/>
  <c r="E1541" i="54"/>
  <c r="E1540" i="54"/>
  <c r="E1539" i="54"/>
  <c r="E1538" i="54"/>
  <c r="E1537" i="54"/>
  <c r="E1536" i="54"/>
  <c r="E1535" i="54"/>
  <c r="E1534" i="54"/>
  <c r="E1533" i="54"/>
  <c r="E1532" i="54"/>
  <c r="E1531" i="54"/>
  <c r="E1530" i="54"/>
  <c r="E1529" i="54"/>
  <c r="E1528" i="54"/>
  <c r="E1527" i="54"/>
  <c r="E1526" i="54"/>
  <c r="E1525" i="54"/>
  <c r="E1524" i="54"/>
  <c r="E1523" i="54"/>
  <c r="E1522" i="54"/>
  <c r="E1521" i="54"/>
  <c r="E1520" i="54"/>
  <c r="E1519" i="54"/>
  <c r="E1518" i="54"/>
  <c r="E1517" i="54"/>
  <c r="E1516" i="54"/>
  <c r="E1515" i="54"/>
  <c r="E1514" i="54"/>
  <c r="E1513" i="54"/>
  <c r="E1512" i="54"/>
  <c r="E1511" i="54"/>
  <c r="E1510" i="54"/>
  <c r="E1509" i="54"/>
  <c r="E1508" i="54"/>
  <c r="E1507" i="54"/>
  <c r="E1506" i="54"/>
  <c r="E1505" i="54"/>
  <c r="E1504" i="54"/>
  <c r="E1503" i="54"/>
  <c r="E1502" i="54"/>
  <c r="E1501" i="54"/>
  <c r="E1500" i="54"/>
  <c r="E1499" i="54"/>
  <c r="E1498" i="54"/>
  <c r="E1497" i="54"/>
  <c r="E1496" i="54"/>
  <c r="E1495" i="54"/>
  <c r="E1494" i="54"/>
  <c r="E1493" i="54"/>
  <c r="E1492" i="54"/>
  <c r="E1491" i="54"/>
  <c r="E1490" i="54"/>
  <c r="E1489" i="54"/>
  <c r="E1488" i="54"/>
  <c r="E1487" i="54"/>
  <c r="E1486" i="54"/>
  <c r="E1485" i="54"/>
  <c r="E1484" i="54"/>
  <c r="E1483" i="54"/>
  <c r="E1482" i="54"/>
  <c r="E1481" i="54"/>
  <c r="E1480" i="54"/>
  <c r="E1479" i="54"/>
  <c r="E1478" i="54"/>
  <c r="E1477" i="54"/>
  <c r="E1476" i="54"/>
  <c r="E1475" i="54"/>
  <c r="E1474" i="54"/>
  <c r="E1473" i="54"/>
  <c r="E1472" i="54"/>
  <c r="E1471" i="54"/>
  <c r="E1470" i="54"/>
  <c r="E1469" i="54"/>
  <c r="E1468" i="54"/>
  <c r="E1467" i="54"/>
  <c r="E1466" i="54"/>
  <c r="E1465" i="54"/>
  <c r="E1464" i="54"/>
  <c r="E1463" i="54"/>
  <c r="E1462" i="54"/>
  <c r="E1461" i="54"/>
  <c r="E1460" i="54"/>
  <c r="E1459" i="54"/>
  <c r="E1458" i="54"/>
  <c r="E1457" i="54"/>
  <c r="E1456" i="54"/>
  <c r="E1455" i="54"/>
  <c r="E1454" i="54"/>
  <c r="E1453" i="54"/>
  <c r="E1452" i="54"/>
  <c r="E1451" i="54"/>
  <c r="E1450" i="54"/>
  <c r="E1449" i="54"/>
  <c r="E1448" i="54"/>
  <c r="E1447" i="54"/>
  <c r="E1446" i="54"/>
  <c r="E1445" i="54"/>
  <c r="E1444" i="54"/>
  <c r="E1443" i="54"/>
  <c r="E1442" i="54"/>
  <c r="E1441" i="54"/>
  <c r="E1440" i="54"/>
  <c r="E1439" i="54"/>
  <c r="E1438" i="54"/>
  <c r="E1437" i="54"/>
  <c r="E1436" i="54"/>
  <c r="E1435" i="54"/>
  <c r="E1434" i="54"/>
  <c r="E1433" i="54"/>
  <c r="E1432" i="54"/>
  <c r="E1431" i="54"/>
  <c r="E1430" i="54"/>
  <c r="E1429" i="54"/>
  <c r="E1428" i="54"/>
  <c r="E1427" i="54"/>
  <c r="E1426" i="54"/>
  <c r="E1425" i="54"/>
  <c r="E1424" i="54"/>
  <c r="E1423" i="54"/>
  <c r="E1422" i="54"/>
  <c r="E1421" i="54"/>
  <c r="E1420" i="54"/>
  <c r="E1419" i="54"/>
  <c r="E1418" i="54"/>
  <c r="E1417" i="54"/>
  <c r="E1416" i="54"/>
  <c r="E1415" i="54"/>
  <c r="E1414" i="54"/>
  <c r="E1413" i="54"/>
  <c r="E1412" i="54"/>
  <c r="E1411" i="54"/>
  <c r="E1410" i="54"/>
  <c r="E1409" i="54"/>
  <c r="E1408" i="54"/>
  <c r="E1407" i="54"/>
  <c r="E1406" i="54"/>
  <c r="E1405" i="54"/>
  <c r="E1404" i="54"/>
  <c r="E1403" i="54"/>
  <c r="E1402" i="54"/>
  <c r="E1401" i="54"/>
  <c r="E1400" i="54"/>
  <c r="E1399" i="54"/>
  <c r="E1398" i="54"/>
  <c r="E1397" i="54"/>
  <c r="E1396" i="54"/>
  <c r="E1395" i="54"/>
  <c r="E1394" i="54"/>
  <c r="E1393" i="54"/>
  <c r="E1392" i="54"/>
  <c r="E1391" i="54"/>
  <c r="E1390" i="54"/>
  <c r="E1389" i="54"/>
  <c r="E1388" i="54"/>
  <c r="E1387" i="54"/>
  <c r="E1386" i="54"/>
  <c r="E1385" i="54"/>
  <c r="E1384" i="54"/>
  <c r="E1383" i="54"/>
  <c r="E1382" i="54"/>
  <c r="E1381" i="54"/>
  <c r="E1380" i="54"/>
  <c r="E1379" i="54"/>
  <c r="E1378" i="54"/>
  <c r="E1377" i="54"/>
  <c r="E1376" i="54"/>
  <c r="E1375" i="54"/>
  <c r="E1374" i="54"/>
  <c r="E1373" i="54"/>
  <c r="E1372" i="54"/>
  <c r="E1371" i="54"/>
  <c r="E1370" i="54"/>
  <c r="E1369" i="54"/>
  <c r="E1368" i="54"/>
  <c r="E1367" i="54"/>
  <c r="E1366" i="54"/>
  <c r="E1365" i="54"/>
  <c r="E1364" i="54"/>
  <c r="E1363" i="54"/>
  <c r="E1362" i="54"/>
  <c r="E1361" i="54"/>
  <c r="E1360" i="54"/>
  <c r="E1359" i="54"/>
  <c r="E1358" i="54"/>
  <c r="E1357" i="54"/>
  <c r="E1356" i="54"/>
  <c r="E1355" i="54"/>
  <c r="E1354" i="54"/>
  <c r="E1353" i="54"/>
  <c r="E1352" i="54"/>
  <c r="E1351" i="54"/>
  <c r="E1350" i="54"/>
  <c r="E1349" i="54"/>
  <c r="E1348" i="54"/>
  <c r="E1347" i="54"/>
  <c r="E1346" i="54"/>
  <c r="E1345" i="54"/>
  <c r="E1344" i="54"/>
  <c r="E1343" i="54"/>
  <c r="E1342" i="54"/>
  <c r="E1341" i="54"/>
  <c r="E1340" i="54"/>
  <c r="E1339" i="54"/>
  <c r="E1338" i="54"/>
  <c r="E1337" i="54"/>
  <c r="E1336" i="54"/>
  <c r="E1335" i="54"/>
  <c r="E1334" i="54"/>
  <c r="E1333" i="54"/>
  <c r="E1332" i="54"/>
  <c r="E1331" i="54"/>
  <c r="E1330" i="54"/>
  <c r="E1329" i="54"/>
  <c r="E1328" i="54"/>
  <c r="E1327" i="54"/>
  <c r="E1326" i="54"/>
  <c r="E1325" i="54"/>
  <c r="E1324" i="54"/>
  <c r="E1323" i="54"/>
  <c r="E1322" i="54"/>
  <c r="E1321" i="54"/>
  <c r="E1320" i="54"/>
  <c r="E1319" i="54"/>
  <c r="E1318" i="54"/>
  <c r="E1317" i="54"/>
  <c r="E1316" i="54"/>
  <c r="E1315" i="54"/>
  <c r="E1314" i="54"/>
  <c r="E1313" i="54"/>
  <c r="E1312" i="54"/>
  <c r="E1311" i="54"/>
  <c r="E1310" i="54"/>
  <c r="E1309" i="54"/>
  <c r="E1308" i="54"/>
  <c r="E1307" i="54"/>
  <c r="E1306" i="54"/>
  <c r="E1305" i="54"/>
  <c r="E1304" i="54"/>
  <c r="E1303" i="54"/>
  <c r="E1302" i="54"/>
  <c r="E1301" i="54"/>
  <c r="E1300" i="54"/>
  <c r="E1299" i="54"/>
  <c r="E1298" i="54"/>
  <c r="E1297" i="54"/>
  <c r="E1296" i="54"/>
  <c r="E1295" i="54"/>
  <c r="E1294" i="54"/>
  <c r="E1293" i="54"/>
  <c r="E1292" i="54"/>
  <c r="E1291" i="54"/>
  <c r="E1290" i="54"/>
  <c r="E1289" i="54"/>
  <c r="E1288" i="54"/>
  <c r="E1287" i="54"/>
  <c r="E1286" i="54"/>
  <c r="E1285" i="54"/>
  <c r="E1284" i="54"/>
  <c r="E1283" i="54"/>
  <c r="E1282" i="54"/>
  <c r="E1281" i="54"/>
  <c r="E1280" i="54"/>
  <c r="E1279" i="54"/>
  <c r="E1278" i="54"/>
  <c r="E1277" i="54"/>
  <c r="E1276" i="54"/>
  <c r="E1275" i="54"/>
  <c r="E1274" i="54"/>
  <c r="E1273" i="54"/>
  <c r="E1272" i="54"/>
  <c r="E1271" i="54"/>
  <c r="E1270" i="54"/>
  <c r="E1269" i="54"/>
  <c r="E1268" i="54"/>
  <c r="E1267" i="54"/>
  <c r="E1266" i="54"/>
  <c r="E1265" i="54"/>
  <c r="E1264" i="54"/>
  <c r="E1263" i="54"/>
  <c r="E1262" i="54"/>
  <c r="E1261" i="54"/>
  <c r="E1260" i="54"/>
  <c r="E1259" i="54"/>
  <c r="E1258" i="54"/>
  <c r="E1257" i="54"/>
  <c r="E1256" i="54"/>
  <c r="E1255" i="54"/>
  <c r="E1254" i="54"/>
  <c r="E1253" i="54"/>
  <c r="E1252" i="54"/>
  <c r="E1251" i="54"/>
  <c r="E1250" i="54"/>
  <c r="E1249" i="54"/>
  <c r="E1248" i="54"/>
  <c r="E1247" i="54"/>
  <c r="E1246" i="54"/>
  <c r="E1245" i="54"/>
  <c r="E1244" i="54"/>
  <c r="E1243" i="54"/>
  <c r="E1242" i="54"/>
  <c r="E1241" i="54"/>
  <c r="E1240" i="54"/>
  <c r="E1239" i="54"/>
  <c r="E1238" i="54"/>
  <c r="E1237" i="54"/>
  <c r="E1236" i="54"/>
  <c r="E1235" i="54"/>
  <c r="E1234" i="54"/>
  <c r="E1233" i="54"/>
  <c r="E1232" i="54"/>
  <c r="E1231" i="54"/>
  <c r="E1230" i="54"/>
  <c r="E1229" i="54"/>
  <c r="E1228" i="54"/>
  <c r="E1227" i="54"/>
  <c r="E1226" i="54"/>
  <c r="E1225" i="54"/>
  <c r="E1224" i="54"/>
  <c r="E1223" i="54"/>
  <c r="E1222" i="54"/>
  <c r="E1221" i="54"/>
  <c r="E1220" i="54"/>
  <c r="E1219" i="54"/>
  <c r="E1218" i="54"/>
  <c r="E1217" i="54"/>
  <c r="E1216" i="54"/>
  <c r="E1215" i="54"/>
  <c r="E1214" i="54"/>
  <c r="E1213" i="54"/>
  <c r="E1212" i="54"/>
  <c r="E1211" i="54"/>
  <c r="E1210" i="54"/>
  <c r="E1209" i="54"/>
  <c r="E1208" i="54"/>
  <c r="E1207" i="54"/>
  <c r="E1206" i="54"/>
  <c r="E1205" i="54"/>
  <c r="E1204" i="54"/>
  <c r="E1203" i="54"/>
  <c r="E1202" i="54"/>
  <c r="E1201" i="54"/>
  <c r="E1200" i="54"/>
  <c r="E1199" i="54"/>
  <c r="E1198" i="54"/>
  <c r="E1197" i="54"/>
  <c r="E1196" i="54"/>
  <c r="E1195" i="54"/>
  <c r="E1194" i="54"/>
  <c r="E1193" i="54"/>
  <c r="E1192" i="54"/>
  <c r="E1191" i="54"/>
  <c r="E1190" i="54"/>
  <c r="E1189" i="54"/>
  <c r="E1188" i="54"/>
  <c r="E1187" i="54"/>
  <c r="E1186" i="54"/>
  <c r="E1185" i="54"/>
  <c r="E1184" i="54"/>
  <c r="E1183" i="54"/>
  <c r="E1182" i="54"/>
  <c r="E1181" i="54"/>
  <c r="E1180" i="54"/>
  <c r="E1179" i="54"/>
  <c r="E1178" i="54"/>
  <c r="E1177" i="54"/>
  <c r="E1176" i="54"/>
  <c r="E1175" i="54"/>
  <c r="E1174" i="54"/>
  <c r="E1173" i="54"/>
  <c r="E1172" i="54"/>
  <c r="E1171" i="54"/>
  <c r="E1170" i="54"/>
  <c r="E1169" i="54"/>
  <c r="E1168" i="54"/>
  <c r="E1167" i="54"/>
  <c r="E1166" i="54"/>
  <c r="E1165" i="54"/>
  <c r="E1164" i="54"/>
  <c r="E1163" i="54"/>
  <c r="E1162" i="54"/>
  <c r="E1161" i="54"/>
  <c r="E1160" i="54"/>
  <c r="E1159" i="54"/>
  <c r="E1158" i="54"/>
  <c r="E1157" i="54"/>
  <c r="E1156" i="54"/>
  <c r="E1155" i="54"/>
  <c r="E1154" i="54"/>
  <c r="E1153" i="54"/>
  <c r="E1152" i="54"/>
  <c r="E1151" i="54"/>
  <c r="E1150" i="54"/>
  <c r="E1149" i="54"/>
  <c r="E1148" i="54"/>
  <c r="E1147" i="54"/>
  <c r="E1146" i="54"/>
  <c r="E1145" i="54"/>
  <c r="E1144" i="54"/>
  <c r="E1143" i="54"/>
  <c r="E1142" i="54"/>
  <c r="E1141" i="54"/>
  <c r="E1140" i="54"/>
  <c r="E1139" i="54"/>
  <c r="E1138" i="54"/>
  <c r="E1137" i="54"/>
  <c r="E1136" i="54"/>
  <c r="E1135" i="54"/>
  <c r="E1134" i="54"/>
  <c r="E1133" i="54"/>
  <c r="E1132" i="54"/>
  <c r="E1131" i="54"/>
  <c r="E1130" i="54"/>
  <c r="E1129" i="54"/>
  <c r="E1128" i="54"/>
  <c r="E1127" i="54"/>
  <c r="E1126" i="54"/>
  <c r="E1125" i="54"/>
  <c r="E1124" i="54"/>
  <c r="E1123" i="54"/>
  <c r="E1122" i="54"/>
  <c r="E1121" i="54"/>
  <c r="E1120" i="54"/>
  <c r="E1119" i="54"/>
  <c r="E1118" i="54"/>
  <c r="E1117" i="54"/>
  <c r="E1116" i="54"/>
  <c r="E1115" i="54"/>
  <c r="E1114" i="54"/>
  <c r="E1113" i="54"/>
  <c r="E1112" i="54"/>
  <c r="E1111" i="54"/>
  <c r="E1110" i="54"/>
  <c r="E1109" i="54"/>
  <c r="E1108" i="54"/>
  <c r="E1107" i="54"/>
  <c r="E1106" i="54"/>
  <c r="E1105" i="54"/>
  <c r="E1104" i="54"/>
  <c r="E1103" i="54"/>
  <c r="E1102" i="54"/>
  <c r="E1101" i="54"/>
  <c r="E1100" i="54"/>
  <c r="E1099" i="54"/>
  <c r="E1098" i="54"/>
  <c r="E1097" i="54"/>
  <c r="E1096" i="54"/>
  <c r="E1095" i="54"/>
  <c r="E1094" i="54"/>
  <c r="E1093" i="54"/>
  <c r="E1092" i="54"/>
  <c r="E1091" i="54"/>
  <c r="E1090" i="54"/>
  <c r="E1089" i="54"/>
  <c r="E1088" i="54"/>
  <c r="E1087" i="54"/>
  <c r="E1086" i="54"/>
  <c r="E1085" i="54"/>
  <c r="E1084" i="54"/>
  <c r="E1083" i="54"/>
  <c r="E1082" i="54"/>
  <c r="E1081" i="54"/>
  <c r="E1080" i="54"/>
  <c r="E1079" i="54"/>
  <c r="E1078" i="54"/>
  <c r="E1077" i="54"/>
  <c r="E1076" i="54"/>
  <c r="E1075" i="54"/>
  <c r="E1074" i="54"/>
  <c r="E1073" i="54"/>
  <c r="E1072" i="54"/>
  <c r="E1071" i="54"/>
  <c r="E1070" i="54"/>
  <c r="E1069" i="54"/>
  <c r="E1068" i="54"/>
  <c r="E1067" i="54"/>
  <c r="E1066" i="54"/>
  <c r="E1065" i="54"/>
  <c r="E1064" i="54"/>
  <c r="E1063" i="54"/>
  <c r="E1062" i="54"/>
  <c r="E1061" i="54"/>
  <c r="E1060" i="54"/>
  <c r="E1059" i="54"/>
  <c r="E1058" i="54"/>
  <c r="E1057" i="54"/>
  <c r="E1056" i="54"/>
  <c r="E1055" i="54"/>
  <c r="E1054" i="54"/>
  <c r="E1053" i="54"/>
  <c r="E1052" i="54"/>
  <c r="E1051" i="54"/>
  <c r="E1050" i="54"/>
  <c r="E1049" i="54"/>
  <c r="E1048" i="54"/>
  <c r="E1047" i="54"/>
  <c r="E1046" i="54"/>
  <c r="E1045" i="54"/>
  <c r="E1044" i="54"/>
  <c r="E1043" i="54"/>
  <c r="E1042" i="54"/>
  <c r="E1041" i="54"/>
  <c r="E1040" i="54"/>
  <c r="E1039" i="54"/>
  <c r="E1038" i="54"/>
  <c r="E1037" i="54"/>
  <c r="E1036" i="54"/>
  <c r="E1035" i="54"/>
  <c r="E1034" i="54"/>
  <c r="E1033" i="54"/>
  <c r="E1032" i="54"/>
  <c r="E1031" i="54"/>
  <c r="E1030" i="54"/>
  <c r="E1029" i="54"/>
  <c r="E1028" i="54"/>
  <c r="E1027" i="54"/>
  <c r="E1026" i="54"/>
  <c r="E1025" i="54"/>
  <c r="E1024" i="54"/>
  <c r="E1023" i="54"/>
  <c r="E1022" i="54"/>
  <c r="E1021" i="54"/>
  <c r="E1020" i="54"/>
  <c r="E1019" i="54"/>
  <c r="E1018" i="54"/>
  <c r="E1017" i="54"/>
  <c r="E1016" i="54"/>
  <c r="E1015" i="54"/>
  <c r="E1014" i="54"/>
  <c r="E1013" i="54"/>
  <c r="E1012" i="54"/>
  <c r="E1011" i="54"/>
  <c r="E1010" i="54"/>
  <c r="E1009" i="54"/>
  <c r="E1008" i="54"/>
  <c r="E1007" i="54"/>
  <c r="E1006" i="54"/>
  <c r="E1005" i="54"/>
  <c r="E1004" i="54"/>
  <c r="E1003" i="54"/>
  <c r="E1002" i="54"/>
  <c r="E1001" i="54"/>
  <c r="E1000" i="54"/>
  <c r="E999" i="54"/>
  <c r="E998" i="54"/>
  <c r="E997" i="54"/>
  <c r="E996" i="54"/>
  <c r="E995" i="54"/>
  <c r="E994" i="54"/>
  <c r="E993" i="54"/>
  <c r="E992" i="54"/>
  <c r="E991" i="54"/>
  <c r="E990" i="54"/>
  <c r="E989" i="54"/>
  <c r="E988" i="54"/>
  <c r="E987" i="54"/>
  <c r="E986" i="54"/>
  <c r="E985" i="54"/>
  <c r="E984" i="54"/>
  <c r="E983" i="54"/>
  <c r="E982" i="54"/>
  <c r="E981" i="54"/>
  <c r="E980" i="54"/>
  <c r="E979" i="54"/>
  <c r="E978" i="54"/>
  <c r="E977" i="54"/>
  <c r="E976" i="54"/>
  <c r="E975" i="54"/>
  <c r="E974" i="54"/>
  <c r="E973" i="54"/>
  <c r="E972" i="54"/>
  <c r="E971" i="54"/>
  <c r="E970" i="54"/>
  <c r="E969" i="54"/>
  <c r="E968" i="54"/>
  <c r="E967" i="54"/>
  <c r="E966" i="54"/>
  <c r="E965" i="54"/>
  <c r="E964" i="54"/>
  <c r="E963" i="54"/>
  <c r="E962" i="54"/>
  <c r="E961" i="54"/>
  <c r="E960" i="54"/>
  <c r="E959" i="54"/>
  <c r="E958" i="54"/>
  <c r="E957" i="54"/>
  <c r="E956" i="54"/>
  <c r="E955" i="54"/>
  <c r="E954" i="54"/>
  <c r="E953" i="54"/>
  <c r="E952" i="54"/>
  <c r="E951" i="54"/>
  <c r="E950" i="54"/>
  <c r="E949" i="54"/>
  <c r="E948" i="54"/>
  <c r="E947" i="54"/>
  <c r="E946" i="54"/>
  <c r="E945" i="54"/>
  <c r="E944" i="54"/>
  <c r="E943" i="54"/>
  <c r="E942" i="54"/>
  <c r="E941" i="54"/>
  <c r="E940" i="54"/>
  <c r="E939" i="54"/>
  <c r="E938" i="54"/>
  <c r="E937" i="54"/>
  <c r="E936" i="54"/>
  <c r="E935" i="54"/>
  <c r="E934" i="54"/>
  <c r="E933" i="54"/>
  <c r="E932" i="54"/>
  <c r="E931" i="54"/>
  <c r="E930" i="54"/>
  <c r="E929" i="54"/>
  <c r="E928" i="54"/>
  <c r="E927" i="54"/>
  <c r="E926" i="54"/>
  <c r="E925" i="54"/>
  <c r="E924" i="54"/>
  <c r="E923" i="54"/>
  <c r="E922" i="54"/>
  <c r="E921" i="54"/>
  <c r="E920" i="54"/>
  <c r="E919" i="54"/>
  <c r="E918" i="54"/>
  <c r="E917" i="54"/>
  <c r="E916" i="54"/>
  <c r="E915" i="54"/>
  <c r="E914" i="54"/>
  <c r="E913" i="54"/>
  <c r="E912" i="54"/>
  <c r="E911" i="54"/>
  <c r="E910" i="54"/>
  <c r="E909" i="54"/>
  <c r="E908" i="54"/>
  <c r="E907" i="54"/>
  <c r="E906" i="54"/>
  <c r="E905" i="54"/>
  <c r="E904" i="54"/>
  <c r="E903" i="54"/>
  <c r="E902" i="54"/>
  <c r="E901" i="54"/>
  <c r="E900" i="54"/>
  <c r="E899" i="54"/>
  <c r="E898" i="54"/>
  <c r="E897" i="54"/>
  <c r="E896" i="54"/>
  <c r="E895" i="54"/>
  <c r="E894" i="54"/>
  <c r="E893" i="54"/>
  <c r="E892" i="54"/>
  <c r="E891" i="54"/>
  <c r="E890" i="54"/>
  <c r="E889" i="54"/>
  <c r="E888" i="54"/>
  <c r="E887" i="54"/>
  <c r="E886" i="54"/>
  <c r="E885" i="54"/>
  <c r="E884" i="54"/>
  <c r="E883" i="54"/>
  <c r="E882" i="54"/>
  <c r="E881" i="54"/>
  <c r="E880" i="54"/>
  <c r="E879" i="54"/>
  <c r="E878" i="54"/>
  <c r="E877" i="54"/>
  <c r="E876" i="54"/>
  <c r="E875" i="54"/>
  <c r="E874" i="54"/>
  <c r="E873" i="54"/>
  <c r="E872" i="54"/>
  <c r="E871" i="54"/>
  <c r="E870" i="54"/>
  <c r="E869" i="54"/>
  <c r="E868" i="54"/>
  <c r="E867" i="54"/>
  <c r="E866" i="54"/>
  <c r="E865" i="54"/>
  <c r="E864" i="54"/>
  <c r="E863" i="54"/>
  <c r="E862" i="54"/>
  <c r="E861" i="54"/>
  <c r="E860" i="54"/>
  <c r="E859" i="54"/>
  <c r="E858" i="54"/>
  <c r="E857" i="54"/>
  <c r="E856" i="54"/>
  <c r="E855" i="54"/>
  <c r="E854" i="54"/>
  <c r="E853" i="54"/>
  <c r="E852" i="54"/>
  <c r="E851" i="54"/>
  <c r="E850" i="54"/>
  <c r="E849" i="54"/>
  <c r="E848" i="54"/>
  <c r="E847" i="54"/>
  <c r="E846" i="54"/>
  <c r="E845" i="54"/>
  <c r="E844" i="54"/>
  <c r="E843" i="54"/>
  <c r="E842" i="54"/>
  <c r="E841" i="54"/>
  <c r="E840" i="54"/>
  <c r="E839" i="54"/>
  <c r="E838" i="54"/>
  <c r="E837" i="54"/>
  <c r="E836" i="54"/>
  <c r="E835" i="54"/>
  <c r="E834" i="54"/>
  <c r="E833" i="54"/>
  <c r="E832" i="54"/>
  <c r="E831" i="54"/>
  <c r="E830" i="54"/>
  <c r="E829" i="54"/>
  <c r="E828" i="54"/>
  <c r="E827" i="54"/>
  <c r="E826" i="54"/>
  <c r="E825" i="54"/>
  <c r="E824" i="54"/>
  <c r="E823" i="54"/>
  <c r="E822" i="54"/>
  <c r="E821" i="54"/>
  <c r="E820" i="54"/>
  <c r="E819" i="54"/>
  <c r="E818" i="54"/>
  <c r="E817" i="54"/>
  <c r="E816" i="54"/>
  <c r="E815" i="54"/>
  <c r="E814" i="54"/>
  <c r="E813" i="54"/>
  <c r="E812" i="54"/>
  <c r="E811" i="54"/>
  <c r="E810" i="54"/>
  <c r="E809" i="54"/>
  <c r="E808" i="54"/>
  <c r="E807" i="54"/>
  <c r="E806" i="54"/>
  <c r="E805" i="54"/>
  <c r="E804" i="54"/>
  <c r="E803" i="54"/>
  <c r="E802" i="54"/>
  <c r="E801" i="54"/>
  <c r="E800" i="54"/>
  <c r="E799" i="54"/>
  <c r="E798" i="54"/>
  <c r="E797" i="54"/>
  <c r="E796" i="54"/>
  <c r="E795" i="54"/>
  <c r="E794" i="54"/>
  <c r="E793" i="54"/>
  <c r="E792" i="54"/>
  <c r="E791" i="54"/>
  <c r="E790" i="54"/>
  <c r="E789" i="54"/>
  <c r="E788" i="54"/>
  <c r="E787" i="54"/>
  <c r="E786" i="54"/>
  <c r="E785" i="54"/>
  <c r="E784" i="54"/>
  <c r="E783" i="54"/>
  <c r="E782" i="54"/>
  <c r="E781" i="54"/>
  <c r="E780" i="54"/>
  <c r="E779" i="54"/>
  <c r="E778" i="54"/>
  <c r="E777" i="54"/>
  <c r="E776" i="54"/>
  <c r="E775" i="54"/>
  <c r="E774" i="54"/>
  <c r="E773" i="54"/>
  <c r="E772" i="54"/>
  <c r="E771" i="54"/>
  <c r="E770" i="54"/>
  <c r="E769" i="54"/>
  <c r="E768" i="54"/>
  <c r="E767" i="54"/>
  <c r="E766" i="54"/>
  <c r="E765" i="54"/>
  <c r="E764" i="54"/>
  <c r="E763" i="54"/>
  <c r="E762" i="54"/>
  <c r="E761" i="54"/>
  <c r="E760" i="54"/>
  <c r="E759" i="54"/>
  <c r="E758" i="54"/>
  <c r="E757" i="54"/>
  <c r="E756" i="54"/>
  <c r="E755" i="54"/>
  <c r="E754" i="54"/>
  <c r="E753" i="54"/>
  <c r="E752" i="54"/>
  <c r="E751" i="54"/>
  <c r="E750" i="54"/>
  <c r="E749" i="54"/>
  <c r="E748" i="54"/>
  <c r="E747" i="54"/>
  <c r="E746" i="54"/>
  <c r="E745" i="54"/>
  <c r="E744" i="54"/>
  <c r="E743" i="54"/>
  <c r="E742" i="54"/>
  <c r="E741" i="54"/>
  <c r="E740" i="54"/>
  <c r="E739" i="54"/>
  <c r="E738" i="54"/>
  <c r="E737" i="54"/>
  <c r="E736" i="54"/>
  <c r="E735" i="54"/>
  <c r="E734" i="54"/>
  <c r="E733" i="54"/>
  <c r="E732" i="54"/>
  <c r="E731" i="54"/>
  <c r="E730" i="54"/>
  <c r="E729" i="54"/>
  <c r="E728" i="54"/>
  <c r="E727" i="54"/>
  <c r="E726" i="54"/>
  <c r="E725" i="54"/>
  <c r="E724" i="54"/>
  <c r="E723" i="54"/>
  <c r="E722" i="54"/>
  <c r="E721" i="54"/>
  <c r="E720" i="54"/>
  <c r="E719" i="54"/>
  <c r="E718" i="54"/>
  <c r="E717" i="54"/>
  <c r="E716" i="54"/>
  <c r="E715" i="54"/>
  <c r="E714" i="54"/>
  <c r="E713" i="54"/>
  <c r="E712" i="54"/>
  <c r="E711" i="54"/>
  <c r="E710" i="54"/>
  <c r="E709" i="54"/>
  <c r="E708" i="54"/>
  <c r="E707" i="54"/>
  <c r="E706" i="54"/>
  <c r="E705" i="54"/>
  <c r="E704" i="54"/>
  <c r="E703" i="54"/>
  <c r="E702" i="54"/>
  <c r="E701" i="54"/>
  <c r="E700" i="54"/>
  <c r="E699" i="54"/>
  <c r="E698" i="54"/>
  <c r="E697" i="54"/>
  <c r="E696" i="54"/>
  <c r="E695" i="54"/>
  <c r="E694" i="54"/>
  <c r="E693" i="54"/>
  <c r="E692" i="54"/>
  <c r="E691" i="54"/>
  <c r="E690" i="54"/>
  <c r="E689" i="54"/>
  <c r="E688" i="54"/>
  <c r="E687" i="54"/>
  <c r="E686" i="54"/>
  <c r="E685" i="54"/>
  <c r="E684" i="54"/>
  <c r="E683" i="54"/>
  <c r="E682" i="54"/>
  <c r="E681" i="54"/>
  <c r="E680" i="54"/>
  <c r="E679" i="54"/>
  <c r="E678" i="54"/>
  <c r="E677" i="54"/>
  <c r="E676" i="54"/>
  <c r="E675" i="54"/>
  <c r="E674" i="54"/>
  <c r="E673" i="54"/>
  <c r="E672" i="54"/>
  <c r="E671" i="54"/>
  <c r="E670" i="54"/>
  <c r="E669" i="54"/>
  <c r="E668" i="54"/>
  <c r="E667" i="54"/>
  <c r="E666" i="54"/>
  <c r="E665" i="54"/>
  <c r="E664" i="54"/>
  <c r="E663" i="54"/>
  <c r="E662" i="54"/>
  <c r="E661" i="54"/>
  <c r="E660" i="54"/>
  <c r="E659" i="54"/>
  <c r="E658" i="54"/>
  <c r="E657" i="54"/>
  <c r="E656" i="54"/>
  <c r="E655" i="54"/>
  <c r="E654" i="54"/>
  <c r="E653" i="54"/>
  <c r="E652" i="54"/>
  <c r="E651" i="54"/>
  <c r="E650" i="54"/>
  <c r="E649" i="54"/>
  <c r="E648" i="54"/>
  <c r="E647" i="54"/>
  <c r="E646" i="54"/>
  <c r="E645" i="54"/>
  <c r="E644" i="54"/>
  <c r="E643" i="54"/>
  <c r="E642" i="54"/>
  <c r="E641" i="54"/>
  <c r="E640" i="54"/>
  <c r="E639" i="54"/>
  <c r="E638" i="54"/>
  <c r="E637" i="54"/>
  <c r="E636" i="54"/>
  <c r="E635" i="54"/>
  <c r="E634" i="54"/>
  <c r="E633" i="54"/>
  <c r="E632" i="54"/>
  <c r="E631" i="54"/>
  <c r="E630" i="54"/>
  <c r="E629" i="54"/>
  <c r="E628" i="54"/>
  <c r="E627" i="54"/>
  <c r="E626" i="54"/>
  <c r="E625" i="54"/>
  <c r="E624" i="54"/>
  <c r="E623" i="54"/>
  <c r="E622" i="54"/>
  <c r="E621" i="54"/>
  <c r="E620" i="54"/>
  <c r="E619" i="54"/>
  <c r="E618" i="54"/>
  <c r="E617" i="54"/>
  <c r="E616" i="54"/>
  <c r="E615" i="54"/>
  <c r="E614" i="54"/>
  <c r="E613" i="54"/>
  <c r="E612" i="54"/>
  <c r="E611" i="54"/>
  <c r="E610" i="54"/>
  <c r="E609" i="54"/>
  <c r="E608" i="54"/>
  <c r="E607" i="54"/>
  <c r="E606" i="54"/>
  <c r="E605" i="54"/>
  <c r="E604" i="54"/>
  <c r="E603" i="54"/>
  <c r="E602" i="54"/>
  <c r="E601" i="54"/>
  <c r="E600" i="54"/>
  <c r="E599" i="54"/>
  <c r="E598" i="54"/>
  <c r="E597" i="54"/>
  <c r="E596" i="54"/>
  <c r="E595" i="54"/>
  <c r="E594" i="54"/>
  <c r="E593" i="54"/>
  <c r="E592" i="54"/>
  <c r="E591" i="54"/>
  <c r="E590" i="54"/>
  <c r="E589" i="54"/>
  <c r="E588" i="54"/>
  <c r="E587" i="54"/>
  <c r="E586" i="54"/>
  <c r="E585" i="54"/>
  <c r="E584" i="54"/>
  <c r="E583" i="54"/>
  <c r="E582" i="54"/>
  <c r="E581" i="54"/>
  <c r="E580" i="54"/>
  <c r="E579" i="54"/>
  <c r="E578" i="54"/>
  <c r="E577" i="54"/>
  <c r="E576" i="54"/>
  <c r="E575" i="54"/>
  <c r="E574" i="54"/>
  <c r="E573" i="54"/>
  <c r="E572" i="54"/>
  <c r="E571" i="54"/>
  <c r="E570" i="54"/>
  <c r="E569" i="54"/>
  <c r="E568" i="54"/>
  <c r="E567" i="54"/>
  <c r="E566" i="54"/>
  <c r="E565" i="54"/>
  <c r="E564" i="54"/>
  <c r="E563" i="54"/>
  <c r="E562" i="54"/>
  <c r="E561" i="54"/>
  <c r="E560" i="54"/>
  <c r="E559" i="54"/>
  <c r="E558" i="54"/>
  <c r="E557" i="54"/>
  <c r="E556" i="54"/>
  <c r="E555" i="54"/>
  <c r="E554" i="54"/>
  <c r="E553" i="54"/>
  <c r="E552" i="54"/>
  <c r="E551" i="54"/>
  <c r="E550" i="54"/>
  <c r="E549" i="54"/>
  <c r="E548" i="54"/>
  <c r="E547" i="54"/>
  <c r="E546" i="54"/>
  <c r="E545" i="54"/>
  <c r="E544" i="54"/>
  <c r="E543" i="54"/>
  <c r="E542" i="54"/>
  <c r="E541" i="54"/>
  <c r="E540" i="54"/>
  <c r="E539" i="54"/>
  <c r="E538" i="54"/>
  <c r="E537" i="54"/>
  <c r="E536" i="54"/>
  <c r="E535" i="54"/>
  <c r="E534" i="54"/>
  <c r="E533" i="54"/>
  <c r="E532" i="54"/>
  <c r="E531" i="54"/>
  <c r="E530" i="54"/>
  <c r="E529" i="54"/>
  <c r="E528" i="54"/>
  <c r="E527" i="54"/>
  <c r="E526" i="54"/>
  <c r="E525" i="54"/>
  <c r="E524" i="54"/>
  <c r="E523" i="54"/>
  <c r="E522" i="54"/>
  <c r="E521" i="54"/>
  <c r="E520" i="54"/>
  <c r="E519" i="54"/>
  <c r="E518" i="54"/>
  <c r="E517" i="54"/>
  <c r="E516" i="54"/>
  <c r="E515" i="54"/>
  <c r="E514" i="54"/>
  <c r="E513" i="54"/>
  <c r="E512" i="54"/>
  <c r="E511" i="54"/>
  <c r="E510" i="54"/>
  <c r="E509" i="54"/>
  <c r="E508" i="54"/>
  <c r="E507" i="54"/>
  <c r="E506" i="54"/>
  <c r="E505" i="54"/>
  <c r="E504" i="54"/>
  <c r="E503" i="54"/>
  <c r="E502" i="54"/>
  <c r="E501" i="54"/>
  <c r="E500" i="54"/>
  <c r="E499" i="54"/>
  <c r="E498" i="54"/>
  <c r="E497" i="54"/>
  <c r="E496" i="54"/>
  <c r="E495" i="54"/>
  <c r="E494" i="54"/>
  <c r="E493" i="54"/>
  <c r="E492" i="54"/>
  <c r="E491" i="54"/>
  <c r="E490" i="54"/>
  <c r="E489" i="54"/>
  <c r="E488" i="54"/>
  <c r="E487" i="54"/>
  <c r="E486" i="54"/>
  <c r="E485" i="54"/>
  <c r="E484" i="54"/>
  <c r="E483" i="54"/>
  <c r="E482" i="54"/>
  <c r="E481" i="54"/>
  <c r="E480" i="54"/>
  <c r="E479" i="54"/>
  <c r="E478" i="54"/>
  <c r="E477" i="54"/>
  <c r="E476" i="54"/>
  <c r="E475" i="54"/>
  <c r="E474" i="54"/>
  <c r="E473" i="54"/>
  <c r="E472" i="54"/>
  <c r="E471" i="54"/>
  <c r="E470" i="54"/>
  <c r="E469" i="54"/>
  <c r="E468" i="54"/>
  <c r="E467" i="54"/>
  <c r="E466" i="54"/>
  <c r="E465" i="54"/>
  <c r="E464" i="54"/>
  <c r="E463" i="54"/>
  <c r="E462" i="54"/>
  <c r="E461" i="54"/>
  <c r="E460" i="54"/>
  <c r="E459" i="54"/>
  <c r="E458" i="54"/>
  <c r="E457" i="54"/>
  <c r="E456" i="54"/>
  <c r="E455" i="54"/>
  <c r="E454" i="54"/>
  <c r="E453" i="54"/>
  <c r="E452" i="54"/>
  <c r="E451" i="54"/>
  <c r="E450" i="54"/>
  <c r="E449" i="54"/>
  <c r="E448" i="54"/>
  <c r="E447" i="54"/>
  <c r="E446" i="54"/>
  <c r="E445" i="54"/>
  <c r="E444" i="54"/>
  <c r="E443" i="54"/>
  <c r="E442" i="54"/>
  <c r="E441" i="54"/>
  <c r="E440" i="54"/>
  <c r="E439" i="54"/>
  <c r="E438" i="54"/>
  <c r="E437" i="54"/>
  <c r="E436" i="54"/>
  <c r="E435" i="54"/>
  <c r="E434" i="54"/>
  <c r="E433" i="54"/>
  <c r="E432" i="54"/>
  <c r="E431" i="54"/>
  <c r="E430" i="54"/>
  <c r="E429" i="54"/>
  <c r="E428" i="54"/>
  <c r="E427" i="54"/>
  <c r="E426" i="54"/>
  <c r="E425" i="54"/>
  <c r="E424" i="54"/>
  <c r="E423" i="54"/>
  <c r="E422" i="54"/>
  <c r="E421" i="54"/>
  <c r="E420" i="54"/>
  <c r="E419" i="54"/>
  <c r="E418" i="54"/>
  <c r="E417" i="54"/>
  <c r="E416" i="54"/>
  <c r="E415" i="54"/>
  <c r="E414" i="54"/>
  <c r="E413" i="54"/>
  <c r="E412" i="54"/>
  <c r="E411" i="54"/>
  <c r="E410" i="54"/>
  <c r="E409" i="54"/>
  <c r="E408" i="54"/>
  <c r="E407" i="54"/>
  <c r="E406" i="54"/>
  <c r="E405" i="54"/>
  <c r="E404" i="54"/>
  <c r="E403" i="54"/>
  <c r="E402" i="54"/>
  <c r="E401" i="54"/>
  <c r="E400" i="54"/>
  <c r="E399" i="54"/>
  <c r="E398" i="54"/>
  <c r="E397" i="54"/>
  <c r="E396" i="54"/>
  <c r="E395" i="54"/>
  <c r="E394" i="54"/>
  <c r="E393" i="54"/>
  <c r="E392" i="54"/>
  <c r="E391" i="54"/>
  <c r="E390" i="54"/>
  <c r="E389" i="54"/>
  <c r="E388" i="54"/>
  <c r="E387" i="54"/>
  <c r="E386" i="54"/>
  <c r="E385" i="54"/>
  <c r="E384" i="54"/>
  <c r="E383" i="54"/>
  <c r="E382" i="54"/>
  <c r="E381" i="54"/>
  <c r="E380" i="54"/>
  <c r="E379" i="54"/>
  <c r="E378" i="54"/>
  <c r="E377" i="54"/>
  <c r="E376" i="54"/>
  <c r="E375" i="54"/>
  <c r="E374" i="54"/>
  <c r="E373" i="54"/>
  <c r="E372" i="54"/>
  <c r="E371" i="54"/>
  <c r="E370" i="54"/>
  <c r="E369" i="54"/>
  <c r="E368" i="54"/>
  <c r="E367" i="54"/>
  <c r="E366" i="54"/>
  <c r="E365" i="54"/>
  <c r="E364" i="54"/>
  <c r="E363" i="54"/>
  <c r="E362" i="54"/>
  <c r="E361" i="54"/>
  <c r="E360" i="54"/>
  <c r="E359" i="54"/>
  <c r="E358" i="54"/>
  <c r="E357" i="54"/>
  <c r="E356" i="54"/>
  <c r="E355" i="54"/>
  <c r="E354" i="54"/>
  <c r="E353" i="54"/>
  <c r="E352" i="54"/>
  <c r="E351" i="54"/>
  <c r="E350" i="54"/>
  <c r="E349" i="54"/>
  <c r="E348" i="54"/>
  <c r="E347" i="54"/>
  <c r="E346" i="54"/>
  <c r="E345" i="54"/>
  <c r="E344" i="54"/>
  <c r="E343" i="54"/>
  <c r="E342" i="54"/>
  <c r="E341" i="54"/>
  <c r="E340" i="54"/>
  <c r="E339" i="54"/>
  <c r="E338" i="54"/>
  <c r="E337" i="54"/>
  <c r="E336" i="54"/>
  <c r="E335" i="54"/>
  <c r="E334" i="54"/>
  <c r="E333" i="54"/>
  <c r="E332" i="54"/>
  <c r="E331" i="54"/>
  <c r="E330" i="54"/>
  <c r="E329" i="54"/>
  <c r="E328" i="54"/>
  <c r="E327" i="54"/>
  <c r="E326" i="54"/>
  <c r="E325" i="54"/>
  <c r="E324" i="54"/>
  <c r="E323" i="54"/>
  <c r="E322" i="54"/>
  <c r="E321" i="54"/>
  <c r="E320" i="54"/>
  <c r="E319" i="54"/>
  <c r="E318" i="54"/>
  <c r="E317" i="54"/>
  <c r="E316" i="54"/>
  <c r="E315" i="54"/>
  <c r="E314" i="54"/>
  <c r="E313" i="54"/>
  <c r="E312" i="54"/>
  <c r="E311" i="54"/>
  <c r="E310" i="54"/>
  <c r="E309" i="54"/>
  <c r="E308" i="54"/>
  <c r="E307" i="54"/>
  <c r="E306" i="54"/>
  <c r="E305" i="54"/>
  <c r="E304" i="54"/>
  <c r="E303" i="54"/>
  <c r="E302" i="54"/>
  <c r="E301" i="54"/>
  <c r="E300" i="54"/>
  <c r="E299" i="54"/>
  <c r="E298" i="54"/>
  <c r="E297" i="54"/>
  <c r="E296" i="54"/>
  <c r="E295" i="54"/>
  <c r="E294" i="54"/>
  <c r="E293" i="54"/>
  <c r="E292" i="54"/>
  <c r="E291" i="54"/>
  <c r="E290" i="54"/>
  <c r="E289" i="54"/>
  <c r="E288" i="54"/>
  <c r="E287" i="54"/>
  <c r="E286" i="54"/>
  <c r="E285" i="54"/>
  <c r="E284" i="54"/>
  <c r="E283" i="54"/>
  <c r="E282" i="54"/>
  <c r="E281" i="54"/>
  <c r="E280" i="54"/>
  <c r="E279" i="54"/>
  <c r="E278" i="54"/>
  <c r="E277" i="54"/>
  <c r="E276" i="54"/>
  <c r="E275" i="54"/>
  <c r="E274" i="54"/>
  <c r="E273" i="54"/>
  <c r="E272" i="54"/>
  <c r="E271" i="54"/>
  <c r="E270" i="54"/>
  <c r="E269" i="54"/>
  <c r="E268" i="54"/>
  <c r="E267" i="54"/>
  <c r="E266" i="54"/>
  <c r="E265" i="54"/>
  <c r="E264" i="54"/>
  <c r="E263" i="54"/>
  <c r="E262" i="54"/>
  <c r="E261" i="54"/>
  <c r="E260" i="54"/>
  <c r="E259" i="54"/>
  <c r="E258" i="54"/>
  <c r="E257" i="54"/>
  <c r="E256" i="54"/>
  <c r="E255" i="54"/>
  <c r="E254" i="54"/>
  <c r="E253" i="54"/>
  <c r="E252" i="54"/>
  <c r="E251" i="54"/>
  <c r="E250" i="54"/>
  <c r="E249" i="54"/>
  <c r="E248" i="54"/>
  <c r="E247" i="54"/>
  <c r="E246" i="54"/>
  <c r="E245" i="54"/>
  <c r="E244" i="54"/>
  <c r="E243" i="54"/>
  <c r="E242" i="54"/>
  <c r="E241" i="54"/>
  <c r="E240" i="54"/>
  <c r="E239" i="54"/>
  <c r="E238" i="54"/>
  <c r="E237" i="54"/>
  <c r="E236" i="54"/>
  <c r="E235" i="54"/>
  <c r="E234" i="54"/>
  <c r="E233" i="54"/>
  <c r="E232" i="54"/>
  <c r="E231" i="54"/>
  <c r="E230" i="54"/>
  <c r="E229" i="54"/>
  <c r="E228" i="54"/>
  <c r="E227" i="54"/>
  <c r="E226" i="54"/>
  <c r="E225" i="54"/>
  <c r="E224" i="54"/>
  <c r="E223" i="54"/>
  <c r="E222" i="54"/>
  <c r="E221" i="54"/>
  <c r="E220" i="54"/>
  <c r="E219" i="54"/>
  <c r="E218" i="54"/>
  <c r="E217" i="54"/>
  <c r="E216" i="54"/>
  <c r="E215" i="54"/>
  <c r="E214" i="54"/>
  <c r="E213" i="54"/>
  <c r="E212" i="54"/>
  <c r="E211" i="54"/>
  <c r="E210" i="54"/>
  <c r="E209" i="54"/>
  <c r="E208" i="54"/>
  <c r="E207" i="54"/>
  <c r="E206" i="54"/>
  <c r="E205" i="54"/>
  <c r="E204" i="54"/>
  <c r="E203" i="54"/>
  <c r="E202" i="54"/>
  <c r="E201" i="54"/>
  <c r="E200" i="54"/>
  <c r="E199" i="54"/>
  <c r="E198" i="54"/>
  <c r="E197" i="54"/>
  <c r="E196" i="54"/>
  <c r="E195" i="54"/>
  <c r="E194" i="54"/>
  <c r="E193" i="54"/>
  <c r="E192" i="54"/>
  <c r="E191" i="54"/>
  <c r="E190" i="54"/>
  <c r="E189" i="54"/>
  <c r="E188" i="54"/>
  <c r="E187" i="54"/>
  <c r="E186" i="54"/>
  <c r="E185" i="54"/>
  <c r="E184" i="54"/>
  <c r="E183" i="54"/>
  <c r="E182" i="54"/>
  <c r="E181" i="54"/>
  <c r="E180" i="54"/>
  <c r="E179" i="54"/>
  <c r="E178" i="54"/>
  <c r="E177" i="54"/>
  <c r="E176" i="54"/>
  <c r="E175" i="54"/>
  <c r="E174" i="54"/>
  <c r="E173" i="54"/>
  <c r="E172" i="54"/>
  <c r="E171" i="54"/>
  <c r="E170" i="54"/>
  <c r="E169" i="54"/>
  <c r="E168" i="54"/>
  <c r="E167" i="54"/>
  <c r="E166" i="54"/>
  <c r="E165" i="54"/>
  <c r="E164" i="54"/>
  <c r="E163" i="54"/>
  <c r="E162" i="54"/>
  <c r="E161" i="54"/>
  <c r="E160" i="54"/>
  <c r="E159" i="54"/>
  <c r="E158" i="54"/>
  <c r="E157" i="54"/>
  <c r="E156" i="54"/>
  <c r="E155" i="54"/>
  <c r="E154" i="54"/>
  <c r="E153" i="54"/>
  <c r="E152" i="54"/>
  <c r="E151" i="54"/>
  <c r="E150" i="54"/>
  <c r="E149" i="54"/>
  <c r="E148" i="54"/>
  <c r="E147" i="54"/>
  <c r="E146" i="54"/>
  <c r="E145" i="54"/>
  <c r="E144" i="54"/>
  <c r="E143" i="54"/>
  <c r="E142" i="54"/>
  <c r="E141" i="54"/>
  <c r="E140" i="54"/>
  <c r="E139" i="54"/>
  <c r="E138" i="54"/>
  <c r="E137" i="54"/>
  <c r="E136" i="54"/>
  <c r="E135" i="54"/>
  <c r="E134" i="54"/>
  <c r="E133" i="54"/>
  <c r="E132" i="54"/>
  <c r="E131" i="54"/>
  <c r="E130" i="54"/>
  <c r="E129" i="54"/>
  <c r="E128" i="54"/>
  <c r="E127" i="54"/>
  <c r="E126" i="54"/>
  <c r="E125" i="54"/>
  <c r="E124" i="54"/>
  <c r="E123" i="54"/>
  <c r="E122" i="54"/>
  <c r="E121" i="54"/>
  <c r="E120" i="54"/>
  <c r="E119" i="54"/>
  <c r="E118" i="54"/>
  <c r="E117" i="54"/>
  <c r="E116" i="54"/>
  <c r="E115" i="54"/>
  <c r="E114" i="54"/>
  <c r="E113" i="54"/>
  <c r="E112" i="54"/>
  <c r="E111" i="54"/>
  <c r="E110" i="54"/>
  <c r="E109" i="54"/>
  <c r="E108" i="54"/>
  <c r="E107" i="54"/>
  <c r="E106" i="54"/>
  <c r="E105" i="54"/>
  <c r="E104" i="54"/>
  <c r="E103" i="54"/>
  <c r="E102" i="54"/>
  <c r="E101" i="54"/>
  <c r="E100" i="54"/>
  <c r="E99" i="54"/>
  <c r="E98" i="54"/>
  <c r="E97" i="54"/>
  <c r="E96" i="54"/>
  <c r="E95" i="54"/>
  <c r="E94" i="54"/>
  <c r="E93" i="54"/>
  <c r="E92" i="54"/>
  <c r="E91" i="54"/>
  <c r="E90" i="54"/>
  <c r="E89" i="54"/>
  <c r="E88" i="54"/>
  <c r="E87" i="54"/>
  <c r="E86" i="54"/>
  <c r="E85" i="54"/>
  <c r="E84" i="54"/>
  <c r="E83" i="54"/>
  <c r="E82" i="54"/>
  <c r="E81" i="54"/>
  <c r="E80" i="54"/>
  <c r="E79" i="54"/>
  <c r="E78" i="54"/>
  <c r="E77" i="54"/>
  <c r="E76" i="54"/>
  <c r="E75" i="54"/>
  <c r="E74" i="54"/>
  <c r="E73" i="54"/>
  <c r="E72" i="54"/>
  <c r="E71" i="54"/>
  <c r="E70" i="54"/>
  <c r="E69" i="54"/>
  <c r="E68" i="54"/>
  <c r="E67" i="54"/>
  <c r="E66" i="54"/>
  <c r="E65" i="54"/>
  <c r="E64" i="54"/>
  <c r="E63" i="54"/>
  <c r="E62" i="54"/>
  <c r="E61" i="54"/>
  <c r="E60" i="54"/>
  <c r="E59" i="54"/>
  <c r="E58" i="54"/>
  <c r="E57" i="54"/>
  <c r="E56" i="54"/>
  <c r="E55" i="54"/>
  <c r="E54" i="54"/>
  <c r="E53" i="54"/>
  <c r="E52" i="54"/>
  <c r="E51" i="54"/>
  <c r="E50" i="54"/>
  <c r="E49" i="54"/>
  <c r="E48" i="54"/>
  <c r="E47" i="54"/>
  <c r="E46" i="54"/>
  <c r="E45" i="54"/>
  <c r="E44" i="54"/>
  <c r="E43" i="54"/>
  <c r="E42" i="54"/>
  <c r="E41" i="54"/>
  <c r="E40" i="54"/>
  <c r="E39" i="54"/>
  <c r="E38" i="54"/>
  <c r="E37" i="54"/>
  <c r="E36" i="54"/>
  <c r="E35" i="54"/>
  <c r="E34" i="54"/>
  <c r="E33" i="54"/>
  <c r="E32" i="54"/>
  <c r="E31" i="54"/>
  <c r="E30" i="54"/>
  <c r="E29" i="54"/>
  <c r="E28" i="54"/>
  <c r="E27" i="54"/>
  <c r="E26" i="54"/>
  <c r="E25" i="54"/>
  <c r="E24" i="54"/>
  <c r="E23" i="54"/>
  <c r="E22" i="54"/>
  <c r="E21" i="54"/>
  <c r="E20" i="54"/>
  <c r="E19" i="54"/>
  <c r="E18" i="54"/>
  <c r="A16" i="54"/>
  <c r="D16" i="54"/>
  <c r="E12" i="54"/>
  <c r="B12" i="54"/>
  <c r="G12" i="54"/>
  <c r="A12" i="52"/>
  <c r="A11" i="52"/>
  <c r="A10" i="52"/>
  <c r="B14" i="51"/>
  <c r="B13" i="51"/>
  <c r="B12" i="51"/>
  <c r="B11" i="51"/>
  <c r="B10" i="51"/>
  <c r="B26" i="43"/>
  <c r="E26" i="43"/>
  <c r="F26" i="43"/>
  <c r="B25" i="43"/>
  <c r="E25" i="43"/>
  <c r="F25" i="43"/>
  <c r="B24" i="43"/>
  <c r="E24" i="43"/>
  <c r="F24" i="43"/>
  <c r="B23" i="43"/>
  <c r="E23" i="43"/>
  <c r="F23" i="43"/>
  <c r="A21" i="18"/>
  <c r="J59" i="38"/>
  <c r="D16" i="38"/>
  <c r="F19" i="38" s="1"/>
  <c r="F15" i="37"/>
  <c r="O15" i="37" s="1"/>
  <c r="F14" i="37"/>
  <c r="H18" i="37" s="1"/>
  <c r="A58" i="24"/>
  <c r="F58" i="24"/>
  <c r="G58" i="24"/>
  <c r="H58" i="24"/>
  <c r="AB58" i="24"/>
  <c r="AD58" i="24"/>
  <c r="AE58" i="24"/>
  <c r="AJ58" i="24"/>
  <c r="AK58" i="24"/>
  <c r="AL58" i="24"/>
  <c r="AM58" i="24"/>
  <c r="AP58" i="24"/>
  <c r="AT58" i="24"/>
  <c r="AV58" i="24"/>
  <c r="AY58" i="24"/>
  <c r="F10" i="43"/>
  <c r="F11" i="43"/>
  <c r="F12" i="43"/>
  <c r="F13" i="43"/>
  <c r="F14" i="43"/>
  <c r="F15" i="43"/>
  <c r="F16" i="43"/>
  <c r="F17" i="43"/>
  <c r="F18" i="43"/>
  <c r="F19" i="43"/>
  <c r="F20" i="43"/>
  <c r="F21" i="43"/>
  <c r="F22" i="43"/>
  <c r="E10" i="43"/>
  <c r="E11" i="43"/>
  <c r="E12" i="43"/>
  <c r="E13" i="43"/>
  <c r="E14" i="43"/>
  <c r="E15" i="43"/>
  <c r="E16" i="43"/>
  <c r="E17" i="43"/>
  <c r="E18" i="43"/>
  <c r="E19" i="43"/>
  <c r="E20" i="43"/>
  <c r="E21" i="43"/>
  <c r="E22" i="43"/>
  <c r="Q10" i="30"/>
  <c r="S10" i="30" s="1"/>
  <c r="Q11" i="30"/>
  <c r="S11" i="30" s="1"/>
  <c r="Q12" i="30"/>
  <c r="R12" i="30" s="1"/>
  <c r="Q13" i="30"/>
  <c r="R13" i="30" s="1"/>
  <c r="Q14" i="30"/>
  <c r="S14" i="30" s="1"/>
  <c r="Q15" i="30"/>
  <c r="S15" i="30" s="1"/>
  <c r="Q16" i="30"/>
  <c r="R16" i="30" s="1"/>
  <c r="Q17" i="30"/>
  <c r="S17" i="30" s="1"/>
  <c r="Q18" i="30"/>
  <c r="S18" i="30" s="1"/>
  <c r="Q19" i="30"/>
  <c r="S19" i="30" s="1"/>
  <c r="Q20" i="30"/>
  <c r="S20" i="30" s="1"/>
  <c r="Q21" i="30"/>
  <c r="S21" i="30" s="1"/>
  <c r="F10" i="30"/>
  <c r="F11" i="30"/>
  <c r="F12" i="30"/>
  <c r="F13" i="30"/>
  <c r="F14" i="30"/>
  <c r="F15" i="30"/>
  <c r="F16" i="30"/>
  <c r="F17" i="30"/>
  <c r="F18" i="30"/>
  <c r="F19" i="30"/>
  <c r="F20" i="30"/>
  <c r="F21" i="30"/>
  <c r="E10" i="30"/>
  <c r="E11" i="30"/>
  <c r="E12" i="30"/>
  <c r="E13" i="30"/>
  <c r="E14" i="30"/>
  <c r="E15" i="30"/>
  <c r="E16" i="30"/>
  <c r="E17" i="30"/>
  <c r="E18" i="30"/>
  <c r="E19" i="30"/>
  <c r="E20" i="30"/>
  <c r="E21" i="30"/>
  <c r="D10" i="30"/>
  <c r="D11" i="30"/>
  <c r="D12" i="30"/>
  <c r="D13" i="30"/>
  <c r="D14" i="30"/>
  <c r="D15" i="30"/>
  <c r="D16" i="30"/>
  <c r="D17" i="30"/>
  <c r="D18" i="30"/>
  <c r="D19" i="30"/>
  <c r="D20" i="30"/>
  <c r="D21" i="30"/>
  <c r="C10" i="30"/>
  <c r="C11" i="30"/>
  <c r="C12" i="30"/>
  <c r="C13" i="30"/>
  <c r="C14" i="30"/>
  <c r="C15" i="30"/>
  <c r="C16" i="30"/>
  <c r="C17" i="30"/>
  <c r="C18" i="30"/>
  <c r="C19" i="30"/>
  <c r="C20" i="30"/>
  <c r="C21" i="30"/>
  <c r="A21" i="30"/>
  <c r="I21" i="30"/>
  <c r="N21" i="30"/>
  <c r="R10" i="29"/>
  <c r="R11" i="29"/>
  <c r="R12" i="29"/>
  <c r="R13" i="29"/>
  <c r="R14" i="29"/>
  <c r="R15" i="29"/>
  <c r="R16" i="29"/>
  <c r="R17" i="29"/>
  <c r="R18" i="29"/>
  <c r="R19" i="29"/>
  <c r="R20" i="29"/>
  <c r="R21" i="29"/>
  <c r="T10" i="29"/>
  <c r="T11" i="29"/>
  <c r="T12" i="29"/>
  <c r="T13" i="29"/>
  <c r="T14" i="29"/>
  <c r="T15" i="29"/>
  <c r="T16" i="29"/>
  <c r="T17" i="29"/>
  <c r="T18" i="29"/>
  <c r="T19" i="29"/>
  <c r="T20" i="29"/>
  <c r="T21" i="29"/>
  <c r="C10" i="29"/>
  <c r="C11" i="29"/>
  <c r="C12" i="29"/>
  <c r="C13" i="29"/>
  <c r="C14" i="29"/>
  <c r="C15" i="29"/>
  <c r="C16" i="29"/>
  <c r="C17" i="29"/>
  <c r="C18" i="29"/>
  <c r="C19" i="29"/>
  <c r="C20" i="29"/>
  <c r="C21" i="29"/>
  <c r="A21" i="29"/>
  <c r="D21" i="29"/>
  <c r="E21" i="29"/>
  <c r="F21" i="29"/>
  <c r="K21" i="29"/>
  <c r="P21" i="29"/>
  <c r="S21" i="29"/>
  <c r="A12" i="20"/>
  <c r="E12" i="20"/>
  <c r="B89" i="41"/>
  <c r="B88" i="41"/>
  <c r="A12" i="21"/>
  <c r="E12" i="21"/>
  <c r="H10" i="24"/>
  <c r="H11" i="24"/>
  <c r="H12" i="24"/>
  <c r="H13" i="24"/>
  <c r="H14" i="24"/>
  <c r="H15" i="24"/>
  <c r="H16" i="24"/>
  <c r="H17" i="24"/>
  <c r="H18" i="24"/>
  <c r="H19" i="24"/>
  <c r="H20" i="24"/>
  <c r="H21" i="24"/>
  <c r="H22" i="24"/>
  <c r="H23" i="24"/>
  <c r="H24" i="24"/>
  <c r="H25" i="24"/>
  <c r="H26" i="24"/>
  <c r="H27" i="24"/>
  <c r="H28" i="24"/>
  <c r="H29" i="24"/>
  <c r="H30" i="24"/>
  <c r="H31" i="24"/>
  <c r="H32" i="24"/>
  <c r="H33" i="24"/>
  <c r="H34" i="24"/>
  <c r="H35" i="24"/>
  <c r="H36" i="24"/>
  <c r="H37" i="24"/>
  <c r="H38" i="24"/>
  <c r="H39" i="24"/>
  <c r="H40" i="24"/>
  <c r="H41" i="24"/>
  <c r="H42" i="24"/>
  <c r="H43" i="24"/>
  <c r="H44" i="24"/>
  <c r="H45" i="24"/>
  <c r="H46" i="24"/>
  <c r="H47" i="24"/>
  <c r="H48" i="24"/>
  <c r="H49" i="24"/>
  <c r="H50" i="24"/>
  <c r="H51" i="24"/>
  <c r="H52" i="24"/>
  <c r="H53" i="24"/>
  <c r="H54" i="24"/>
  <c r="H55" i="24"/>
  <c r="H56" i="24"/>
  <c r="H57" i="24"/>
  <c r="AX10" i="35"/>
  <c r="AI11" i="35"/>
  <c r="AF11" i="35"/>
  <c r="AI13" i="35"/>
  <c r="AF10" i="35"/>
  <c r="AF14" i="35"/>
  <c r="AF12" i="35"/>
  <c r="AF13" i="35"/>
  <c r="AI15" i="35"/>
  <c r="A20" i="30"/>
  <c r="N20" i="30"/>
  <c r="A19" i="30"/>
  <c r="N19" i="30"/>
  <c r="A18" i="30"/>
  <c r="N18" i="30"/>
  <c r="A17" i="30"/>
  <c r="N17" i="30"/>
  <c r="A16" i="30"/>
  <c r="N16" i="30"/>
  <c r="A15" i="30"/>
  <c r="N15" i="30"/>
  <c r="A14" i="30"/>
  <c r="N14" i="30"/>
  <c r="B22" i="43"/>
  <c r="S17" i="29"/>
  <c r="A20" i="29"/>
  <c r="D20" i="29"/>
  <c r="E20" i="29"/>
  <c r="F20" i="29"/>
  <c r="P20" i="29"/>
  <c r="S20" i="29"/>
  <c r="A19" i="29"/>
  <c r="D19" i="29"/>
  <c r="E19" i="29"/>
  <c r="F19" i="29"/>
  <c r="P19" i="29"/>
  <c r="S19" i="29"/>
  <c r="A18" i="29"/>
  <c r="D18" i="29"/>
  <c r="E18" i="29"/>
  <c r="F18" i="29"/>
  <c r="P18" i="29"/>
  <c r="S18" i="29"/>
  <c r="A17" i="29"/>
  <c r="D17" i="29"/>
  <c r="E17" i="29"/>
  <c r="F17" i="29"/>
  <c r="P17" i="29"/>
  <c r="A16" i="29"/>
  <c r="D16" i="29"/>
  <c r="E16" i="29"/>
  <c r="F16" i="29"/>
  <c r="P16" i="29"/>
  <c r="S16" i="29"/>
  <c r="D10" i="29"/>
  <c r="D11" i="29"/>
  <c r="D12" i="29"/>
  <c r="D13" i="29"/>
  <c r="D14" i="29"/>
  <c r="D15" i="29"/>
  <c r="E10" i="29"/>
  <c r="E11" i="29"/>
  <c r="E12" i="29"/>
  <c r="E13" i="29"/>
  <c r="E14" i="29"/>
  <c r="E15" i="29"/>
  <c r="F10" i="29"/>
  <c r="F11" i="29"/>
  <c r="F12" i="29"/>
  <c r="F13" i="29"/>
  <c r="F14" i="29"/>
  <c r="F15" i="29"/>
  <c r="D19" i="37"/>
  <c r="G21" i="18"/>
  <c r="S12" i="30" l="1"/>
  <c r="H27" i="43"/>
  <c r="K27" i="43"/>
  <c r="K20" i="54"/>
  <c r="M13" i="54"/>
  <c r="K13" i="54"/>
  <c r="M14" i="54"/>
  <c r="K14" i="54"/>
  <c r="M15" i="54"/>
  <c r="K15" i="54"/>
  <c r="M16" i="54"/>
  <c r="K16" i="54"/>
  <c r="K11" i="54"/>
  <c r="M17" i="54"/>
  <c r="K17" i="54"/>
  <c r="K12" i="54"/>
  <c r="M18" i="54"/>
  <c r="K18" i="54"/>
  <c r="M11" i="54"/>
  <c r="M19" i="54"/>
  <c r="K19" i="54"/>
  <c r="M12" i="54"/>
  <c r="M20" i="54"/>
  <c r="S13" i="30"/>
  <c r="H26" i="43"/>
  <c r="H25" i="43"/>
  <c r="K26" i="43"/>
  <c r="K25" i="43"/>
  <c r="H24" i="43"/>
  <c r="K24" i="43"/>
  <c r="K23" i="43"/>
  <c r="H23" i="43"/>
  <c r="R20" i="30"/>
  <c r="R17" i="30"/>
  <c r="R18" i="30"/>
  <c r="R14" i="30"/>
  <c r="R10" i="30"/>
  <c r="D17" i="38"/>
  <c r="D18" i="38"/>
  <c r="D20" i="38" s="1"/>
  <c r="F17" i="38"/>
  <c r="D19" i="38"/>
  <c r="I16" i="37"/>
  <c r="R15" i="30"/>
  <c r="S16" i="30"/>
  <c r="R19" i="30"/>
  <c r="R11" i="30"/>
  <c r="R21" i="30"/>
  <c r="G21" i="29"/>
  <c r="A7" i="47"/>
  <c r="C1" i="48" s="1"/>
  <c r="M6" i="48" s="1"/>
  <c r="K22" i="43"/>
  <c r="G20" i="29"/>
  <c r="G19" i="29"/>
  <c r="G18" i="29"/>
  <c r="G17" i="29"/>
  <c r="G16" i="29"/>
  <c r="E37" i="38" l="1"/>
  <c r="I37" i="38" s="1"/>
  <c r="E33" i="38"/>
  <c r="I33" i="38" s="1"/>
  <c r="E44" i="38"/>
  <c r="I44" i="38" s="1"/>
  <c r="E40" i="38"/>
  <c r="I40" i="38" s="1"/>
  <c r="E36" i="38"/>
  <c r="I36" i="38" s="1"/>
  <c r="E39" i="38"/>
  <c r="I39" i="38" s="1"/>
  <c r="E43" i="38"/>
  <c r="I43" i="38" s="1"/>
  <c r="E38" i="38"/>
  <c r="I38" i="38" s="1"/>
  <c r="E35" i="38"/>
  <c r="I35" i="38" s="1"/>
  <c r="E42" i="38"/>
  <c r="I42" i="38" s="1"/>
  <c r="E34" i="38"/>
  <c r="I34" i="38" s="1"/>
  <c r="E41" i="38"/>
  <c r="I41" i="38" s="1"/>
  <c r="L8" i="48"/>
  <c r="M13" i="48"/>
  <c r="K15" i="48"/>
  <c r="F15" i="48"/>
  <c r="E15" i="48"/>
  <c r="B5" i="48"/>
  <c r="C12" i="48"/>
  <c r="F7" i="48"/>
  <c r="I12" i="48"/>
  <c r="I7" i="48"/>
  <c r="K5" i="48"/>
  <c r="M8" i="48"/>
  <c r="I14" i="48"/>
  <c r="K13" i="48"/>
  <c r="J7" i="48"/>
  <c r="M12" i="48"/>
  <c r="B12" i="48"/>
  <c r="L14" i="48"/>
  <c r="L12" i="48"/>
  <c r="L5" i="48"/>
  <c r="F13" i="48"/>
  <c r="I6" i="48"/>
  <c r="M15" i="48"/>
  <c r="F12" i="48"/>
  <c r="I13" i="48"/>
  <c r="G15" i="48"/>
  <c r="H15" i="48"/>
  <c r="L7" i="48"/>
  <c r="J6" i="48"/>
  <c r="C15" i="48"/>
  <c r="F8" i="48"/>
  <c r="J5" i="48"/>
  <c r="K12" i="48"/>
  <c r="D8" i="48"/>
  <c r="E8" i="48"/>
  <c r="J13" i="48"/>
  <c r="I15" i="48"/>
  <c r="G12" i="48"/>
  <c r="C8" i="48"/>
  <c r="F6" i="48"/>
  <c r="K14" i="48"/>
  <c r="D15" i="48"/>
  <c r="B15" i="48"/>
  <c r="H14" i="48"/>
  <c r="G5" i="48"/>
  <c r="E5" i="48"/>
  <c r="H7" i="48"/>
  <c r="D5" i="48"/>
  <c r="E12" i="48"/>
  <c r="L15" i="48"/>
  <c r="G14" i="48"/>
  <c r="I8" i="48"/>
  <c r="K6" i="48"/>
  <c r="F14" i="48"/>
  <c r="H13" i="48"/>
  <c r="J15" i="48"/>
  <c r="I5" i="48"/>
  <c r="J8" i="48"/>
  <c r="K7" i="48"/>
  <c r="J14" i="48"/>
  <c r="L13" i="48"/>
  <c r="M14" i="48"/>
  <c r="J12" i="48"/>
  <c r="B8" i="48"/>
  <c r="K8" i="48"/>
  <c r="C5" i="48"/>
  <c r="D12" i="48"/>
  <c r="G13" i="48"/>
  <c r="M7" i="48"/>
  <c r="H8" i="48"/>
  <c r="L6" i="48"/>
  <c r="H6" i="48"/>
  <c r="M5" i="48"/>
  <c r="F5" i="48"/>
  <c r="G8" i="48"/>
  <c r="H5" i="48"/>
  <c r="H12" i="48"/>
  <c r="C33" i="38" l="1"/>
  <c r="N12" i="48"/>
  <c r="N5" i="48"/>
  <c r="AU5296" i="35"/>
  <c r="AU5295" i="35"/>
  <c r="AU5294" i="35"/>
  <c r="AU5293" i="35"/>
  <c r="AU5292" i="35"/>
  <c r="AU5291" i="35"/>
  <c r="AU5290" i="35"/>
  <c r="AU5289" i="35"/>
  <c r="AU5288" i="35"/>
  <c r="AU5287" i="35"/>
  <c r="AU5286" i="35"/>
  <c r="AU5285" i="35"/>
  <c r="AU5284" i="35"/>
  <c r="AU5283" i="35"/>
  <c r="AU5282" i="35"/>
  <c r="AU5281" i="35"/>
  <c r="AU5280" i="35"/>
  <c r="AU5279" i="35"/>
  <c r="AU5278" i="35"/>
  <c r="AU5277" i="35"/>
  <c r="AU5276" i="35"/>
  <c r="AU5275" i="35"/>
  <c r="AU5274" i="35"/>
  <c r="AU5273" i="35"/>
  <c r="AU5272" i="35"/>
  <c r="AU5271" i="35"/>
  <c r="AU5270" i="35"/>
  <c r="AU5269" i="35"/>
  <c r="AU5268" i="35"/>
  <c r="AU5267" i="35"/>
  <c r="AU5266" i="35"/>
  <c r="AU5265" i="35"/>
  <c r="AU5264" i="35"/>
  <c r="AU5263" i="35"/>
  <c r="AU5262" i="35"/>
  <c r="AU5261" i="35"/>
  <c r="AU5260" i="35"/>
  <c r="AU5259" i="35"/>
  <c r="AU5258" i="35"/>
  <c r="AU5257" i="35"/>
  <c r="AU5256" i="35"/>
  <c r="AU5255" i="35"/>
  <c r="AU5254" i="35"/>
  <c r="AU5253" i="35"/>
  <c r="AU5252" i="35"/>
  <c r="AU5251" i="35"/>
  <c r="AU5250" i="35"/>
  <c r="AU5249" i="35"/>
  <c r="AU5248" i="35"/>
  <c r="AU5247" i="35"/>
  <c r="AU5246" i="35"/>
  <c r="AU5245" i="35"/>
  <c r="AU5244" i="35"/>
  <c r="AU5243" i="35"/>
  <c r="AU5242" i="35"/>
  <c r="AU5241" i="35"/>
  <c r="AU5240" i="35"/>
  <c r="AU5239" i="35"/>
  <c r="AU5238" i="35"/>
  <c r="AU5237" i="35"/>
  <c r="AU5236" i="35"/>
  <c r="AU5235" i="35"/>
  <c r="AU5234" i="35"/>
  <c r="AU5233" i="35"/>
  <c r="AU5232" i="35"/>
  <c r="AU5231" i="35"/>
  <c r="AU5230" i="35"/>
  <c r="AU5229" i="35"/>
  <c r="AU5228" i="35"/>
  <c r="AU5227" i="35"/>
  <c r="AU5226" i="35"/>
  <c r="AU5225" i="35"/>
  <c r="AU5224" i="35"/>
  <c r="AU5223" i="35"/>
  <c r="AU5222" i="35"/>
  <c r="AU5221" i="35"/>
  <c r="AU5220" i="35"/>
  <c r="AU5219" i="35"/>
  <c r="AU5218" i="35"/>
  <c r="AU5217" i="35"/>
  <c r="AU5216" i="35"/>
  <c r="AU5215" i="35"/>
  <c r="AU5214" i="35"/>
  <c r="AU5213" i="35"/>
  <c r="AU5212" i="35"/>
  <c r="AU5211" i="35"/>
  <c r="AU5210" i="35"/>
  <c r="AU5209" i="35"/>
  <c r="AU5208" i="35"/>
  <c r="AU5207" i="35"/>
  <c r="AU5206" i="35"/>
  <c r="AU5205" i="35"/>
  <c r="AU5204" i="35"/>
  <c r="AU5203" i="35"/>
  <c r="AU5202" i="35"/>
  <c r="AU5201" i="35"/>
  <c r="AU5200" i="35"/>
  <c r="AU5199" i="35"/>
  <c r="AU5198" i="35"/>
  <c r="AU5197" i="35"/>
  <c r="AU5196" i="35"/>
  <c r="AU5195" i="35"/>
  <c r="AU5194" i="35"/>
  <c r="AU5193" i="35"/>
  <c r="AU5192" i="35"/>
  <c r="AU5191" i="35"/>
  <c r="AU5190" i="35"/>
  <c r="AU5189" i="35"/>
  <c r="AU5188" i="35"/>
  <c r="AU5187" i="35"/>
  <c r="AU5186" i="35"/>
  <c r="AU5185" i="35"/>
  <c r="AU5184" i="35"/>
  <c r="AU5183" i="35"/>
  <c r="AU5182" i="35"/>
  <c r="AU5181" i="35"/>
  <c r="AU5180" i="35"/>
  <c r="AU5179" i="35"/>
  <c r="AU5178" i="35"/>
  <c r="AU5177" i="35"/>
  <c r="AU5176" i="35"/>
  <c r="AU5175" i="35"/>
  <c r="AU5174" i="35"/>
  <c r="AU5173" i="35"/>
  <c r="AU5172" i="35"/>
  <c r="AU5171" i="35"/>
  <c r="AU5170" i="35"/>
  <c r="AU5169" i="35"/>
  <c r="AU5168" i="35"/>
  <c r="AU5167" i="35"/>
  <c r="AU5166" i="35"/>
  <c r="AU5165" i="35"/>
  <c r="AU5164" i="35"/>
  <c r="AU5163" i="35"/>
  <c r="AU5162" i="35"/>
  <c r="AU5161" i="35"/>
  <c r="AU5160" i="35"/>
  <c r="AU5159" i="35"/>
  <c r="AU5158" i="35"/>
  <c r="AU5157" i="35"/>
  <c r="AU5156" i="35"/>
  <c r="AU5155" i="35"/>
  <c r="AU5154" i="35"/>
  <c r="AU5153" i="35"/>
  <c r="AU5152" i="35"/>
  <c r="AU5151" i="35"/>
  <c r="AU5150" i="35"/>
  <c r="AU5149" i="35"/>
  <c r="AU5148" i="35"/>
  <c r="AU5147" i="35"/>
  <c r="AU5146" i="35"/>
  <c r="AU5145" i="35"/>
  <c r="AU5144" i="35"/>
  <c r="AU5143" i="35"/>
  <c r="AU5142" i="35"/>
  <c r="AU5141" i="35"/>
  <c r="AU5140" i="35"/>
  <c r="AU5139" i="35"/>
  <c r="AU5138" i="35"/>
  <c r="AU5137" i="35"/>
  <c r="AU5136" i="35"/>
  <c r="AU5135" i="35"/>
  <c r="AU5134" i="35"/>
  <c r="AU5133" i="35"/>
  <c r="AU5132" i="35"/>
  <c r="AU5131" i="35"/>
  <c r="AU5130" i="35"/>
  <c r="AU5129" i="35"/>
  <c r="AU5128" i="35"/>
  <c r="AU5127" i="35"/>
  <c r="AU5126" i="35"/>
  <c r="AU5125" i="35"/>
  <c r="AU5124" i="35"/>
  <c r="AU5123" i="35"/>
  <c r="AU5122" i="35"/>
  <c r="AU5121" i="35"/>
  <c r="AU5120" i="35"/>
  <c r="AU5119" i="35"/>
  <c r="AU5118" i="35"/>
  <c r="AU5117" i="35"/>
  <c r="AU5116" i="35"/>
  <c r="AU5115" i="35"/>
  <c r="AU5114" i="35"/>
  <c r="AU5113" i="35"/>
  <c r="AU5112" i="35"/>
  <c r="AU5111" i="35"/>
  <c r="AU5110" i="35"/>
  <c r="AU5109" i="35"/>
  <c r="AU5108" i="35"/>
  <c r="AU5107" i="35"/>
  <c r="AU5106" i="35"/>
  <c r="AU5105" i="35"/>
  <c r="AU5104" i="35"/>
  <c r="AU5103" i="35"/>
  <c r="AU5102" i="35"/>
  <c r="AU5101" i="35"/>
  <c r="AU5100" i="35"/>
  <c r="AU5099" i="35"/>
  <c r="AU5098" i="35"/>
  <c r="AU5097" i="35"/>
  <c r="AU5096" i="35"/>
  <c r="AU5095" i="35"/>
  <c r="AU5094" i="35"/>
  <c r="AU5093" i="35"/>
  <c r="AU5092" i="35"/>
  <c r="AU5091" i="35"/>
  <c r="AU5090" i="35"/>
  <c r="AU5089" i="35"/>
  <c r="AU5088" i="35"/>
  <c r="AU5087" i="35"/>
  <c r="AU5086" i="35"/>
  <c r="AU5085" i="35"/>
  <c r="AU5084" i="35"/>
  <c r="AU5083" i="35"/>
  <c r="AU5082" i="35"/>
  <c r="AU5081" i="35"/>
  <c r="AU5080" i="35"/>
  <c r="AU5079" i="35"/>
  <c r="AU5078" i="35"/>
  <c r="AU5077" i="35"/>
  <c r="AU5076" i="35"/>
  <c r="AU5075" i="35"/>
  <c r="AU5074" i="35"/>
  <c r="AU5073" i="35"/>
  <c r="AU5072" i="35"/>
  <c r="AU5071" i="35"/>
  <c r="AU5070" i="35"/>
  <c r="AU5069" i="35"/>
  <c r="AU5068" i="35"/>
  <c r="AU5067" i="35"/>
  <c r="AU5066" i="35"/>
  <c r="AU5065" i="35"/>
  <c r="AU5064" i="35"/>
  <c r="AU5063" i="35"/>
  <c r="AU5062" i="35"/>
  <c r="AU5061" i="35"/>
  <c r="AU5060" i="35"/>
  <c r="AU5059" i="35"/>
  <c r="AU5058" i="35"/>
  <c r="AU5057" i="35"/>
  <c r="AU5056" i="35"/>
  <c r="AU5055" i="35"/>
  <c r="AU5054" i="35"/>
  <c r="AU5053" i="35"/>
  <c r="AU5052" i="35"/>
  <c r="AU5051" i="35"/>
  <c r="AU5050" i="35"/>
  <c r="AU5049" i="35"/>
  <c r="AU5048" i="35"/>
  <c r="AU5047" i="35"/>
  <c r="AU5046" i="35"/>
  <c r="AU5045" i="35"/>
  <c r="AU5044" i="35"/>
  <c r="AU5043" i="35"/>
  <c r="AU5042" i="35"/>
  <c r="AU5041" i="35"/>
  <c r="AU5040" i="35"/>
  <c r="AU5039" i="35"/>
  <c r="AU5038" i="35"/>
  <c r="AU5037" i="35"/>
  <c r="AU5036" i="35"/>
  <c r="AU5035" i="35"/>
  <c r="AU5034" i="35"/>
  <c r="AU5033" i="35"/>
  <c r="AU5032" i="35"/>
  <c r="AU5031" i="35"/>
  <c r="AU5030" i="35"/>
  <c r="AU5029" i="35"/>
  <c r="AU5028" i="35"/>
  <c r="AU5027" i="35"/>
  <c r="AU5026" i="35"/>
  <c r="AU5025" i="35"/>
  <c r="AU5024" i="35"/>
  <c r="AU5023" i="35"/>
  <c r="AU5022" i="35"/>
  <c r="AU5021" i="35"/>
  <c r="AU5020" i="35"/>
  <c r="AU5019" i="35"/>
  <c r="AU5018" i="35"/>
  <c r="AU5017" i="35"/>
  <c r="AU5016" i="35"/>
  <c r="AU5015" i="35"/>
  <c r="AU5014" i="35"/>
  <c r="AU5013" i="35"/>
  <c r="AU5012" i="35"/>
  <c r="AU5011" i="35"/>
  <c r="AU5010" i="35"/>
  <c r="AU5009" i="35"/>
  <c r="AU5008" i="35"/>
  <c r="AU5007" i="35"/>
  <c r="AU5006" i="35"/>
  <c r="AU5005" i="35"/>
  <c r="AU5004" i="35"/>
  <c r="AU5003" i="35"/>
  <c r="AU5002" i="35"/>
  <c r="AU5001" i="35"/>
  <c r="AU5000" i="35"/>
  <c r="AU4999" i="35"/>
  <c r="AU4998" i="35"/>
  <c r="AU4997" i="35"/>
  <c r="AU4996" i="35"/>
  <c r="AU4995" i="35"/>
  <c r="AU4994" i="35"/>
  <c r="AU4993" i="35"/>
  <c r="AU4992" i="35"/>
  <c r="AU4991" i="35"/>
  <c r="AU4990" i="35"/>
  <c r="AU4989" i="35"/>
  <c r="AU4988" i="35"/>
  <c r="AU4987" i="35"/>
  <c r="AU4986" i="35"/>
  <c r="AU4985" i="35"/>
  <c r="AU4984" i="35"/>
  <c r="AU4983" i="35"/>
  <c r="AU4982" i="35"/>
  <c r="AU4981" i="35"/>
  <c r="AU4980" i="35"/>
  <c r="AU4979" i="35"/>
  <c r="AU4978" i="35"/>
  <c r="AU4977" i="35"/>
  <c r="AU4976" i="35"/>
  <c r="AU4975" i="35"/>
  <c r="AU4974" i="35"/>
  <c r="AU4973" i="35"/>
  <c r="AU4972" i="35"/>
  <c r="AU4971" i="35"/>
  <c r="AU4970" i="35"/>
  <c r="AU4969" i="35"/>
  <c r="AU4968" i="35"/>
  <c r="AU4967" i="35"/>
  <c r="AU4966" i="35"/>
  <c r="AU4965" i="35"/>
  <c r="AU4964" i="35"/>
  <c r="AU4963" i="35"/>
  <c r="AU4962" i="35"/>
  <c r="AU4961" i="35"/>
  <c r="AU4960" i="35"/>
  <c r="AU4959" i="35"/>
  <c r="AU4958" i="35"/>
  <c r="AU4957" i="35"/>
  <c r="AU4956" i="35"/>
  <c r="AU4955" i="35"/>
  <c r="AU4954" i="35"/>
  <c r="AU4953" i="35"/>
  <c r="AU4952" i="35"/>
  <c r="AU4951" i="35"/>
  <c r="AU4950" i="35"/>
  <c r="AU4949" i="35"/>
  <c r="AU4948" i="35"/>
  <c r="AU4947" i="35"/>
  <c r="AU4946" i="35"/>
  <c r="AU4945" i="35"/>
  <c r="AU4944" i="35"/>
  <c r="AU4943" i="35"/>
  <c r="AU4942" i="35"/>
  <c r="AU4941" i="35"/>
  <c r="AU4940" i="35"/>
  <c r="AU4939" i="35"/>
  <c r="AU4938" i="35"/>
  <c r="AU4937" i="35"/>
  <c r="AU4936" i="35"/>
  <c r="AU4935" i="35"/>
  <c r="AU4934" i="35"/>
  <c r="AU4933" i="35"/>
  <c r="AU4932" i="35"/>
  <c r="AU4931" i="35"/>
  <c r="AU4930" i="35"/>
  <c r="AU4929" i="35"/>
  <c r="AU4928" i="35"/>
  <c r="AU4927" i="35"/>
  <c r="AU4926" i="35"/>
  <c r="AU4925" i="35"/>
  <c r="AU4924" i="35"/>
  <c r="AU4923" i="35"/>
  <c r="AU4922" i="35"/>
  <c r="AU4921" i="35"/>
  <c r="AU4920" i="35"/>
  <c r="AU4919" i="35"/>
  <c r="AU4918" i="35"/>
  <c r="AU4917" i="35"/>
  <c r="AU4916" i="35"/>
  <c r="AU4915" i="35"/>
  <c r="AU4914" i="35"/>
  <c r="AU4913" i="35"/>
  <c r="AU4912" i="35"/>
  <c r="AU4911" i="35"/>
  <c r="AU4910" i="35"/>
  <c r="AU4909" i="35"/>
  <c r="AU4908" i="35"/>
  <c r="AU4907" i="35"/>
  <c r="AU4906" i="35"/>
  <c r="AU4905" i="35"/>
  <c r="AU4904" i="35"/>
  <c r="AU4903" i="35"/>
  <c r="AU4902" i="35"/>
  <c r="AU4901" i="35"/>
  <c r="AU4900" i="35"/>
  <c r="AU4899" i="35"/>
  <c r="AU4898" i="35"/>
  <c r="AU4897" i="35"/>
  <c r="AU4896" i="35"/>
  <c r="AU4895" i="35"/>
  <c r="AU4894" i="35"/>
  <c r="AU4893" i="35"/>
  <c r="AU4892" i="35"/>
  <c r="AU4891" i="35"/>
  <c r="AU4890" i="35"/>
  <c r="AU4889" i="35"/>
  <c r="AU4888" i="35"/>
  <c r="AU4887" i="35"/>
  <c r="AU4886" i="35"/>
  <c r="AU4885" i="35"/>
  <c r="AU4884" i="35"/>
  <c r="AU4883" i="35"/>
  <c r="AU4882" i="35"/>
  <c r="AU4881" i="35"/>
  <c r="AU4880" i="35"/>
  <c r="AU4879" i="35"/>
  <c r="AU4878" i="35"/>
  <c r="AU4877" i="35"/>
  <c r="AU4876" i="35"/>
  <c r="AU4875" i="35"/>
  <c r="AU4874" i="35"/>
  <c r="AU4873" i="35"/>
  <c r="AU4872" i="35"/>
  <c r="AU4871" i="35"/>
  <c r="AU4870" i="35"/>
  <c r="AU4869" i="35"/>
  <c r="AU4868" i="35"/>
  <c r="AU4867" i="35"/>
  <c r="AU4866" i="35"/>
  <c r="AU4865" i="35"/>
  <c r="AU4864" i="35"/>
  <c r="AU4863" i="35"/>
  <c r="AU4862" i="35"/>
  <c r="AU4861" i="35"/>
  <c r="AU4860" i="35"/>
  <c r="AU4859" i="35"/>
  <c r="AU4858" i="35"/>
  <c r="AU4857" i="35"/>
  <c r="AU4856" i="35"/>
  <c r="AU4855" i="35"/>
  <c r="AU4854" i="35"/>
  <c r="AU4853" i="35"/>
  <c r="AU4852" i="35"/>
  <c r="AU4851" i="35"/>
  <c r="AU4850" i="35"/>
  <c r="AU4849" i="35"/>
  <c r="AU4848" i="35"/>
  <c r="AU4847" i="35"/>
  <c r="AU4846" i="35"/>
  <c r="AU4845" i="35"/>
  <c r="AU4844" i="35"/>
  <c r="AU4843" i="35"/>
  <c r="AU4842" i="35"/>
  <c r="AU4841" i="35"/>
  <c r="AU4840" i="35"/>
  <c r="AU4839" i="35"/>
  <c r="AU4838" i="35"/>
  <c r="AU4837" i="35"/>
  <c r="AU4836" i="35"/>
  <c r="AU4835" i="35"/>
  <c r="AU4834" i="35"/>
  <c r="AU4833" i="35"/>
  <c r="AU4832" i="35"/>
  <c r="AU4831" i="35"/>
  <c r="AU4830" i="35"/>
  <c r="AU4829" i="35"/>
  <c r="AU4828" i="35"/>
  <c r="AU4827" i="35"/>
  <c r="AU4826" i="35"/>
  <c r="AU4825" i="35"/>
  <c r="AU4824" i="35"/>
  <c r="AU4823" i="35"/>
  <c r="AU4822" i="35"/>
  <c r="AU4821" i="35"/>
  <c r="AU4820" i="35"/>
  <c r="AU4819" i="35"/>
  <c r="AU4818" i="35"/>
  <c r="AU4817" i="35"/>
  <c r="AU4816" i="35"/>
  <c r="AU4815" i="35"/>
  <c r="AU4814" i="35"/>
  <c r="AU4813" i="35"/>
  <c r="AU4812" i="35"/>
  <c r="AU4811" i="35"/>
  <c r="AU4810" i="35"/>
  <c r="AU4809" i="35"/>
  <c r="AU4808" i="35"/>
  <c r="AU4807" i="35"/>
  <c r="AU4806" i="35"/>
  <c r="AU4805" i="35"/>
  <c r="AU4804" i="35"/>
  <c r="AU4803" i="35"/>
  <c r="AU4802" i="35"/>
  <c r="AU4801" i="35"/>
  <c r="AU4800" i="35"/>
  <c r="AU4799" i="35"/>
  <c r="AU4798" i="35"/>
  <c r="AU4797" i="35"/>
  <c r="AU4796" i="35"/>
  <c r="AU4795" i="35"/>
  <c r="AU4794" i="35"/>
  <c r="AU4793" i="35"/>
  <c r="AU4792" i="35"/>
  <c r="AU4791" i="35"/>
  <c r="AU4790" i="35"/>
  <c r="AU4789" i="35"/>
  <c r="AU4788" i="35"/>
  <c r="AU4787" i="35"/>
  <c r="AU4786" i="35"/>
  <c r="AU4785" i="35"/>
  <c r="AU4784" i="35"/>
  <c r="AU4783" i="35"/>
  <c r="AU4782" i="35"/>
  <c r="AU4781" i="35"/>
  <c r="AU4780" i="35"/>
  <c r="AU4779" i="35"/>
  <c r="AU4778" i="35"/>
  <c r="AU4777" i="35"/>
  <c r="AU4776" i="35"/>
  <c r="AU4775" i="35"/>
  <c r="AU4774" i="35"/>
  <c r="AU4773" i="35"/>
  <c r="AU4772" i="35"/>
  <c r="AU4771" i="35"/>
  <c r="AU4770" i="35"/>
  <c r="AU4769" i="35"/>
  <c r="AU4768" i="35"/>
  <c r="AU4767" i="35"/>
  <c r="AU4766" i="35"/>
  <c r="AU4765" i="35"/>
  <c r="AU4764" i="35"/>
  <c r="AU4763" i="35"/>
  <c r="AU4762" i="35"/>
  <c r="AU4761" i="35"/>
  <c r="AU4760" i="35"/>
  <c r="AU4759" i="35"/>
  <c r="AU4758" i="35"/>
  <c r="AU4757" i="35"/>
  <c r="AU4756" i="35"/>
  <c r="AU4755" i="35"/>
  <c r="AU4754" i="35"/>
  <c r="AU4753" i="35"/>
  <c r="AU4752" i="35"/>
  <c r="AU4751" i="35"/>
  <c r="AU4750" i="35"/>
  <c r="AU4749" i="35"/>
  <c r="AU4748" i="35"/>
  <c r="AU4747" i="35"/>
  <c r="AU4746" i="35"/>
  <c r="AU4745" i="35"/>
  <c r="AU4744" i="35"/>
  <c r="AU4743" i="35"/>
  <c r="AU4742" i="35"/>
  <c r="AU4741" i="35"/>
  <c r="AU4740" i="35"/>
  <c r="AU4739" i="35"/>
  <c r="AU4738" i="35"/>
  <c r="AU4737" i="35"/>
  <c r="AU4736" i="35"/>
  <c r="AU4735" i="35"/>
  <c r="AU4734" i="35"/>
  <c r="AU4733" i="35"/>
  <c r="AU4732" i="35"/>
  <c r="AU4731" i="35"/>
  <c r="AU4730" i="35"/>
  <c r="AU4729" i="35"/>
  <c r="AU4728" i="35"/>
  <c r="AU4727" i="35"/>
  <c r="AU4726" i="35"/>
  <c r="AU4725" i="35"/>
  <c r="AU4724" i="35"/>
  <c r="AU4723" i="35"/>
  <c r="AU4722" i="35"/>
  <c r="AU4721" i="35"/>
  <c r="AU4720" i="35"/>
  <c r="AU4719" i="35"/>
  <c r="AU4718" i="35"/>
  <c r="AU4717" i="35"/>
  <c r="AU4716" i="35"/>
  <c r="AU4715" i="35"/>
  <c r="AU4714" i="35"/>
  <c r="AU4713" i="35"/>
  <c r="AU4712" i="35"/>
  <c r="AU4711" i="35"/>
  <c r="AU4710" i="35"/>
  <c r="AU4709" i="35"/>
  <c r="AU4708" i="35"/>
  <c r="AU4707" i="35"/>
  <c r="AU4706" i="35"/>
  <c r="AU4705" i="35"/>
  <c r="AU4704" i="35"/>
  <c r="AU4703" i="35"/>
  <c r="AU4702" i="35"/>
  <c r="AU4701" i="35"/>
  <c r="AU4700" i="35"/>
  <c r="AU4699" i="35"/>
  <c r="AU4698" i="35"/>
  <c r="AU4697" i="35"/>
  <c r="AU4696" i="35"/>
  <c r="AU4695" i="35"/>
  <c r="AU4694" i="35"/>
  <c r="AU4693" i="35"/>
  <c r="AU4692" i="35"/>
  <c r="AU4691" i="35"/>
  <c r="AU4690" i="35"/>
  <c r="AU4689" i="35"/>
  <c r="AU4688" i="35"/>
  <c r="AU4687" i="35"/>
  <c r="AU4686" i="35"/>
  <c r="AU4685" i="35"/>
  <c r="AU4684" i="35"/>
  <c r="AU4683" i="35"/>
  <c r="AU4682" i="35"/>
  <c r="AU4681" i="35"/>
  <c r="AU4680" i="35"/>
  <c r="AU4679" i="35"/>
  <c r="AU4678" i="35"/>
  <c r="AU4677" i="35"/>
  <c r="AU4676" i="35"/>
  <c r="AU4675" i="35"/>
  <c r="AU4674" i="35"/>
  <c r="AU4673" i="35"/>
  <c r="AU4672" i="35"/>
  <c r="AU4671" i="35"/>
  <c r="AU4670" i="35"/>
  <c r="AU4669" i="35"/>
  <c r="AU4668" i="35"/>
  <c r="AU4667" i="35"/>
  <c r="AU4666" i="35"/>
  <c r="AU4665" i="35"/>
  <c r="AU4664" i="35"/>
  <c r="AU4663" i="35"/>
  <c r="AU4662" i="35"/>
  <c r="AU4661" i="35"/>
  <c r="AU4660" i="35"/>
  <c r="AU4659" i="35"/>
  <c r="AU4658" i="35"/>
  <c r="AU4657" i="35"/>
  <c r="AU4656" i="35"/>
  <c r="AU4655" i="35"/>
  <c r="AU4654" i="35"/>
  <c r="AU4653" i="35"/>
  <c r="AU4652" i="35"/>
  <c r="AU4651" i="35"/>
  <c r="AU4650" i="35"/>
  <c r="AU4649" i="35"/>
  <c r="AU4648" i="35"/>
  <c r="AU4647" i="35"/>
  <c r="AU4646" i="35"/>
  <c r="AU4645" i="35"/>
  <c r="AU4644" i="35"/>
  <c r="AU4643" i="35"/>
  <c r="AU4642" i="35"/>
  <c r="AU4641" i="35"/>
  <c r="AU4640" i="35"/>
  <c r="AU4639" i="35"/>
  <c r="AU4638" i="35"/>
  <c r="AU4637" i="35"/>
  <c r="AU4636" i="35"/>
  <c r="AU4635" i="35"/>
  <c r="AU4634" i="35"/>
  <c r="AU4633" i="35"/>
  <c r="AU4632" i="35"/>
  <c r="AU4631" i="35"/>
  <c r="AU4630" i="35"/>
  <c r="AU4629" i="35"/>
  <c r="AU4628" i="35"/>
  <c r="AU4627" i="35"/>
  <c r="AU4626" i="35"/>
  <c r="AU4625" i="35"/>
  <c r="AU4624" i="35"/>
  <c r="AU4623" i="35"/>
  <c r="AU4622" i="35"/>
  <c r="AU4621" i="35"/>
  <c r="AU4620" i="35"/>
  <c r="AU4619" i="35"/>
  <c r="AU4618" i="35"/>
  <c r="AU4617" i="35"/>
  <c r="AU4616" i="35"/>
  <c r="AU4615" i="35"/>
  <c r="AU4614" i="35"/>
  <c r="AU4613" i="35"/>
  <c r="AU4612" i="35"/>
  <c r="AU4611" i="35"/>
  <c r="AU4610" i="35"/>
  <c r="AU4609" i="35"/>
  <c r="AU4608" i="35"/>
  <c r="AU4607" i="35"/>
  <c r="AU4606" i="35"/>
  <c r="AU4605" i="35"/>
  <c r="AU4604" i="35"/>
  <c r="AU4603" i="35"/>
  <c r="AU4602" i="35"/>
  <c r="AU4601" i="35"/>
  <c r="AU4600" i="35"/>
  <c r="AU4599" i="35"/>
  <c r="AU4598" i="35"/>
  <c r="AU4597" i="35"/>
  <c r="AU4596" i="35"/>
  <c r="AU4595" i="35"/>
  <c r="AU4594" i="35"/>
  <c r="AU4593" i="35"/>
  <c r="AU4592" i="35"/>
  <c r="AU4591" i="35"/>
  <c r="AU4590" i="35"/>
  <c r="AU4589" i="35"/>
  <c r="AU4588" i="35"/>
  <c r="AU4587" i="35"/>
  <c r="AU4586" i="35"/>
  <c r="AU4585" i="35"/>
  <c r="AU4584" i="35"/>
  <c r="AU4583" i="35"/>
  <c r="AU4582" i="35"/>
  <c r="AU4581" i="35"/>
  <c r="AU4580" i="35"/>
  <c r="AU4579" i="35"/>
  <c r="AU4578" i="35"/>
  <c r="AU4577" i="35"/>
  <c r="AU4576" i="35"/>
  <c r="AU4575" i="35"/>
  <c r="AU4574" i="35"/>
  <c r="AU4573" i="35"/>
  <c r="AU4572" i="35"/>
  <c r="AU4571" i="35"/>
  <c r="AU4570" i="35"/>
  <c r="AU4569" i="35"/>
  <c r="AU4568" i="35"/>
  <c r="AU4567" i="35"/>
  <c r="AU4566" i="35"/>
  <c r="AU4565" i="35"/>
  <c r="AU4564" i="35"/>
  <c r="AU4563" i="35"/>
  <c r="AU4562" i="35"/>
  <c r="AU4561" i="35"/>
  <c r="AU4560" i="35"/>
  <c r="AU4559" i="35"/>
  <c r="AU4558" i="35"/>
  <c r="AU4557" i="35"/>
  <c r="AU4556" i="35"/>
  <c r="AU4555" i="35"/>
  <c r="AU4554" i="35"/>
  <c r="AU4553" i="35"/>
  <c r="AU4552" i="35"/>
  <c r="AU4551" i="35"/>
  <c r="AU4550" i="35"/>
  <c r="AU4549" i="35"/>
  <c r="AU4548" i="35"/>
  <c r="AU4547" i="35"/>
  <c r="AU4546" i="35"/>
  <c r="AU4545" i="35"/>
  <c r="AU4544" i="35"/>
  <c r="AU4543" i="35"/>
  <c r="AU4542" i="35"/>
  <c r="AU4541" i="35"/>
  <c r="AU4540" i="35"/>
  <c r="AU4539" i="35"/>
  <c r="AU4538" i="35"/>
  <c r="AU4537" i="35"/>
  <c r="AU4536" i="35"/>
  <c r="AU4535" i="35"/>
  <c r="AU4534" i="35"/>
  <c r="AU4533" i="35"/>
  <c r="AU4532" i="35"/>
  <c r="AU4531" i="35"/>
  <c r="AU4530" i="35"/>
  <c r="AU4529" i="35"/>
  <c r="AU4528" i="35"/>
  <c r="AU4527" i="35"/>
  <c r="AU4526" i="35"/>
  <c r="AU4525" i="35"/>
  <c r="AU4524" i="35"/>
  <c r="AU4523" i="35"/>
  <c r="AU4522" i="35"/>
  <c r="AU4521" i="35"/>
  <c r="AU4520" i="35"/>
  <c r="AU4519" i="35"/>
  <c r="AU4518" i="35"/>
  <c r="AU4517" i="35"/>
  <c r="AU4516" i="35"/>
  <c r="AU4515" i="35"/>
  <c r="AU4514" i="35"/>
  <c r="AU4513" i="35"/>
  <c r="AU4512" i="35"/>
  <c r="AU4511" i="35"/>
  <c r="AU4510" i="35"/>
  <c r="AU4509" i="35"/>
  <c r="AU4508" i="35"/>
  <c r="AU4507" i="35"/>
  <c r="AU4506" i="35"/>
  <c r="AU4505" i="35"/>
  <c r="AU4504" i="35"/>
  <c r="AU4503" i="35"/>
  <c r="AU4502" i="35"/>
  <c r="AU4501" i="35"/>
  <c r="AU4500" i="35"/>
  <c r="AU4499" i="35"/>
  <c r="AU4498" i="35"/>
  <c r="AU4497" i="35"/>
  <c r="AU4496" i="35"/>
  <c r="AU4495" i="35"/>
  <c r="AU4494" i="35"/>
  <c r="AU4493" i="35"/>
  <c r="AU4492" i="35"/>
  <c r="AU4491" i="35"/>
  <c r="AU4490" i="35"/>
  <c r="AU4489" i="35"/>
  <c r="AU4488" i="35"/>
  <c r="AU4487" i="35"/>
  <c r="AU4486" i="35"/>
  <c r="AU4485" i="35"/>
  <c r="AU4484" i="35"/>
  <c r="AU4483" i="35"/>
  <c r="AU4482" i="35"/>
  <c r="AU4481" i="35"/>
  <c r="AU4480" i="35"/>
  <c r="AU4479" i="35"/>
  <c r="AU4478" i="35"/>
  <c r="AU4477" i="35"/>
  <c r="AU4476" i="35"/>
  <c r="AU4475" i="35"/>
  <c r="AU4474" i="35"/>
  <c r="AU4473" i="35"/>
  <c r="AU4472" i="35"/>
  <c r="AU4471" i="35"/>
  <c r="AU4470" i="35"/>
  <c r="AU4469" i="35"/>
  <c r="AU4468" i="35"/>
  <c r="AU4467" i="35"/>
  <c r="AU4466" i="35"/>
  <c r="AU4465" i="35"/>
  <c r="AU4464" i="35"/>
  <c r="AU4463" i="35"/>
  <c r="AU4462" i="35"/>
  <c r="AU4461" i="35"/>
  <c r="AU4460" i="35"/>
  <c r="AU4459" i="35"/>
  <c r="AU4458" i="35"/>
  <c r="AU4457" i="35"/>
  <c r="AU4456" i="35"/>
  <c r="AU4455" i="35"/>
  <c r="AU4454" i="35"/>
  <c r="AU4453" i="35"/>
  <c r="AU4452" i="35"/>
  <c r="AU4451" i="35"/>
  <c r="AU4450" i="35"/>
  <c r="AU4449" i="35"/>
  <c r="AU4448" i="35"/>
  <c r="AU4447" i="35"/>
  <c r="AU4446" i="35"/>
  <c r="AU4445" i="35"/>
  <c r="AU4444" i="35"/>
  <c r="AU4443" i="35"/>
  <c r="AU4442" i="35"/>
  <c r="AU4441" i="35"/>
  <c r="AU4440" i="35"/>
  <c r="AU4439" i="35"/>
  <c r="AU4438" i="35"/>
  <c r="AU4437" i="35"/>
  <c r="AU4436" i="35"/>
  <c r="AU4435" i="35"/>
  <c r="AU4434" i="35"/>
  <c r="AU4433" i="35"/>
  <c r="AU4432" i="35"/>
  <c r="AU4431" i="35"/>
  <c r="AU4430" i="35"/>
  <c r="AU4429" i="35"/>
  <c r="AU4428" i="35"/>
  <c r="AU4427" i="35"/>
  <c r="AU4426" i="35"/>
  <c r="AU4425" i="35"/>
  <c r="AU4424" i="35"/>
  <c r="AU4423" i="35"/>
  <c r="AU4422" i="35"/>
  <c r="AU4421" i="35"/>
  <c r="AU4420" i="35"/>
  <c r="AU4419" i="35"/>
  <c r="AU4418" i="35"/>
  <c r="AU4417" i="35"/>
  <c r="AU4416" i="35"/>
  <c r="AU4415" i="35"/>
  <c r="AU4414" i="35"/>
  <c r="AU4413" i="35"/>
  <c r="AU4412" i="35"/>
  <c r="AU4411" i="35"/>
  <c r="AU4410" i="35"/>
  <c r="AU4409" i="35"/>
  <c r="AU4408" i="35"/>
  <c r="AU4407" i="35"/>
  <c r="AU4406" i="35"/>
  <c r="AU4405" i="35"/>
  <c r="AU4404" i="35"/>
  <c r="AU4403" i="35"/>
  <c r="AU4402" i="35"/>
  <c r="AU4401" i="35"/>
  <c r="AU4400" i="35"/>
  <c r="AU4399" i="35"/>
  <c r="AU4398" i="35"/>
  <c r="AU4397" i="35"/>
  <c r="AU4396" i="35"/>
  <c r="AU4395" i="35"/>
  <c r="AU4394" i="35"/>
  <c r="AU4393" i="35"/>
  <c r="AU4392" i="35"/>
  <c r="AU4391" i="35"/>
  <c r="AU4390" i="35"/>
  <c r="AU4389" i="35"/>
  <c r="AU4388" i="35"/>
  <c r="AU4387" i="35"/>
  <c r="AU4386" i="35"/>
  <c r="AU4385" i="35"/>
  <c r="AU4384" i="35"/>
  <c r="AU4383" i="35"/>
  <c r="AU4382" i="35"/>
  <c r="AU4381" i="35"/>
  <c r="AU4380" i="35"/>
  <c r="AU4379" i="35"/>
  <c r="AU4378" i="35"/>
  <c r="AU4377" i="35"/>
  <c r="AU4376" i="35"/>
  <c r="AU4375" i="35"/>
  <c r="AU4374" i="35"/>
  <c r="AU4373" i="35"/>
  <c r="AU4372" i="35"/>
  <c r="AU4371" i="35"/>
  <c r="AU4370" i="35"/>
  <c r="AU4369" i="35"/>
  <c r="AU4368" i="35"/>
  <c r="AU4367" i="35"/>
  <c r="AU4366" i="35"/>
  <c r="AU4365" i="35"/>
  <c r="AU4364" i="35"/>
  <c r="AU4363" i="35"/>
  <c r="AU4362" i="35"/>
  <c r="AU4361" i="35"/>
  <c r="AU4360" i="35"/>
  <c r="AU4359" i="35"/>
  <c r="AU4358" i="35"/>
  <c r="AU4357" i="35"/>
  <c r="AU4356" i="35"/>
  <c r="AU4355" i="35"/>
  <c r="AU4354" i="35"/>
  <c r="AU4353" i="35"/>
  <c r="AU4352" i="35"/>
  <c r="AU4351" i="35"/>
  <c r="AU4350" i="35"/>
  <c r="AU4349" i="35"/>
  <c r="AU4348" i="35"/>
  <c r="AU4347" i="35"/>
  <c r="AU4346" i="35"/>
  <c r="AU4345" i="35"/>
  <c r="AU4344" i="35"/>
  <c r="AU4343" i="35"/>
  <c r="AU4342" i="35"/>
  <c r="AU4341" i="35"/>
  <c r="AU4340" i="35"/>
  <c r="AU4339" i="35"/>
  <c r="AU4338" i="35"/>
  <c r="AU4337" i="35"/>
  <c r="AU4336" i="35"/>
  <c r="AU4335" i="35"/>
  <c r="AU4334" i="35"/>
  <c r="AU4333" i="35"/>
  <c r="AU4332" i="35"/>
  <c r="AU4331" i="35"/>
  <c r="AU4330" i="35"/>
  <c r="AU4329" i="35"/>
  <c r="AU4328" i="35"/>
  <c r="AU4327" i="35"/>
  <c r="AU4326" i="35"/>
  <c r="AU4325" i="35"/>
  <c r="AU4324" i="35"/>
  <c r="AU4323" i="35"/>
  <c r="AU4322" i="35"/>
  <c r="AU4321" i="35"/>
  <c r="AU4320" i="35"/>
  <c r="AU4319" i="35"/>
  <c r="AU4318" i="35"/>
  <c r="AU4317" i="35"/>
  <c r="AU4316" i="35"/>
  <c r="AU4315" i="35"/>
  <c r="AU4314" i="35"/>
  <c r="AU4313" i="35"/>
  <c r="AU4312" i="35"/>
  <c r="AU4311" i="35"/>
  <c r="AU4310" i="35"/>
  <c r="AU4309" i="35"/>
  <c r="AU4308" i="35"/>
  <c r="AU4307" i="35"/>
  <c r="AU4306" i="35"/>
  <c r="AU4305" i="35"/>
  <c r="AU4304" i="35"/>
  <c r="AU4303" i="35"/>
  <c r="AU4302" i="35"/>
  <c r="AU4301" i="35"/>
  <c r="AU4300" i="35"/>
  <c r="AU4299" i="35"/>
  <c r="AU4298" i="35"/>
  <c r="AU4297" i="35"/>
  <c r="AU4296" i="35"/>
  <c r="AU4295" i="35"/>
  <c r="AU4294" i="35"/>
  <c r="AU4293" i="35"/>
  <c r="AU4292" i="35"/>
  <c r="AU4291" i="35"/>
  <c r="AU4290" i="35"/>
  <c r="AU4289" i="35"/>
  <c r="AU4288" i="35"/>
  <c r="AU4287" i="35"/>
  <c r="AU4286" i="35"/>
  <c r="AU4285" i="35"/>
  <c r="AU4284" i="35"/>
  <c r="AU4283" i="35"/>
  <c r="AU4282" i="35"/>
  <c r="AU4281" i="35"/>
  <c r="AU4280" i="35"/>
  <c r="AU4279" i="35"/>
  <c r="AU4278" i="35"/>
  <c r="AU4277" i="35"/>
  <c r="AU4276" i="35"/>
  <c r="AU4275" i="35"/>
  <c r="AU4274" i="35"/>
  <c r="AU4273" i="35"/>
  <c r="AU4272" i="35"/>
  <c r="AU4271" i="35"/>
  <c r="AU4270" i="35"/>
  <c r="AU4269" i="35"/>
  <c r="AU4268" i="35"/>
  <c r="AU4267" i="35"/>
  <c r="AU4266" i="35"/>
  <c r="AU4265" i="35"/>
  <c r="AU4264" i="35"/>
  <c r="AU4263" i="35"/>
  <c r="AU4262" i="35"/>
  <c r="AU4261" i="35"/>
  <c r="AU4260" i="35"/>
  <c r="AU4259" i="35"/>
  <c r="AU4258" i="35"/>
  <c r="AU4257" i="35"/>
  <c r="AU4256" i="35"/>
  <c r="AU4255" i="35"/>
  <c r="AU4254" i="35"/>
  <c r="AU4253" i="35"/>
  <c r="AU4252" i="35"/>
  <c r="AU4251" i="35"/>
  <c r="AU4250" i="35"/>
  <c r="AU4249" i="35"/>
  <c r="AU4248" i="35"/>
  <c r="AU4247" i="35"/>
  <c r="AU4246" i="35"/>
  <c r="AU4245" i="35"/>
  <c r="AU4244" i="35"/>
  <c r="AU4243" i="35"/>
  <c r="AU4242" i="35"/>
  <c r="AU4241" i="35"/>
  <c r="AU4240" i="35"/>
  <c r="AU4239" i="35"/>
  <c r="AU4238" i="35"/>
  <c r="AU4237" i="35"/>
  <c r="AU4236" i="35"/>
  <c r="AU4235" i="35"/>
  <c r="AU4234" i="35"/>
  <c r="AU4233" i="35"/>
  <c r="AU4232" i="35"/>
  <c r="AU4231" i="35"/>
  <c r="AU4230" i="35"/>
  <c r="AU4229" i="35"/>
  <c r="AU4228" i="35"/>
  <c r="AU4227" i="35"/>
  <c r="AU4226" i="35"/>
  <c r="AU4225" i="35"/>
  <c r="AU4224" i="35"/>
  <c r="AU4223" i="35"/>
  <c r="AU4222" i="35"/>
  <c r="AU4221" i="35"/>
  <c r="AU4220" i="35"/>
  <c r="AU4219" i="35"/>
  <c r="AU4218" i="35"/>
  <c r="AU4217" i="35"/>
  <c r="AU4216" i="35"/>
  <c r="AU4215" i="35"/>
  <c r="AU4214" i="35"/>
  <c r="AU4213" i="35"/>
  <c r="AU4212" i="35"/>
  <c r="AU4211" i="35"/>
  <c r="AU4210" i="35"/>
  <c r="AU4209" i="35"/>
  <c r="AU4208" i="35"/>
  <c r="AU4207" i="35"/>
  <c r="AU4206" i="35"/>
  <c r="AU4205" i="35"/>
  <c r="AU4204" i="35"/>
  <c r="AU4203" i="35"/>
  <c r="AU4202" i="35"/>
  <c r="AU4201" i="35"/>
  <c r="AU4200" i="35"/>
  <c r="AU4199" i="35"/>
  <c r="AU4198" i="35"/>
  <c r="AU4197" i="35"/>
  <c r="AU4196" i="35"/>
  <c r="AU4195" i="35"/>
  <c r="AU4194" i="35"/>
  <c r="AU4193" i="35"/>
  <c r="AU4192" i="35"/>
  <c r="AU4191" i="35"/>
  <c r="AU4190" i="35"/>
  <c r="AU4189" i="35"/>
  <c r="AU4188" i="35"/>
  <c r="AU4187" i="35"/>
  <c r="AU4186" i="35"/>
  <c r="AU4185" i="35"/>
  <c r="AU4184" i="35"/>
  <c r="AU4183" i="35"/>
  <c r="AU4182" i="35"/>
  <c r="AU4181" i="35"/>
  <c r="AU4180" i="35"/>
  <c r="AU4179" i="35"/>
  <c r="AU4178" i="35"/>
  <c r="AU4177" i="35"/>
  <c r="AU4176" i="35"/>
  <c r="AU4175" i="35"/>
  <c r="AU4174" i="35"/>
  <c r="AU4173" i="35"/>
  <c r="AU4172" i="35"/>
  <c r="AU4171" i="35"/>
  <c r="AU4170" i="35"/>
  <c r="AU4169" i="35"/>
  <c r="AU4168" i="35"/>
  <c r="AU4167" i="35"/>
  <c r="AU4166" i="35"/>
  <c r="AU4165" i="35"/>
  <c r="AU4164" i="35"/>
  <c r="AU4163" i="35"/>
  <c r="AU4162" i="35"/>
  <c r="AU4161" i="35"/>
  <c r="AU4160" i="35"/>
  <c r="AU4159" i="35"/>
  <c r="AU4158" i="35"/>
  <c r="AU4157" i="35"/>
  <c r="AU4156" i="35"/>
  <c r="AU4155" i="35"/>
  <c r="AU4154" i="35"/>
  <c r="AU4153" i="35"/>
  <c r="AU4152" i="35"/>
  <c r="AU4151" i="35"/>
  <c r="AU4150" i="35"/>
  <c r="AU4149" i="35"/>
  <c r="AU4148" i="35"/>
  <c r="AU4147" i="35"/>
  <c r="AU4146" i="35"/>
  <c r="AU4145" i="35"/>
  <c r="AU4144" i="35"/>
  <c r="AU4143" i="35"/>
  <c r="AU4142" i="35"/>
  <c r="AU4141" i="35"/>
  <c r="AU4140" i="35"/>
  <c r="AU4139" i="35"/>
  <c r="AU4138" i="35"/>
  <c r="AU4137" i="35"/>
  <c r="AU4136" i="35"/>
  <c r="AU4135" i="35"/>
  <c r="AU4134" i="35"/>
  <c r="AU4133" i="35"/>
  <c r="AU4132" i="35"/>
  <c r="AU4131" i="35"/>
  <c r="AU4130" i="35"/>
  <c r="AU4129" i="35"/>
  <c r="AU4128" i="35"/>
  <c r="AU4127" i="35"/>
  <c r="AU4126" i="35"/>
  <c r="AU4125" i="35"/>
  <c r="AU4124" i="35"/>
  <c r="AU4123" i="35"/>
  <c r="AU4122" i="35"/>
  <c r="AU4121" i="35"/>
  <c r="AU4120" i="35"/>
  <c r="AU4119" i="35"/>
  <c r="AU4118" i="35"/>
  <c r="AU4117" i="35"/>
  <c r="AU4116" i="35"/>
  <c r="AU4115" i="35"/>
  <c r="AU4114" i="35"/>
  <c r="AU4113" i="35"/>
  <c r="AU4112" i="35"/>
  <c r="AU4111" i="35"/>
  <c r="AU4110" i="35"/>
  <c r="AU4109" i="35"/>
  <c r="AU4108" i="35"/>
  <c r="AU4107" i="35"/>
  <c r="AU4106" i="35"/>
  <c r="AU4105" i="35"/>
  <c r="AU4104" i="35"/>
  <c r="AU4103" i="35"/>
  <c r="AU4102" i="35"/>
  <c r="AU4101" i="35"/>
  <c r="AU4100" i="35"/>
  <c r="AU4099" i="35"/>
  <c r="AU4098" i="35"/>
  <c r="AU4097" i="35"/>
  <c r="AU4096" i="35"/>
  <c r="AU4095" i="35"/>
  <c r="AU4094" i="35"/>
  <c r="AU4093" i="35"/>
  <c r="AU4092" i="35"/>
  <c r="AU4091" i="35"/>
  <c r="AU4090" i="35"/>
  <c r="AU4089" i="35"/>
  <c r="AU4088" i="35"/>
  <c r="AU4087" i="35"/>
  <c r="AU4086" i="35"/>
  <c r="AU4085" i="35"/>
  <c r="AU4084" i="35"/>
  <c r="AU4083" i="35"/>
  <c r="AU4082" i="35"/>
  <c r="AU4081" i="35"/>
  <c r="AU4080" i="35"/>
  <c r="AU4079" i="35"/>
  <c r="AU4078" i="35"/>
  <c r="AU4077" i="35"/>
  <c r="AU4076" i="35"/>
  <c r="AU4075" i="35"/>
  <c r="AU4074" i="35"/>
  <c r="AU4073" i="35"/>
  <c r="AU4072" i="35"/>
  <c r="AU4071" i="35"/>
  <c r="AU4070" i="35"/>
  <c r="AU4069" i="35"/>
  <c r="AU4068" i="35"/>
  <c r="AU4067" i="35"/>
  <c r="AU4066" i="35"/>
  <c r="AU4065" i="35"/>
  <c r="AU4064" i="35"/>
  <c r="AU4063" i="35"/>
  <c r="AU4062" i="35"/>
  <c r="AU4061" i="35"/>
  <c r="AU4060" i="35"/>
  <c r="AU4059" i="35"/>
  <c r="AU4058" i="35"/>
  <c r="AU4057" i="35"/>
  <c r="AU4056" i="35"/>
  <c r="AU4055" i="35"/>
  <c r="AU4054" i="35"/>
  <c r="AU4053" i="35"/>
  <c r="AU4052" i="35"/>
  <c r="AU4051" i="35"/>
  <c r="AU4050" i="35"/>
  <c r="AU4049" i="35"/>
  <c r="AU4048" i="35"/>
  <c r="AU4047" i="35"/>
  <c r="AU4046" i="35"/>
  <c r="AU4045" i="35"/>
  <c r="AU4044" i="35"/>
  <c r="AU4043" i="35"/>
  <c r="AU4042" i="35"/>
  <c r="AU4041" i="35"/>
  <c r="AU4040" i="35"/>
  <c r="AU4039" i="35"/>
  <c r="AU4038" i="35"/>
  <c r="AU4037" i="35"/>
  <c r="AU4036" i="35"/>
  <c r="AU4035" i="35"/>
  <c r="AU4034" i="35"/>
  <c r="AU4033" i="35"/>
  <c r="AU4032" i="35"/>
  <c r="AU4031" i="35"/>
  <c r="AU4030" i="35"/>
  <c r="AU4029" i="35"/>
  <c r="AU4028" i="35"/>
  <c r="AU4027" i="35"/>
  <c r="AU4026" i="35"/>
  <c r="AU4025" i="35"/>
  <c r="AU4024" i="35"/>
  <c r="AU4023" i="35"/>
  <c r="AU4022" i="35"/>
  <c r="AU4021" i="35"/>
  <c r="AU4020" i="35"/>
  <c r="AU4019" i="35"/>
  <c r="AU4018" i="35"/>
  <c r="AU4017" i="35"/>
  <c r="AU4016" i="35"/>
  <c r="AU4015" i="35"/>
  <c r="AU4014" i="35"/>
  <c r="AU4013" i="35"/>
  <c r="AU4012" i="35"/>
  <c r="AU4011" i="35"/>
  <c r="AU4010" i="35"/>
  <c r="AU4009" i="35"/>
  <c r="AU4008" i="35"/>
  <c r="AU4007" i="35"/>
  <c r="AU4006" i="35"/>
  <c r="AU4005" i="35"/>
  <c r="AU4004" i="35"/>
  <c r="AU4003" i="35"/>
  <c r="AU4002" i="35"/>
  <c r="AU4001" i="35"/>
  <c r="AU4000" i="35"/>
  <c r="AU3999" i="35"/>
  <c r="AU3998" i="35"/>
  <c r="AU3997" i="35"/>
  <c r="AU3996" i="35"/>
  <c r="AU3995" i="35"/>
  <c r="AU3994" i="35"/>
  <c r="AU3993" i="35"/>
  <c r="AU3992" i="35"/>
  <c r="AU3991" i="35"/>
  <c r="AU3990" i="35"/>
  <c r="AU3989" i="35"/>
  <c r="AU3988" i="35"/>
  <c r="AU3987" i="35"/>
  <c r="AU3986" i="35"/>
  <c r="AU3985" i="35"/>
  <c r="AU3984" i="35"/>
  <c r="AU3983" i="35"/>
  <c r="AU3982" i="35"/>
  <c r="AU3981" i="35"/>
  <c r="AU3980" i="35"/>
  <c r="AU3979" i="35"/>
  <c r="AU3978" i="35"/>
  <c r="AU3977" i="35"/>
  <c r="AU3976" i="35"/>
  <c r="AU3975" i="35"/>
  <c r="AU3974" i="35"/>
  <c r="AU3973" i="35"/>
  <c r="AU3972" i="35"/>
  <c r="AU3971" i="35"/>
  <c r="AU3970" i="35"/>
  <c r="AU3969" i="35"/>
  <c r="AU3968" i="35"/>
  <c r="AU3967" i="35"/>
  <c r="AU3966" i="35"/>
  <c r="AU3965" i="35"/>
  <c r="AU3964" i="35"/>
  <c r="AU3963" i="35"/>
  <c r="AU3962" i="35"/>
  <c r="AU3961" i="35"/>
  <c r="AU3960" i="35"/>
  <c r="AU3959" i="35"/>
  <c r="AU3958" i="35"/>
  <c r="AU3957" i="35"/>
  <c r="AU3956" i="35"/>
  <c r="AU3955" i="35"/>
  <c r="AU3954" i="35"/>
  <c r="AU3953" i="35"/>
  <c r="AU3952" i="35"/>
  <c r="AU3951" i="35"/>
  <c r="AU3950" i="35"/>
  <c r="AU3949" i="35"/>
  <c r="AU3948" i="35"/>
  <c r="AU3947" i="35"/>
  <c r="AU3946" i="35"/>
  <c r="AU3945" i="35"/>
  <c r="AU3944" i="35"/>
  <c r="AU3943" i="35"/>
  <c r="AU3942" i="35"/>
  <c r="AU3941" i="35"/>
  <c r="AU3940" i="35"/>
  <c r="AU3939" i="35"/>
  <c r="AU3938" i="35"/>
  <c r="AU3937" i="35"/>
  <c r="AU3936" i="35"/>
  <c r="AU3935" i="35"/>
  <c r="AU3934" i="35"/>
  <c r="AU3933" i="35"/>
  <c r="AU3932" i="35"/>
  <c r="AU3931" i="35"/>
  <c r="AU3930" i="35"/>
  <c r="AU3929" i="35"/>
  <c r="AU3928" i="35"/>
  <c r="AU3927" i="35"/>
  <c r="AU3926" i="35"/>
  <c r="AU3925" i="35"/>
  <c r="AU3924" i="35"/>
  <c r="AU3923" i="35"/>
  <c r="AU3922" i="35"/>
  <c r="AU3921" i="35"/>
  <c r="AU3920" i="35"/>
  <c r="AU3919" i="35"/>
  <c r="AU3918" i="35"/>
  <c r="AU3917" i="35"/>
  <c r="AU3916" i="35"/>
  <c r="AU3915" i="35"/>
  <c r="AU3914" i="35"/>
  <c r="AU3913" i="35"/>
  <c r="AU3912" i="35"/>
  <c r="AU3911" i="35"/>
  <c r="AU3910" i="35"/>
  <c r="AU3909" i="35"/>
  <c r="AU3908" i="35"/>
  <c r="AU3907" i="35"/>
  <c r="AU3906" i="35"/>
  <c r="AU3905" i="35"/>
  <c r="AU3904" i="35"/>
  <c r="AU3903" i="35"/>
  <c r="AU3902" i="35"/>
  <c r="AU3901" i="35"/>
  <c r="AU3900" i="35"/>
  <c r="AU3899" i="35"/>
  <c r="AU3898" i="35"/>
  <c r="AU3897" i="35"/>
  <c r="AU3896" i="35"/>
  <c r="AU3895" i="35"/>
  <c r="AU3894" i="35"/>
  <c r="AU3893" i="35"/>
  <c r="AU3892" i="35"/>
  <c r="AU3891" i="35"/>
  <c r="AU3890" i="35"/>
  <c r="AU3889" i="35"/>
  <c r="AU3888" i="35"/>
  <c r="AU3887" i="35"/>
  <c r="AU3886" i="35"/>
  <c r="AU3885" i="35"/>
  <c r="AU3884" i="35"/>
  <c r="AU3883" i="35"/>
  <c r="AU3882" i="35"/>
  <c r="AU3881" i="35"/>
  <c r="AU3880" i="35"/>
  <c r="AU3879" i="35"/>
  <c r="AU3878" i="35"/>
  <c r="AU3877" i="35"/>
  <c r="AU3876" i="35"/>
  <c r="AU3875" i="35"/>
  <c r="AU3874" i="35"/>
  <c r="AU3873" i="35"/>
  <c r="AU3872" i="35"/>
  <c r="AU3871" i="35"/>
  <c r="AU3870" i="35"/>
  <c r="AU3869" i="35"/>
  <c r="AU3868" i="35"/>
  <c r="AU3867" i="35"/>
  <c r="AU3866" i="35"/>
  <c r="AU3865" i="35"/>
  <c r="AU3864" i="35"/>
  <c r="AU3863" i="35"/>
  <c r="AU3862" i="35"/>
  <c r="AU3861" i="35"/>
  <c r="AU3860" i="35"/>
  <c r="AU3859" i="35"/>
  <c r="AU3858" i="35"/>
  <c r="AU3857" i="35"/>
  <c r="AU3856" i="35"/>
  <c r="AU3855" i="35"/>
  <c r="AU3854" i="35"/>
  <c r="AU3853" i="35"/>
  <c r="AU3852" i="35"/>
  <c r="AU3851" i="35"/>
  <c r="AU3850" i="35"/>
  <c r="AU3849" i="35"/>
  <c r="AU3848" i="35"/>
  <c r="AU3847" i="35"/>
  <c r="AU3846" i="35"/>
  <c r="AU3845" i="35"/>
  <c r="AU3844" i="35"/>
  <c r="AU3843" i="35"/>
  <c r="AU3842" i="35"/>
  <c r="AU3841" i="35"/>
  <c r="AU3840" i="35"/>
  <c r="AU3839" i="35"/>
  <c r="AU3838" i="35"/>
  <c r="AU3837" i="35"/>
  <c r="AU3836" i="35"/>
  <c r="AU3835" i="35"/>
  <c r="AU3834" i="35"/>
  <c r="AU3833" i="35"/>
  <c r="AU3832" i="35"/>
  <c r="AU3831" i="35"/>
  <c r="AU3830" i="35"/>
  <c r="AU3829" i="35"/>
  <c r="AU3828" i="35"/>
  <c r="AU3827" i="35"/>
  <c r="AU3826" i="35"/>
  <c r="AU3825" i="35"/>
  <c r="AU3824" i="35"/>
  <c r="AU3823" i="35"/>
  <c r="AU3822" i="35"/>
  <c r="AU3821" i="35"/>
  <c r="AU3820" i="35"/>
  <c r="AU3819" i="35"/>
  <c r="AU3818" i="35"/>
  <c r="AU3817" i="35"/>
  <c r="AU3816" i="35"/>
  <c r="AU3815" i="35"/>
  <c r="AU3814" i="35"/>
  <c r="AU3813" i="35"/>
  <c r="AU3812" i="35"/>
  <c r="AU3811" i="35"/>
  <c r="AU3810" i="35"/>
  <c r="AU3809" i="35"/>
  <c r="AU3808" i="35"/>
  <c r="AU3807" i="35"/>
  <c r="AU3806" i="35"/>
  <c r="AU3805" i="35"/>
  <c r="AU3804" i="35"/>
  <c r="AU3803" i="35"/>
  <c r="AU3802" i="35"/>
  <c r="AU3801" i="35"/>
  <c r="AU3800" i="35"/>
  <c r="AU3799" i="35"/>
  <c r="AU3798" i="35"/>
  <c r="AU3797" i="35"/>
  <c r="AU3796" i="35"/>
  <c r="AU3795" i="35"/>
  <c r="AU3794" i="35"/>
  <c r="AU3793" i="35"/>
  <c r="AU3792" i="35"/>
  <c r="AU3791" i="35"/>
  <c r="AU3790" i="35"/>
  <c r="AU3789" i="35"/>
  <c r="AU3788" i="35"/>
  <c r="AU3787" i="35"/>
  <c r="AU3786" i="35"/>
  <c r="AU3785" i="35"/>
  <c r="AU3784" i="35"/>
  <c r="AU3783" i="35"/>
  <c r="AU3782" i="35"/>
  <c r="AU3781" i="35"/>
  <c r="AU3780" i="35"/>
  <c r="AU3779" i="35"/>
  <c r="AU3778" i="35"/>
  <c r="AU3777" i="35"/>
  <c r="AU3776" i="35"/>
  <c r="AU3775" i="35"/>
  <c r="AU3774" i="35"/>
  <c r="AU3773" i="35"/>
  <c r="AU3772" i="35"/>
  <c r="AU3771" i="35"/>
  <c r="AU3770" i="35"/>
  <c r="AU3769" i="35"/>
  <c r="AU3768" i="35"/>
  <c r="AU3767" i="35"/>
  <c r="AU3766" i="35"/>
  <c r="AU3765" i="35"/>
  <c r="AU3764" i="35"/>
  <c r="AU3763" i="35"/>
  <c r="AU3762" i="35"/>
  <c r="AU3761" i="35"/>
  <c r="AU3760" i="35"/>
  <c r="AU3759" i="35"/>
  <c r="AU3758" i="35"/>
  <c r="AU3757" i="35"/>
  <c r="AU3756" i="35"/>
  <c r="AU3755" i="35"/>
  <c r="AU3754" i="35"/>
  <c r="AU3753" i="35"/>
  <c r="AU3752" i="35"/>
  <c r="AU3751" i="35"/>
  <c r="AU3750" i="35"/>
  <c r="AU3749" i="35"/>
  <c r="AU3748" i="35"/>
  <c r="AU3747" i="35"/>
  <c r="AU3746" i="35"/>
  <c r="AU3745" i="35"/>
  <c r="AU3744" i="35"/>
  <c r="AU3743" i="35"/>
  <c r="AU3742" i="35"/>
  <c r="AU3741" i="35"/>
  <c r="AU3740" i="35"/>
  <c r="AU3739" i="35"/>
  <c r="AU3738" i="35"/>
  <c r="AU3737" i="35"/>
  <c r="AU3736" i="35"/>
  <c r="AU3735" i="35"/>
  <c r="AU3734" i="35"/>
  <c r="AU3733" i="35"/>
  <c r="AU3732" i="35"/>
  <c r="AU3731" i="35"/>
  <c r="AU3730" i="35"/>
  <c r="AU3729" i="35"/>
  <c r="AU3728" i="35"/>
  <c r="AU3727" i="35"/>
  <c r="AU3726" i="35"/>
  <c r="AU3725" i="35"/>
  <c r="AU3724" i="35"/>
  <c r="AU3723" i="35"/>
  <c r="AU3722" i="35"/>
  <c r="AU3721" i="35"/>
  <c r="AU3720" i="35"/>
  <c r="AU3719" i="35"/>
  <c r="AU3718" i="35"/>
  <c r="AU3717" i="35"/>
  <c r="AU3716" i="35"/>
  <c r="AU3715" i="35"/>
  <c r="AU3714" i="35"/>
  <c r="AU3713" i="35"/>
  <c r="AU3712" i="35"/>
  <c r="AU3711" i="35"/>
  <c r="AU3710" i="35"/>
  <c r="AU3709" i="35"/>
  <c r="AU3708" i="35"/>
  <c r="AU3707" i="35"/>
  <c r="AU3706" i="35"/>
  <c r="AU3705" i="35"/>
  <c r="AU3704" i="35"/>
  <c r="AU3703" i="35"/>
  <c r="AU3702" i="35"/>
  <c r="AU3701" i="35"/>
  <c r="AU3700" i="35"/>
  <c r="AU3699" i="35"/>
  <c r="AU3698" i="35"/>
  <c r="AU3697" i="35"/>
  <c r="AU3696" i="35"/>
  <c r="AU3695" i="35"/>
  <c r="AU3694" i="35"/>
  <c r="AU3693" i="35"/>
  <c r="AU3692" i="35"/>
  <c r="AU3691" i="35"/>
  <c r="AU3690" i="35"/>
  <c r="AU3689" i="35"/>
  <c r="AU3688" i="35"/>
  <c r="AU3687" i="35"/>
  <c r="AU3686" i="35"/>
  <c r="AU3685" i="35"/>
  <c r="AU3684" i="35"/>
  <c r="AU3683" i="35"/>
  <c r="AU3682" i="35"/>
  <c r="AU3681" i="35"/>
  <c r="AU3680" i="35"/>
  <c r="AU3679" i="35"/>
  <c r="AU3678" i="35"/>
  <c r="AU3677" i="35"/>
  <c r="AU3676" i="35"/>
  <c r="AU3675" i="35"/>
  <c r="AU3674" i="35"/>
  <c r="AU3673" i="35"/>
  <c r="AU3672" i="35"/>
  <c r="AU3671" i="35"/>
  <c r="AU3670" i="35"/>
  <c r="AU3669" i="35"/>
  <c r="AU3668" i="35"/>
  <c r="AU3667" i="35"/>
  <c r="AU3666" i="35"/>
  <c r="AU3665" i="35"/>
  <c r="AU3664" i="35"/>
  <c r="AU3663" i="35"/>
  <c r="AU3662" i="35"/>
  <c r="AU3661" i="35"/>
  <c r="AU3660" i="35"/>
  <c r="AU3659" i="35"/>
  <c r="AU3658" i="35"/>
  <c r="AU3657" i="35"/>
  <c r="AU3656" i="35"/>
  <c r="AU3655" i="35"/>
  <c r="AU3654" i="35"/>
  <c r="AU3653" i="35"/>
  <c r="AU3652" i="35"/>
  <c r="AU3651" i="35"/>
  <c r="AU3650" i="35"/>
  <c r="AU3649" i="35"/>
  <c r="AU3648" i="35"/>
  <c r="AU3647" i="35"/>
  <c r="AU3646" i="35"/>
  <c r="AU3645" i="35"/>
  <c r="AU3644" i="35"/>
  <c r="AU3643" i="35"/>
  <c r="AU3642" i="35"/>
  <c r="AU3641" i="35"/>
  <c r="AU3640" i="35"/>
  <c r="AU3639" i="35"/>
  <c r="AU3638" i="35"/>
  <c r="AU3637" i="35"/>
  <c r="AU3636" i="35"/>
  <c r="AU3635" i="35"/>
  <c r="AU3634" i="35"/>
  <c r="AU3633" i="35"/>
  <c r="AU3632" i="35"/>
  <c r="AU3631" i="35"/>
  <c r="AU3630" i="35"/>
  <c r="AU3629" i="35"/>
  <c r="AU3628" i="35"/>
  <c r="AU3627" i="35"/>
  <c r="AU3626" i="35"/>
  <c r="AU3625" i="35"/>
  <c r="AU3624" i="35"/>
  <c r="AU3623" i="35"/>
  <c r="AU3622" i="35"/>
  <c r="AU3621" i="35"/>
  <c r="AU3620" i="35"/>
  <c r="AU3619" i="35"/>
  <c r="AU3618" i="35"/>
  <c r="AU3617" i="35"/>
  <c r="AU3616" i="35"/>
  <c r="AU3615" i="35"/>
  <c r="AU3614" i="35"/>
  <c r="AU3613" i="35"/>
  <c r="AU3612" i="35"/>
  <c r="AU3611" i="35"/>
  <c r="AU3610" i="35"/>
  <c r="AU3609" i="35"/>
  <c r="AU3608" i="35"/>
  <c r="AU3607" i="35"/>
  <c r="AU3606" i="35"/>
  <c r="AU3605" i="35"/>
  <c r="AU3604" i="35"/>
  <c r="AU3603" i="35"/>
  <c r="AU3602" i="35"/>
  <c r="AU3601" i="35"/>
  <c r="AU3600" i="35"/>
  <c r="AU3599" i="35"/>
  <c r="AU3598" i="35"/>
  <c r="AU3597" i="35"/>
  <c r="AU3596" i="35"/>
  <c r="AU3595" i="35"/>
  <c r="AU3594" i="35"/>
  <c r="AU3593" i="35"/>
  <c r="AU3592" i="35"/>
  <c r="AU3591" i="35"/>
  <c r="AU3590" i="35"/>
  <c r="AU3589" i="35"/>
  <c r="AU3588" i="35"/>
  <c r="AU3587" i="35"/>
  <c r="AU3586" i="35"/>
  <c r="AU3585" i="35"/>
  <c r="AU3584" i="35"/>
  <c r="AU3583" i="35"/>
  <c r="AU3582" i="35"/>
  <c r="AU3581" i="35"/>
  <c r="AU3580" i="35"/>
  <c r="AU3579" i="35"/>
  <c r="AU3578" i="35"/>
  <c r="AU3577" i="35"/>
  <c r="AU3576" i="35"/>
  <c r="AU3575" i="35"/>
  <c r="AU3574" i="35"/>
  <c r="AU3573" i="35"/>
  <c r="AU3572" i="35"/>
  <c r="AU3571" i="35"/>
  <c r="AU3570" i="35"/>
  <c r="AU3569" i="35"/>
  <c r="AU3568" i="35"/>
  <c r="AU3567" i="35"/>
  <c r="AU3566" i="35"/>
  <c r="AU3565" i="35"/>
  <c r="AU3564" i="35"/>
  <c r="AU3563" i="35"/>
  <c r="AU3562" i="35"/>
  <c r="AU3561" i="35"/>
  <c r="AU3560" i="35"/>
  <c r="AU3559" i="35"/>
  <c r="AU3558" i="35"/>
  <c r="AU3557" i="35"/>
  <c r="AU3556" i="35"/>
  <c r="AU3555" i="35"/>
  <c r="AU3554" i="35"/>
  <c r="AU3553" i="35"/>
  <c r="AU3552" i="35"/>
  <c r="AU3551" i="35"/>
  <c r="AU3550" i="35"/>
  <c r="AU3549" i="35"/>
  <c r="AU3548" i="35"/>
  <c r="AU3547" i="35"/>
  <c r="AU3546" i="35"/>
  <c r="AU3545" i="35"/>
  <c r="AU3544" i="35"/>
  <c r="AU3543" i="35"/>
  <c r="AU3542" i="35"/>
  <c r="AU3541" i="35"/>
  <c r="AU3540" i="35"/>
  <c r="AU3539" i="35"/>
  <c r="AU3538" i="35"/>
  <c r="AU3537" i="35"/>
  <c r="AU3536" i="35"/>
  <c r="AU3535" i="35"/>
  <c r="AU3534" i="35"/>
  <c r="AU3533" i="35"/>
  <c r="AU3532" i="35"/>
  <c r="AU3531" i="35"/>
  <c r="AU3530" i="35"/>
  <c r="AU3529" i="35"/>
  <c r="AU3528" i="35"/>
  <c r="AU3527" i="35"/>
  <c r="AU3526" i="35"/>
  <c r="AU3525" i="35"/>
  <c r="AU3524" i="35"/>
  <c r="AU3523" i="35"/>
  <c r="AU3522" i="35"/>
  <c r="AU3521" i="35"/>
  <c r="AU3520" i="35"/>
  <c r="AU3519" i="35"/>
  <c r="AU3518" i="35"/>
  <c r="AU3517" i="35"/>
  <c r="AU3516" i="35"/>
  <c r="AU3515" i="35"/>
  <c r="AU3514" i="35"/>
  <c r="AU3513" i="35"/>
  <c r="AU3512" i="35"/>
  <c r="AU3511" i="35"/>
  <c r="AU3510" i="35"/>
  <c r="AU3509" i="35"/>
  <c r="AU3508" i="35"/>
  <c r="AU3507" i="35"/>
  <c r="AU3506" i="35"/>
  <c r="AU3505" i="35"/>
  <c r="AU3504" i="35"/>
  <c r="AU3503" i="35"/>
  <c r="AU3502" i="35"/>
  <c r="AU3501" i="35"/>
  <c r="AU3500" i="35"/>
  <c r="AU3499" i="35"/>
  <c r="AU3498" i="35"/>
  <c r="AU3497" i="35"/>
  <c r="AU3496" i="35"/>
  <c r="AU3495" i="35"/>
  <c r="AU3494" i="35"/>
  <c r="AU3493" i="35"/>
  <c r="AU3492" i="35"/>
  <c r="AU3491" i="35"/>
  <c r="AU3490" i="35"/>
  <c r="AU3489" i="35"/>
  <c r="AU3488" i="35"/>
  <c r="AU3487" i="35"/>
  <c r="AU3486" i="35"/>
  <c r="AU3485" i="35"/>
  <c r="AU3484" i="35"/>
  <c r="AU3483" i="35"/>
  <c r="AU3482" i="35"/>
  <c r="AU3481" i="35"/>
  <c r="AU3480" i="35"/>
  <c r="AU3479" i="35"/>
  <c r="AU3478" i="35"/>
  <c r="AU3477" i="35"/>
  <c r="AU3476" i="35"/>
  <c r="AU3475" i="35"/>
  <c r="AU3474" i="35"/>
  <c r="AU3473" i="35"/>
  <c r="AU3472" i="35"/>
  <c r="AU3471" i="35"/>
  <c r="AU3470" i="35"/>
  <c r="AU3469" i="35"/>
  <c r="AU3468" i="35"/>
  <c r="AU3467" i="35"/>
  <c r="AU3466" i="35"/>
  <c r="AU3465" i="35"/>
  <c r="AU3464" i="35"/>
  <c r="AU3463" i="35"/>
  <c r="AU3462" i="35"/>
  <c r="AU3461" i="35"/>
  <c r="AU3460" i="35"/>
  <c r="AU3459" i="35"/>
  <c r="AU3458" i="35"/>
  <c r="AU3457" i="35"/>
  <c r="AU3456" i="35"/>
  <c r="AU3455" i="35"/>
  <c r="AU3454" i="35"/>
  <c r="AU3453" i="35"/>
  <c r="AU3452" i="35"/>
  <c r="AU3451" i="35"/>
  <c r="AU3450" i="35"/>
  <c r="AU3449" i="35"/>
  <c r="AU3448" i="35"/>
  <c r="AU3447" i="35"/>
  <c r="AU3446" i="35"/>
  <c r="AU3445" i="35"/>
  <c r="AU3444" i="35"/>
  <c r="AU3443" i="35"/>
  <c r="AU3442" i="35"/>
  <c r="AU3441" i="35"/>
  <c r="AU3440" i="35"/>
  <c r="AU3439" i="35"/>
  <c r="AU3438" i="35"/>
  <c r="AU3437" i="35"/>
  <c r="AU3436" i="35"/>
  <c r="AU3435" i="35"/>
  <c r="AU3434" i="35"/>
  <c r="AU3433" i="35"/>
  <c r="AU3432" i="35"/>
  <c r="AU3431" i="35"/>
  <c r="AU3430" i="35"/>
  <c r="AU3429" i="35"/>
  <c r="AU3428" i="35"/>
  <c r="AU3427" i="35"/>
  <c r="AU3426" i="35"/>
  <c r="AU3425" i="35"/>
  <c r="AU3424" i="35"/>
  <c r="AU3423" i="35"/>
  <c r="AU3422" i="35"/>
  <c r="AU3421" i="35"/>
  <c r="AU3420" i="35"/>
  <c r="AU3419" i="35"/>
  <c r="AU3418" i="35"/>
  <c r="AU3417" i="35"/>
  <c r="AU3416" i="35"/>
  <c r="AU3415" i="35"/>
  <c r="AU3414" i="35"/>
  <c r="AU3413" i="35"/>
  <c r="AU3412" i="35"/>
  <c r="AU3411" i="35"/>
  <c r="AU3410" i="35"/>
  <c r="AU3409" i="35"/>
  <c r="AU3408" i="35"/>
  <c r="AU3407" i="35"/>
  <c r="AU3406" i="35"/>
  <c r="AU3405" i="35"/>
  <c r="AU3404" i="35"/>
  <c r="AU3403" i="35"/>
  <c r="AU3402" i="35"/>
  <c r="AU3401" i="35"/>
  <c r="AU3400" i="35"/>
  <c r="AU3399" i="35"/>
  <c r="AU3398" i="35"/>
  <c r="AU3397" i="35"/>
  <c r="AU3396" i="35"/>
  <c r="AU3395" i="35"/>
  <c r="AU3394" i="35"/>
  <c r="AU3393" i="35"/>
  <c r="AU3392" i="35"/>
  <c r="AU3391" i="35"/>
  <c r="AU3390" i="35"/>
  <c r="AU3389" i="35"/>
  <c r="AU3388" i="35"/>
  <c r="AU3387" i="35"/>
  <c r="AU3386" i="35"/>
  <c r="AU3385" i="35"/>
  <c r="AU3384" i="35"/>
  <c r="AU3383" i="35"/>
  <c r="AU3382" i="35"/>
  <c r="AU3381" i="35"/>
  <c r="AU3380" i="35"/>
  <c r="AU3379" i="35"/>
  <c r="AU3378" i="35"/>
  <c r="AU3377" i="35"/>
  <c r="AU3376" i="35"/>
  <c r="AU3375" i="35"/>
  <c r="AU3374" i="35"/>
  <c r="AU3373" i="35"/>
  <c r="AU3372" i="35"/>
  <c r="AU3371" i="35"/>
  <c r="AU3370" i="35"/>
  <c r="AU3369" i="35"/>
  <c r="AU3368" i="35"/>
  <c r="AU3367" i="35"/>
  <c r="AU3366" i="35"/>
  <c r="AU3365" i="35"/>
  <c r="AU3364" i="35"/>
  <c r="AU3363" i="35"/>
  <c r="AU3362" i="35"/>
  <c r="AU3361" i="35"/>
  <c r="AU3360" i="35"/>
  <c r="AU3359" i="35"/>
  <c r="AU3358" i="35"/>
  <c r="AU3357" i="35"/>
  <c r="AU3356" i="35"/>
  <c r="AU3355" i="35"/>
  <c r="AU3354" i="35"/>
  <c r="AU3353" i="35"/>
  <c r="AU3352" i="35"/>
  <c r="AU3351" i="35"/>
  <c r="AU3350" i="35"/>
  <c r="AU3349" i="35"/>
  <c r="AU3348" i="35"/>
  <c r="AU3347" i="35"/>
  <c r="AU3346" i="35"/>
  <c r="AU3345" i="35"/>
  <c r="AU3344" i="35"/>
  <c r="AU3343" i="35"/>
  <c r="AU3342" i="35"/>
  <c r="AU3341" i="35"/>
  <c r="AU3340" i="35"/>
  <c r="AU3339" i="35"/>
  <c r="AU3338" i="35"/>
  <c r="AU3337" i="35"/>
  <c r="AU3336" i="35"/>
  <c r="AU3335" i="35"/>
  <c r="AU3334" i="35"/>
  <c r="AU3333" i="35"/>
  <c r="AU3332" i="35"/>
  <c r="AU3331" i="35"/>
  <c r="AU3330" i="35"/>
  <c r="AU3329" i="35"/>
  <c r="AU3328" i="35"/>
  <c r="AU3327" i="35"/>
  <c r="AU3326" i="35"/>
  <c r="AU3325" i="35"/>
  <c r="AU3324" i="35"/>
  <c r="AU3323" i="35"/>
  <c r="AU3322" i="35"/>
  <c r="AU3321" i="35"/>
  <c r="AU3320" i="35"/>
  <c r="AU3319" i="35"/>
  <c r="AU3318" i="35"/>
  <c r="AU3317" i="35"/>
  <c r="AU3316" i="35"/>
  <c r="AU3315" i="35"/>
  <c r="AU3314" i="35"/>
  <c r="AU3313" i="35"/>
  <c r="AU3312" i="35"/>
  <c r="AU3311" i="35"/>
  <c r="AU3310" i="35"/>
  <c r="AU3309" i="35"/>
  <c r="AU3308" i="35"/>
  <c r="AU3307" i="35"/>
  <c r="AU3306" i="35"/>
  <c r="AU3305" i="35"/>
  <c r="AU3304" i="35"/>
  <c r="AU3303" i="35"/>
  <c r="AU3302" i="35"/>
  <c r="AU3301" i="35"/>
  <c r="AU3300" i="35"/>
  <c r="AU3299" i="35"/>
  <c r="AU3298" i="35"/>
  <c r="AU3297" i="35"/>
  <c r="AU3296" i="35"/>
  <c r="AU3295" i="35"/>
  <c r="AU3294" i="35"/>
  <c r="AU3293" i="35"/>
  <c r="AU3292" i="35"/>
  <c r="AU3291" i="35"/>
  <c r="AU3290" i="35"/>
  <c r="AU3289" i="35"/>
  <c r="AU3288" i="35"/>
  <c r="AU3287" i="35"/>
  <c r="AU3286" i="35"/>
  <c r="AU3285" i="35"/>
  <c r="AU3284" i="35"/>
  <c r="AU3283" i="35"/>
  <c r="AU3282" i="35"/>
  <c r="AU3281" i="35"/>
  <c r="AU3280" i="35"/>
  <c r="AU3279" i="35"/>
  <c r="AU3278" i="35"/>
  <c r="AU3277" i="35"/>
  <c r="AU3276" i="35"/>
  <c r="AU3275" i="35"/>
  <c r="AU3274" i="35"/>
  <c r="AU3273" i="35"/>
  <c r="AU3272" i="35"/>
  <c r="AU3271" i="35"/>
  <c r="AU3270" i="35"/>
  <c r="AU3269" i="35"/>
  <c r="AU3268" i="35"/>
  <c r="AU3267" i="35"/>
  <c r="AU3266" i="35"/>
  <c r="AU3265" i="35"/>
  <c r="AU3264" i="35"/>
  <c r="AU3263" i="35"/>
  <c r="AU3262" i="35"/>
  <c r="AU3261" i="35"/>
  <c r="AU3260" i="35"/>
  <c r="AU3259" i="35"/>
  <c r="AU3258" i="35"/>
  <c r="AU3257" i="35"/>
  <c r="AU3256" i="35"/>
  <c r="AU3255" i="35"/>
  <c r="AU3254" i="35"/>
  <c r="AU3253" i="35"/>
  <c r="AU3252" i="35"/>
  <c r="AU3251" i="35"/>
  <c r="AU3250" i="35"/>
  <c r="AU3249" i="35"/>
  <c r="AU3248" i="35"/>
  <c r="AU3247" i="35"/>
  <c r="AU3246" i="35"/>
  <c r="AU3245" i="35"/>
  <c r="AU3244" i="35"/>
  <c r="AU3243" i="35"/>
  <c r="AU3242" i="35"/>
  <c r="AU3241" i="35"/>
  <c r="AU3240" i="35"/>
  <c r="AU3239" i="35"/>
  <c r="AU3238" i="35"/>
  <c r="AU3237" i="35"/>
  <c r="AU3236" i="35"/>
  <c r="AU3235" i="35"/>
  <c r="AU3234" i="35"/>
  <c r="AU3233" i="35"/>
  <c r="AU3232" i="35"/>
  <c r="AU3231" i="35"/>
  <c r="AU3230" i="35"/>
  <c r="AU3229" i="35"/>
  <c r="AU3228" i="35"/>
  <c r="AU3227" i="35"/>
  <c r="AU3226" i="35"/>
  <c r="AU3225" i="35"/>
  <c r="AU3224" i="35"/>
  <c r="AU3223" i="35"/>
  <c r="AU3222" i="35"/>
  <c r="AU3221" i="35"/>
  <c r="AU3220" i="35"/>
  <c r="AU3219" i="35"/>
  <c r="AU3218" i="35"/>
  <c r="AU3217" i="35"/>
  <c r="AU3216" i="35"/>
  <c r="AU3215" i="35"/>
  <c r="AU3214" i="35"/>
  <c r="AU3213" i="35"/>
  <c r="AU3212" i="35"/>
  <c r="AU3211" i="35"/>
  <c r="AU3210" i="35"/>
  <c r="AU3209" i="35"/>
  <c r="AU3208" i="35"/>
  <c r="AU3207" i="35"/>
  <c r="AU3206" i="35"/>
  <c r="AU3205" i="35"/>
  <c r="AU3204" i="35"/>
  <c r="AU3203" i="35"/>
  <c r="AU3202" i="35"/>
  <c r="AU3201" i="35"/>
  <c r="AU3200" i="35"/>
  <c r="AU3199" i="35"/>
  <c r="AU3198" i="35"/>
  <c r="AU3197" i="35"/>
  <c r="AU3196" i="35"/>
  <c r="AU3195" i="35"/>
  <c r="AU3194" i="35"/>
  <c r="AU3193" i="35"/>
  <c r="AU3192" i="35"/>
  <c r="AU3191" i="35"/>
  <c r="AU3190" i="35"/>
  <c r="AU3189" i="35"/>
  <c r="AU3188" i="35"/>
  <c r="AU3187" i="35"/>
  <c r="AU3186" i="35"/>
  <c r="AU3185" i="35"/>
  <c r="AU3184" i="35"/>
  <c r="AU3183" i="35"/>
  <c r="AU3182" i="35"/>
  <c r="AU3181" i="35"/>
  <c r="AU3180" i="35"/>
  <c r="AU3179" i="35"/>
  <c r="AU3178" i="35"/>
  <c r="AU3177" i="35"/>
  <c r="AU3176" i="35"/>
  <c r="AU3175" i="35"/>
  <c r="AU3174" i="35"/>
  <c r="AU3173" i="35"/>
  <c r="AU3172" i="35"/>
  <c r="AU3171" i="35"/>
  <c r="AU3170" i="35"/>
  <c r="AU3169" i="35"/>
  <c r="AU3168" i="35"/>
  <c r="AU3167" i="35"/>
  <c r="AU3166" i="35"/>
  <c r="AU3165" i="35"/>
  <c r="AU3164" i="35"/>
  <c r="AU3163" i="35"/>
  <c r="AU3162" i="35"/>
  <c r="AU3161" i="35"/>
  <c r="AU3160" i="35"/>
  <c r="AU3159" i="35"/>
  <c r="AU3158" i="35"/>
  <c r="AU3157" i="35"/>
  <c r="AU3156" i="35"/>
  <c r="AU3155" i="35"/>
  <c r="AU3154" i="35"/>
  <c r="AU3153" i="35"/>
  <c r="AU3152" i="35"/>
  <c r="AU3151" i="35"/>
  <c r="AU3150" i="35"/>
  <c r="AU3149" i="35"/>
  <c r="AU3148" i="35"/>
  <c r="AU3147" i="35"/>
  <c r="AU3146" i="35"/>
  <c r="AU3145" i="35"/>
  <c r="AU3144" i="35"/>
  <c r="AU3143" i="35"/>
  <c r="AU3142" i="35"/>
  <c r="AU3141" i="35"/>
  <c r="AU3140" i="35"/>
  <c r="AU3139" i="35"/>
  <c r="AU3138" i="35"/>
  <c r="AU3137" i="35"/>
  <c r="AU3136" i="35"/>
  <c r="AU3135" i="35"/>
  <c r="AU3134" i="35"/>
  <c r="AU3133" i="35"/>
  <c r="AU3132" i="35"/>
  <c r="AU3131" i="35"/>
  <c r="AU3130" i="35"/>
  <c r="AU3129" i="35"/>
  <c r="AU3128" i="35"/>
  <c r="AU3127" i="35"/>
  <c r="AU3126" i="35"/>
  <c r="AU3125" i="35"/>
  <c r="AU3124" i="35"/>
  <c r="AU3123" i="35"/>
  <c r="AU3122" i="35"/>
  <c r="AU3121" i="35"/>
  <c r="AU3120" i="35"/>
  <c r="AU3119" i="35"/>
  <c r="AU3118" i="35"/>
  <c r="AU3117" i="35"/>
  <c r="AU3116" i="35"/>
  <c r="AU3115" i="35"/>
  <c r="AU3114" i="35"/>
  <c r="AU3113" i="35"/>
  <c r="AU3112" i="35"/>
  <c r="AU3111" i="35"/>
  <c r="AU3110" i="35"/>
  <c r="AU3109" i="35"/>
  <c r="AU3108" i="35"/>
  <c r="AU3107" i="35"/>
  <c r="AU3106" i="35"/>
  <c r="AU3105" i="35"/>
  <c r="AU3104" i="35"/>
  <c r="AU3103" i="35"/>
  <c r="AU3102" i="35"/>
  <c r="AU3101" i="35"/>
  <c r="AU3100" i="35"/>
  <c r="AU3099" i="35"/>
  <c r="AU3098" i="35"/>
  <c r="AU3097" i="35"/>
  <c r="AU3096" i="35"/>
  <c r="AU3095" i="35"/>
  <c r="AU3094" i="35"/>
  <c r="AU3093" i="35"/>
  <c r="AU3092" i="35"/>
  <c r="AU3091" i="35"/>
  <c r="AU3090" i="35"/>
  <c r="AU3089" i="35"/>
  <c r="AU3088" i="35"/>
  <c r="AU3087" i="35"/>
  <c r="AU3086" i="35"/>
  <c r="AU3085" i="35"/>
  <c r="AU3084" i="35"/>
  <c r="AU3083" i="35"/>
  <c r="AU3082" i="35"/>
  <c r="AU3081" i="35"/>
  <c r="AU3080" i="35"/>
  <c r="AU3079" i="35"/>
  <c r="AU3078" i="35"/>
  <c r="AU3077" i="35"/>
  <c r="AU3076" i="35"/>
  <c r="AU3075" i="35"/>
  <c r="AU3074" i="35"/>
  <c r="AU3073" i="35"/>
  <c r="AU3072" i="35"/>
  <c r="AU3071" i="35"/>
  <c r="AU3070" i="35"/>
  <c r="AU3069" i="35"/>
  <c r="AU3068" i="35"/>
  <c r="AU3067" i="35"/>
  <c r="AU3066" i="35"/>
  <c r="AU3065" i="35"/>
  <c r="AU3064" i="35"/>
  <c r="AU3063" i="35"/>
  <c r="AU3062" i="35"/>
  <c r="AU3061" i="35"/>
  <c r="AU3060" i="35"/>
  <c r="AU3059" i="35"/>
  <c r="AU3058" i="35"/>
  <c r="AU3057" i="35"/>
  <c r="AU3056" i="35"/>
  <c r="AU3055" i="35"/>
  <c r="AU3054" i="35"/>
  <c r="AU3053" i="35"/>
  <c r="AU3052" i="35"/>
  <c r="AU3051" i="35"/>
  <c r="AU3050" i="35"/>
  <c r="AU3049" i="35"/>
  <c r="AU3048" i="35"/>
  <c r="AU3047" i="35"/>
  <c r="AU3046" i="35"/>
  <c r="AU3045" i="35"/>
  <c r="AU3044" i="35"/>
  <c r="AU3043" i="35"/>
  <c r="AU3042" i="35"/>
  <c r="AU3041" i="35"/>
  <c r="AU3040" i="35"/>
  <c r="AU3039" i="35"/>
  <c r="AU3038" i="35"/>
  <c r="AU3037" i="35"/>
  <c r="AU3036" i="35"/>
  <c r="AU3035" i="35"/>
  <c r="AU3034" i="35"/>
  <c r="AU3033" i="35"/>
  <c r="AU3032" i="35"/>
  <c r="AU3031" i="35"/>
  <c r="AU3030" i="35"/>
  <c r="AU3029" i="35"/>
  <c r="AU3028" i="35"/>
  <c r="AU3027" i="35"/>
  <c r="AU3026" i="35"/>
  <c r="AU3025" i="35"/>
  <c r="AU3024" i="35"/>
  <c r="AU3023" i="35"/>
  <c r="AU3022" i="35"/>
  <c r="AU3021" i="35"/>
  <c r="AU3020" i="35"/>
  <c r="AU3019" i="35"/>
  <c r="AU3018" i="35"/>
  <c r="AU3017" i="35"/>
  <c r="AU3016" i="35"/>
  <c r="AU3015" i="35"/>
  <c r="AU3014" i="35"/>
  <c r="AU3013" i="35"/>
  <c r="AU3012" i="35"/>
  <c r="AU3011" i="35"/>
  <c r="AU3010" i="35"/>
  <c r="AU3009" i="35"/>
  <c r="AU3008" i="35"/>
  <c r="AU3007" i="35"/>
  <c r="AU3006" i="35"/>
  <c r="AU3005" i="35"/>
  <c r="AU3004" i="35"/>
  <c r="AU3003" i="35"/>
  <c r="AU3002" i="35"/>
  <c r="AU3001" i="35"/>
  <c r="AU3000" i="35"/>
  <c r="AU2999" i="35"/>
  <c r="AU2998" i="35"/>
  <c r="AU2997" i="35"/>
  <c r="AU2996" i="35"/>
  <c r="AU2995" i="35"/>
  <c r="AU2994" i="35"/>
  <c r="AU2993" i="35"/>
  <c r="AU2992" i="35"/>
  <c r="AU2991" i="35"/>
  <c r="AU2990" i="35"/>
  <c r="AU2989" i="35"/>
  <c r="AU2988" i="35"/>
  <c r="AU2987" i="35"/>
  <c r="AU2986" i="35"/>
  <c r="AU2985" i="35"/>
  <c r="AU2984" i="35"/>
  <c r="AU2983" i="35"/>
  <c r="AU2982" i="35"/>
  <c r="AU2981" i="35"/>
  <c r="AU2980" i="35"/>
  <c r="AU2979" i="35"/>
  <c r="AU2978" i="35"/>
  <c r="AU2977" i="35"/>
  <c r="AU2976" i="35"/>
  <c r="AU2975" i="35"/>
  <c r="AU2974" i="35"/>
  <c r="AU2973" i="35"/>
  <c r="AU2972" i="35"/>
  <c r="AU2971" i="35"/>
  <c r="AU2970" i="35"/>
  <c r="AU2969" i="35"/>
  <c r="AU2968" i="35"/>
  <c r="AU2967" i="35"/>
  <c r="AU2966" i="35"/>
  <c r="AU2965" i="35"/>
  <c r="AU2964" i="35"/>
  <c r="AU2963" i="35"/>
  <c r="AU2962" i="35"/>
  <c r="AU2961" i="35"/>
  <c r="AU2960" i="35"/>
  <c r="AU2959" i="35"/>
  <c r="AU2958" i="35"/>
  <c r="AU2957" i="35"/>
  <c r="AU2956" i="35"/>
  <c r="AU2955" i="35"/>
  <c r="AU2954" i="35"/>
  <c r="AU2953" i="35"/>
  <c r="AU2952" i="35"/>
  <c r="AU2951" i="35"/>
  <c r="AU2950" i="35"/>
  <c r="AU2949" i="35"/>
  <c r="AU2948" i="35"/>
  <c r="AU2947" i="35"/>
  <c r="AU2946" i="35"/>
  <c r="AU2945" i="35"/>
  <c r="AU2944" i="35"/>
  <c r="AU2943" i="35"/>
  <c r="AU2942" i="35"/>
  <c r="AU2941" i="35"/>
  <c r="AU2940" i="35"/>
  <c r="AU2939" i="35"/>
  <c r="AU2938" i="35"/>
  <c r="AU2937" i="35"/>
  <c r="AU2936" i="35"/>
  <c r="AU2935" i="35"/>
  <c r="AU2934" i="35"/>
  <c r="AU2933" i="35"/>
  <c r="AU2932" i="35"/>
  <c r="AU2931" i="35"/>
  <c r="AU2930" i="35"/>
  <c r="AU2929" i="35"/>
  <c r="AU2928" i="35"/>
  <c r="AU2927" i="35"/>
  <c r="AU2926" i="35"/>
  <c r="AU2925" i="35"/>
  <c r="AU2924" i="35"/>
  <c r="AU2923" i="35"/>
  <c r="AU2922" i="35"/>
  <c r="AU2921" i="35"/>
  <c r="AU2920" i="35"/>
  <c r="AU2919" i="35"/>
  <c r="AU2918" i="35"/>
  <c r="AU2917" i="35"/>
  <c r="AU2916" i="35"/>
  <c r="AU2915" i="35"/>
  <c r="AU2914" i="35"/>
  <c r="AU2913" i="35"/>
  <c r="AU2912" i="35"/>
  <c r="AU2911" i="35"/>
  <c r="AU2910" i="35"/>
  <c r="AU2909" i="35"/>
  <c r="AU2908" i="35"/>
  <c r="AU2907" i="35"/>
  <c r="AU2906" i="35"/>
  <c r="AU2905" i="35"/>
  <c r="AU2904" i="35"/>
  <c r="AU2903" i="35"/>
  <c r="AU2902" i="35"/>
  <c r="AU2901" i="35"/>
  <c r="AU2900" i="35"/>
  <c r="AU2899" i="35"/>
  <c r="AU2898" i="35"/>
  <c r="AU2897" i="35"/>
  <c r="AU2896" i="35"/>
  <c r="AU2895" i="35"/>
  <c r="AU2894" i="35"/>
  <c r="AU2893" i="35"/>
  <c r="AU2892" i="35"/>
  <c r="AU2891" i="35"/>
  <c r="AU2890" i="35"/>
  <c r="AU2889" i="35"/>
  <c r="AU2888" i="35"/>
  <c r="AU2887" i="35"/>
  <c r="AU2886" i="35"/>
  <c r="AU2885" i="35"/>
  <c r="AU2884" i="35"/>
  <c r="AU2883" i="35"/>
  <c r="AU2882" i="35"/>
  <c r="AU2881" i="35"/>
  <c r="AU2880" i="35"/>
  <c r="AU2879" i="35"/>
  <c r="AU2878" i="35"/>
  <c r="AU2877" i="35"/>
  <c r="AU2876" i="35"/>
  <c r="AU2875" i="35"/>
  <c r="AU2874" i="35"/>
  <c r="AU2873" i="35"/>
  <c r="AU2872" i="35"/>
  <c r="AU2871" i="35"/>
  <c r="AU2870" i="35"/>
  <c r="AU2869" i="35"/>
  <c r="AU2868" i="35"/>
  <c r="AU2867" i="35"/>
  <c r="AU2866" i="35"/>
  <c r="AU2865" i="35"/>
  <c r="AU2864" i="35"/>
  <c r="AU2863" i="35"/>
  <c r="AU2862" i="35"/>
  <c r="AU2861" i="35"/>
  <c r="AU2860" i="35"/>
  <c r="AU2859" i="35"/>
  <c r="AU2858" i="35"/>
  <c r="AU2857" i="35"/>
  <c r="AU2856" i="35"/>
  <c r="AU2855" i="35"/>
  <c r="AU2854" i="35"/>
  <c r="AU2853" i="35"/>
  <c r="AU2852" i="35"/>
  <c r="AU2851" i="35"/>
  <c r="AU2850" i="35"/>
  <c r="AU2849" i="35"/>
  <c r="AU2848" i="35"/>
  <c r="AU2847" i="35"/>
  <c r="AU2846" i="35"/>
  <c r="AU2845" i="35"/>
  <c r="AU2844" i="35"/>
  <c r="AU2843" i="35"/>
  <c r="AU2842" i="35"/>
  <c r="AU2841" i="35"/>
  <c r="AU2840" i="35"/>
  <c r="AU2839" i="35"/>
  <c r="AU2838" i="35"/>
  <c r="AU2837" i="35"/>
  <c r="AU2836" i="35"/>
  <c r="AU2835" i="35"/>
  <c r="AU2834" i="35"/>
  <c r="AU2833" i="35"/>
  <c r="AU2832" i="35"/>
  <c r="AU2831" i="35"/>
  <c r="AU2830" i="35"/>
  <c r="AU2829" i="35"/>
  <c r="AU2828" i="35"/>
  <c r="AU2827" i="35"/>
  <c r="AU2826" i="35"/>
  <c r="AU2825" i="35"/>
  <c r="AU2824" i="35"/>
  <c r="AU2823" i="35"/>
  <c r="AU2822" i="35"/>
  <c r="AU2821" i="35"/>
  <c r="AU2820" i="35"/>
  <c r="AU2819" i="35"/>
  <c r="AU2818" i="35"/>
  <c r="AU2817" i="35"/>
  <c r="AU2816" i="35"/>
  <c r="AU2815" i="35"/>
  <c r="AU2814" i="35"/>
  <c r="AU2813" i="35"/>
  <c r="AU2812" i="35"/>
  <c r="AU2811" i="35"/>
  <c r="AU2810" i="35"/>
  <c r="AU2809" i="35"/>
  <c r="AU2808" i="35"/>
  <c r="AU2807" i="35"/>
  <c r="AU2806" i="35"/>
  <c r="AU2805" i="35"/>
  <c r="AU2804" i="35"/>
  <c r="AU2803" i="35"/>
  <c r="AU2802" i="35"/>
  <c r="AU2801" i="35"/>
  <c r="AU2800" i="35"/>
  <c r="AU2799" i="35"/>
  <c r="AU2798" i="35"/>
  <c r="AU2797" i="35"/>
  <c r="AU2796" i="35"/>
  <c r="AU2795" i="35"/>
  <c r="AU2794" i="35"/>
  <c r="AU2793" i="35"/>
  <c r="AU2792" i="35"/>
  <c r="AU2791" i="35"/>
  <c r="AU2790" i="35"/>
  <c r="AU2789" i="35"/>
  <c r="AU2788" i="35"/>
  <c r="AU2787" i="35"/>
  <c r="AU2786" i="35"/>
  <c r="AU2785" i="35"/>
  <c r="AU2784" i="35"/>
  <c r="AU2783" i="35"/>
  <c r="AU2782" i="35"/>
  <c r="AU2781" i="35"/>
  <c r="AU2780" i="35"/>
  <c r="AU2779" i="35"/>
  <c r="AU2778" i="35"/>
  <c r="AU2777" i="35"/>
  <c r="AU2776" i="35"/>
  <c r="AU2775" i="35"/>
  <c r="AU2774" i="35"/>
  <c r="AU2773" i="35"/>
  <c r="AU2772" i="35"/>
  <c r="AU2771" i="35"/>
  <c r="AU2770" i="35"/>
  <c r="AU2769" i="35"/>
  <c r="AU2768" i="35"/>
  <c r="AU2767" i="35"/>
  <c r="AU2766" i="35"/>
  <c r="AU2765" i="35"/>
  <c r="AU2764" i="35"/>
  <c r="AU2763" i="35"/>
  <c r="AU2762" i="35"/>
  <c r="AU2761" i="35"/>
  <c r="AU2760" i="35"/>
  <c r="AU2759" i="35"/>
  <c r="AU2758" i="35"/>
  <c r="AU2757" i="35"/>
  <c r="AU2756" i="35"/>
  <c r="AU2755" i="35"/>
  <c r="AU2754" i="35"/>
  <c r="AU2753" i="35"/>
  <c r="AU2752" i="35"/>
  <c r="AU2751" i="35"/>
  <c r="AU2750" i="35"/>
  <c r="AU2749" i="35"/>
  <c r="AU2748" i="35"/>
  <c r="AU2747" i="35"/>
  <c r="AU2746" i="35"/>
  <c r="AU2745" i="35"/>
  <c r="AU2744" i="35"/>
  <c r="AU2743" i="35"/>
  <c r="AU2742" i="35"/>
  <c r="AU2741" i="35"/>
  <c r="AU2740" i="35"/>
  <c r="AU2739" i="35"/>
  <c r="AU2738" i="35"/>
  <c r="AU2737" i="35"/>
  <c r="AU2736" i="35"/>
  <c r="AU2735" i="35"/>
  <c r="AU2734" i="35"/>
  <c r="AU2733" i="35"/>
  <c r="AU2732" i="35"/>
  <c r="AU2731" i="35"/>
  <c r="AU2730" i="35"/>
  <c r="AU2729" i="35"/>
  <c r="AU2728" i="35"/>
  <c r="AU2727" i="35"/>
  <c r="AU2726" i="35"/>
  <c r="AU2725" i="35"/>
  <c r="AU2724" i="35"/>
  <c r="AU2723" i="35"/>
  <c r="AU2722" i="35"/>
  <c r="AU2721" i="35"/>
  <c r="AU2720" i="35"/>
  <c r="AU2719" i="35"/>
  <c r="AU2718" i="35"/>
  <c r="AU2717" i="35"/>
  <c r="AU2716" i="35"/>
  <c r="AU2715" i="35"/>
  <c r="AU2714" i="35"/>
  <c r="AU2713" i="35"/>
  <c r="AU2712" i="35"/>
  <c r="AU2711" i="35"/>
  <c r="AU2710" i="35"/>
  <c r="AU2709" i="35"/>
  <c r="AU2708" i="35"/>
  <c r="AU2707" i="35"/>
  <c r="AU2706" i="35"/>
  <c r="AU2705" i="35"/>
  <c r="AU2704" i="35"/>
  <c r="AU2703" i="35"/>
  <c r="AU2702" i="35"/>
  <c r="AU2701" i="35"/>
  <c r="AU2700" i="35"/>
  <c r="AU2699" i="35"/>
  <c r="AU2698" i="35"/>
  <c r="AU2697" i="35"/>
  <c r="AU2696" i="35"/>
  <c r="AU2695" i="35"/>
  <c r="AU2694" i="35"/>
  <c r="AU2693" i="35"/>
  <c r="AU2692" i="35"/>
  <c r="AU2691" i="35"/>
  <c r="AU2690" i="35"/>
  <c r="AU2689" i="35"/>
  <c r="AU2688" i="35"/>
  <c r="AU2687" i="35"/>
  <c r="AU2686" i="35"/>
  <c r="AU2685" i="35"/>
  <c r="AU2684" i="35"/>
  <c r="AU2683" i="35"/>
  <c r="AU2682" i="35"/>
  <c r="AU2681" i="35"/>
  <c r="AU2680" i="35"/>
  <c r="AU2679" i="35"/>
  <c r="AU2678" i="35"/>
  <c r="AU2677" i="35"/>
  <c r="AU2676" i="35"/>
  <c r="AU2675" i="35"/>
  <c r="AU2674" i="35"/>
  <c r="AU2673" i="35"/>
  <c r="AU2672" i="35"/>
  <c r="AU2671" i="35"/>
  <c r="AU2670" i="35"/>
  <c r="AU2669" i="35"/>
  <c r="AU2668" i="35"/>
  <c r="AU2667" i="35"/>
  <c r="AU2666" i="35"/>
  <c r="AU2665" i="35"/>
  <c r="AU2664" i="35"/>
  <c r="AU2663" i="35"/>
  <c r="AU2662" i="35"/>
  <c r="AU2661" i="35"/>
  <c r="AU2660" i="35"/>
  <c r="AU2659" i="35"/>
  <c r="AU2658" i="35"/>
  <c r="AU2657" i="35"/>
  <c r="AU2656" i="35"/>
  <c r="AU2655" i="35"/>
  <c r="AU2654" i="35"/>
  <c r="AU2653" i="35"/>
  <c r="AU2652" i="35"/>
  <c r="AU2651" i="35"/>
  <c r="AU2650" i="35"/>
  <c r="AU2649" i="35"/>
  <c r="AU2648" i="35"/>
  <c r="AU2647" i="35"/>
  <c r="AU2646" i="35"/>
  <c r="AU2645" i="35"/>
  <c r="AU2644" i="35"/>
  <c r="AU2643" i="35"/>
  <c r="AU2642" i="35"/>
  <c r="AU2641" i="35"/>
  <c r="AU2640" i="35"/>
  <c r="AU2639" i="35"/>
  <c r="AU2638" i="35"/>
  <c r="AU2637" i="35"/>
  <c r="AU2636" i="35"/>
  <c r="AU2635" i="35"/>
  <c r="AU2634" i="35"/>
  <c r="AU2633" i="35"/>
  <c r="AU2632" i="35"/>
  <c r="AU2631" i="35"/>
  <c r="AU2630" i="35"/>
  <c r="AU2629" i="35"/>
  <c r="AU2628" i="35"/>
  <c r="AU2627" i="35"/>
  <c r="AU2626" i="35"/>
  <c r="AU2625" i="35"/>
  <c r="AU2624" i="35"/>
  <c r="AU2623" i="35"/>
  <c r="AU2622" i="35"/>
  <c r="AU2621" i="35"/>
  <c r="AU2620" i="35"/>
  <c r="AU2619" i="35"/>
  <c r="AU2618" i="35"/>
  <c r="AU2617" i="35"/>
  <c r="AU2616" i="35"/>
  <c r="AU2615" i="35"/>
  <c r="AU2614" i="35"/>
  <c r="AU2613" i="35"/>
  <c r="AU2612" i="35"/>
  <c r="AU2611" i="35"/>
  <c r="AU2610" i="35"/>
  <c r="AU2609" i="35"/>
  <c r="AU2608" i="35"/>
  <c r="AU2607" i="35"/>
  <c r="AU2606" i="35"/>
  <c r="AU2605" i="35"/>
  <c r="AU2604" i="35"/>
  <c r="AU2603" i="35"/>
  <c r="AU2602" i="35"/>
  <c r="AU2601" i="35"/>
  <c r="AU2600" i="35"/>
  <c r="AU2599" i="35"/>
  <c r="AU2598" i="35"/>
  <c r="AU2597" i="35"/>
  <c r="AU2596" i="35"/>
  <c r="AU2595" i="35"/>
  <c r="AU2594" i="35"/>
  <c r="AU2593" i="35"/>
  <c r="AU2592" i="35"/>
  <c r="AU2591" i="35"/>
  <c r="AU2590" i="35"/>
  <c r="AU2589" i="35"/>
  <c r="AU2588" i="35"/>
  <c r="AU2587" i="35"/>
  <c r="AU2586" i="35"/>
  <c r="AU2585" i="35"/>
  <c r="AU2584" i="35"/>
  <c r="AU2583" i="35"/>
  <c r="AU2582" i="35"/>
  <c r="AU2581" i="35"/>
  <c r="AU2580" i="35"/>
  <c r="AU2579" i="35"/>
  <c r="AU2578" i="35"/>
  <c r="AU2577" i="35"/>
  <c r="AU2576" i="35"/>
  <c r="AU2575" i="35"/>
  <c r="AU2574" i="35"/>
  <c r="AU2573" i="35"/>
  <c r="AU2572" i="35"/>
  <c r="AU2571" i="35"/>
  <c r="AU2570" i="35"/>
  <c r="AU2569" i="35"/>
  <c r="AU2568" i="35"/>
  <c r="AU2567" i="35"/>
  <c r="AU2566" i="35"/>
  <c r="AU2565" i="35"/>
  <c r="AU2564" i="35"/>
  <c r="AU2563" i="35"/>
  <c r="AU2562" i="35"/>
  <c r="AU2561" i="35"/>
  <c r="AU2560" i="35"/>
  <c r="AU2559" i="35"/>
  <c r="AU2558" i="35"/>
  <c r="AU2557" i="35"/>
  <c r="AU2556" i="35"/>
  <c r="AU2555" i="35"/>
  <c r="AU2554" i="35"/>
  <c r="AU2553" i="35"/>
  <c r="AU2552" i="35"/>
  <c r="AU2551" i="35"/>
  <c r="AU2550" i="35"/>
  <c r="AU2549" i="35"/>
  <c r="AU2548" i="35"/>
  <c r="AU2547" i="35"/>
  <c r="AU2546" i="35"/>
  <c r="AU2545" i="35"/>
  <c r="AU2544" i="35"/>
  <c r="AU2543" i="35"/>
  <c r="AU2542" i="35"/>
  <c r="AU2541" i="35"/>
  <c r="AU2540" i="35"/>
  <c r="AU2539" i="35"/>
  <c r="AU2538" i="35"/>
  <c r="AU2537" i="35"/>
  <c r="AU2536" i="35"/>
  <c r="AU2535" i="35"/>
  <c r="AU2534" i="35"/>
  <c r="AU2533" i="35"/>
  <c r="AU2532" i="35"/>
  <c r="AU2531" i="35"/>
  <c r="AU2530" i="35"/>
  <c r="AU2529" i="35"/>
  <c r="AU2528" i="35"/>
  <c r="AU2527" i="35"/>
  <c r="AU2526" i="35"/>
  <c r="AU2525" i="35"/>
  <c r="AU2524" i="35"/>
  <c r="AU2523" i="35"/>
  <c r="AU2522" i="35"/>
  <c r="AU2521" i="35"/>
  <c r="AU2520" i="35"/>
  <c r="AU2519" i="35"/>
  <c r="AU2518" i="35"/>
  <c r="AU2517" i="35"/>
  <c r="AU2516" i="35"/>
  <c r="AU2515" i="35"/>
  <c r="AU2514" i="35"/>
  <c r="AU2513" i="35"/>
  <c r="AU2512" i="35"/>
  <c r="AU2511" i="35"/>
  <c r="AU2510" i="35"/>
  <c r="AU2509" i="35"/>
  <c r="AU2508" i="35"/>
  <c r="AU2507" i="35"/>
  <c r="AU2506" i="35"/>
  <c r="AU2505" i="35"/>
  <c r="AU2504" i="35"/>
  <c r="AU2503" i="35"/>
  <c r="AU2502" i="35"/>
  <c r="AU2501" i="35"/>
  <c r="AU2500" i="35"/>
  <c r="AU2499" i="35"/>
  <c r="AU2498" i="35"/>
  <c r="AU2497" i="35"/>
  <c r="AU2496" i="35"/>
  <c r="AU2495" i="35"/>
  <c r="AU2494" i="35"/>
  <c r="AU2493" i="35"/>
  <c r="AU2492" i="35"/>
  <c r="AU2491" i="35"/>
  <c r="AU2490" i="35"/>
  <c r="AU2489" i="35"/>
  <c r="AU2488" i="35"/>
  <c r="AU2487" i="35"/>
  <c r="AU2486" i="35"/>
  <c r="AU2485" i="35"/>
  <c r="AU2484" i="35"/>
  <c r="AU2483" i="35"/>
  <c r="AU2482" i="35"/>
  <c r="AU2481" i="35"/>
  <c r="AU2480" i="35"/>
  <c r="AU2479" i="35"/>
  <c r="AU2478" i="35"/>
  <c r="AU2477" i="35"/>
  <c r="AU2476" i="35"/>
  <c r="AU2475" i="35"/>
  <c r="AU2474" i="35"/>
  <c r="AU2473" i="35"/>
  <c r="AU2472" i="35"/>
  <c r="AU2471" i="35"/>
  <c r="AU2470" i="35"/>
  <c r="AU2469" i="35"/>
  <c r="AU2468" i="35"/>
  <c r="AU2467" i="35"/>
  <c r="AU2466" i="35"/>
  <c r="AU2465" i="35"/>
  <c r="AU2464" i="35"/>
  <c r="AU2463" i="35"/>
  <c r="AU2462" i="35"/>
  <c r="AU2461" i="35"/>
  <c r="AU2460" i="35"/>
  <c r="AU2459" i="35"/>
  <c r="AU2458" i="35"/>
  <c r="AU2457" i="35"/>
  <c r="AU2456" i="35"/>
  <c r="AU2455" i="35"/>
  <c r="AU2454" i="35"/>
  <c r="AU2453" i="35"/>
  <c r="AU2452" i="35"/>
  <c r="AU2451" i="35"/>
  <c r="AU2450" i="35"/>
  <c r="AU2449" i="35"/>
  <c r="AU2448" i="35"/>
  <c r="AU2447" i="35"/>
  <c r="AU2446" i="35"/>
  <c r="AU2445" i="35"/>
  <c r="AU2444" i="35"/>
  <c r="AU2443" i="35"/>
  <c r="AU2442" i="35"/>
  <c r="AU2441" i="35"/>
  <c r="AU2440" i="35"/>
  <c r="AU2439" i="35"/>
  <c r="AU2438" i="35"/>
  <c r="AU2437" i="35"/>
  <c r="AU2436" i="35"/>
  <c r="AU2435" i="35"/>
  <c r="AU2434" i="35"/>
  <c r="AU2433" i="35"/>
  <c r="AU2432" i="35"/>
  <c r="AU2431" i="35"/>
  <c r="AU2430" i="35"/>
  <c r="AU2429" i="35"/>
  <c r="AU2428" i="35"/>
  <c r="AU2427" i="35"/>
  <c r="AU2426" i="35"/>
  <c r="AU2425" i="35"/>
  <c r="AU2424" i="35"/>
  <c r="AU2423" i="35"/>
  <c r="AU2422" i="35"/>
  <c r="AU2421" i="35"/>
  <c r="AU2420" i="35"/>
  <c r="AU2419" i="35"/>
  <c r="AU2418" i="35"/>
  <c r="AU2417" i="35"/>
  <c r="AU2416" i="35"/>
  <c r="AU2415" i="35"/>
  <c r="AU2414" i="35"/>
  <c r="AU2413" i="35"/>
  <c r="AU2412" i="35"/>
  <c r="AU2411" i="35"/>
  <c r="AU2410" i="35"/>
  <c r="AU2409" i="35"/>
  <c r="AU2408" i="35"/>
  <c r="AU2407" i="35"/>
  <c r="AU2406" i="35"/>
  <c r="AU2405" i="35"/>
  <c r="AU2404" i="35"/>
  <c r="AU2403" i="35"/>
  <c r="AU2402" i="35"/>
  <c r="AU2401" i="35"/>
  <c r="AU2400" i="35"/>
  <c r="AU2399" i="35"/>
  <c r="AU2398" i="35"/>
  <c r="AU2397" i="35"/>
  <c r="AU2396" i="35"/>
  <c r="AU2395" i="35"/>
  <c r="AU2394" i="35"/>
  <c r="AU2393" i="35"/>
  <c r="AU2392" i="35"/>
  <c r="AU2391" i="35"/>
  <c r="AU2390" i="35"/>
  <c r="AU2389" i="35"/>
  <c r="AU2388" i="35"/>
  <c r="AU2387" i="35"/>
  <c r="AU2386" i="35"/>
  <c r="AU2385" i="35"/>
  <c r="AU2384" i="35"/>
  <c r="AU2383" i="35"/>
  <c r="AU2382" i="35"/>
  <c r="AU2381" i="35"/>
  <c r="AU2380" i="35"/>
  <c r="AU2379" i="35"/>
  <c r="AU2378" i="35"/>
  <c r="AU2377" i="35"/>
  <c r="AU2376" i="35"/>
  <c r="AU2375" i="35"/>
  <c r="AU2374" i="35"/>
  <c r="AU2373" i="35"/>
  <c r="AU2372" i="35"/>
  <c r="AU2371" i="35"/>
  <c r="AU2370" i="35"/>
  <c r="AU2369" i="35"/>
  <c r="AU2368" i="35"/>
  <c r="AU2367" i="35"/>
  <c r="AU2366" i="35"/>
  <c r="AU2365" i="35"/>
  <c r="AU2364" i="35"/>
  <c r="AU2363" i="35"/>
  <c r="AU2362" i="35"/>
  <c r="AU2361" i="35"/>
  <c r="AU2360" i="35"/>
  <c r="AU2359" i="35"/>
  <c r="AU2358" i="35"/>
  <c r="AU2357" i="35"/>
  <c r="AU2356" i="35"/>
  <c r="AU2355" i="35"/>
  <c r="AU2354" i="35"/>
  <c r="AU2353" i="35"/>
  <c r="AU2352" i="35"/>
  <c r="AU2351" i="35"/>
  <c r="AU2350" i="35"/>
  <c r="AU2349" i="35"/>
  <c r="AU2348" i="35"/>
  <c r="AU2347" i="35"/>
  <c r="AU2346" i="35"/>
  <c r="AU2345" i="35"/>
  <c r="AU2344" i="35"/>
  <c r="AU2343" i="35"/>
  <c r="AU2342" i="35"/>
  <c r="AU2341" i="35"/>
  <c r="AU2340" i="35"/>
  <c r="AU2339" i="35"/>
  <c r="AU2338" i="35"/>
  <c r="AU2337" i="35"/>
  <c r="AU2336" i="35"/>
  <c r="AU2335" i="35"/>
  <c r="AU2334" i="35"/>
  <c r="AU2333" i="35"/>
  <c r="AU2332" i="35"/>
  <c r="AU2331" i="35"/>
  <c r="AU2330" i="35"/>
  <c r="AU2329" i="35"/>
  <c r="AU2328" i="35"/>
  <c r="AU2327" i="35"/>
  <c r="AU2326" i="35"/>
  <c r="AU2325" i="35"/>
  <c r="AU2324" i="35"/>
  <c r="AU2323" i="35"/>
  <c r="AU2322" i="35"/>
  <c r="AU2321" i="35"/>
  <c r="AU2320" i="35"/>
  <c r="AU2319" i="35"/>
  <c r="AU2318" i="35"/>
  <c r="AU2317" i="35"/>
  <c r="AU2316" i="35"/>
  <c r="AU2315" i="35"/>
  <c r="AU2314" i="35"/>
  <c r="AU2313" i="35"/>
  <c r="AU2312" i="35"/>
  <c r="AU2311" i="35"/>
  <c r="AU2310" i="35"/>
  <c r="AU2309" i="35"/>
  <c r="AU2308" i="35"/>
  <c r="AU2307" i="35"/>
  <c r="AU2306" i="35"/>
  <c r="AU2305" i="35"/>
  <c r="AU2304" i="35"/>
  <c r="AU2303" i="35"/>
  <c r="AU2302" i="35"/>
  <c r="AU2301" i="35"/>
  <c r="AU2300" i="35"/>
  <c r="AU2299" i="35"/>
  <c r="AU2298" i="35"/>
  <c r="AU2297" i="35"/>
  <c r="AU2296" i="35"/>
  <c r="AU2295" i="35"/>
  <c r="AU2294" i="35"/>
  <c r="AU2293" i="35"/>
  <c r="AU2292" i="35"/>
  <c r="AU2291" i="35"/>
  <c r="AU2290" i="35"/>
  <c r="AU2289" i="35"/>
  <c r="AU2288" i="35"/>
  <c r="AU2287" i="35"/>
  <c r="AU2286" i="35"/>
  <c r="AU2285" i="35"/>
  <c r="AU2284" i="35"/>
  <c r="AU2283" i="35"/>
  <c r="AU2282" i="35"/>
  <c r="AU2281" i="35"/>
  <c r="AU2280" i="35"/>
  <c r="AU2279" i="35"/>
  <c r="AU2278" i="35"/>
  <c r="AU2277" i="35"/>
  <c r="AU2276" i="35"/>
  <c r="AU2275" i="35"/>
  <c r="AU2274" i="35"/>
  <c r="AU2273" i="35"/>
  <c r="AU2272" i="35"/>
  <c r="AU2271" i="35"/>
  <c r="AU2270" i="35"/>
  <c r="AU2269" i="35"/>
  <c r="AU2268" i="35"/>
  <c r="AU2267" i="35"/>
  <c r="AU2266" i="35"/>
  <c r="AU2265" i="35"/>
  <c r="AU2264" i="35"/>
  <c r="AU2263" i="35"/>
  <c r="AU2262" i="35"/>
  <c r="AU2261" i="35"/>
  <c r="AU2260" i="35"/>
  <c r="AU2259" i="35"/>
  <c r="AU2258" i="35"/>
  <c r="AU2257" i="35"/>
  <c r="AU2256" i="35"/>
  <c r="AU2255" i="35"/>
  <c r="AU2254" i="35"/>
  <c r="AU2253" i="35"/>
  <c r="AU2252" i="35"/>
  <c r="AU2251" i="35"/>
  <c r="AU2250" i="35"/>
  <c r="AU2249" i="35"/>
  <c r="AU2248" i="35"/>
  <c r="AU2247" i="35"/>
  <c r="AU2246" i="35"/>
  <c r="AU2245" i="35"/>
  <c r="AU2244" i="35"/>
  <c r="AU2243" i="35"/>
  <c r="AU2242" i="35"/>
  <c r="AU2241" i="35"/>
  <c r="AU2240" i="35"/>
  <c r="AU2239" i="35"/>
  <c r="AU2238" i="35"/>
  <c r="AU2237" i="35"/>
  <c r="AU2236" i="35"/>
  <c r="AU2235" i="35"/>
  <c r="AU2234" i="35"/>
  <c r="AU2233" i="35"/>
  <c r="AU2232" i="35"/>
  <c r="AU2231" i="35"/>
  <c r="AU2230" i="35"/>
  <c r="AU2229" i="35"/>
  <c r="AU2228" i="35"/>
  <c r="AU2227" i="35"/>
  <c r="AU2226" i="35"/>
  <c r="AU2225" i="35"/>
  <c r="AU2224" i="35"/>
  <c r="AU2223" i="35"/>
  <c r="AU2222" i="35"/>
  <c r="AU2221" i="35"/>
  <c r="AU2220" i="35"/>
  <c r="AU2219" i="35"/>
  <c r="AU2218" i="35"/>
  <c r="AU2217" i="35"/>
  <c r="AU2216" i="35"/>
  <c r="AU2215" i="35"/>
  <c r="AU2214" i="35"/>
  <c r="AU2213" i="35"/>
  <c r="AU2212" i="35"/>
  <c r="AU2211" i="35"/>
  <c r="AU2210" i="35"/>
  <c r="AU2209" i="35"/>
  <c r="AU2208" i="35"/>
  <c r="AU2207" i="35"/>
  <c r="AU2206" i="35"/>
  <c r="AU2205" i="35"/>
  <c r="AU2204" i="35"/>
  <c r="AU2203" i="35"/>
  <c r="AU2202" i="35"/>
  <c r="AU2201" i="35"/>
  <c r="AU2200" i="35"/>
  <c r="AU2199" i="35"/>
  <c r="AU2198" i="35"/>
  <c r="AU2197" i="35"/>
  <c r="AU2196" i="35"/>
  <c r="AU2195" i="35"/>
  <c r="AU2194" i="35"/>
  <c r="AU2193" i="35"/>
  <c r="AU2192" i="35"/>
  <c r="AU2191" i="35"/>
  <c r="AU2190" i="35"/>
  <c r="AU2189" i="35"/>
  <c r="AU2188" i="35"/>
  <c r="AU2187" i="35"/>
  <c r="AU2186" i="35"/>
  <c r="AU2185" i="35"/>
  <c r="AU2184" i="35"/>
  <c r="AU2183" i="35"/>
  <c r="AU2182" i="35"/>
  <c r="AU2181" i="35"/>
  <c r="AU2180" i="35"/>
  <c r="AU2179" i="35"/>
  <c r="AU2178" i="35"/>
  <c r="AU2177" i="35"/>
  <c r="AU2176" i="35"/>
  <c r="AU2175" i="35"/>
  <c r="AU2174" i="35"/>
  <c r="AU2173" i="35"/>
  <c r="AU2172" i="35"/>
  <c r="AU2171" i="35"/>
  <c r="AU2170" i="35"/>
  <c r="AU2169" i="35"/>
  <c r="AU2168" i="35"/>
  <c r="AU2167" i="35"/>
  <c r="AU2166" i="35"/>
  <c r="AU2165" i="35"/>
  <c r="AU2164" i="35"/>
  <c r="AU2163" i="35"/>
  <c r="AU2162" i="35"/>
  <c r="AU2161" i="35"/>
  <c r="AU2160" i="35"/>
  <c r="AU2159" i="35"/>
  <c r="AU2158" i="35"/>
  <c r="AU2157" i="35"/>
  <c r="AU2156" i="35"/>
  <c r="AU2155" i="35"/>
  <c r="AU2154" i="35"/>
  <c r="AU2153" i="35"/>
  <c r="AU2152" i="35"/>
  <c r="AU2151" i="35"/>
  <c r="AU2150" i="35"/>
  <c r="AU2149" i="35"/>
  <c r="AU2148" i="35"/>
  <c r="AU2147" i="35"/>
  <c r="AU2146" i="35"/>
  <c r="AU2145" i="35"/>
  <c r="AU2144" i="35"/>
  <c r="AU2143" i="35"/>
  <c r="AU2142" i="35"/>
  <c r="AU2141" i="35"/>
  <c r="AU2140" i="35"/>
  <c r="AU2139" i="35"/>
  <c r="AU2138" i="35"/>
  <c r="AU2137" i="35"/>
  <c r="AU2136" i="35"/>
  <c r="AU2135" i="35"/>
  <c r="AU2134" i="35"/>
  <c r="AU2133" i="35"/>
  <c r="AU2132" i="35"/>
  <c r="AU2131" i="35"/>
  <c r="AU2130" i="35"/>
  <c r="AU2129" i="35"/>
  <c r="AU2128" i="35"/>
  <c r="AU2127" i="35"/>
  <c r="AU2126" i="35"/>
  <c r="AU2125" i="35"/>
  <c r="AU2124" i="35"/>
  <c r="AU2123" i="35"/>
  <c r="AU2122" i="35"/>
  <c r="AU2121" i="35"/>
  <c r="AU2120" i="35"/>
  <c r="AU2119" i="35"/>
  <c r="AU2118" i="35"/>
  <c r="AU2117" i="35"/>
  <c r="AU2116" i="35"/>
  <c r="AU2115" i="35"/>
  <c r="AU2114" i="35"/>
  <c r="AU2113" i="35"/>
  <c r="AU2112" i="35"/>
  <c r="AU2111" i="35"/>
  <c r="AU2110" i="35"/>
  <c r="AU2109" i="35"/>
  <c r="AU2108" i="35"/>
  <c r="AU2107" i="35"/>
  <c r="AU2106" i="35"/>
  <c r="AU2105" i="35"/>
  <c r="AU2104" i="35"/>
  <c r="AU2103" i="35"/>
  <c r="AU2102" i="35"/>
  <c r="AU2101" i="35"/>
  <c r="AU2100" i="35"/>
  <c r="AU2099" i="35"/>
  <c r="AU2098" i="35"/>
  <c r="AU2097" i="35"/>
  <c r="AU2096" i="35"/>
  <c r="AU2095" i="35"/>
  <c r="AU2094" i="35"/>
  <c r="AU2093" i="35"/>
  <c r="AU2092" i="35"/>
  <c r="AU2091" i="35"/>
  <c r="AU2090" i="35"/>
  <c r="AU2089" i="35"/>
  <c r="AU2088" i="35"/>
  <c r="AU2087" i="35"/>
  <c r="AU2086" i="35"/>
  <c r="AU2085" i="35"/>
  <c r="AU2084" i="35"/>
  <c r="AU2083" i="35"/>
  <c r="AU2082" i="35"/>
  <c r="AU2081" i="35"/>
  <c r="AU2080" i="35"/>
  <c r="AU2079" i="35"/>
  <c r="AU2078" i="35"/>
  <c r="AU2077" i="35"/>
  <c r="AU2076" i="35"/>
  <c r="AU2075" i="35"/>
  <c r="AU2074" i="35"/>
  <c r="AU2073" i="35"/>
  <c r="AU2072" i="35"/>
  <c r="AU2071" i="35"/>
  <c r="AU2070" i="35"/>
  <c r="AU2069" i="35"/>
  <c r="AU2068" i="35"/>
  <c r="AU2067" i="35"/>
  <c r="AU2066" i="35"/>
  <c r="AU2065" i="35"/>
  <c r="AU2064" i="35"/>
  <c r="AU2063" i="35"/>
  <c r="AU2062" i="35"/>
  <c r="AU2061" i="35"/>
  <c r="AU2060" i="35"/>
  <c r="AU2059" i="35"/>
  <c r="AU2058" i="35"/>
  <c r="AU2057" i="35"/>
  <c r="AU2056" i="35"/>
  <c r="AU2055" i="35"/>
  <c r="AU2054" i="35"/>
  <c r="AU2053" i="35"/>
  <c r="AU2052" i="35"/>
  <c r="AU2051" i="35"/>
  <c r="AU2050" i="35"/>
  <c r="AU2049" i="35"/>
  <c r="AU2048" i="35"/>
  <c r="AU2047" i="35"/>
  <c r="AU2046" i="35"/>
  <c r="AU2045" i="35"/>
  <c r="AU2044" i="35"/>
  <c r="AU2043" i="35"/>
  <c r="AU2042" i="35"/>
  <c r="AU2041" i="35"/>
  <c r="AU2040" i="35"/>
  <c r="AU2039" i="35"/>
  <c r="AU2038" i="35"/>
  <c r="AU2037" i="35"/>
  <c r="AU2036" i="35"/>
  <c r="AU2035" i="35"/>
  <c r="AU2034" i="35"/>
  <c r="AU2033" i="35"/>
  <c r="AU2032" i="35"/>
  <c r="AU2031" i="35"/>
  <c r="AU2030" i="35"/>
  <c r="AU2029" i="35"/>
  <c r="AU2028" i="35"/>
  <c r="AU2027" i="35"/>
  <c r="AU2026" i="35"/>
  <c r="AU2025" i="35"/>
  <c r="AU2024" i="35"/>
  <c r="AU2023" i="35"/>
  <c r="AU2022" i="35"/>
  <c r="AU2021" i="35"/>
  <c r="AU2020" i="35"/>
  <c r="AU2019" i="35"/>
  <c r="AU2018" i="35"/>
  <c r="AU2017" i="35"/>
  <c r="AU2016" i="35"/>
  <c r="AU2015" i="35"/>
  <c r="AU2014" i="35"/>
  <c r="AU2013" i="35"/>
  <c r="AU2012" i="35"/>
  <c r="AU2011" i="35"/>
  <c r="AU2010" i="35"/>
  <c r="AU2009" i="35"/>
  <c r="AU2008" i="35"/>
  <c r="AU2007" i="35"/>
  <c r="AU2006" i="35"/>
  <c r="AU2005" i="35"/>
  <c r="AU2004" i="35"/>
  <c r="AU2003" i="35"/>
  <c r="AU2002" i="35"/>
  <c r="AU2001" i="35"/>
  <c r="AU2000" i="35"/>
  <c r="AU1999" i="35"/>
  <c r="AU1998" i="35"/>
  <c r="AU1997" i="35"/>
  <c r="AU1996" i="35"/>
  <c r="AU1995" i="35"/>
  <c r="AU1994" i="35"/>
  <c r="AU1993" i="35"/>
  <c r="AU1992" i="35"/>
  <c r="AU1991" i="35"/>
  <c r="AU1990" i="35"/>
  <c r="AU1989" i="35"/>
  <c r="AU1988" i="35"/>
  <c r="AU1987" i="35"/>
  <c r="AU1986" i="35"/>
  <c r="AU1985" i="35"/>
  <c r="AU1984" i="35"/>
  <c r="AU1983" i="35"/>
  <c r="AU1982" i="35"/>
  <c r="AU1981" i="35"/>
  <c r="AU1980" i="35"/>
  <c r="AU1979" i="35"/>
  <c r="AU1978" i="35"/>
  <c r="AU1977" i="35"/>
  <c r="AU1976" i="35"/>
  <c r="AU1975" i="35"/>
  <c r="AU1974" i="35"/>
  <c r="AU1973" i="35"/>
  <c r="AU1972" i="35"/>
  <c r="AU1971" i="35"/>
  <c r="AU1970" i="35"/>
  <c r="AU1969" i="35"/>
  <c r="AU1968" i="35"/>
  <c r="AU1967" i="35"/>
  <c r="AU1966" i="35"/>
  <c r="AU1965" i="35"/>
  <c r="AU1964" i="35"/>
  <c r="AU1963" i="35"/>
  <c r="AU1962" i="35"/>
  <c r="AU1961" i="35"/>
  <c r="AU1960" i="35"/>
  <c r="AU1959" i="35"/>
  <c r="AU1958" i="35"/>
  <c r="AU1957" i="35"/>
  <c r="AU1956" i="35"/>
  <c r="AU1955" i="35"/>
  <c r="AU1954" i="35"/>
  <c r="AU1953" i="35"/>
  <c r="AU1952" i="35"/>
  <c r="AU1951" i="35"/>
  <c r="AU1950" i="35"/>
  <c r="AU1949" i="35"/>
  <c r="AU1948" i="35"/>
  <c r="AU1947" i="35"/>
  <c r="AU1946" i="35"/>
  <c r="AU1945" i="35"/>
  <c r="AU1944" i="35"/>
  <c r="AU1943" i="35"/>
  <c r="AU1942" i="35"/>
  <c r="AU1941" i="35"/>
  <c r="AU1940" i="35"/>
  <c r="AU1939" i="35"/>
  <c r="AU1938" i="35"/>
  <c r="AU1937" i="35"/>
  <c r="AU1936" i="35"/>
  <c r="AU1935" i="35"/>
  <c r="AU1934" i="35"/>
  <c r="AU1933" i="35"/>
  <c r="AU1932" i="35"/>
  <c r="AU1931" i="35"/>
  <c r="AU1930" i="35"/>
  <c r="AU1929" i="35"/>
  <c r="AU1928" i="35"/>
  <c r="AU1927" i="35"/>
  <c r="AU1926" i="35"/>
  <c r="AU1925" i="35"/>
  <c r="AU1924" i="35"/>
  <c r="AU1923" i="35"/>
  <c r="AU1922" i="35"/>
  <c r="AU1921" i="35"/>
  <c r="AU1920" i="35"/>
  <c r="AU1919" i="35"/>
  <c r="AU1918" i="35"/>
  <c r="AU1917" i="35"/>
  <c r="AU1916" i="35"/>
  <c r="AU1915" i="35"/>
  <c r="AU1914" i="35"/>
  <c r="AU1913" i="35"/>
  <c r="AU1912" i="35"/>
  <c r="AU1911" i="35"/>
  <c r="AU1910" i="35"/>
  <c r="AU1909" i="35"/>
  <c r="AU1908" i="35"/>
  <c r="AU1907" i="35"/>
  <c r="AU1906" i="35"/>
  <c r="AU1905" i="35"/>
  <c r="AU1904" i="35"/>
  <c r="AU1903" i="35"/>
  <c r="AU1902" i="35"/>
  <c r="AU1901" i="35"/>
  <c r="AU1900" i="35"/>
  <c r="AU1899" i="35"/>
  <c r="AU1898" i="35"/>
  <c r="AU1897" i="35"/>
  <c r="AU1896" i="35"/>
  <c r="AU1895" i="35"/>
  <c r="AU1894" i="35"/>
  <c r="AU1893" i="35"/>
  <c r="AU1892" i="35"/>
  <c r="AU1891" i="35"/>
  <c r="AU1890" i="35"/>
  <c r="AU1889" i="35"/>
  <c r="AU1888" i="35"/>
  <c r="AU1887" i="35"/>
  <c r="AU1886" i="35"/>
  <c r="AU1885" i="35"/>
  <c r="AU1884" i="35"/>
  <c r="AU1883" i="35"/>
  <c r="AU1882" i="35"/>
  <c r="AU1881" i="35"/>
  <c r="AU1880" i="35"/>
  <c r="AU1879" i="35"/>
  <c r="AU1878" i="35"/>
  <c r="AU1877" i="35"/>
  <c r="AU1876" i="35"/>
  <c r="AU1875" i="35"/>
  <c r="AU1874" i="35"/>
  <c r="AU1873" i="35"/>
  <c r="AU1872" i="35"/>
  <c r="AU1871" i="35"/>
  <c r="AU1870" i="35"/>
  <c r="AU1869" i="35"/>
  <c r="AU1868" i="35"/>
  <c r="AU1867" i="35"/>
  <c r="AU1866" i="35"/>
  <c r="AU1865" i="35"/>
  <c r="AU1864" i="35"/>
  <c r="AU1863" i="35"/>
  <c r="AU1862" i="35"/>
  <c r="AU1861" i="35"/>
  <c r="AU1860" i="35"/>
  <c r="AU1859" i="35"/>
  <c r="AU1858" i="35"/>
  <c r="AU1857" i="35"/>
  <c r="AU1856" i="35"/>
  <c r="AU1855" i="35"/>
  <c r="AU1854" i="35"/>
  <c r="AU1853" i="35"/>
  <c r="AU1852" i="35"/>
  <c r="AU1851" i="35"/>
  <c r="AU1850" i="35"/>
  <c r="AU1849" i="35"/>
  <c r="AU1848" i="35"/>
  <c r="AU1847" i="35"/>
  <c r="AU1846" i="35"/>
  <c r="AU1845" i="35"/>
  <c r="AU1844" i="35"/>
  <c r="AU1843" i="35"/>
  <c r="AU1842" i="35"/>
  <c r="AU1841" i="35"/>
  <c r="AU1840" i="35"/>
  <c r="AU1839" i="35"/>
  <c r="AU1838" i="35"/>
  <c r="AU1837" i="35"/>
  <c r="AU1836" i="35"/>
  <c r="AU1835" i="35"/>
  <c r="AU1834" i="35"/>
  <c r="AU1833" i="35"/>
  <c r="AU1832" i="35"/>
  <c r="AU1831" i="35"/>
  <c r="AU1830" i="35"/>
  <c r="AU1829" i="35"/>
  <c r="AU1828" i="35"/>
  <c r="AU1827" i="35"/>
  <c r="AU1826" i="35"/>
  <c r="AU1825" i="35"/>
  <c r="AU1824" i="35"/>
  <c r="AU1823" i="35"/>
  <c r="AU1822" i="35"/>
  <c r="AU1821" i="35"/>
  <c r="AU1820" i="35"/>
  <c r="AU1819" i="35"/>
  <c r="AU1818" i="35"/>
  <c r="AU1817" i="35"/>
  <c r="AU1816" i="35"/>
  <c r="AU1815" i="35"/>
  <c r="AU1814" i="35"/>
  <c r="AU1813" i="35"/>
  <c r="AU1812" i="35"/>
  <c r="AU1811" i="35"/>
  <c r="AU1810" i="35"/>
  <c r="AU1809" i="35"/>
  <c r="AU1808" i="35"/>
  <c r="AU1807" i="35"/>
  <c r="AU1806" i="35"/>
  <c r="AU1805" i="35"/>
  <c r="AU1804" i="35"/>
  <c r="AU1803" i="35"/>
  <c r="AU1802" i="35"/>
  <c r="AU1801" i="35"/>
  <c r="AU1800" i="35"/>
  <c r="AU1799" i="35"/>
  <c r="AU1798" i="35"/>
  <c r="AU1797" i="35"/>
  <c r="AU1796" i="35"/>
  <c r="AU1795" i="35"/>
  <c r="AU1794" i="35"/>
  <c r="AU1793" i="35"/>
  <c r="AU1792" i="35"/>
  <c r="AU1791" i="35"/>
  <c r="AU1790" i="35"/>
  <c r="AU1789" i="35"/>
  <c r="AU1788" i="35"/>
  <c r="AU1787" i="35"/>
  <c r="AU1786" i="35"/>
  <c r="AU1785" i="35"/>
  <c r="AU1784" i="35"/>
  <c r="AU1783" i="35"/>
  <c r="AU1782" i="35"/>
  <c r="AU1781" i="35"/>
  <c r="AU1780" i="35"/>
  <c r="AU1779" i="35"/>
  <c r="AU1778" i="35"/>
  <c r="AU1777" i="35"/>
  <c r="AU1776" i="35"/>
  <c r="AU1775" i="35"/>
  <c r="AU1774" i="35"/>
  <c r="AU1773" i="35"/>
  <c r="AU1772" i="35"/>
  <c r="AU1771" i="35"/>
  <c r="AU1770" i="35"/>
  <c r="AU1769" i="35"/>
  <c r="AU1768" i="35"/>
  <c r="AU1767" i="35"/>
  <c r="AU1766" i="35"/>
  <c r="AU1765" i="35"/>
  <c r="AU1764" i="35"/>
  <c r="AU1763" i="35"/>
  <c r="AU1762" i="35"/>
  <c r="AU1761" i="35"/>
  <c r="AU1760" i="35"/>
  <c r="AU1759" i="35"/>
  <c r="AU1758" i="35"/>
  <c r="AU1757" i="35"/>
  <c r="AU1756" i="35"/>
  <c r="AU1755" i="35"/>
  <c r="AU1754" i="35"/>
  <c r="AU1753" i="35"/>
  <c r="AU1752" i="35"/>
  <c r="AU1751" i="35"/>
  <c r="AU1750" i="35"/>
  <c r="AU1749" i="35"/>
  <c r="AU1748" i="35"/>
  <c r="AU1747" i="35"/>
  <c r="AU1746" i="35"/>
  <c r="AU1745" i="35"/>
  <c r="AU1744" i="35"/>
  <c r="AU1743" i="35"/>
  <c r="AU1742" i="35"/>
  <c r="AU1741" i="35"/>
  <c r="AU1740" i="35"/>
  <c r="AU1739" i="35"/>
  <c r="AU1738" i="35"/>
  <c r="AU1737" i="35"/>
  <c r="AU1736" i="35"/>
  <c r="AU1735" i="35"/>
  <c r="AU1734" i="35"/>
  <c r="AU1733" i="35"/>
  <c r="AU1732" i="35"/>
  <c r="AU1731" i="35"/>
  <c r="AU1730" i="35"/>
  <c r="AU1729" i="35"/>
  <c r="AU1728" i="35"/>
  <c r="AU1727" i="35"/>
  <c r="AU1726" i="35"/>
  <c r="AU1725" i="35"/>
  <c r="AU1724" i="35"/>
  <c r="AU1723" i="35"/>
  <c r="AU1722" i="35"/>
  <c r="AU1721" i="35"/>
  <c r="AU1720" i="35"/>
  <c r="AU1719" i="35"/>
  <c r="AU1718" i="35"/>
  <c r="AU1717" i="35"/>
  <c r="AU1716" i="35"/>
  <c r="AU1715" i="35"/>
  <c r="AU1714" i="35"/>
  <c r="AU1713" i="35"/>
  <c r="AU1712" i="35"/>
  <c r="AU1711" i="35"/>
  <c r="AU1710" i="35"/>
  <c r="AU1709" i="35"/>
  <c r="AU1708" i="35"/>
  <c r="AU1707" i="35"/>
  <c r="AU1706" i="35"/>
  <c r="AU1705" i="35"/>
  <c r="AU1704" i="35"/>
  <c r="AU1703" i="35"/>
  <c r="AU1702" i="35"/>
  <c r="AU1701" i="35"/>
  <c r="AU1700" i="35"/>
  <c r="AU1699" i="35"/>
  <c r="AU1698" i="35"/>
  <c r="AU1697" i="35"/>
  <c r="AU1696" i="35"/>
  <c r="AU1695" i="35"/>
  <c r="AU1694" i="35"/>
  <c r="AU1693" i="35"/>
  <c r="AU1692" i="35"/>
  <c r="AU1691" i="35"/>
  <c r="AU1690" i="35"/>
  <c r="AU1689" i="35"/>
  <c r="AU1688" i="35"/>
  <c r="AU1687" i="35"/>
  <c r="AU1686" i="35"/>
  <c r="AU1685" i="35"/>
  <c r="AU1684" i="35"/>
  <c r="AU1683" i="35"/>
  <c r="AU1682" i="35"/>
  <c r="AU1681" i="35"/>
  <c r="AU1680" i="35"/>
  <c r="AU1679" i="35"/>
  <c r="AU1678" i="35"/>
  <c r="AU1677" i="35"/>
  <c r="AU1676" i="35"/>
  <c r="AU1675" i="35"/>
  <c r="AU1674" i="35"/>
  <c r="AU1673" i="35"/>
  <c r="AU1672" i="35"/>
  <c r="AU1671" i="35"/>
  <c r="AU1670" i="35"/>
  <c r="AU1669" i="35"/>
  <c r="AU1668" i="35"/>
  <c r="AU1667" i="35"/>
  <c r="AU1666" i="35"/>
  <c r="AU1665" i="35"/>
  <c r="AU1664" i="35"/>
  <c r="AU1663" i="35"/>
  <c r="AU1662" i="35"/>
  <c r="AU1661" i="35"/>
  <c r="AU1660" i="35"/>
  <c r="AU1659" i="35"/>
  <c r="AU1658" i="35"/>
  <c r="AU1657" i="35"/>
  <c r="AU1656" i="35"/>
  <c r="AU1655" i="35"/>
  <c r="AU1654" i="35"/>
  <c r="AU1653" i="35"/>
  <c r="AU1652" i="35"/>
  <c r="AU1651" i="35"/>
  <c r="AU1650" i="35"/>
  <c r="AU1649" i="35"/>
  <c r="AU1648" i="35"/>
  <c r="AU1647" i="35"/>
  <c r="AU1646" i="35"/>
  <c r="AU1645" i="35"/>
  <c r="AU1644" i="35"/>
  <c r="AU1643" i="35"/>
  <c r="AU1642" i="35"/>
  <c r="AU1641" i="35"/>
  <c r="AU1640" i="35"/>
  <c r="AU1639" i="35"/>
  <c r="AU1638" i="35"/>
  <c r="AU1637" i="35"/>
  <c r="AU1636" i="35"/>
  <c r="AU1635" i="35"/>
  <c r="AU1634" i="35"/>
  <c r="AU1633" i="35"/>
  <c r="AU1632" i="35"/>
  <c r="AU1631" i="35"/>
  <c r="AU1630" i="35"/>
  <c r="AU1629" i="35"/>
  <c r="AU1628" i="35"/>
  <c r="AU1627" i="35"/>
  <c r="AU1626" i="35"/>
  <c r="AU1625" i="35"/>
  <c r="AU1624" i="35"/>
  <c r="AU1623" i="35"/>
  <c r="AU1622" i="35"/>
  <c r="AU1621" i="35"/>
  <c r="AU1620" i="35"/>
  <c r="AU1619" i="35"/>
  <c r="AU1618" i="35"/>
  <c r="AU1617" i="35"/>
  <c r="AU1616" i="35"/>
  <c r="AU1615" i="35"/>
  <c r="AU1614" i="35"/>
  <c r="AU1613" i="35"/>
  <c r="AU1612" i="35"/>
  <c r="AU1611" i="35"/>
  <c r="AU1610" i="35"/>
  <c r="AU1609" i="35"/>
  <c r="AU1608" i="35"/>
  <c r="AU1607" i="35"/>
  <c r="AU1606" i="35"/>
  <c r="AU1605" i="35"/>
  <c r="AU1604" i="35"/>
  <c r="AU1603" i="35"/>
  <c r="AU1602" i="35"/>
  <c r="AU1601" i="35"/>
  <c r="AU1600" i="35"/>
  <c r="AU1599" i="35"/>
  <c r="AU1598" i="35"/>
  <c r="AU1597" i="35"/>
  <c r="AU1596" i="35"/>
  <c r="AU1595" i="35"/>
  <c r="AU1594" i="35"/>
  <c r="AU1593" i="35"/>
  <c r="AU1592" i="35"/>
  <c r="AU1591" i="35"/>
  <c r="AU1590" i="35"/>
  <c r="AU1589" i="35"/>
  <c r="AU1588" i="35"/>
  <c r="AU1587" i="35"/>
  <c r="AU1586" i="35"/>
  <c r="AU1585" i="35"/>
  <c r="AU1584" i="35"/>
  <c r="AU1583" i="35"/>
  <c r="AU1582" i="35"/>
  <c r="AU1581" i="35"/>
  <c r="AU1580" i="35"/>
  <c r="AU1579" i="35"/>
  <c r="AU1578" i="35"/>
  <c r="AU1577" i="35"/>
  <c r="AU1576" i="35"/>
  <c r="AU1575" i="35"/>
  <c r="AU1574" i="35"/>
  <c r="AU1573" i="35"/>
  <c r="AU1572" i="35"/>
  <c r="AU1571" i="35"/>
  <c r="AU1570" i="35"/>
  <c r="AU1569" i="35"/>
  <c r="AU1568" i="35"/>
  <c r="AU1567" i="35"/>
  <c r="AU1566" i="35"/>
  <c r="AU1565" i="35"/>
  <c r="AU1564" i="35"/>
  <c r="AU1563" i="35"/>
  <c r="AU1562" i="35"/>
  <c r="AU1561" i="35"/>
  <c r="AU1560" i="35"/>
  <c r="AU1559" i="35"/>
  <c r="AU1558" i="35"/>
  <c r="AU1557" i="35"/>
  <c r="AU1556" i="35"/>
  <c r="AU1555" i="35"/>
  <c r="AU1554" i="35"/>
  <c r="AU1553" i="35"/>
  <c r="AU1552" i="35"/>
  <c r="AU1551" i="35"/>
  <c r="AU1550" i="35"/>
  <c r="AU1549" i="35"/>
  <c r="AU1548" i="35"/>
  <c r="AU1547" i="35"/>
  <c r="AU1546" i="35"/>
  <c r="AU1545" i="35"/>
  <c r="AU1544" i="35"/>
  <c r="AU1543" i="35"/>
  <c r="AU1542" i="35"/>
  <c r="AU1541" i="35"/>
  <c r="AU1540" i="35"/>
  <c r="AU1539" i="35"/>
  <c r="AU1538" i="35"/>
  <c r="AU1537" i="35"/>
  <c r="AU1536" i="35"/>
  <c r="AU1535" i="35"/>
  <c r="AU1534" i="35"/>
  <c r="AU1533" i="35"/>
  <c r="AU1532" i="35"/>
  <c r="AU1531" i="35"/>
  <c r="AU1530" i="35"/>
  <c r="AU1529" i="35"/>
  <c r="AU1528" i="35"/>
  <c r="AU1527" i="35"/>
  <c r="AU1526" i="35"/>
  <c r="AU1525" i="35"/>
  <c r="AU1524" i="35"/>
  <c r="AU1523" i="35"/>
  <c r="AU1522" i="35"/>
  <c r="AU1521" i="35"/>
  <c r="AU1520" i="35"/>
  <c r="AU1519" i="35"/>
  <c r="AU1518" i="35"/>
  <c r="AU1517" i="35"/>
  <c r="AU1516" i="35"/>
  <c r="AU1515" i="35"/>
  <c r="AU1514" i="35"/>
  <c r="AU1513" i="35"/>
  <c r="AU1512" i="35"/>
  <c r="AU1511" i="35"/>
  <c r="AU1510" i="35"/>
  <c r="AU1509" i="35"/>
  <c r="AU1508" i="35"/>
  <c r="AU1507" i="35"/>
  <c r="AU1506" i="35"/>
  <c r="AU1505" i="35"/>
  <c r="AU1504" i="35"/>
  <c r="AU1503" i="35"/>
  <c r="AU1502" i="35"/>
  <c r="AU1501" i="35"/>
  <c r="AU1500" i="35"/>
  <c r="AU1499" i="35"/>
  <c r="AU1498" i="35"/>
  <c r="AU1497" i="35"/>
  <c r="AU1496" i="35"/>
  <c r="AU1495" i="35"/>
  <c r="AU1494" i="35"/>
  <c r="AU1493" i="35"/>
  <c r="AU1492" i="35"/>
  <c r="AU1491" i="35"/>
  <c r="AU1490" i="35"/>
  <c r="AU1489" i="35"/>
  <c r="AU1488" i="35"/>
  <c r="AU1487" i="35"/>
  <c r="AU1486" i="35"/>
  <c r="AU1485" i="35"/>
  <c r="AU1484" i="35"/>
  <c r="AU1483" i="35"/>
  <c r="AU1482" i="35"/>
  <c r="AU1481" i="35"/>
  <c r="AU1480" i="35"/>
  <c r="AU1479" i="35"/>
  <c r="AU1478" i="35"/>
  <c r="AU1477" i="35"/>
  <c r="AU1476" i="35"/>
  <c r="AU1475" i="35"/>
  <c r="AU1474" i="35"/>
  <c r="AU1473" i="35"/>
  <c r="AU1472" i="35"/>
  <c r="AU1471" i="35"/>
  <c r="AU1470" i="35"/>
  <c r="AU1469" i="35"/>
  <c r="AU1468" i="35"/>
  <c r="AU1467" i="35"/>
  <c r="AU1466" i="35"/>
  <c r="AU1465" i="35"/>
  <c r="AU1464" i="35"/>
  <c r="AU1463" i="35"/>
  <c r="AU1462" i="35"/>
  <c r="AU1461" i="35"/>
  <c r="AU1460" i="35"/>
  <c r="AU1459" i="35"/>
  <c r="AU1458" i="35"/>
  <c r="AU1457" i="35"/>
  <c r="AU1456" i="35"/>
  <c r="AU1455" i="35"/>
  <c r="AU1454" i="35"/>
  <c r="AU1453" i="35"/>
  <c r="AU1452" i="35"/>
  <c r="AU1451" i="35"/>
  <c r="AU1450" i="35"/>
  <c r="AU1449" i="35"/>
  <c r="AU1448" i="35"/>
  <c r="AU1447" i="35"/>
  <c r="AU1446" i="35"/>
  <c r="AU1445" i="35"/>
  <c r="AU1444" i="35"/>
  <c r="AU1443" i="35"/>
  <c r="AU1442" i="35"/>
  <c r="AU1441" i="35"/>
  <c r="AU1440" i="35"/>
  <c r="AU1439" i="35"/>
  <c r="AU1438" i="35"/>
  <c r="AU1437" i="35"/>
  <c r="AU1436" i="35"/>
  <c r="AU1435" i="35"/>
  <c r="AU1434" i="35"/>
  <c r="AU1433" i="35"/>
  <c r="AU1432" i="35"/>
  <c r="AU1431" i="35"/>
  <c r="AU1430" i="35"/>
  <c r="AU1429" i="35"/>
  <c r="AU1428" i="35"/>
  <c r="AU1427" i="35"/>
  <c r="AU1426" i="35"/>
  <c r="AU1425" i="35"/>
  <c r="AU1424" i="35"/>
  <c r="AU1423" i="35"/>
  <c r="AU1422" i="35"/>
  <c r="AU1421" i="35"/>
  <c r="AU1420" i="35"/>
  <c r="AU1419" i="35"/>
  <c r="AU1418" i="35"/>
  <c r="AU1417" i="35"/>
  <c r="AU1416" i="35"/>
  <c r="AU1415" i="35"/>
  <c r="AU1414" i="35"/>
  <c r="AU1413" i="35"/>
  <c r="AU1412" i="35"/>
  <c r="AU1411" i="35"/>
  <c r="AU1410" i="35"/>
  <c r="AU1409" i="35"/>
  <c r="AU1408" i="35"/>
  <c r="AU1407" i="35"/>
  <c r="AU1406" i="35"/>
  <c r="AU1405" i="35"/>
  <c r="AU1404" i="35"/>
  <c r="AU1403" i="35"/>
  <c r="AU1402" i="35"/>
  <c r="AU1401" i="35"/>
  <c r="AU1400" i="35"/>
  <c r="AU1399" i="35"/>
  <c r="AU1398" i="35"/>
  <c r="AU1397" i="35"/>
  <c r="AU1396" i="35"/>
  <c r="AU1395" i="35"/>
  <c r="AU1394" i="35"/>
  <c r="AU1393" i="35"/>
  <c r="AU1392" i="35"/>
  <c r="AU1391" i="35"/>
  <c r="AU1390" i="35"/>
  <c r="AU1389" i="35"/>
  <c r="AU1388" i="35"/>
  <c r="AU1387" i="35"/>
  <c r="AU1386" i="35"/>
  <c r="AU1385" i="35"/>
  <c r="AU1384" i="35"/>
  <c r="AU1383" i="35"/>
  <c r="AU1382" i="35"/>
  <c r="AU1381" i="35"/>
  <c r="AU1380" i="35"/>
  <c r="AU1379" i="35"/>
  <c r="AU1378" i="35"/>
  <c r="AU1377" i="35"/>
  <c r="AU1376" i="35"/>
  <c r="AU1375" i="35"/>
  <c r="AU1374" i="35"/>
  <c r="AU1373" i="35"/>
  <c r="AU1372" i="35"/>
  <c r="AU1371" i="35"/>
  <c r="AU1370" i="35"/>
  <c r="AU1369" i="35"/>
  <c r="AU1368" i="35"/>
  <c r="AU1367" i="35"/>
  <c r="AU1366" i="35"/>
  <c r="AU1365" i="35"/>
  <c r="AU1364" i="35"/>
  <c r="AU1363" i="35"/>
  <c r="AU1362" i="35"/>
  <c r="AU1361" i="35"/>
  <c r="AU1360" i="35"/>
  <c r="AU1359" i="35"/>
  <c r="AU1358" i="35"/>
  <c r="AU1357" i="35"/>
  <c r="AU1356" i="35"/>
  <c r="AU1355" i="35"/>
  <c r="AU1354" i="35"/>
  <c r="AU1353" i="35"/>
  <c r="AU1352" i="35"/>
  <c r="AU1351" i="35"/>
  <c r="AU1350" i="35"/>
  <c r="AU1349" i="35"/>
  <c r="AU1348" i="35"/>
  <c r="AU1347" i="35"/>
  <c r="AU1346" i="35"/>
  <c r="AU1345" i="35"/>
  <c r="AU1344" i="35"/>
  <c r="AU1343" i="35"/>
  <c r="AU1342" i="35"/>
  <c r="AU1341" i="35"/>
  <c r="AU1340" i="35"/>
  <c r="AU1339" i="35"/>
  <c r="AU1338" i="35"/>
  <c r="AU1337" i="35"/>
  <c r="AU1336" i="35"/>
  <c r="AU1335" i="35"/>
  <c r="AU1334" i="35"/>
  <c r="AU1333" i="35"/>
  <c r="AU1332" i="35"/>
  <c r="AU1331" i="35"/>
  <c r="AU1330" i="35"/>
  <c r="AU1329" i="35"/>
  <c r="AU1328" i="35"/>
  <c r="AU1327" i="35"/>
  <c r="AU1326" i="35"/>
  <c r="AU1325" i="35"/>
  <c r="AU1324" i="35"/>
  <c r="AU1323" i="35"/>
  <c r="AU1322" i="35"/>
  <c r="AU1321" i="35"/>
  <c r="AU1320" i="35"/>
  <c r="AU1319" i="35"/>
  <c r="AU1318" i="35"/>
  <c r="AU1317" i="35"/>
  <c r="AU1316" i="35"/>
  <c r="AU1315" i="35"/>
  <c r="AU1314" i="35"/>
  <c r="AU1313" i="35"/>
  <c r="AU1312" i="35"/>
  <c r="AU1311" i="35"/>
  <c r="AU1310" i="35"/>
  <c r="AU1309" i="35"/>
  <c r="AU1308" i="35"/>
  <c r="AU1307" i="35"/>
  <c r="AU1306" i="35"/>
  <c r="AU1305" i="35"/>
  <c r="AU1304" i="35"/>
  <c r="AU1303" i="35"/>
  <c r="AU1302" i="35"/>
  <c r="AU1301" i="35"/>
  <c r="AU1300" i="35"/>
  <c r="AU1299" i="35"/>
  <c r="AU1298" i="35"/>
  <c r="AU1297" i="35"/>
  <c r="AU1296" i="35"/>
  <c r="AU1295" i="35"/>
  <c r="AU1294" i="35"/>
  <c r="AU1293" i="35"/>
  <c r="AU1292" i="35"/>
  <c r="AU1291" i="35"/>
  <c r="AU1290" i="35"/>
  <c r="AU1289" i="35"/>
  <c r="AU1288" i="35"/>
  <c r="AU1287" i="35"/>
  <c r="AU1286" i="35"/>
  <c r="AU1285" i="35"/>
  <c r="AU1284" i="35"/>
  <c r="AU1283" i="35"/>
  <c r="AU1282" i="35"/>
  <c r="AU1281" i="35"/>
  <c r="AU1280" i="35"/>
  <c r="AU1279" i="35"/>
  <c r="AU1278" i="35"/>
  <c r="AU1277" i="35"/>
  <c r="AU1276" i="35"/>
  <c r="AU1275" i="35"/>
  <c r="AU1274" i="35"/>
  <c r="AU1273" i="35"/>
  <c r="AU1272" i="35"/>
  <c r="AU1271" i="35"/>
  <c r="AU1270" i="35"/>
  <c r="AU1269" i="35"/>
  <c r="AU1268" i="35"/>
  <c r="AU1267" i="35"/>
  <c r="AU1266" i="35"/>
  <c r="AU1265" i="35"/>
  <c r="AU1264" i="35"/>
  <c r="AU1263" i="35"/>
  <c r="AU1262" i="35"/>
  <c r="AU1261" i="35"/>
  <c r="AU1260" i="35"/>
  <c r="AU1259" i="35"/>
  <c r="AU1258" i="35"/>
  <c r="AU1257" i="35"/>
  <c r="AU1256" i="35"/>
  <c r="AU1255" i="35"/>
  <c r="AU1254" i="35"/>
  <c r="AU1253" i="35"/>
  <c r="AU1252" i="35"/>
  <c r="AU1251" i="35"/>
  <c r="AU1250" i="35"/>
  <c r="AU1249" i="35"/>
  <c r="AU1248" i="35"/>
  <c r="AU1247" i="35"/>
  <c r="AU1246" i="35"/>
  <c r="AU1245" i="35"/>
  <c r="AU1244" i="35"/>
  <c r="AU1243" i="35"/>
  <c r="AU1242" i="35"/>
  <c r="AU1241" i="35"/>
  <c r="AU1240" i="35"/>
  <c r="AU1239" i="35"/>
  <c r="AU1238" i="35"/>
  <c r="AU1237" i="35"/>
  <c r="AU1236" i="35"/>
  <c r="AU1235" i="35"/>
  <c r="AU1234" i="35"/>
  <c r="AU1233" i="35"/>
  <c r="AU1232" i="35"/>
  <c r="AU1231" i="35"/>
  <c r="AU1230" i="35"/>
  <c r="AU1229" i="35"/>
  <c r="AU1228" i="35"/>
  <c r="AU1227" i="35"/>
  <c r="AU1226" i="35"/>
  <c r="AU1225" i="35"/>
  <c r="AU1224" i="35"/>
  <c r="AU1223" i="35"/>
  <c r="AU1222" i="35"/>
  <c r="AU1221" i="35"/>
  <c r="AU1220" i="35"/>
  <c r="AU1219" i="35"/>
  <c r="AU1218" i="35"/>
  <c r="AU1217" i="35"/>
  <c r="AU1216" i="35"/>
  <c r="AU1215" i="35"/>
  <c r="AU1214" i="35"/>
  <c r="AU1213" i="35"/>
  <c r="AU1212" i="35"/>
  <c r="AU1211" i="35"/>
  <c r="AU1210" i="35"/>
  <c r="AU1209" i="35"/>
  <c r="AU1208" i="35"/>
  <c r="AU1207" i="35"/>
  <c r="AU1206" i="35"/>
  <c r="AU1205" i="35"/>
  <c r="AU1204" i="35"/>
  <c r="AU1203" i="35"/>
  <c r="AU1202" i="35"/>
  <c r="AU1201" i="35"/>
  <c r="AU1200" i="35"/>
  <c r="AU1199" i="35"/>
  <c r="AU1198" i="35"/>
  <c r="AU1197" i="35"/>
  <c r="AU1196" i="35"/>
  <c r="AU1195" i="35"/>
  <c r="AU1194" i="35"/>
  <c r="AU1193" i="35"/>
  <c r="AU1192" i="35"/>
  <c r="AU1191" i="35"/>
  <c r="AU1190" i="35"/>
  <c r="AU1189" i="35"/>
  <c r="AU1188" i="35"/>
  <c r="AU1187" i="35"/>
  <c r="AU1186" i="35"/>
  <c r="AU1185" i="35"/>
  <c r="AU1184" i="35"/>
  <c r="AU1183" i="35"/>
  <c r="AU1182" i="35"/>
  <c r="AU1181" i="35"/>
  <c r="AU1180" i="35"/>
  <c r="AU1179" i="35"/>
  <c r="AU1178" i="35"/>
  <c r="AU1177" i="35"/>
  <c r="AU1176" i="35"/>
  <c r="AU1175" i="35"/>
  <c r="AU1174" i="35"/>
  <c r="AU1173" i="35"/>
  <c r="AU1172" i="35"/>
  <c r="AU1171" i="35"/>
  <c r="AU1170" i="35"/>
  <c r="AU1169" i="35"/>
  <c r="AU1168" i="35"/>
  <c r="AU1167" i="35"/>
  <c r="AU1166" i="35"/>
  <c r="AU1165" i="35"/>
  <c r="AU1164" i="35"/>
  <c r="AU1163" i="35"/>
  <c r="AU1162" i="35"/>
  <c r="AU1161" i="35"/>
  <c r="AU1160" i="35"/>
  <c r="AU1159" i="35"/>
  <c r="AU1158" i="35"/>
  <c r="AU1157" i="35"/>
  <c r="AU1156" i="35"/>
  <c r="AU1155" i="35"/>
  <c r="AU1154" i="35"/>
  <c r="AU1153" i="35"/>
  <c r="AU1152" i="35"/>
  <c r="AU1151" i="35"/>
  <c r="AU1150" i="35"/>
  <c r="AU1149" i="35"/>
  <c r="AU1148" i="35"/>
  <c r="AU1147" i="35"/>
  <c r="AU1146" i="35"/>
  <c r="AU1145" i="35"/>
  <c r="AU1144" i="35"/>
  <c r="AU1143" i="35"/>
  <c r="AU1142" i="35"/>
  <c r="AU1141" i="35"/>
  <c r="AU1140" i="35"/>
  <c r="AU1139" i="35"/>
  <c r="AU1138" i="35"/>
  <c r="AU1137" i="35"/>
  <c r="AU1136" i="35"/>
  <c r="AU1135" i="35"/>
  <c r="AU1134" i="35"/>
  <c r="AU1133" i="35"/>
  <c r="AU1132" i="35"/>
  <c r="AU1131" i="35"/>
  <c r="AU1130" i="35"/>
  <c r="AU1129" i="35"/>
  <c r="AU1128" i="35"/>
  <c r="AU1127" i="35"/>
  <c r="AU1126" i="35"/>
  <c r="AU1125" i="35"/>
  <c r="AU1124" i="35"/>
  <c r="AU1123" i="35"/>
  <c r="AU1122" i="35"/>
  <c r="AU1121" i="35"/>
  <c r="AU1120" i="35"/>
  <c r="AU1119" i="35"/>
  <c r="AU1118" i="35"/>
  <c r="AU1117" i="35"/>
  <c r="AU1116" i="35"/>
  <c r="AU1115" i="35"/>
  <c r="AU1114" i="35"/>
  <c r="AU1113" i="35"/>
  <c r="AU1112" i="35"/>
  <c r="AU1111" i="35"/>
  <c r="AU1110" i="35"/>
  <c r="AU1109" i="35"/>
  <c r="AU1108" i="35"/>
  <c r="AU1107" i="35"/>
  <c r="AU1106" i="35"/>
  <c r="AU1105" i="35"/>
  <c r="AU1104" i="35"/>
  <c r="AU1103" i="35"/>
  <c r="AU1102" i="35"/>
  <c r="AU1101" i="35"/>
  <c r="AU1100" i="35"/>
  <c r="AU1099" i="35"/>
  <c r="AU1098" i="35"/>
  <c r="AU1097" i="35"/>
  <c r="AU1096" i="35"/>
  <c r="AU1095" i="35"/>
  <c r="AU1094" i="35"/>
  <c r="AU1093" i="35"/>
  <c r="AU1092" i="35"/>
  <c r="AU1091" i="35"/>
  <c r="AU1090" i="35"/>
  <c r="AU1089" i="35"/>
  <c r="AU1088" i="35"/>
  <c r="AU1087" i="35"/>
  <c r="AU1086" i="35"/>
  <c r="AU1085" i="35"/>
  <c r="AU1084" i="35"/>
  <c r="AU1083" i="35"/>
  <c r="AU1082" i="35"/>
  <c r="AU1081" i="35"/>
  <c r="AU1080" i="35"/>
  <c r="AU1079" i="35"/>
  <c r="AU1078" i="35"/>
  <c r="AU1077" i="35"/>
  <c r="AU1076" i="35"/>
  <c r="AU1075" i="35"/>
  <c r="AU1074" i="35"/>
  <c r="AU1073" i="35"/>
  <c r="AU1072" i="35"/>
  <c r="AU1071" i="35"/>
  <c r="AU1070" i="35"/>
  <c r="AU1069" i="35"/>
  <c r="AU1068" i="35"/>
  <c r="AU1067" i="35"/>
  <c r="AU1066" i="35"/>
  <c r="AU1065" i="35"/>
  <c r="AU1064" i="35"/>
  <c r="AU1063" i="35"/>
  <c r="AU1062" i="35"/>
  <c r="AU1061" i="35"/>
  <c r="AU1060" i="35"/>
  <c r="AU1059" i="35"/>
  <c r="AU1058" i="35"/>
  <c r="AU1057" i="35"/>
  <c r="AU1056" i="35"/>
  <c r="AU1055" i="35"/>
  <c r="AU1054" i="35"/>
  <c r="AU1053" i="35"/>
  <c r="AU1052" i="35"/>
  <c r="AU1051" i="35"/>
  <c r="AU1050" i="35"/>
  <c r="AU1049" i="35"/>
  <c r="AU1048" i="35"/>
  <c r="AU1047" i="35"/>
  <c r="AU1046" i="35"/>
  <c r="AU1045" i="35"/>
  <c r="AU1044" i="35"/>
  <c r="AU1043" i="35"/>
  <c r="AU1042" i="35"/>
  <c r="AU1041" i="35"/>
  <c r="AU1040" i="35"/>
  <c r="AU1039" i="35"/>
  <c r="AU1038" i="35"/>
  <c r="AU1037" i="35"/>
  <c r="AU1036" i="35"/>
  <c r="AU1035" i="35"/>
  <c r="AU1034" i="35"/>
  <c r="AU1033" i="35"/>
  <c r="AU1032" i="35"/>
  <c r="AU1031" i="35"/>
  <c r="AU1030" i="35"/>
  <c r="AU1029" i="35"/>
  <c r="AU1028" i="35"/>
  <c r="AU1027" i="35"/>
  <c r="AU1026" i="35"/>
  <c r="AU1025" i="35"/>
  <c r="AU1024" i="35"/>
  <c r="AU1023" i="35"/>
  <c r="AU1022" i="35"/>
  <c r="AU1021" i="35"/>
  <c r="AU1020" i="35"/>
  <c r="AU1019" i="35"/>
  <c r="AU1018" i="35"/>
  <c r="AU1017" i="35"/>
  <c r="AU1016" i="35"/>
  <c r="AU1015" i="35"/>
  <c r="AU1014" i="35"/>
  <c r="AU1013" i="35"/>
  <c r="AU1012" i="35"/>
  <c r="AU1011" i="35"/>
  <c r="AU1010" i="35"/>
  <c r="AU1009" i="35"/>
  <c r="AU1008" i="35"/>
  <c r="AU1007" i="35"/>
  <c r="AU1006" i="35"/>
  <c r="AU1005" i="35"/>
  <c r="AU1004" i="35"/>
  <c r="AU1003" i="35"/>
  <c r="AU1002" i="35"/>
  <c r="AU1001" i="35"/>
  <c r="AU1000" i="35"/>
  <c r="AU999" i="35"/>
  <c r="AU998" i="35"/>
  <c r="AU997" i="35"/>
  <c r="AU996" i="35"/>
  <c r="AU995" i="35"/>
  <c r="AU994" i="35"/>
  <c r="AU993" i="35"/>
  <c r="AU992" i="35"/>
  <c r="AU991" i="35"/>
  <c r="AU990" i="35"/>
  <c r="AU989" i="35"/>
  <c r="AU988" i="35"/>
  <c r="AU987" i="35"/>
  <c r="AU986" i="35"/>
  <c r="AU985" i="35"/>
  <c r="AU984" i="35"/>
  <c r="AU983" i="35"/>
  <c r="AU982" i="35"/>
  <c r="AU981" i="35"/>
  <c r="AU980" i="35"/>
  <c r="AU979" i="35"/>
  <c r="AU978" i="35"/>
  <c r="AU977" i="35"/>
  <c r="AU976" i="35"/>
  <c r="AU975" i="35"/>
  <c r="AU974" i="35"/>
  <c r="AU973" i="35"/>
  <c r="AU972" i="35"/>
  <c r="AU971" i="35"/>
  <c r="AU970" i="35"/>
  <c r="AU969" i="35"/>
  <c r="AU968" i="35"/>
  <c r="AU967" i="35"/>
  <c r="AU966" i="35"/>
  <c r="AU965" i="35"/>
  <c r="AU964" i="35"/>
  <c r="AU963" i="35"/>
  <c r="AU962" i="35"/>
  <c r="AU961" i="35"/>
  <c r="AU960" i="35"/>
  <c r="AU959" i="35"/>
  <c r="AU958" i="35"/>
  <c r="AU957" i="35"/>
  <c r="AU956" i="35"/>
  <c r="AU955" i="35"/>
  <c r="AU954" i="35"/>
  <c r="AU953" i="35"/>
  <c r="AU952" i="35"/>
  <c r="AU951" i="35"/>
  <c r="AU950" i="35"/>
  <c r="AU949" i="35"/>
  <c r="AU948" i="35"/>
  <c r="AU947" i="35"/>
  <c r="AU946" i="35"/>
  <c r="AU945" i="35"/>
  <c r="AU944" i="35"/>
  <c r="AU943" i="35"/>
  <c r="AU942" i="35"/>
  <c r="AU941" i="35"/>
  <c r="AU940" i="35"/>
  <c r="AU939" i="35"/>
  <c r="AU938" i="35"/>
  <c r="AU937" i="35"/>
  <c r="AU936" i="35"/>
  <c r="AU935" i="35"/>
  <c r="AU934" i="35"/>
  <c r="AU933" i="35"/>
  <c r="AU932" i="35"/>
  <c r="AU931" i="35"/>
  <c r="AU930" i="35"/>
  <c r="AU929" i="35"/>
  <c r="AU928" i="35"/>
  <c r="AU927" i="35"/>
  <c r="AU926" i="35"/>
  <c r="AU925" i="35"/>
  <c r="AU924" i="35"/>
  <c r="AU923" i="35"/>
  <c r="AU922" i="35"/>
  <c r="AU921" i="35"/>
  <c r="AU920" i="35"/>
  <c r="AU919" i="35"/>
  <c r="AU918" i="35"/>
  <c r="AU917" i="35"/>
  <c r="AU916" i="35"/>
  <c r="AU915" i="35"/>
  <c r="AU914" i="35"/>
  <c r="AU913" i="35"/>
  <c r="AU912" i="35"/>
  <c r="AU911" i="35"/>
  <c r="AU910" i="35"/>
  <c r="AU909" i="35"/>
  <c r="AU908" i="35"/>
  <c r="AU907" i="35"/>
  <c r="AU906" i="35"/>
  <c r="AU905" i="35"/>
  <c r="AU904" i="35"/>
  <c r="AU903" i="35"/>
  <c r="AU902" i="35"/>
  <c r="AU901" i="35"/>
  <c r="AU900" i="35"/>
  <c r="AU899" i="35"/>
  <c r="AU898" i="35"/>
  <c r="AU897" i="35"/>
  <c r="AU896" i="35"/>
  <c r="AU895" i="35"/>
  <c r="AU894" i="35"/>
  <c r="AU893" i="35"/>
  <c r="AU892" i="35"/>
  <c r="AU891" i="35"/>
  <c r="AU890" i="35"/>
  <c r="AU889" i="35"/>
  <c r="AU888" i="35"/>
  <c r="AU887" i="35"/>
  <c r="AU886" i="35"/>
  <c r="AU885" i="35"/>
  <c r="AU884" i="35"/>
  <c r="AU883" i="35"/>
  <c r="AU882" i="35"/>
  <c r="AU881" i="35"/>
  <c r="AU880" i="35"/>
  <c r="AU879" i="35"/>
  <c r="AU878" i="35"/>
  <c r="AU877" i="35"/>
  <c r="AU876" i="35"/>
  <c r="AU875" i="35"/>
  <c r="AU874" i="35"/>
  <c r="AU873" i="35"/>
  <c r="AU872" i="35"/>
  <c r="AU871" i="35"/>
  <c r="AU870" i="35"/>
  <c r="AU869" i="35"/>
  <c r="AU868" i="35"/>
  <c r="AU867" i="35"/>
  <c r="AU866" i="35"/>
  <c r="AU865" i="35"/>
  <c r="AU864" i="35"/>
  <c r="AU863" i="35"/>
  <c r="AU862" i="35"/>
  <c r="AU861" i="35"/>
  <c r="AU860" i="35"/>
  <c r="AU859" i="35"/>
  <c r="AU858" i="35"/>
  <c r="AU857" i="35"/>
  <c r="AU856" i="35"/>
  <c r="AU855" i="35"/>
  <c r="AU854" i="35"/>
  <c r="AU853" i="35"/>
  <c r="AU852" i="35"/>
  <c r="AU851" i="35"/>
  <c r="AU850" i="35"/>
  <c r="AU849" i="35"/>
  <c r="AU848" i="35"/>
  <c r="AU847" i="35"/>
  <c r="AU846" i="35"/>
  <c r="AU845" i="35"/>
  <c r="AU844" i="35"/>
  <c r="AU843" i="35"/>
  <c r="AU842" i="35"/>
  <c r="AU841" i="35"/>
  <c r="AU840" i="35"/>
  <c r="AU839" i="35"/>
  <c r="AU838" i="35"/>
  <c r="AU837" i="35"/>
  <c r="AU836" i="35"/>
  <c r="AU835" i="35"/>
  <c r="AU834" i="35"/>
  <c r="AU833" i="35"/>
  <c r="AU832" i="35"/>
  <c r="AU831" i="35"/>
  <c r="AU830" i="35"/>
  <c r="AU829" i="35"/>
  <c r="AU828" i="35"/>
  <c r="AU827" i="35"/>
  <c r="AU826" i="35"/>
  <c r="AU825" i="35"/>
  <c r="AU824" i="35"/>
  <c r="AU823" i="35"/>
  <c r="AU822" i="35"/>
  <c r="AU821" i="35"/>
  <c r="AU820" i="35"/>
  <c r="AU819" i="35"/>
  <c r="AU818" i="35"/>
  <c r="AU817" i="35"/>
  <c r="AU816" i="35"/>
  <c r="AU815" i="35"/>
  <c r="AU814" i="35"/>
  <c r="AU813" i="35"/>
  <c r="AU812" i="35"/>
  <c r="AU811" i="35"/>
  <c r="AU810" i="35"/>
  <c r="AU809" i="35"/>
  <c r="AU808" i="35"/>
  <c r="AU807" i="35"/>
  <c r="AU806" i="35"/>
  <c r="AU805" i="35"/>
  <c r="AU804" i="35"/>
  <c r="AU803" i="35"/>
  <c r="AU802" i="35"/>
  <c r="AU801" i="35"/>
  <c r="AU800" i="35"/>
  <c r="AU799" i="35"/>
  <c r="AU798" i="35"/>
  <c r="AU797" i="35"/>
  <c r="AU796" i="35"/>
  <c r="AU795" i="35"/>
  <c r="AU794" i="35"/>
  <c r="AU793" i="35"/>
  <c r="AU792" i="35"/>
  <c r="AU791" i="35"/>
  <c r="AU790" i="35"/>
  <c r="AU789" i="35"/>
  <c r="AU788" i="35"/>
  <c r="AU787" i="35"/>
  <c r="AU786" i="35"/>
  <c r="AU785" i="35"/>
  <c r="AU784" i="35"/>
  <c r="AU783" i="35"/>
  <c r="AU782" i="35"/>
  <c r="AU781" i="35"/>
  <c r="AU780" i="35"/>
  <c r="AU779" i="35"/>
  <c r="AU778" i="35"/>
  <c r="AU777" i="35"/>
  <c r="AU776" i="35"/>
  <c r="AU775" i="35"/>
  <c r="AU774" i="35"/>
  <c r="AU773" i="35"/>
  <c r="AU772" i="35"/>
  <c r="AU771" i="35"/>
  <c r="AU770" i="35"/>
  <c r="AU769" i="35"/>
  <c r="AU768" i="35"/>
  <c r="AU767" i="35"/>
  <c r="AU766" i="35"/>
  <c r="AU765" i="35"/>
  <c r="AU764" i="35"/>
  <c r="AU763" i="35"/>
  <c r="AU762" i="35"/>
  <c r="AU761" i="35"/>
  <c r="AU760" i="35"/>
  <c r="AU759" i="35"/>
  <c r="AU758" i="35"/>
  <c r="AU757" i="35"/>
  <c r="AU756" i="35"/>
  <c r="AU755" i="35"/>
  <c r="AU754" i="35"/>
  <c r="AU753" i="35"/>
  <c r="AU752" i="35"/>
  <c r="AU751" i="35"/>
  <c r="AU750" i="35"/>
  <c r="AU749" i="35"/>
  <c r="AU748" i="35"/>
  <c r="AU747" i="35"/>
  <c r="AU746" i="35"/>
  <c r="AU745" i="35"/>
  <c r="AU744" i="35"/>
  <c r="AU743" i="35"/>
  <c r="AU742" i="35"/>
  <c r="AU741" i="35"/>
  <c r="AU740" i="35"/>
  <c r="AU739" i="35"/>
  <c r="AU738" i="35"/>
  <c r="AU737" i="35"/>
  <c r="AU736" i="35"/>
  <c r="AU735" i="35"/>
  <c r="AU734" i="35"/>
  <c r="AU733" i="35"/>
  <c r="AU732" i="35"/>
  <c r="AU731" i="35"/>
  <c r="AU730" i="35"/>
  <c r="AU729" i="35"/>
  <c r="AU728" i="35"/>
  <c r="AU727" i="35"/>
  <c r="AU726" i="35"/>
  <c r="AU725" i="35"/>
  <c r="AU724" i="35"/>
  <c r="AU723" i="35"/>
  <c r="AU722" i="35"/>
  <c r="AU721" i="35"/>
  <c r="AU720" i="35"/>
  <c r="AU719" i="35"/>
  <c r="AU718" i="35"/>
  <c r="AU717" i="35"/>
  <c r="AU716" i="35"/>
  <c r="AU715" i="35"/>
  <c r="AU714" i="35"/>
  <c r="AU713" i="35"/>
  <c r="AU712" i="35"/>
  <c r="AU711" i="35"/>
  <c r="AU710" i="35"/>
  <c r="AU709" i="35"/>
  <c r="AU708" i="35"/>
  <c r="AU707" i="35"/>
  <c r="AU706" i="35"/>
  <c r="AU705" i="35"/>
  <c r="AU704" i="35"/>
  <c r="AU703" i="35"/>
  <c r="AU702" i="35"/>
  <c r="AU701" i="35"/>
  <c r="AU700" i="35"/>
  <c r="AU699" i="35"/>
  <c r="AU698" i="35"/>
  <c r="AU697" i="35"/>
  <c r="AU696" i="35"/>
  <c r="AU695" i="35"/>
  <c r="AU694" i="35"/>
  <c r="AU693" i="35"/>
  <c r="AU692" i="35"/>
  <c r="AU691" i="35"/>
  <c r="AU690" i="35"/>
  <c r="AU689" i="35"/>
  <c r="AU688" i="35"/>
  <c r="AU687" i="35"/>
  <c r="AU686" i="35"/>
  <c r="AU685" i="35"/>
  <c r="AU684" i="35"/>
  <c r="AU683" i="35"/>
  <c r="AU682" i="35"/>
  <c r="AU681" i="35"/>
  <c r="AU680" i="35"/>
  <c r="AU679" i="35"/>
  <c r="AU678" i="35"/>
  <c r="AU677" i="35"/>
  <c r="AU676" i="35"/>
  <c r="AU675" i="35"/>
  <c r="AU674" i="35"/>
  <c r="AU673" i="35"/>
  <c r="AU672" i="35"/>
  <c r="AU671" i="35"/>
  <c r="AU670" i="35"/>
  <c r="AU669" i="35"/>
  <c r="AU668" i="35"/>
  <c r="AU667" i="35"/>
  <c r="AU666" i="35"/>
  <c r="AU665" i="35"/>
  <c r="AU664" i="35"/>
  <c r="AU663" i="35"/>
  <c r="AU662" i="35"/>
  <c r="AU661" i="35"/>
  <c r="AU660" i="35"/>
  <c r="AU659" i="35"/>
  <c r="AU658" i="35"/>
  <c r="AU657" i="35"/>
  <c r="AU656" i="35"/>
  <c r="AU655" i="35"/>
  <c r="AU654" i="35"/>
  <c r="AU653" i="35"/>
  <c r="AU652" i="35"/>
  <c r="AU651" i="35"/>
  <c r="AU650" i="35"/>
  <c r="AU649" i="35"/>
  <c r="AU648" i="35"/>
  <c r="AU647" i="35"/>
  <c r="AU646" i="35"/>
  <c r="AU645" i="35"/>
  <c r="AU644" i="35"/>
  <c r="AU643" i="35"/>
  <c r="AU642" i="35"/>
  <c r="AU641" i="35"/>
  <c r="AU640" i="35"/>
  <c r="AU639" i="35"/>
  <c r="AU638" i="35"/>
  <c r="AU637" i="35"/>
  <c r="AU636" i="35"/>
  <c r="AU635" i="35"/>
  <c r="AU634" i="35"/>
  <c r="AU633" i="35"/>
  <c r="AU632" i="35"/>
  <c r="AU631" i="35"/>
  <c r="AU630" i="35"/>
  <c r="AU629" i="35"/>
  <c r="AU628" i="35"/>
  <c r="AU627" i="35"/>
  <c r="AU626" i="35"/>
  <c r="AU625" i="35"/>
  <c r="AU624" i="35"/>
  <c r="AU623" i="35"/>
  <c r="AU622" i="35"/>
  <c r="AU621" i="35"/>
  <c r="AU620" i="35"/>
  <c r="AU619" i="35"/>
  <c r="AU618" i="35"/>
  <c r="AU617" i="35"/>
  <c r="AU616" i="35"/>
  <c r="AU615" i="35"/>
  <c r="AU614" i="35"/>
  <c r="AU613" i="35"/>
  <c r="AU612" i="35"/>
  <c r="AU611" i="35"/>
  <c r="AU610" i="35"/>
  <c r="AU609" i="35"/>
  <c r="AU608" i="35"/>
  <c r="AU607" i="35"/>
  <c r="AU606" i="35"/>
  <c r="AU605" i="35"/>
  <c r="AU604" i="35"/>
  <c r="AU603" i="35"/>
  <c r="AU602" i="35"/>
  <c r="AU601" i="35"/>
  <c r="AU600" i="35"/>
  <c r="AU599" i="35"/>
  <c r="AU598" i="35"/>
  <c r="AU597" i="35"/>
  <c r="AU596" i="35"/>
  <c r="AU595" i="35"/>
  <c r="AU594" i="35"/>
  <c r="AU593" i="35"/>
  <c r="AU592" i="35"/>
  <c r="AU591" i="35"/>
  <c r="AU590" i="35"/>
  <c r="AU589" i="35"/>
  <c r="AU588" i="35"/>
  <c r="AU587" i="35"/>
  <c r="AU586" i="35"/>
  <c r="AU585" i="35"/>
  <c r="AU584" i="35"/>
  <c r="AU583" i="35"/>
  <c r="AU582" i="35"/>
  <c r="AU581" i="35"/>
  <c r="AU580" i="35"/>
  <c r="AU579" i="35"/>
  <c r="AU578" i="35"/>
  <c r="AU577" i="35"/>
  <c r="AU576" i="35"/>
  <c r="AU575" i="35"/>
  <c r="AU574" i="35"/>
  <c r="AU573" i="35"/>
  <c r="AU572" i="35"/>
  <c r="AU571" i="35"/>
  <c r="AU570" i="35"/>
  <c r="AU569" i="35"/>
  <c r="AU568" i="35"/>
  <c r="AU567" i="35"/>
  <c r="AU566" i="35"/>
  <c r="AU565" i="35"/>
  <c r="AU564" i="35"/>
  <c r="AU563" i="35"/>
  <c r="AU562" i="35"/>
  <c r="AU561" i="35"/>
  <c r="AU560" i="35"/>
  <c r="AU559" i="35"/>
  <c r="AU558" i="35"/>
  <c r="AU557" i="35"/>
  <c r="AU556" i="35"/>
  <c r="AU555" i="35"/>
  <c r="AU554" i="35"/>
  <c r="AU553" i="35"/>
  <c r="AU552" i="35"/>
  <c r="AU551" i="35"/>
  <c r="AU550" i="35"/>
  <c r="AU549" i="35"/>
  <c r="AU548" i="35"/>
  <c r="AU547" i="35"/>
  <c r="AU546" i="35"/>
  <c r="AU545" i="35"/>
  <c r="AU544" i="35"/>
  <c r="AU543" i="35"/>
  <c r="AU542" i="35"/>
  <c r="AU541" i="35"/>
  <c r="AU540" i="35"/>
  <c r="AU539" i="35"/>
  <c r="AU538" i="35"/>
  <c r="AU537" i="35"/>
  <c r="AU536" i="35"/>
  <c r="AU535" i="35"/>
  <c r="AU534" i="35"/>
  <c r="AU533" i="35"/>
  <c r="AU532" i="35"/>
  <c r="AU531" i="35"/>
  <c r="AU530" i="35"/>
  <c r="AU529" i="35"/>
  <c r="AU528" i="35"/>
  <c r="AU527" i="35"/>
  <c r="AU526" i="35"/>
  <c r="AU525" i="35"/>
  <c r="AU524" i="35"/>
  <c r="AU523" i="35"/>
  <c r="AU522" i="35"/>
  <c r="AU521" i="35"/>
  <c r="AU520" i="35"/>
  <c r="AU519" i="35"/>
  <c r="AU518" i="35"/>
  <c r="AU517" i="35"/>
  <c r="AU516" i="35"/>
  <c r="AU515" i="35"/>
  <c r="AU514" i="35"/>
  <c r="AU513" i="35"/>
  <c r="AU512" i="35"/>
  <c r="AU511" i="35"/>
  <c r="AU510" i="35"/>
  <c r="AU509" i="35"/>
  <c r="AU508" i="35"/>
  <c r="AU507" i="35"/>
  <c r="AU506" i="35"/>
  <c r="AU505" i="35"/>
  <c r="AU504" i="35"/>
  <c r="AU503" i="35"/>
  <c r="AU502" i="35"/>
  <c r="AU501" i="35"/>
  <c r="AU500" i="35"/>
  <c r="AU499" i="35"/>
  <c r="AU498" i="35"/>
  <c r="AU497" i="35"/>
  <c r="AU496" i="35"/>
  <c r="AU495" i="35"/>
  <c r="AU494" i="35"/>
  <c r="AU493" i="35"/>
  <c r="AU492" i="35"/>
  <c r="AU491" i="35"/>
  <c r="AU490" i="35"/>
  <c r="AU489" i="35"/>
  <c r="AU488" i="35"/>
  <c r="AU487" i="35"/>
  <c r="AU486" i="35"/>
  <c r="AU485" i="35"/>
  <c r="AU484" i="35"/>
  <c r="AU483" i="35"/>
  <c r="AU482" i="35"/>
  <c r="AU481" i="35"/>
  <c r="AU480" i="35"/>
  <c r="AU479" i="35"/>
  <c r="AU478" i="35"/>
  <c r="AU477" i="35"/>
  <c r="AU476" i="35"/>
  <c r="AU475" i="35"/>
  <c r="AU474" i="35"/>
  <c r="AU473" i="35"/>
  <c r="AU472" i="35"/>
  <c r="AU471" i="35"/>
  <c r="AU470" i="35"/>
  <c r="AU469" i="35"/>
  <c r="AU468" i="35"/>
  <c r="AU467" i="35"/>
  <c r="AU466" i="35"/>
  <c r="AU465" i="35"/>
  <c r="AU464" i="35"/>
  <c r="AU463" i="35"/>
  <c r="AU462" i="35"/>
  <c r="AU461" i="35"/>
  <c r="AU460" i="35"/>
  <c r="AU459" i="35"/>
  <c r="AU458" i="35"/>
  <c r="AU457" i="35"/>
  <c r="AU456" i="35"/>
  <c r="AU455" i="35"/>
  <c r="AU454" i="35"/>
  <c r="AU453" i="35"/>
  <c r="AU452" i="35"/>
  <c r="AU451" i="35"/>
  <c r="AU450" i="35"/>
  <c r="AU449" i="35"/>
  <c r="AU448" i="35"/>
  <c r="AU447" i="35"/>
  <c r="AU446" i="35"/>
  <c r="AU445" i="35"/>
  <c r="AU444" i="35"/>
  <c r="AU443" i="35"/>
  <c r="AU442" i="35"/>
  <c r="AU441" i="35"/>
  <c r="AU440" i="35"/>
  <c r="AU439" i="35"/>
  <c r="AU438" i="35"/>
  <c r="AU437" i="35"/>
  <c r="AU436" i="35"/>
  <c r="AU435" i="35"/>
  <c r="AU434" i="35"/>
  <c r="AU433" i="35"/>
  <c r="AU432" i="35"/>
  <c r="AU431" i="35"/>
  <c r="AU430" i="35"/>
  <c r="AU429" i="35"/>
  <c r="AU428" i="35"/>
  <c r="AU427" i="35"/>
  <c r="AU426" i="35"/>
  <c r="AU425" i="35"/>
  <c r="AU424" i="35"/>
  <c r="AU423" i="35"/>
  <c r="AU422" i="35"/>
  <c r="AU421" i="35"/>
  <c r="AU420" i="35"/>
  <c r="AU419" i="35"/>
  <c r="AU418" i="35"/>
  <c r="AU417" i="35"/>
  <c r="AU416" i="35"/>
  <c r="AU415" i="35"/>
  <c r="AU414" i="35"/>
  <c r="AU413" i="35"/>
  <c r="AU412" i="35"/>
  <c r="AU411" i="35"/>
  <c r="AU410" i="35"/>
  <c r="AU409" i="35"/>
  <c r="AU408" i="35"/>
  <c r="AU407" i="35"/>
  <c r="AU406" i="35"/>
  <c r="AU405" i="35"/>
  <c r="AU404" i="35"/>
  <c r="AU403" i="35"/>
  <c r="AU402" i="35"/>
  <c r="AU401" i="35"/>
  <c r="AU400" i="35"/>
  <c r="AU399" i="35"/>
  <c r="AU398" i="35"/>
  <c r="AU397" i="35"/>
  <c r="AU396" i="35"/>
  <c r="AU395" i="35"/>
  <c r="AU394" i="35"/>
  <c r="AU393" i="35"/>
  <c r="AU392" i="35"/>
  <c r="AU391" i="35"/>
  <c r="AU390" i="35"/>
  <c r="AU389" i="35"/>
  <c r="AU388" i="35"/>
  <c r="AU387" i="35"/>
  <c r="AU386" i="35"/>
  <c r="AU385" i="35"/>
  <c r="AU384" i="35"/>
  <c r="AU383" i="35"/>
  <c r="AU382" i="35"/>
  <c r="AU381" i="35"/>
  <c r="AU380" i="35"/>
  <c r="AU379" i="35"/>
  <c r="AU378" i="35"/>
  <c r="AU377" i="35"/>
  <c r="AU376" i="35"/>
  <c r="AU375" i="35"/>
  <c r="AU374" i="35"/>
  <c r="AU373" i="35"/>
  <c r="AU372" i="35"/>
  <c r="AU371" i="35"/>
  <c r="AU370" i="35"/>
  <c r="AU369" i="35"/>
  <c r="AU368" i="35"/>
  <c r="AU367" i="35"/>
  <c r="AU366" i="35"/>
  <c r="AU365" i="35"/>
  <c r="AU364" i="35"/>
  <c r="AU363" i="35"/>
  <c r="AU362" i="35"/>
  <c r="AU361" i="35"/>
  <c r="AU360" i="35"/>
  <c r="AU359" i="35"/>
  <c r="AU358" i="35"/>
  <c r="AU357" i="35"/>
  <c r="AU356" i="35"/>
  <c r="AU355" i="35"/>
  <c r="AU354" i="35"/>
  <c r="AU353" i="35"/>
  <c r="AU352" i="35"/>
  <c r="AU351" i="35"/>
  <c r="AU350" i="35"/>
  <c r="AU349" i="35"/>
  <c r="AU348" i="35"/>
  <c r="AU347" i="35"/>
  <c r="AU346" i="35"/>
  <c r="AU345" i="35"/>
  <c r="AU344" i="35"/>
  <c r="AU343" i="35"/>
  <c r="AU342" i="35"/>
  <c r="AU341" i="35"/>
  <c r="AU340" i="35"/>
  <c r="AU339" i="35"/>
  <c r="AU338" i="35"/>
  <c r="AU337" i="35"/>
  <c r="AU336" i="35"/>
  <c r="AU335" i="35"/>
  <c r="AU334" i="35"/>
  <c r="AU333" i="35"/>
  <c r="AU332" i="35"/>
  <c r="AU331" i="35"/>
  <c r="AU330" i="35"/>
  <c r="AU329" i="35"/>
  <c r="AU328" i="35"/>
  <c r="AU327" i="35"/>
  <c r="AU326" i="35"/>
  <c r="AU325" i="35"/>
  <c r="AU324" i="35"/>
  <c r="AU323" i="35"/>
  <c r="AU322" i="35"/>
  <c r="AU321" i="35"/>
  <c r="AU320" i="35"/>
  <c r="AU319" i="35"/>
  <c r="AU318" i="35"/>
  <c r="AU317" i="35"/>
  <c r="AU316" i="35"/>
  <c r="AU315" i="35"/>
  <c r="AU314" i="35"/>
  <c r="AU313" i="35"/>
  <c r="AU312" i="35"/>
  <c r="AU311" i="35"/>
  <c r="AU310" i="35"/>
  <c r="AU309" i="35"/>
  <c r="AU308" i="35"/>
  <c r="AU307" i="35"/>
  <c r="AU306" i="35"/>
  <c r="AU305" i="35"/>
  <c r="AU304" i="35"/>
  <c r="AU303" i="35"/>
  <c r="AU302" i="35"/>
  <c r="AU301" i="35"/>
  <c r="AU300" i="35"/>
  <c r="AU299" i="35"/>
  <c r="AU298" i="35"/>
  <c r="AU297" i="35"/>
  <c r="AU296" i="35"/>
  <c r="AU295" i="35"/>
  <c r="AU294" i="35"/>
  <c r="AU293" i="35"/>
  <c r="AU292" i="35"/>
  <c r="AU291" i="35"/>
  <c r="AU290" i="35"/>
  <c r="AU289" i="35"/>
  <c r="AU288" i="35"/>
  <c r="AU287" i="35"/>
  <c r="AU286" i="35"/>
  <c r="AU285" i="35"/>
  <c r="AU284" i="35"/>
  <c r="AU283" i="35"/>
  <c r="AU282" i="35"/>
  <c r="AU281" i="35"/>
  <c r="AU280" i="35"/>
  <c r="AU279" i="35"/>
  <c r="AU278" i="35"/>
  <c r="AU277" i="35"/>
  <c r="AU276" i="35"/>
  <c r="AU275" i="35"/>
  <c r="AU274" i="35"/>
  <c r="AU273" i="35"/>
  <c r="AU272" i="35"/>
  <c r="AU271" i="35"/>
  <c r="AU270" i="35"/>
  <c r="AU269" i="35"/>
  <c r="AU268" i="35"/>
  <c r="AU267" i="35"/>
  <c r="AU266" i="35"/>
  <c r="AU265" i="35"/>
  <c r="AU264" i="35"/>
  <c r="AU263" i="35"/>
  <c r="AU262" i="35"/>
  <c r="AU261" i="35"/>
  <c r="AU260" i="35"/>
  <c r="AU259" i="35"/>
  <c r="AU258" i="35"/>
  <c r="AU257" i="35"/>
  <c r="AU256" i="35"/>
  <c r="AU255" i="35"/>
  <c r="AU254" i="35"/>
  <c r="AU253" i="35"/>
  <c r="AU252" i="35"/>
  <c r="AU251" i="35"/>
  <c r="AU250" i="35"/>
  <c r="AU249" i="35"/>
  <c r="AU248" i="35"/>
  <c r="AU247" i="35"/>
  <c r="AU246" i="35"/>
  <c r="AU245" i="35"/>
  <c r="AU244" i="35"/>
  <c r="AU243" i="35"/>
  <c r="AU242" i="35"/>
  <c r="AU241" i="35"/>
  <c r="AU240" i="35"/>
  <c r="AU239" i="35"/>
  <c r="AU238" i="35"/>
  <c r="AU237" i="35"/>
  <c r="AU236" i="35"/>
  <c r="AU235" i="35"/>
  <c r="AU234" i="35"/>
  <c r="AU233" i="35"/>
  <c r="AU232" i="35"/>
  <c r="AU231" i="35"/>
  <c r="AU230" i="35"/>
  <c r="AU229" i="35"/>
  <c r="AU228" i="35"/>
  <c r="AU227" i="35"/>
  <c r="AU226" i="35"/>
  <c r="AU225" i="35"/>
  <c r="AU224" i="35"/>
  <c r="AU223" i="35"/>
  <c r="AU222" i="35"/>
  <c r="AU221" i="35"/>
  <c r="AU220" i="35"/>
  <c r="AU219" i="35"/>
  <c r="AU218" i="35"/>
  <c r="AU217" i="35"/>
  <c r="AU216" i="35"/>
  <c r="AU215" i="35"/>
  <c r="AU214" i="35"/>
  <c r="AU213" i="35"/>
  <c r="AU212" i="35"/>
  <c r="AU211" i="35"/>
  <c r="AU210" i="35"/>
  <c r="AU209" i="35"/>
  <c r="AU208" i="35"/>
  <c r="AU207" i="35"/>
  <c r="AU206" i="35"/>
  <c r="AU205" i="35"/>
  <c r="AU204" i="35"/>
  <c r="AU203" i="35"/>
  <c r="AU202" i="35"/>
  <c r="AU201" i="35"/>
  <c r="AU200" i="35"/>
  <c r="AU199" i="35"/>
  <c r="AU198" i="35"/>
  <c r="AU197" i="35"/>
  <c r="AU196" i="35"/>
  <c r="AU195" i="35"/>
  <c r="AU194" i="35"/>
  <c r="AU193" i="35"/>
  <c r="AU192" i="35"/>
  <c r="AU191" i="35"/>
  <c r="AU190" i="35"/>
  <c r="AU189" i="35"/>
  <c r="AU188" i="35"/>
  <c r="AU187" i="35"/>
  <c r="AU186" i="35"/>
  <c r="AU185" i="35"/>
  <c r="AU184" i="35"/>
  <c r="AU183" i="35"/>
  <c r="AU182" i="35"/>
  <c r="AU181" i="35"/>
  <c r="AU180" i="35"/>
  <c r="AU179" i="35"/>
  <c r="AU178" i="35"/>
  <c r="AU177" i="35"/>
  <c r="AU176" i="35"/>
  <c r="AU175" i="35"/>
  <c r="AU174" i="35"/>
  <c r="AU173" i="35"/>
  <c r="AU172" i="35"/>
  <c r="AU171" i="35"/>
  <c r="AU170" i="35"/>
  <c r="AU169" i="35"/>
  <c r="AU168" i="35"/>
  <c r="AU167" i="35"/>
  <c r="AU166" i="35"/>
  <c r="AU165" i="35"/>
  <c r="AU164" i="35"/>
  <c r="AU163" i="35"/>
  <c r="AU162" i="35"/>
  <c r="AU161" i="35"/>
  <c r="AU160" i="35"/>
  <c r="AU159" i="35"/>
  <c r="AU158" i="35"/>
  <c r="AU157" i="35"/>
  <c r="AU156" i="35"/>
  <c r="AU155" i="35"/>
  <c r="AU154" i="35"/>
  <c r="AU153" i="35"/>
  <c r="AU152" i="35"/>
  <c r="AU151" i="35"/>
  <c r="AU150" i="35"/>
  <c r="AU149" i="35"/>
  <c r="AU148" i="35"/>
  <c r="AU147" i="35"/>
  <c r="AU146" i="35"/>
  <c r="AU145" i="35"/>
  <c r="AU144" i="35"/>
  <c r="AU143" i="35"/>
  <c r="AU142" i="35"/>
  <c r="AU141" i="35"/>
  <c r="AU140" i="35"/>
  <c r="AU139" i="35"/>
  <c r="AU138" i="35"/>
  <c r="AU137" i="35"/>
  <c r="AU136" i="35"/>
  <c r="AU135" i="35"/>
  <c r="AU134" i="35"/>
  <c r="AU133" i="35"/>
  <c r="AU132" i="35"/>
  <c r="AU131" i="35"/>
  <c r="AU130" i="35"/>
  <c r="AU129" i="35"/>
  <c r="AU128" i="35"/>
  <c r="AU127" i="35"/>
  <c r="AU126" i="35"/>
  <c r="AU125" i="35"/>
  <c r="AU124" i="35"/>
  <c r="AU123" i="35"/>
  <c r="AU122" i="35"/>
  <c r="AU121" i="35"/>
  <c r="AU120" i="35"/>
  <c r="AU119" i="35"/>
  <c r="AU118" i="35"/>
  <c r="AU117" i="35"/>
  <c r="AU116" i="35"/>
  <c r="AU115" i="35"/>
  <c r="AU114" i="35"/>
  <c r="AU113" i="35"/>
  <c r="AU112" i="35"/>
  <c r="AU111" i="35"/>
  <c r="AU110" i="35"/>
  <c r="AU109" i="35"/>
  <c r="AU108" i="35"/>
  <c r="AU107" i="35"/>
  <c r="AU106" i="35"/>
  <c r="AU105" i="35"/>
  <c r="AU104" i="35"/>
  <c r="AU103" i="35"/>
  <c r="AU102" i="35"/>
  <c r="AU101" i="35"/>
  <c r="AU100" i="35"/>
  <c r="AU99" i="35"/>
  <c r="AU98" i="35"/>
  <c r="AU97" i="35"/>
  <c r="AU96" i="35"/>
  <c r="AU95" i="35"/>
  <c r="AU94" i="35"/>
  <c r="AU93" i="35"/>
  <c r="AU92" i="35"/>
  <c r="AU91" i="35"/>
  <c r="AU90" i="35"/>
  <c r="AU89" i="35"/>
  <c r="AU88" i="35"/>
  <c r="AU87" i="35"/>
  <c r="AU86" i="35"/>
  <c r="AU85" i="35"/>
  <c r="AU84" i="35"/>
  <c r="AU83" i="35"/>
  <c r="AU82" i="35"/>
  <c r="AU81" i="35"/>
  <c r="AU80" i="35"/>
  <c r="AU79" i="35"/>
  <c r="AU78" i="35"/>
  <c r="AU77" i="35"/>
  <c r="AU76" i="35"/>
  <c r="AU75" i="35"/>
  <c r="AU74" i="35"/>
  <c r="AU73" i="35"/>
  <c r="AU72" i="35"/>
  <c r="AU71" i="35"/>
  <c r="AU70" i="35"/>
  <c r="AU69" i="35"/>
  <c r="AU68" i="35"/>
  <c r="AU67" i="35"/>
  <c r="AU66" i="35"/>
  <c r="AU65" i="35"/>
  <c r="AU64" i="35"/>
  <c r="AU63" i="35"/>
  <c r="AU62" i="35"/>
  <c r="AU61" i="35"/>
  <c r="AU60" i="35"/>
  <c r="AU59" i="35"/>
  <c r="AU58" i="35"/>
  <c r="AU57" i="35"/>
  <c r="AU56" i="35"/>
  <c r="AU55" i="35"/>
  <c r="AU54" i="35"/>
  <c r="AU53" i="35"/>
  <c r="AU52" i="35"/>
  <c r="AU51" i="35"/>
  <c r="AU50" i="35"/>
  <c r="AU49" i="35"/>
  <c r="AU48" i="35"/>
  <c r="AU47" i="35"/>
  <c r="AU46" i="35"/>
  <c r="AU45" i="35"/>
  <c r="AU44" i="35"/>
  <c r="AU43" i="35"/>
  <c r="AU42" i="35"/>
  <c r="AU41" i="35"/>
  <c r="AU40" i="35"/>
  <c r="AU39" i="35"/>
  <c r="AU38" i="35"/>
  <c r="AU37" i="35"/>
  <c r="AU36" i="35"/>
  <c r="AU35" i="35"/>
  <c r="AU34" i="35"/>
  <c r="AU33" i="35"/>
  <c r="AU32" i="35"/>
  <c r="AU31" i="35"/>
  <c r="AU30" i="35"/>
  <c r="AU29" i="35"/>
  <c r="AU28" i="35"/>
  <c r="AU27" i="35"/>
  <c r="AU26" i="35"/>
  <c r="AU25" i="35"/>
  <c r="AU24" i="35"/>
  <c r="AU23" i="35"/>
  <c r="AU22" i="35"/>
  <c r="AU21" i="35"/>
  <c r="AU20" i="35"/>
  <c r="AU19" i="35"/>
  <c r="AU18" i="35"/>
  <c r="AU17" i="35"/>
  <c r="AU16" i="35"/>
  <c r="AU15" i="35"/>
  <c r="AU14" i="35"/>
  <c r="AU13" i="35"/>
  <c r="AU12" i="35"/>
  <c r="AU11" i="35"/>
  <c r="AU10" i="35"/>
  <c r="AR36" i="35"/>
  <c r="AR35" i="35"/>
  <c r="AR34" i="35"/>
  <c r="AR33" i="35"/>
  <c r="AR32" i="35"/>
  <c r="AR31" i="35"/>
  <c r="AR30" i="35"/>
  <c r="AR29" i="35"/>
  <c r="AR28" i="35"/>
  <c r="AR27" i="35"/>
  <c r="AR26" i="35"/>
  <c r="AR25" i="35"/>
  <c r="AR24" i="35"/>
  <c r="AR23" i="35"/>
  <c r="AR22" i="35"/>
  <c r="AR21" i="35"/>
  <c r="AR20" i="35"/>
  <c r="AR19" i="35"/>
  <c r="AR18" i="35"/>
  <c r="AR17" i="35"/>
  <c r="AR16" i="35"/>
  <c r="AR15" i="35"/>
  <c r="AR14" i="35"/>
  <c r="AR13" i="35"/>
  <c r="AR12" i="35"/>
  <c r="AR11" i="35"/>
  <c r="AR10" i="35"/>
  <c r="AL21" i="35"/>
  <c r="AL20" i="35"/>
  <c r="AL19" i="35"/>
  <c r="AL18" i="35"/>
  <c r="AL17" i="35"/>
  <c r="AL16" i="35"/>
  <c r="AL15" i="35"/>
  <c r="AL14" i="35"/>
  <c r="AL13" i="35"/>
  <c r="AL12" i="35"/>
  <c r="AL11" i="35"/>
  <c r="AL10" i="35"/>
  <c r="AI16" i="35"/>
  <c r="AI10" i="35"/>
  <c r="AI14" i="35"/>
  <c r="AI12" i="35"/>
  <c r="AC11" i="35"/>
  <c r="AC10" i="35"/>
  <c r="Z10" i="35"/>
  <c r="Z11" i="35"/>
  <c r="Z12" i="35"/>
  <c r="Z13" i="35"/>
  <c r="W11" i="35"/>
  <c r="W10" i="35"/>
  <c r="T13" i="35"/>
  <c r="T12" i="35"/>
  <c r="T11" i="35"/>
  <c r="T10" i="35"/>
  <c r="Q10" i="35"/>
  <c r="Q11" i="35"/>
  <c r="Q12" i="35"/>
  <c r="N10" i="35"/>
  <c r="N11" i="35"/>
  <c r="N12" i="35"/>
  <c r="N13" i="35"/>
  <c r="N14" i="35"/>
  <c r="N15" i="35"/>
  <c r="N16" i="35"/>
  <c r="N17" i="35"/>
  <c r="N18" i="35"/>
  <c r="N19" i="35"/>
  <c r="K12" i="35"/>
  <c r="K11" i="35"/>
  <c r="K10" i="35"/>
  <c r="H12" i="35"/>
  <c r="H11" i="35"/>
  <c r="H10" i="35"/>
  <c r="E20" i="35"/>
  <c r="E19" i="35"/>
  <c r="E18" i="35"/>
  <c r="E17" i="35"/>
  <c r="E16" i="35"/>
  <c r="E15" i="35"/>
  <c r="E14" i="35"/>
  <c r="E13" i="35"/>
  <c r="E12" i="35"/>
  <c r="E11" i="35"/>
  <c r="E10" i="35"/>
  <c r="A10" i="35"/>
  <c r="A16" i="35"/>
  <c r="A13" i="35"/>
  <c r="A12" i="35"/>
  <c r="A17" i="35"/>
  <c r="A15" i="35"/>
  <c r="A14" i="35"/>
  <c r="A11" i="35"/>
  <c r="A18" i="35"/>
  <c r="B10" i="43"/>
  <c r="B11" i="43"/>
  <c r="B12" i="43"/>
  <c r="B13" i="43"/>
  <c r="B14" i="43"/>
  <c r="B15" i="43"/>
  <c r="B16" i="43"/>
  <c r="B17" i="43"/>
  <c r="B18" i="43"/>
  <c r="B19" i="43"/>
  <c r="B20" i="43"/>
  <c r="B21" i="43"/>
  <c r="A10" i="20"/>
  <c r="A11" i="20"/>
  <c r="A10" i="18"/>
  <c r="A11" i="18"/>
  <c r="A12" i="18"/>
  <c r="A13" i="18"/>
  <c r="A14" i="18"/>
  <c r="A15" i="18"/>
  <c r="A16" i="18"/>
  <c r="A17" i="18"/>
  <c r="A18" i="18"/>
  <c r="A19" i="18"/>
  <c r="A20" i="18"/>
  <c r="AE8" i="44"/>
  <c r="AE7" i="44"/>
  <c r="Y8" i="44"/>
  <c r="Y7" i="44"/>
  <c r="S4" i="44"/>
  <c r="R4" i="44"/>
  <c r="Q4" i="44"/>
  <c r="P4" i="44"/>
  <c r="AP10" i="24"/>
  <c r="AP11" i="24"/>
  <c r="AP12" i="24"/>
  <c r="AP13" i="24"/>
  <c r="AP14" i="24"/>
  <c r="AP15" i="24"/>
  <c r="AP16" i="24"/>
  <c r="AP17" i="24"/>
  <c r="AP18" i="24"/>
  <c r="AP19" i="24"/>
  <c r="AP20" i="24"/>
  <c r="AP21" i="24"/>
  <c r="AP22" i="24"/>
  <c r="AP23" i="24"/>
  <c r="AP24" i="24"/>
  <c r="AP25" i="24"/>
  <c r="AP26" i="24"/>
  <c r="AP27" i="24"/>
  <c r="AP28" i="24"/>
  <c r="AP29" i="24"/>
  <c r="AP30" i="24"/>
  <c r="AP31" i="24"/>
  <c r="AP32" i="24"/>
  <c r="AP33" i="24"/>
  <c r="AP34" i="24"/>
  <c r="AP35" i="24"/>
  <c r="AP36" i="24"/>
  <c r="AP37" i="24"/>
  <c r="AP38" i="24"/>
  <c r="AP39" i="24"/>
  <c r="AP40" i="24"/>
  <c r="AP41" i="24"/>
  <c r="AP42" i="24"/>
  <c r="AP43" i="24"/>
  <c r="AP44" i="24"/>
  <c r="AP45" i="24"/>
  <c r="AP46" i="24"/>
  <c r="AP47" i="24"/>
  <c r="AP48" i="24"/>
  <c r="AP49" i="24"/>
  <c r="AP50" i="24"/>
  <c r="AP51" i="24"/>
  <c r="AP52" i="24"/>
  <c r="AP53" i="24"/>
  <c r="AP54" i="24"/>
  <c r="AP55" i="24"/>
  <c r="AP56" i="24"/>
  <c r="AP57" i="24"/>
  <c r="AB57" i="24"/>
  <c r="K19" i="43" l="1"/>
  <c r="G9" i="48"/>
  <c r="G10" i="48" s="1"/>
  <c r="D16" i="48"/>
  <c r="D17" i="48" s="1"/>
  <c r="F16" i="48"/>
  <c r="F17" i="48" s="1"/>
  <c r="K9" i="48"/>
  <c r="K10" i="48" s="1"/>
  <c r="F9" i="48"/>
  <c r="F10" i="48" s="1"/>
  <c r="I16" i="48"/>
  <c r="I17" i="48" s="1"/>
  <c r="L16" i="48"/>
  <c r="L17" i="48" s="1"/>
  <c r="L9" i="48"/>
  <c r="L10" i="48" s="1"/>
  <c r="M16" i="48"/>
  <c r="M17" i="48" s="1"/>
  <c r="C16" i="48"/>
  <c r="C17" i="48" s="1"/>
  <c r="E16" i="48"/>
  <c r="E17" i="48" s="1"/>
  <c r="J16" i="48"/>
  <c r="J17" i="48" s="1"/>
  <c r="C9" i="48"/>
  <c r="C10" i="48" s="1"/>
  <c r="H9" i="48"/>
  <c r="H10" i="48" s="1"/>
  <c r="H16" i="48"/>
  <c r="H17" i="48" s="1"/>
  <c r="I9" i="48"/>
  <c r="I10" i="48" s="1"/>
  <c r="B9" i="48"/>
  <c r="B16" i="48"/>
  <c r="J9" i="48"/>
  <c r="J10" i="48" s="1"/>
  <c r="E9" i="48"/>
  <c r="E10" i="48" s="1"/>
  <c r="M9" i="48"/>
  <c r="M10" i="48" s="1"/>
  <c r="G16" i="48"/>
  <c r="G17" i="48" s="1"/>
  <c r="D9" i="48"/>
  <c r="D10" i="48" s="1"/>
  <c r="K16" i="48"/>
  <c r="K17" i="48" s="1"/>
  <c r="K16" i="43"/>
  <c r="K15" i="43"/>
  <c r="K18" i="43"/>
  <c r="K17" i="43"/>
  <c r="K14" i="43"/>
  <c r="K21" i="43"/>
  <c r="K20" i="43"/>
  <c r="H15" i="43"/>
  <c r="H22" i="43"/>
  <c r="H12" i="43"/>
  <c r="H21" i="43"/>
  <c r="H20" i="43"/>
  <c r="H11" i="43"/>
  <c r="H14" i="43"/>
  <c r="H13" i="43"/>
  <c r="H19" i="43"/>
  <c r="H10" i="43"/>
  <c r="H18" i="43"/>
  <c r="H17" i="43"/>
  <c r="H16" i="43"/>
  <c r="A10" i="24"/>
  <c r="H17" i="37" s="1"/>
  <c r="A11" i="24"/>
  <c r="A12" i="24"/>
  <c r="A13" i="24"/>
  <c r="A14" i="24"/>
  <c r="A15" i="24"/>
  <c r="A16" i="24"/>
  <c r="A17" i="24"/>
  <c r="A18" i="24"/>
  <c r="A19" i="24"/>
  <c r="A20" i="24"/>
  <c r="A21" i="24"/>
  <c r="A22" i="24"/>
  <c r="A23" i="24"/>
  <c r="A24" i="24"/>
  <c r="A25" i="24"/>
  <c r="A26" i="24"/>
  <c r="A27" i="24"/>
  <c r="A28" i="24"/>
  <c r="A29" i="24"/>
  <c r="A30" i="24"/>
  <c r="A31" i="24"/>
  <c r="A32" i="24"/>
  <c r="A33" i="24"/>
  <c r="A34" i="24"/>
  <c r="A35" i="24"/>
  <c r="A36" i="24"/>
  <c r="A37" i="24"/>
  <c r="A38" i="24"/>
  <c r="A39" i="24"/>
  <c r="A40" i="24"/>
  <c r="A41" i="24"/>
  <c r="A42" i="24"/>
  <c r="A43" i="24"/>
  <c r="A44" i="24"/>
  <c r="A45" i="24"/>
  <c r="A46" i="24"/>
  <c r="A47" i="24"/>
  <c r="A48" i="24"/>
  <c r="A49" i="24"/>
  <c r="A50" i="24"/>
  <c r="A51" i="24"/>
  <c r="A52" i="24"/>
  <c r="A53" i="24"/>
  <c r="A54" i="24"/>
  <c r="A55" i="24"/>
  <c r="A56" i="24"/>
  <c r="A57" i="24"/>
  <c r="S10" i="29"/>
  <c r="S11" i="29"/>
  <c r="S12" i="29"/>
  <c r="S13" i="29"/>
  <c r="S14" i="29"/>
  <c r="S15" i="29"/>
  <c r="P10" i="29"/>
  <c r="P11" i="29"/>
  <c r="P12" i="29"/>
  <c r="P13" i="29"/>
  <c r="P14" i="29"/>
  <c r="P15" i="29"/>
  <c r="G14" i="29"/>
  <c r="A10" i="29"/>
  <c r="A11" i="29"/>
  <c r="A12" i="29"/>
  <c r="A13" i="29"/>
  <c r="A14" i="29"/>
  <c r="A15" i="29"/>
  <c r="G13" i="29"/>
  <c r="G11" i="29"/>
  <c r="G10" i="29"/>
  <c r="N10" i="30"/>
  <c r="N11" i="30"/>
  <c r="N12" i="30"/>
  <c r="N13" i="30"/>
  <c r="B10" i="41"/>
  <c r="B11" i="41"/>
  <c r="B12" i="41"/>
  <c r="B13" i="41"/>
  <c r="B14" i="41"/>
  <c r="B15" i="41"/>
  <c r="B16" i="41"/>
  <c r="B17" i="41"/>
  <c r="B18" i="41"/>
  <c r="B19" i="41"/>
  <c r="B20" i="41"/>
  <c r="B21" i="41"/>
  <c r="B22" i="41"/>
  <c r="B23" i="41"/>
  <c r="B24" i="41"/>
  <c r="B25" i="41"/>
  <c r="B26" i="41"/>
  <c r="B29" i="41"/>
  <c r="B30" i="41"/>
  <c r="B31" i="41"/>
  <c r="B32" i="41"/>
  <c r="B33" i="41"/>
  <c r="B34" i="41"/>
  <c r="B35" i="41"/>
  <c r="B36" i="41"/>
  <c r="B37" i="41"/>
  <c r="B38" i="41"/>
  <c r="B39" i="41"/>
  <c r="B40" i="41"/>
  <c r="B47" i="41"/>
  <c r="B48" i="41"/>
  <c r="B49" i="41"/>
  <c r="B41" i="41"/>
  <c r="B50" i="41"/>
  <c r="B51" i="41"/>
  <c r="B52" i="41"/>
  <c r="B27" i="41"/>
  <c r="B53" i="41"/>
  <c r="B54" i="41"/>
  <c r="B42" i="41"/>
  <c r="B43" i="41"/>
  <c r="B44" i="41"/>
  <c r="B45" i="41"/>
  <c r="B55" i="41"/>
  <c r="B56" i="41"/>
  <c r="B46" i="41"/>
  <c r="B57" i="41"/>
  <c r="B58" i="41"/>
  <c r="B59" i="41"/>
  <c r="B61" i="41"/>
  <c r="B62" i="41"/>
  <c r="B63" i="41"/>
  <c r="B64" i="41"/>
  <c r="B65" i="41"/>
  <c r="B66" i="41"/>
  <c r="B67" i="41"/>
  <c r="B68" i="41"/>
  <c r="B69" i="41"/>
  <c r="B70" i="41"/>
  <c r="B71" i="41"/>
  <c r="B72" i="41"/>
  <c r="B73" i="41"/>
  <c r="B74" i="41"/>
  <c r="B75" i="41"/>
  <c r="B76" i="41"/>
  <c r="B77" i="41"/>
  <c r="B78" i="41"/>
  <c r="B79" i="41"/>
  <c r="B80" i="41"/>
  <c r="B81" i="41"/>
  <c r="B82" i="41"/>
  <c r="B83" i="41"/>
  <c r="B84" i="41"/>
  <c r="B85" i="41"/>
  <c r="B86" i="41"/>
  <c r="B87" i="41"/>
  <c r="B60" i="41"/>
  <c r="B28" i="41"/>
  <c r="A10" i="30"/>
  <c r="A11" i="30"/>
  <c r="A12" i="30"/>
  <c r="A13" i="30"/>
  <c r="A10" i="21"/>
  <c r="A11" i="21"/>
  <c r="C7" i="48" l="1"/>
  <c r="C6" i="48"/>
  <c r="C14" i="48"/>
  <c r="C13" i="48"/>
  <c r="B6" i="48"/>
  <c r="B7" i="48"/>
  <c r="G7" i="48"/>
  <c r="G6" i="48"/>
  <c r="B13" i="48"/>
  <c r="B14" i="48"/>
  <c r="D13" i="48"/>
  <c r="D14" i="48"/>
  <c r="K10" i="43"/>
  <c r="E14" i="48"/>
  <c r="E13" i="48"/>
  <c r="K12" i="43"/>
  <c r="K11" i="43"/>
  <c r="E7" i="48"/>
  <c r="E6" i="48"/>
  <c r="D6" i="48"/>
  <c r="D7" i="48"/>
  <c r="B17" i="48"/>
  <c r="N16" i="48"/>
  <c r="N17" i="48" s="1"/>
  <c r="K13" i="43"/>
  <c r="B10" i="48"/>
  <c r="N9" i="48"/>
  <c r="N10" i="48" s="1"/>
  <c r="G12" i="29"/>
  <c r="I24" i="43" s="1"/>
  <c r="G15" i="29"/>
  <c r="I21" i="43"/>
  <c r="E10" i="21"/>
  <c r="E11" i="21"/>
  <c r="E10" i="20"/>
  <c r="E11" i="20"/>
  <c r="F10" i="24"/>
  <c r="F11" i="24"/>
  <c r="F12" i="24"/>
  <c r="F13" i="24"/>
  <c r="F14" i="24"/>
  <c r="F15" i="24"/>
  <c r="F16" i="24"/>
  <c r="F17" i="24"/>
  <c r="F18" i="24"/>
  <c r="F19" i="24"/>
  <c r="F20" i="24"/>
  <c r="F21" i="24"/>
  <c r="F22" i="24"/>
  <c r="F23" i="24"/>
  <c r="F24" i="24"/>
  <c r="F25" i="24"/>
  <c r="F26" i="24"/>
  <c r="F27" i="24"/>
  <c r="F28" i="24"/>
  <c r="F29" i="24"/>
  <c r="F30" i="24"/>
  <c r="F31" i="24"/>
  <c r="F32" i="24"/>
  <c r="F33" i="24"/>
  <c r="F34" i="24"/>
  <c r="F35" i="24"/>
  <c r="F36" i="24"/>
  <c r="F37" i="24"/>
  <c r="F38" i="24"/>
  <c r="F39" i="24"/>
  <c r="F40" i="24"/>
  <c r="F41" i="24"/>
  <c r="F42" i="24"/>
  <c r="F43" i="24"/>
  <c r="F44" i="24"/>
  <c r="F45" i="24"/>
  <c r="F46" i="24"/>
  <c r="F47" i="24"/>
  <c r="F48" i="24"/>
  <c r="F49" i="24"/>
  <c r="F50" i="24"/>
  <c r="F51" i="24"/>
  <c r="F52" i="24"/>
  <c r="F53" i="24"/>
  <c r="F54" i="24"/>
  <c r="F55" i="24"/>
  <c r="F56" i="24"/>
  <c r="F57" i="24"/>
  <c r="Z2" i="39"/>
  <c r="G10" i="24"/>
  <c r="G11" i="24"/>
  <c r="G12" i="24"/>
  <c r="G13" i="24"/>
  <c r="G14" i="24"/>
  <c r="G15" i="24"/>
  <c r="G16" i="24"/>
  <c r="G17" i="24"/>
  <c r="G18" i="24"/>
  <c r="G19" i="24"/>
  <c r="G20" i="24"/>
  <c r="G21" i="24"/>
  <c r="G22" i="24"/>
  <c r="G23" i="24"/>
  <c r="G24" i="24"/>
  <c r="G25" i="24"/>
  <c r="G26" i="24"/>
  <c r="G27" i="24"/>
  <c r="G28" i="24"/>
  <c r="G29" i="24"/>
  <c r="G30" i="24"/>
  <c r="G31" i="24"/>
  <c r="G32" i="24"/>
  <c r="G33" i="24"/>
  <c r="G34" i="24"/>
  <c r="G35" i="24"/>
  <c r="G36" i="24"/>
  <c r="G37" i="24"/>
  <c r="G38" i="24"/>
  <c r="G39" i="24"/>
  <c r="G40" i="24"/>
  <c r="G41" i="24"/>
  <c r="G42" i="24"/>
  <c r="G43" i="24"/>
  <c r="G44" i="24"/>
  <c r="G45" i="24"/>
  <c r="G46" i="24"/>
  <c r="G47" i="24"/>
  <c r="G48" i="24"/>
  <c r="G49" i="24"/>
  <c r="G50" i="24"/>
  <c r="G51" i="24"/>
  <c r="G52" i="24"/>
  <c r="G53" i="24"/>
  <c r="G54" i="24"/>
  <c r="G55" i="24"/>
  <c r="G56" i="24"/>
  <c r="G57" i="24"/>
  <c r="I27" i="43" l="1"/>
  <c r="I25" i="43"/>
  <c r="I26" i="43"/>
  <c r="I10" i="43"/>
  <c r="I23" i="43"/>
  <c r="I14" i="43"/>
  <c r="I11" i="43"/>
  <c r="I22" i="43"/>
  <c r="N7" i="48"/>
  <c r="I15" i="30"/>
  <c r="I11" i="30"/>
  <c r="I19" i="30"/>
  <c r="I17" i="30"/>
  <c r="N6" i="48"/>
  <c r="I14" i="30"/>
  <c r="I16" i="30"/>
  <c r="I10" i="30"/>
  <c r="I18" i="30"/>
  <c r="I12" i="30"/>
  <c r="I20" i="30"/>
  <c r="I13" i="30"/>
  <c r="N14" i="48"/>
  <c r="K10" i="29"/>
  <c r="K12" i="29"/>
  <c r="K16" i="29"/>
  <c r="K17" i="29"/>
  <c r="K11" i="29"/>
  <c r="K19" i="29"/>
  <c r="N13" i="48"/>
  <c r="K14" i="29"/>
  <c r="K15" i="29"/>
  <c r="K18" i="29"/>
  <c r="K20" i="29"/>
  <c r="K13" i="29"/>
  <c r="I15" i="43"/>
  <c r="I19" i="43"/>
  <c r="I17" i="43"/>
  <c r="I13" i="43"/>
  <c r="I12" i="43"/>
  <c r="I18" i="43"/>
  <c r="I20" i="43"/>
  <c r="I16" i="43"/>
  <c r="AY10" i="24"/>
  <c r="AY11" i="24"/>
  <c r="AY12" i="24"/>
  <c r="AY13" i="24"/>
  <c r="AY14" i="24"/>
  <c r="AY15" i="24"/>
  <c r="AY16" i="24"/>
  <c r="AY17" i="24"/>
  <c r="AY18" i="24"/>
  <c r="AY19" i="24"/>
  <c r="AY20" i="24"/>
  <c r="AY21" i="24"/>
  <c r="AY22" i="24"/>
  <c r="AY23" i="24"/>
  <c r="AY24" i="24"/>
  <c r="AY25" i="24"/>
  <c r="AY26" i="24"/>
  <c r="AY27" i="24"/>
  <c r="AY28" i="24"/>
  <c r="AY29" i="24"/>
  <c r="AY30" i="24"/>
  <c r="AY31" i="24"/>
  <c r="AY32" i="24"/>
  <c r="AY33" i="24"/>
  <c r="AY34" i="24"/>
  <c r="AY35" i="24"/>
  <c r="AY36" i="24"/>
  <c r="AY37" i="24"/>
  <c r="AY38" i="24"/>
  <c r="AY39" i="24"/>
  <c r="AY40" i="24"/>
  <c r="AY41" i="24"/>
  <c r="AY42" i="24"/>
  <c r="AY43" i="24"/>
  <c r="AY44" i="24"/>
  <c r="AY45" i="24"/>
  <c r="AY46" i="24"/>
  <c r="AY47" i="24"/>
  <c r="AY48" i="24"/>
  <c r="AY49" i="24"/>
  <c r="AY50" i="24"/>
  <c r="AY51" i="24"/>
  <c r="AY52" i="24"/>
  <c r="AY53" i="24"/>
  <c r="AY54" i="24"/>
  <c r="AY55" i="24"/>
  <c r="AY56" i="24"/>
  <c r="AK11" i="24"/>
  <c r="AK12" i="24"/>
  <c r="AK13" i="24"/>
  <c r="AK14" i="24"/>
  <c r="AK15" i="24"/>
  <c r="AK16" i="24"/>
  <c r="AK17" i="24"/>
  <c r="AK18" i="24"/>
  <c r="AK19" i="24"/>
  <c r="AK20" i="24"/>
  <c r="AK21" i="24"/>
  <c r="AK22" i="24"/>
  <c r="AK23" i="24"/>
  <c r="AK24" i="24"/>
  <c r="AK25" i="24"/>
  <c r="AK26" i="24"/>
  <c r="AK27" i="24"/>
  <c r="AK28" i="24"/>
  <c r="AK29" i="24"/>
  <c r="AK30" i="24"/>
  <c r="AK31" i="24"/>
  <c r="AK32" i="24"/>
  <c r="AK33" i="24"/>
  <c r="AK34" i="24"/>
  <c r="AK35" i="24"/>
  <c r="AK36" i="24"/>
  <c r="AK37" i="24"/>
  <c r="AK38" i="24"/>
  <c r="AK39" i="24"/>
  <c r="AK40" i="24"/>
  <c r="AK41" i="24"/>
  <c r="AK42" i="24"/>
  <c r="AK43" i="24"/>
  <c r="AK44" i="24"/>
  <c r="AK45" i="24"/>
  <c r="AK46" i="24"/>
  <c r="AK47" i="24"/>
  <c r="AK48" i="24"/>
  <c r="AK49" i="24"/>
  <c r="AK50" i="24"/>
  <c r="AK51" i="24"/>
  <c r="AK52" i="24"/>
  <c r="AK53" i="24"/>
  <c r="AK54" i="24"/>
  <c r="AK55" i="24"/>
  <c r="AK56" i="24"/>
  <c r="AK57" i="24"/>
  <c r="AE57" i="24"/>
  <c r="AE56" i="24"/>
  <c r="AE55" i="24"/>
  <c r="AE54" i="24"/>
  <c r="AE53" i="24"/>
  <c r="AE52" i="24"/>
  <c r="AE51" i="24"/>
  <c r="AE50" i="24"/>
  <c r="AE49" i="24"/>
  <c r="AE48" i="24"/>
  <c r="AE47" i="24"/>
  <c r="AE46" i="24"/>
  <c r="AE45" i="24"/>
  <c r="AE44" i="24"/>
  <c r="AE43" i="24"/>
  <c r="AE42" i="24"/>
  <c r="AE41" i="24"/>
  <c r="AE40" i="24"/>
  <c r="AE39" i="24"/>
  <c r="AE38" i="24"/>
  <c r="AE37" i="24"/>
  <c r="AE36" i="24"/>
  <c r="AE35" i="24"/>
  <c r="AE34" i="24"/>
  <c r="AE33" i="24"/>
  <c r="AE32" i="24"/>
  <c r="AE31" i="24"/>
  <c r="AE30" i="24"/>
  <c r="AE29" i="24"/>
  <c r="AE28" i="24"/>
  <c r="AE27" i="24"/>
  <c r="AE26" i="24"/>
  <c r="AE25" i="24"/>
  <c r="AE24" i="24"/>
  <c r="AE23" i="24"/>
  <c r="AE22" i="24"/>
  <c r="AE21" i="24"/>
  <c r="AE20" i="24"/>
  <c r="AE19" i="24"/>
  <c r="AE18" i="24"/>
  <c r="AE17" i="24"/>
  <c r="AE16" i="24"/>
  <c r="AE15" i="24"/>
  <c r="AE14" i="24"/>
  <c r="AE13" i="24"/>
  <c r="AE12" i="24"/>
  <c r="AE11" i="24"/>
  <c r="AB11" i="24"/>
  <c r="AB12" i="24"/>
  <c r="AB13" i="24"/>
  <c r="AB14" i="24"/>
  <c r="AB15" i="24"/>
  <c r="AB16" i="24"/>
  <c r="AB17" i="24"/>
  <c r="AB18" i="24"/>
  <c r="AB19" i="24"/>
  <c r="AB20" i="24"/>
  <c r="AB21" i="24"/>
  <c r="AB22" i="24"/>
  <c r="AB23" i="24"/>
  <c r="AB24" i="24"/>
  <c r="AB25" i="24"/>
  <c r="AB26" i="24"/>
  <c r="AB27" i="24"/>
  <c r="AB28" i="24"/>
  <c r="AB29" i="24"/>
  <c r="AB30" i="24"/>
  <c r="AB31" i="24"/>
  <c r="AB32" i="24"/>
  <c r="AB33" i="24"/>
  <c r="AB34" i="24"/>
  <c r="AB35" i="24"/>
  <c r="AB36" i="24"/>
  <c r="AB37" i="24"/>
  <c r="AB38" i="24"/>
  <c r="AB39" i="24"/>
  <c r="AB40" i="24"/>
  <c r="AB41" i="24"/>
  <c r="AB42" i="24"/>
  <c r="AB43" i="24"/>
  <c r="AB44" i="24"/>
  <c r="AB45" i="24"/>
  <c r="AB46" i="24"/>
  <c r="AB47" i="24"/>
  <c r="AB48" i="24"/>
  <c r="AB49" i="24"/>
  <c r="AB50" i="24"/>
  <c r="AB51" i="24"/>
  <c r="AB52" i="24"/>
  <c r="AB53" i="24"/>
  <c r="AB54" i="24"/>
  <c r="AB55" i="24"/>
  <c r="AB56" i="24"/>
  <c r="AJ11" i="24"/>
  <c r="AJ12" i="24"/>
  <c r="AJ13" i="24"/>
  <c r="AJ14" i="24"/>
  <c r="AJ15" i="24"/>
  <c r="AJ16" i="24"/>
  <c r="AJ17" i="24"/>
  <c r="AJ18" i="24"/>
  <c r="AJ19" i="24"/>
  <c r="AJ20" i="24"/>
  <c r="AJ21" i="24"/>
  <c r="AJ22" i="24"/>
  <c r="AJ23" i="24"/>
  <c r="AJ24" i="24"/>
  <c r="AJ25" i="24"/>
  <c r="AJ26" i="24"/>
  <c r="AJ27" i="24"/>
  <c r="AJ28" i="24"/>
  <c r="AJ29" i="24"/>
  <c r="AJ30" i="24"/>
  <c r="AJ31" i="24"/>
  <c r="AJ32" i="24"/>
  <c r="AJ33" i="24"/>
  <c r="AJ34" i="24"/>
  <c r="AJ35" i="24"/>
  <c r="AJ36" i="24"/>
  <c r="AJ37" i="24"/>
  <c r="AJ38" i="24"/>
  <c r="AJ39" i="24"/>
  <c r="AJ40" i="24"/>
  <c r="AJ41" i="24"/>
  <c r="AJ42" i="24"/>
  <c r="AJ43" i="24"/>
  <c r="AJ44" i="24"/>
  <c r="AJ45" i="24"/>
  <c r="AJ46" i="24"/>
  <c r="AJ47" i="24"/>
  <c r="AJ48" i="24"/>
  <c r="AJ49" i="24"/>
  <c r="AJ50" i="24"/>
  <c r="AJ51" i="24"/>
  <c r="AJ52" i="24"/>
  <c r="AJ53" i="24"/>
  <c r="AJ54" i="24"/>
  <c r="AJ55" i="24"/>
  <c r="AJ56" i="24"/>
  <c r="AJ57" i="24"/>
  <c r="AL11" i="24"/>
  <c r="AL12" i="24"/>
  <c r="AL13" i="24"/>
  <c r="AL14" i="24"/>
  <c r="AL15" i="24"/>
  <c r="AL16" i="24"/>
  <c r="AL17" i="24"/>
  <c r="AL18" i="24"/>
  <c r="AL19" i="24"/>
  <c r="AL20" i="24"/>
  <c r="AL21" i="24"/>
  <c r="AL22" i="24"/>
  <c r="AL23" i="24"/>
  <c r="AL24" i="24"/>
  <c r="AL25" i="24"/>
  <c r="AL26" i="24"/>
  <c r="AL27" i="24"/>
  <c r="AL28" i="24"/>
  <c r="AL29" i="24"/>
  <c r="AL30" i="24"/>
  <c r="AL31" i="24"/>
  <c r="AL32" i="24"/>
  <c r="AL33" i="24"/>
  <c r="AL34" i="24"/>
  <c r="AL35" i="24"/>
  <c r="AL36" i="24"/>
  <c r="AL37" i="24"/>
  <c r="AL38" i="24"/>
  <c r="AL39" i="24"/>
  <c r="AL40" i="24"/>
  <c r="AL41" i="24"/>
  <c r="AL42" i="24"/>
  <c r="AL43" i="24"/>
  <c r="AL44" i="24"/>
  <c r="AL45" i="24"/>
  <c r="AL46" i="24"/>
  <c r="AL47" i="24"/>
  <c r="AL48" i="24"/>
  <c r="AL49" i="24"/>
  <c r="AL50" i="24"/>
  <c r="AL51" i="24"/>
  <c r="AL52" i="24"/>
  <c r="AL53" i="24"/>
  <c r="AL54" i="24"/>
  <c r="AL55" i="24"/>
  <c r="AL56" i="24"/>
  <c r="AL57" i="24"/>
  <c r="AM11" i="24"/>
  <c r="AM12" i="24"/>
  <c r="AM13" i="24"/>
  <c r="AM14" i="24"/>
  <c r="AM15" i="24"/>
  <c r="AM16" i="24"/>
  <c r="AM17" i="24"/>
  <c r="AM18" i="24"/>
  <c r="AM19" i="24"/>
  <c r="AM20" i="24"/>
  <c r="AM21" i="24"/>
  <c r="AM22" i="24"/>
  <c r="AM23" i="24"/>
  <c r="AM24" i="24"/>
  <c r="AM25" i="24"/>
  <c r="AM26" i="24"/>
  <c r="AM27" i="24"/>
  <c r="AM28" i="24"/>
  <c r="AM29" i="24"/>
  <c r="AM30" i="24"/>
  <c r="AM31" i="24"/>
  <c r="AM32" i="24"/>
  <c r="AM33" i="24"/>
  <c r="AM34" i="24"/>
  <c r="AM35" i="24"/>
  <c r="AM36" i="24"/>
  <c r="AM37" i="24"/>
  <c r="AM38" i="24"/>
  <c r="AM39" i="24"/>
  <c r="AM40" i="24"/>
  <c r="AM41" i="24"/>
  <c r="AM42" i="24"/>
  <c r="AM43" i="24"/>
  <c r="AM44" i="24"/>
  <c r="AM45" i="24"/>
  <c r="AM46" i="24"/>
  <c r="AM47" i="24"/>
  <c r="AM48" i="24"/>
  <c r="AM49" i="24"/>
  <c r="AM50" i="24"/>
  <c r="AM51" i="24"/>
  <c r="AM52" i="24"/>
  <c r="AM53" i="24"/>
  <c r="AM54" i="24"/>
  <c r="AM55" i="24"/>
  <c r="AM56" i="24"/>
  <c r="AM57" i="24"/>
  <c r="AT11" i="24"/>
  <c r="AV11" i="24" s="1"/>
  <c r="AT12" i="24"/>
  <c r="AV12" i="24" s="1"/>
  <c r="AT13" i="24"/>
  <c r="AV13" i="24" s="1"/>
  <c r="AT14" i="24"/>
  <c r="AV14" i="24" s="1"/>
  <c r="AT15" i="24"/>
  <c r="AV15" i="24" s="1"/>
  <c r="AT16" i="24"/>
  <c r="AV16" i="24" s="1"/>
  <c r="AT17" i="24"/>
  <c r="AV17" i="24" s="1"/>
  <c r="AT18" i="24"/>
  <c r="AV18" i="24" s="1"/>
  <c r="AT19" i="24"/>
  <c r="AV19" i="24" s="1"/>
  <c r="AT20" i="24"/>
  <c r="AV20" i="24" s="1"/>
  <c r="AT21" i="24"/>
  <c r="AV21" i="24" s="1"/>
  <c r="AT22" i="24"/>
  <c r="AV22" i="24" s="1"/>
  <c r="AT23" i="24"/>
  <c r="AV23" i="24" s="1"/>
  <c r="AT24" i="24"/>
  <c r="AV24" i="24" s="1"/>
  <c r="AT25" i="24"/>
  <c r="AV25" i="24" s="1"/>
  <c r="AT26" i="24"/>
  <c r="AV26" i="24" s="1"/>
  <c r="AT27" i="24"/>
  <c r="AV27" i="24" s="1"/>
  <c r="AT28" i="24"/>
  <c r="AV28" i="24" s="1"/>
  <c r="AT29" i="24"/>
  <c r="AV29" i="24" s="1"/>
  <c r="AT30" i="24"/>
  <c r="AV30" i="24" s="1"/>
  <c r="AT31" i="24"/>
  <c r="AV31" i="24" s="1"/>
  <c r="AT32" i="24"/>
  <c r="AV32" i="24" s="1"/>
  <c r="AT33" i="24"/>
  <c r="AV33" i="24" s="1"/>
  <c r="AT34" i="24"/>
  <c r="AV34" i="24" s="1"/>
  <c r="AT35" i="24"/>
  <c r="AV35" i="24" s="1"/>
  <c r="AT36" i="24"/>
  <c r="AV36" i="24" s="1"/>
  <c r="AT37" i="24"/>
  <c r="AV37" i="24" s="1"/>
  <c r="AT38" i="24"/>
  <c r="AV38" i="24" s="1"/>
  <c r="AT39" i="24"/>
  <c r="AV39" i="24" s="1"/>
  <c r="AT40" i="24"/>
  <c r="AV40" i="24" s="1"/>
  <c r="AT41" i="24"/>
  <c r="AV41" i="24" s="1"/>
  <c r="AT42" i="24"/>
  <c r="AV42" i="24" s="1"/>
  <c r="AT43" i="24"/>
  <c r="AV43" i="24" s="1"/>
  <c r="AT44" i="24"/>
  <c r="AV44" i="24" s="1"/>
  <c r="AT45" i="24"/>
  <c r="AV45" i="24" s="1"/>
  <c r="AT46" i="24"/>
  <c r="AV46" i="24" s="1"/>
  <c r="AT47" i="24"/>
  <c r="AV47" i="24" s="1"/>
  <c r="AT48" i="24"/>
  <c r="AV48" i="24" s="1"/>
  <c r="AT49" i="24"/>
  <c r="AV49" i="24" s="1"/>
  <c r="AT50" i="24"/>
  <c r="AV50" i="24" s="1"/>
  <c r="AT51" i="24"/>
  <c r="AV51" i="24" s="1"/>
  <c r="AT52" i="24"/>
  <c r="AV52" i="24" s="1"/>
  <c r="AT53" i="24"/>
  <c r="AV53" i="24" s="1"/>
  <c r="AT54" i="24"/>
  <c r="AV54" i="24" s="1"/>
  <c r="AT55" i="24"/>
  <c r="AV55" i="24" s="1"/>
  <c r="AT56" i="24"/>
  <c r="AV56" i="24" s="1"/>
  <c r="AT57" i="24"/>
  <c r="AV57" i="24" s="1"/>
  <c r="AB10" i="24"/>
  <c r="AE10" i="24"/>
  <c r="AJ10" i="24"/>
  <c r="AK10" i="24" s="1"/>
  <c r="AT10" i="24"/>
  <c r="AV10" i="24" s="1"/>
  <c r="AD36" i="24"/>
  <c r="AD44" i="24"/>
  <c r="AD25" i="24"/>
  <c r="AD28" i="24"/>
  <c r="AD49" i="24"/>
  <c r="AD10" i="24"/>
  <c r="AD41" i="24"/>
  <c r="AD11" i="24"/>
  <c r="AD26" i="24"/>
  <c r="AD37" i="24"/>
  <c r="AD42" i="24"/>
  <c r="G15" i="18"/>
  <c r="AD56" i="24"/>
  <c r="AD33" i="24"/>
  <c r="AD40" i="24"/>
  <c r="AD39" i="24"/>
  <c r="AD24" i="24"/>
  <c r="G16" i="18"/>
  <c r="AD34" i="24"/>
  <c r="AD20" i="24"/>
  <c r="AD54" i="24"/>
  <c r="AD57" i="24"/>
  <c r="AD14" i="24"/>
  <c r="AD17" i="24"/>
  <c r="AD43" i="24"/>
  <c r="G20" i="18"/>
  <c r="G19" i="18"/>
  <c r="AD48" i="24"/>
  <c r="AD31" i="24"/>
  <c r="AD45" i="24"/>
  <c r="G11" i="18"/>
  <c r="AD19" i="24"/>
  <c r="AD16" i="24"/>
  <c r="AD21" i="24"/>
  <c r="AD12" i="24"/>
  <c r="AD13" i="24"/>
  <c r="AD30" i="24"/>
  <c r="AD22" i="24"/>
  <c r="AD15" i="24"/>
  <c r="AD27" i="24"/>
  <c r="AD51" i="24"/>
  <c r="AD55" i="24"/>
  <c r="AD50" i="24"/>
  <c r="AD29" i="24"/>
  <c r="AD32" i="24"/>
  <c r="G12" i="18"/>
  <c r="G13" i="18"/>
  <c r="G18" i="18"/>
  <c r="AD53" i="24"/>
  <c r="AD47" i="24"/>
  <c r="AD52" i="24"/>
  <c r="AD38" i="24"/>
  <c r="AD23" i="24"/>
  <c r="AD18" i="24"/>
  <c r="G14" i="18"/>
  <c r="G17" i="18"/>
  <c r="AD46" i="24"/>
  <c r="G10" i="18"/>
  <c r="AD35" i="24"/>
  <c r="AL10" i="24" l="1"/>
  <c r="AM10" i="24"/>
  <c r="AN10" i="37" l="1"/>
  <c r="J38" i="38" l="1"/>
  <c r="C39" i="38"/>
  <c r="C37" i="38"/>
  <c r="J40" i="38"/>
  <c r="C41" i="38"/>
  <c r="J34" i="38"/>
  <c r="J42" i="38"/>
  <c r="C35" i="38"/>
  <c r="C43" i="38"/>
  <c r="J36" i="38"/>
  <c r="J44" i="38"/>
  <c r="J33" i="38"/>
  <c r="C34" i="38"/>
  <c r="C44" i="38"/>
  <c r="J39" i="38"/>
  <c r="J35" i="38"/>
  <c r="C42" i="38"/>
  <c r="C40" i="38"/>
  <c r="J43" i="38"/>
  <c r="J37" i="38"/>
  <c r="C38" i="38"/>
  <c r="J41" i="38"/>
  <c r="C36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Alessandro Lourenco</author>
  </authors>
  <commentList>
    <comment ref="J9" authorId="0" shapeId="0" xr:uid="{F0FF4F19-71C8-4F5C-A897-115E002924E3}">
      <text>
        <r>
          <rPr>
            <b/>
            <sz val="9"/>
            <color indexed="81"/>
            <rFont val="Segoe UI"/>
            <family val="2"/>
          </rPr>
          <t>Digitar a Cidade sem abreviação e sem acento. Ou escolher na lista.</t>
        </r>
      </text>
    </comment>
    <comment ref="M9" authorId="0" shapeId="0" xr:uid="{6AD72CD5-4E8C-4D97-9DD6-CF03E4706ED9}">
      <text>
        <r>
          <rPr>
            <b/>
            <sz val="9"/>
            <color indexed="81"/>
            <rFont val="Segoe UI"/>
            <family val="2"/>
          </rPr>
          <t>Digitar somente numeros.</t>
        </r>
      </text>
    </comment>
    <comment ref="N9" authorId="0" shapeId="0" xr:uid="{1AACADED-C138-4ABF-92C0-9D963A9E4D90}">
      <text>
        <r>
          <rPr>
            <b/>
            <sz val="9"/>
            <color indexed="81"/>
            <rFont val="Segoe UI"/>
            <family val="2"/>
          </rPr>
          <t>Digitar somente numeros.</t>
        </r>
      </text>
    </comment>
    <comment ref="Q9" authorId="0" shapeId="0" xr:uid="{97123A8E-972D-42BC-833E-2870BC763470}">
      <text>
        <r>
          <rPr>
            <b/>
            <sz val="9"/>
            <color indexed="81"/>
            <rFont val="Segoe UI"/>
            <family val="2"/>
          </rPr>
          <t>Digitar somente numeros.</t>
        </r>
      </text>
    </comment>
    <comment ref="V9" authorId="0" shapeId="0" xr:uid="{05B40CC2-C935-4AE6-B810-DB34678810BD}">
      <text>
        <r>
          <rPr>
            <b/>
            <sz val="9"/>
            <color indexed="81"/>
            <rFont val="Segoe UI"/>
            <family val="2"/>
          </rPr>
          <t>Digitar somente numeros.</t>
        </r>
      </text>
    </comment>
    <comment ref="W9" authorId="0" shapeId="0" xr:uid="{92246AF3-09F2-4B6F-B812-6AD6498FFDDA}">
      <text>
        <r>
          <rPr>
            <b/>
            <sz val="9"/>
            <color indexed="81"/>
            <rFont val="Segoe UI"/>
            <family val="2"/>
          </rPr>
          <t>Digitar somente numeros, inserir DDD</t>
        </r>
      </text>
    </comment>
    <comment ref="X9" authorId="0" shapeId="0" xr:uid="{FB7827BE-2A3E-49A3-857C-F1D370C65717}">
      <text>
        <r>
          <rPr>
            <b/>
            <sz val="9"/>
            <color indexed="81"/>
            <rFont val="Segoe UI"/>
            <family val="2"/>
          </rPr>
          <t>Digitar somente numeros, inserir DDD</t>
        </r>
      </text>
    </comment>
    <comment ref="AI9" authorId="0" shapeId="0" xr:uid="{880707FD-4E69-42AD-AFAC-F6A0DED7DADF}">
      <text>
        <r>
          <rPr>
            <b/>
            <sz val="9"/>
            <color indexed="81"/>
            <rFont val="Segoe UI"/>
            <family val="2"/>
          </rPr>
          <t>Inserir o período da experiência.
45 ou 90 dias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Alessandro Lourenco</author>
  </authors>
  <commentList>
    <comment ref="M9" authorId="0" shapeId="0" xr:uid="{64DF5EDD-F141-4B7E-82BB-D1CF5CACEDDD}">
      <text>
        <r>
          <rPr>
            <b/>
            <sz val="9"/>
            <color indexed="81"/>
            <rFont val="Segoe UI"/>
            <family val="2"/>
          </rPr>
          <t xml:space="preserve">Inserir cidade de abreviatura e sem acento.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Alessandro Lourenco</author>
  </authors>
  <commentList>
    <comment ref="M9" authorId="0" shapeId="0" xr:uid="{12D883E8-B7D9-4CB7-9C28-96E4971F4B95}">
      <text>
        <r>
          <rPr>
            <b/>
            <sz val="9"/>
            <color indexed="81"/>
            <rFont val="Segoe UI"/>
            <family val="2"/>
          </rPr>
          <t xml:space="preserve">Inserir cidade de abreviatura e sem acento.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01CDE1A-0F49-4919-957F-0B9EB6892C88}" keepAlive="1" name="ThisWorkbookDataModel" description="Modelo de Dad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2AC170E6-4A75-41EF-B313-0E4CD04790F5}" name="WorksheetConnection_Controle Dedicar V1.xlsm!Tabela18" type="102" refreshedVersion="8" minRefreshableVersion="5">
    <extLst>
      <ext xmlns:x15="http://schemas.microsoft.com/office/spreadsheetml/2010/11/main" uri="{DE250136-89BD-433C-8126-D09CA5730AF9}">
        <x15:connection id="Tabela18" autoDelete="1">
          <x15:rangePr sourceName="_xlcn.WorksheetConnection_ControleDedicarV1.xlsmTabela181"/>
        </x15:connection>
      </ext>
    </extLst>
  </connection>
</connections>
</file>

<file path=xl/sharedStrings.xml><?xml version="1.0" encoding="utf-8"?>
<sst xmlns="http://schemas.openxmlformats.org/spreadsheetml/2006/main" count="7696" uniqueCount="6098">
  <si>
    <t>DF</t>
  </si>
  <si>
    <t>Costureira</t>
  </si>
  <si>
    <t>Amanda Celestino de Carvalho Dos Anjos</t>
  </si>
  <si>
    <t>Roseli Celestino de Carvalho dos Anjos</t>
  </si>
  <si>
    <t>Auxiliar de costura</t>
  </si>
  <si>
    <t>Andreia Santana Robusti</t>
  </si>
  <si>
    <t>x</t>
  </si>
  <si>
    <t>Maria de Lourdes Francisco</t>
  </si>
  <si>
    <t>Elene Maria Zarpelon</t>
  </si>
  <si>
    <t>7678426-4</t>
  </si>
  <si>
    <t>Pilotista</t>
  </si>
  <si>
    <t>Bronislava Busczak Grzeszezyszen</t>
  </si>
  <si>
    <t>Auxiliar de corte</t>
  </si>
  <si>
    <t>Ivone Vaz Balbino de Souza</t>
  </si>
  <si>
    <t>Ivonete Aparecida Rocha</t>
  </si>
  <si>
    <t>Terezinha Nolio de Carvalho</t>
  </si>
  <si>
    <t>Maria Jacinta Bernardes Fernandes da Veiga</t>
  </si>
  <si>
    <t>Av. da Igualdade Q.001 D 10</t>
  </si>
  <si>
    <t>Mayara Fernanda Meregalote Steinbrecher</t>
  </si>
  <si>
    <t>Roseneia Aparecida Hernandes</t>
  </si>
  <si>
    <t>Diva Rogeri Hernades</t>
  </si>
  <si>
    <t>Rosimary Alves de Azevedo</t>
  </si>
  <si>
    <t>Maria Gonçalves de Abreu</t>
  </si>
  <si>
    <t>Ruth Bellafronte</t>
  </si>
  <si>
    <t>4482579-1</t>
  </si>
  <si>
    <t>Silvana Maruchi Robusti</t>
  </si>
  <si>
    <t>Sueli da Silva</t>
  </si>
  <si>
    <t>CPF</t>
  </si>
  <si>
    <t>RG</t>
  </si>
  <si>
    <t>CTPS</t>
  </si>
  <si>
    <t>PIS</t>
  </si>
  <si>
    <t>EPI</t>
  </si>
  <si>
    <t>MÃE</t>
  </si>
  <si>
    <t>SEXO</t>
  </si>
  <si>
    <t>FUNÇÃO</t>
  </si>
  <si>
    <t>STATUS</t>
  </si>
  <si>
    <t>Rosa Maria Teodoro Ribeiro</t>
  </si>
  <si>
    <t>Marilda da Silva Santos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</si>
  <si>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</si>
  <si>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</si>
  <si>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</si>
  <si>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</si>
  <si>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</si>
  <si>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</si>
  <si>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</si>
  <si>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</si>
  <si>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</si>
  <si>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</si>
  <si>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</si>
  <si>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Daniele Marcelino</t>
  </si>
  <si>
    <t>Luzia de Fátima Marcellino</t>
  </si>
  <si>
    <t>9858729</t>
  </si>
  <si>
    <t>Priscila Teixeira Lopes</t>
  </si>
  <si>
    <t>Marinalva de Sousa</t>
  </si>
  <si>
    <t>CIDADE</t>
  </si>
  <si>
    <t>UF</t>
  </si>
  <si>
    <t>EPI2</t>
  </si>
  <si>
    <t>EPI3</t>
  </si>
  <si>
    <t>EPI4</t>
  </si>
  <si>
    <t>EPI5</t>
  </si>
  <si>
    <t>EPI6</t>
  </si>
  <si>
    <t>EPI7</t>
  </si>
  <si>
    <t>EPI8</t>
  </si>
  <si>
    <t>EPI9</t>
  </si>
  <si>
    <t>EPI10</t>
  </si>
  <si>
    <t>Código</t>
  </si>
  <si>
    <t>Nome Colaborador</t>
  </si>
  <si>
    <t>Endereço</t>
  </si>
  <si>
    <t>Cidade</t>
  </si>
  <si>
    <t>Estado</t>
  </si>
  <si>
    <t>Data Nascimento</t>
  </si>
  <si>
    <t>Local Nascimento</t>
  </si>
  <si>
    <t>Sexo</t>
  </si>
  <si>
    <t>Estado Civil</t>
  </si>
  <si>
    <t>Nome Pai</t>
  </si>
  <si>
    <t>Nome Mãe</t>
  </si>
  <si>
    <t>Idade</t>
  </si>
  <si>
    <t>Serie</t>
  </si>
  <si>
    <t>Bairro</t>
  </si>
  <si>
    <t>CEP</t>
  </si>
  <si>
    <t>Email</t>
  </si>
  <si>
    <t>Escolariedade</t>
  </si>
  <si>
    <t>Inicio Contrato</t>
  </si>
  <si>
    <t>Experiencia</t>
  </si>
  <si>
    <t>Função</t>
  </si>
  <si>
    <t>Setor</t>
  </si>
  <si>
    <t>Salário</t>
  </si>
  <si>
    <t>Vlr Extenso</t>
  </si>
  <si>
    <t>Tipo Salario</t>
  </si>
  <si>
    <t>Forma Pagto</t>
  </si>
  <si>
    <t>Horário Trabalho</t>
  </si>
  <si>
    <t>Termino contrato</t>
  </si>
  <si>
    <t>Data Admissão</t>
  </si>
  <si>
    <t>Data Demissão</t>
  </si>
  <si>
    <t>Data Exame</t>
  </si>
  <si>
    <t>Dias para Periodico</t>
  </si>
  <si>
    <t>Status Exame</t>
  </si>
  <si>
    <t>Beneficiario 1</t>
  </si>
  <si>
    <t>Data Nascimento B1</t>
  </si>
  <si>
    <t>Grau Benificiario 1</t>
  </si>
  <si>
    <t>Beneficiario 2</t>
  </si>
  <si>
    <t>Data Nascimento B2</t>
  </si>
  <si>
    <t>Grau Benificiario 2</t>
  </si>
  <si>
    <t>Beneficiario 3</t>
  </si>
  <si>
    <t>Data Nascimento B3</t>
  </si>
  <si>
    <t>Grau Benificiario 3</t>
  </si>
  <si>
    <t>Beneficiario 4</t>
  </si>
  <si>
    <t>Data Nascimento B4</t>
  </si>
  <si>
    <t>Grau Benificiario 4</t>
  </si>
  <si>
    <t>Beneficiario 5</t>
  </si>
  <si>
    <t>Data Nascimento B5</t>
  </si>
  <si>
    <t>Grau Benificiario 5</t>
  </si>
  <si>
    <t>ID</t>
  </si>
  <si>
    <t>ACRELANDIA</t>
  </si>
  <si>
    <t>AC</t>
  </si>
  <si>
    <t>ASSIS BRASIL</t>
  </si>
  <si>
    <t>BRASILEIA</t>
  </si>
  <si>
    <t>BUJARI</t>
  </si>
  <si>
    <t>CAPIXABA</t>
  </si>
  <si>
    <t>CRUZEIRO DO SUL</t>
  </si>
  <si>
    <t>EPITACIOLANDIA</t>
  </si>
  <si>
    <t>FEIJO</t>
  </si>
  <si>
    <t>JORDAO</t>
  </si>
  <si>
    <t>MANCIO LIMA</t>
  </si>
  <si>
    <t>MANOEL URBANO</t>
  </si>
  <si>
    <t>MARECHAL THAUMATURGO</t>
  </si>
  <si>
    <t>PLACIDO DE CASTRO</t>
  </si>
  <si>
    <t>PORTO ACRE</t>
  </si>
  <si>
    <t>PORTO WALTER</t>
  </si>
  <si>
    <t>RIO BRANCO</t>
  </si>
  <si>
    <t>RODRIGUES ALVES</t>
  </si>
  <si>
    <t>SANTA ROSA DO PURUS</t>
  </si>
  <si>
    <t>SENA MADUREIRA</t>
  </si>
  <si>
    <t>SENADOR GUIOMARD</t>
  </si>
  <si>
    <t>TARAUACA</t>
  </si>
  <si>
    <t>XAPURI</t>
  </si>
  <si>
    <t>AGUA BRANCA</t>
  </si>
  <si>
    <t>AL</t>
  </si>
  <si>
    <t>ANADIA</t>
  </si>
  <si>
    <t>ARAPIRACA</t>
  </si>
  <si>
    <t>ATALAIA</t>
  </si>
  <si>
    <t>BARRA DE SANTO ANTONIO</t>
  </si>
  <si>
    <t>BARRA DE SAO MIGUEL</t>
  </si>
  <si>
    <t>BATALHA</t>
  </si>
  <si>
    <t>BELEM</t>
  </si>
  <si>
    <t>BELO MONTE</t>
  </si>
  <si>
    <t>BOCA DA MATA</t>
  </si>
  <si>
    <t>BRANQUINHA</t>
  </si>
  <si>
    <t>CACIMBINHAS</t>
  </si>
  <si>
    <t>CAJUEIRO</t>
  </si>
  <si>
    <t>CAMPESTRE</t>
  </si>
  <si>
    <t>CAMPO ALEGRE</t>
  </si>
  <si>
    <t>CAMPO GRANDE</t>
  </si>
  <si>
    <t>CANAPI</t>
  </si>
  <si>
    <t>CAPELA</t>
  </si>
  <si>
    <t>CARNEIROS</t>
  </si>
  <si>
    <t>CHA PRETA</t>
  </si>
  <si>
    <t>COITE DO NOIA</t>
  </si>
  <si>
    <t>COLONIA LEOPOLDINA</t>
  </si>
  <si>
    <t>COQUEIRO SECO</t>
  </si>
  <si>
    <t>CORURIPE</t>
  </si>
  <si>
    <t>CRAIBAS</t>
  </si>
  <si>
    <t>DELMIRO GOUVEIA</t>
  </si>
  <si>
    <t>DOIS RIACHOS</t>
  </si>
  <si>
    <t>ESTRELA DE ALAGOAS</t>
  </si>
  <si>
    <t>FEIRA GRANDE</t>
  </si>
  <si>
    <t>FELIZ DESERTO</t>
  </si>
  <si>
    <t>FLEXEIRAS</t>
  </si>
  <si>
    <t>GIRAU DO PONCIANO</t>
  </si>
  <si>
    <t>IBATEGUARA</t>
  </si>
  <si>
    <t>IGACI</t>
  </si>
  <si>
    <t>IGREJA NOVA</t>
  </si>
  <si>
    <t>INHAPI</t>
  </si>
  <si>
    <t>JACARE DOS HOMENS</t>
  </si>
  <si>
    <t>JACUIPE</t>
  </si>
  <si>
    <t>JAPARATINGA</t>
  </si>
  <si>
    <t>JARAMATAIA</t>
  </si>
  <si>
    <t>JEQUIA DA PRAIA</t>
  </si>
  <si>
    <t>JOAQUIM GOMES</t>
  </si>
  <si>
    <t>JUNDIA</t>
  </si>
  <si>
    <t>JUNQUEIRO</t>
  </si>
  <si>
    <t>LAGOA DA CANOA</t>
  </si>
  <si>
    <t>LIMOEIRO DE ANADIA</t>
  </si>
  <si>
    <t>MACEIO</t>
  </si>
  <si>
    <t>MAJOR ISIDORO</t>
  </si>
  <si>
    <t>MAR VERMELHO</t>
  </si>
  <si>
    <t>MARAGOGI</t>
  </si>
  <si>
    <t>MARAVILHA</t>
  </si>
  <si>
    <t>MARECHAL DEODORO</t>
  </si>
  <si>
    <t>MARIBONDO</t>
  </si>
  <si>
    <t>MATA GRANDE</t>
  </si>
  <si>
    <t>MATRIZ DE CAMARAGIBE</t>
  </si>
  <si>
    <t>MESSIAS</t>
  </si>
  <si>
    <t>MINADOR DO NEGRAO</t>
  </si>
  <si>
    <t>MONTEIROPOLIS</t>
  </si>
  <si>
    <t>MURICI</t>
  </si>
  <si>
    <t>NOVO LINO</t>
  </si>
  <si>
    <t>OLHO D'AGUA DAS FLORES</t>
  </si>
  <si>
    <t>OLHO D'AGUA DO CASADO</t>
  </si>
  <si>
    <t>OLHO D'AGUA GRANDE</t>
  </si>
  <si>
    <t>OLIVENCA</t>
  </si>
  <si>
    <t>OURO BRANCO</t>
  </si>
  <si>
    <t>PALESTINA</t>
  </si>
  <si>
    <t>PALMEIRA DOS INDIOS</t>
  </si>
  <si>
    <t>PAO DE ACUCAR</t>
  </si>
  <si>
    <t>PARICONHA</t>
  </si>
  <si>
    <t>PARIPUEIRA</t>
  </si>
  <si>
    <t>PASSO DE CAMARAGIBE</t>
  </si>
  <si>
    <t>PAULO JACINTO</t>
  </si>
  <si>
    <t>PENEDO</t>
  </si>
  <si>
    <t>PIACABUCU</t>
  </si>
  <si>
    <t>PILAR</t>
  </si>
  <si>
    <t>PINDOBA</t>
  </si>
  <si>
    <t>PIRANHAS</t>
  </si>
  <si>
    <t>POCO DAS TRINCHEIRAS</t>
  </si>
  <si>
    <t>PORTO CALVO</t>
  </si>
  <si>
    <t>PORTO DE PEDRAS</t>
  </si>
  <si>
    <t>PORTO REAL DO COLEGIO</t>
  </si>
  <si>
    <t>QUEBRANGULO</t>
  </si>
  <si>
    <t>RIO LARGO</t>
  </si>
  <si>
    <t>ROTEIRO</t>
  </si>
  <si>
    <t>SANTA LUZIA DO NORTE</t>
  </si>
  <si>
    <t>SANTANA DO IPANEMA</t>
  </si>
  <si>
    <t>SANTANA DO MUNDAU</t>
  </si>
  <si>
    <t>SAO BRAS</t>
  </si>
  <si>
    <t>SAO JOSE DA LAJE</t>
  </si>
  <si>
    <t>SAO JOSE DA TAPERA</t>
  </si>
  <si>
    <t>SAO LUIS DO QUITUNDE</t>
  </si>
  <si>
    <t>SAO MIGUEL DOS CAMPOS</t>
  </si>
  <si>
    <t>SAO MIGUEL DOS MILAGRES</t>
  </si>
  <si>
    <t>SAO SEBASTIAO</t>
  </si>
  <si>
    <t>SATUBA</t>
  </si>
  <si>
    <t>SENADOR RUI PALMEIRA</t>
  </si>
  <si>
    <t>TANQUE D'ARCA</t>
  </si>
  <si>
    <t>TAQUARANA</t>
  </si>
  <si>
    <t>TEOTONIO VILELA</t>
  </si>
  <si>
    <t>TRAIPU</t>
  </si>
  <si>
    <t>UNIAO DOS PALMARES</t>
  </si>
  <si>
    <t>VICOSA</t>
  </si>
  <si>
    <t>ALVARAES</t>
  </si>
  <si>
    <t>AM</t>
  </si>
  <si>
    <t>AMATURA</t>
  </si>
  <si>
    <t>ANAMA</t>
  </si>
  <si>
    <t>ANORI</t>
  </si>
  <si>
    <t>APUI</t>
  </si>
  <si>
    <t>ATALAIA DO NORTE</t>
  </si>
  <si>
    <t>AUTAZES</t>
  </si>
  <si>
    <t>BARCELOS</t>
  </si>
  <si>
    <t>BARREIRINHA</t>
  </si>
  <si>
    <t>BENJAMIN CONSTANT</t>
  </si>
  <si>
    <t>BERURI</t>
  </si>
  <si>
    <t>BOA VISTA DO RAMOS</t>
  </si>
  <si>
    <t>BOCA DO ACRE</t>
  </si>
  <si>
    <t>BORBA</t>
  </si>
  <si>
    <t>CAAPIRANGA</t>
  </si>
  <si>
    <t>CANUTAMA</t>
  </si>
  <si>
    <t>CARAUARI</t>
  </si>
  <si>
    <t>CAREIRO</t>
  </si>
  <si>
    <t>CAREIRO DA VARZEA</t>
  </si>
  <si>
    <t>COARI</t>
  </si>
  <si>
    <t>CODAJAS</t>
  </si>
  <si>
    <t>EIRUNEPE</t>
  </si>
  <si>
    <t>ENVIRA</t>
  </si>
  <si>
    <t>FONTE BOA</t>
  </si>
  <si>
    <t>GUAJARA</t>
  </si>
  <si>
    <t>HUMAITA</t>
  </si>
  <si>
    <t>IPIXUNA</t>
  </si>
  <si>
    <t>IRANDUBA</t>
  </si>
  <si>
    <t>ITACOATIARA</t>
  </si>
  <si>
    <t>ITAMARATI</t>
  </si>
  <si>
    <t>ITAPIRANGA</t>
  </si>
  <si>
    <t>JAPURA</t>
  </si>
  <si>
    <t>JURUA</t>
  </si>
  <si>
    <t>JUTAI</t>
  </si>
  <si>
    <t>LABREA</t>
  </si>
  <si>
    <t>MANACAPURU</t>
  </si>
  <si>
    <t>MANAQUIRI</t>
  </si>
  <si>
    <t>MANAUS</t>
  </si>
  <si>
    <t>MANICORE</t>
  </si>
  <si>
    <t>MARAA</t>
  </si>
  <si>
    <t>MAUES</t>
  </si>
  <si>
    <t>NHAMUNDA</t>
  </si>
  <si>
    <t>NOVA OLINDA DO NORTE</t>
  </si>
  <si>
    <t>NOVO AIRAO</t>
  </si>
  <si>
    <t>NOVO ARIPUANA</t>
  </si>
  <si>
    <t>PARINTINS</t>
  </si>
  <si>
    <t>PAUINI</t>
  </si>
  <si>
    <t>PRESIDENTE FIGUEIREDO</t>
  </si>
  <si>
    <t>RIO PRETO DA EVA</t>
  </si>
  <si>
    <t>SANTA ISABEL DO RIO NEGRO</t>
  </si>
  <si>
    <t>SANTO ANTONIO DO ICA</t>
  </si>
  <si>
    <t>SAO GABRIEL DA CACHOEIRA</t>
  </si>
  <si>
    <t>SAO PAULO DE OLIVENCA</t>
  </si>
  <si>
    <t>SAO SEBASTIAO DO UATUMA</t>
  </si>
  <si>
    <t>SILVES</t>
  </si>
  <si>
    <t>TABATINGA</t>
  </si>
  <si>
    <t>TAPAUA</t>
  </si>
  <si>
    <t>TEFE</t>
  </si>
  <si>
    <t>TONANTINS</t>
  </si>
  <si>
    <t>UARINI</t>
  </si>
  <si>
    <t>URUCARA</t>
  </si>
  <si>
    <t>URUCURITUBA</t>
  </si>
  <si>
    <t>AMAPA</t>
  </si>
  <si>
    <t>AP</t>
  </si>
  <si>
    <t>CALCOENE</t>
  </si>
  <si>
    <t>CUTIAS</t>
  </si>
  <si>
    <t>FERREIRA GOMES</t>
  </si>
  <si>
    <t>ITAUBAL</t>
  </si>
  <si>
    <t>LARANJAL DO JARI</t>
  </si>
  <si>
    <t>MACAPA</t>
  </si>
  <si>
    <t>MAZAGAO</t>
  </si>
  <si>
    <t>OIAPOQUE</t>
  </si>
  <si>
    <t>PEDRA BRANCA DO AMAPARI</t>
  </si>
  <si>
    <t>PORTO GRANDE</t>
  </si>
  <si>
    <t>PRACUUBA</t>
  </si>
  <si>
    <t>SANTANA</t>
  </si>
  <si>
    <t>SERRA DO NAVIO</t>
  </si>
  <si>
    <t>TARTARUGALZINHO</t>
  </si>
  <si>
    <t>VITORIA DO JARI</t>
  </si>
  <si>
    <t>ABAIRA</t>
  </si>
  <si>
    <t>BA</t>
  </si>
  <si>
    <t>ABARE</t>
  </si>
  <si>
    <t>ACAJUTIBA</t>
  </si>
  <si>
    <t>ADUSTINA</t>
  </si>
  <si>
    <t>AGUA FRIA</t>
  </si>
  <si>
    <t>AIQUARA</t>
  </si>
  <si>
    <t>ALAGOINHAS</t>
  </si>
  <si>
    <t>ALCOBACA</t>
  </si>
  <si>
    <t>ALMADINA</t>
  </si>
  <si>
    <t>AMARGOSA</t>
  </si>
  <si>
    <t>AMELIA RODRIGUES</t>
  </si>
  <si>
    <t>AMERICA DOURADA</t>
  </si>
  <si>
    <t>ANAGE</t>
  </si>
  <si>
    <t>ANDARAI</t>
  </si>
  <si>
    <t>ANDORINHA</t>
  </si>
  <si>
    <t>ANGICAL</t>
  </si>
  <si>
    <t>ANGUERA</t>
  </si>
  <si>
    <t>ANTAS</t>
  </si>
  <si>
    <t>ANTONIO CARDOSO</t>
  </si>
  <si>
    <t>ANTONIO GONCALVES</t>
  </si>
  <si>
    <t>APORA</t>
  </si>
  <si>
    <t>APUAREMA</t>
  </si>
  <si>
    <t>ARACAS</t>
  </si>
  <si>
    <t>ARACATU</t>
  </si>
  <si>
    <t>ARACI</t>
  </si>
  <si>
    <t>ARAMARI</t>
  </si>
  <si>
    <t>ARATACA</t>
  </si>
  <si>
    <t>ARATUIPE</t>
  </si>
  <si>
    <t>AURELINO LEAL</t>
  </si>
  <si>
    <t>BAIANOPOLIS</t>
  </si>
  <si>
    <t>BAIXA GRANDE</t>
  </si>
  <si>
    <t>BANZAE</t>
  </si>
  <si>
    <t>BARRA</t>
  </si>
  <si>
    <t>BARRA DA ESTIVA</t>
  </si>
  <si>
    <t>BARRA DO CHOCA</t>
  </si>
  <si>
    <t>BARRA DO MENDES</t>
  </si>
  <si>
    <t>BARRA DO ROCHA</t>
  </si>
  <si>
    <t>BARREIRAS</t>
  </si>
  <si>
    <t>BARRO ALTO</t>
  </si>
  <si>
    <t>BARRO PRETO</t>
  </si>
  <si>
    <t>BARROCAS</t>
  </si>
  <si>
    <t>BELMONTE</t>
  </si>
  <si>
    <t>BELO CAMPO</t>
  </si>
  <si>
    <t>BIRITINGA</t>
  </si>
  <si>
    <t>BOA NOVA</t>
  </si>
  <si>
    <t>BOA VISTA DO TUPIM</t>
  </si>
  <si>
    <t>BOM JESUS DA LAPA</t>
  </si>
  <si>
    <t>BOM JESUS DA SERRA</t>
  </si>
  <si>
    <t>BONINAL</t>
  </si>
  <si>
    <t>BONITO</t>
  </si>
  <si>
    <t>BOQUIRA</t>
  </si>
  <si>
    <t>BOTUPORA</t>
  </si>
  <si>
    <t>BREJOES</t>
  </si>
  <si>
    <t>BREJOLANDIA</t>
  </si>
  <si>
    <t>BROTAS DE MACAUBAS</t>
  </si>
  <si>
    <t>BRUMADO</t>
  </si>
  <si>
    <t>BUERAREMA</t>
  </si>
  <si>
    <t>BURITIRAMA</t>
  </si>
  <si>
    <t>CAATIBA</t>
  </si>
  <si>
    <t>CABACEIRAS DO PARAGUACU</t>
  </si>
  <si>
    <t>CACHOEIRA</t>
  </si>
  <si>
    <t>CACULE</t>
  </si>
  <si>
    <t>CAEM</t>
  </si>
  <si>
    <t>CAETANOS</t>
  </si>
  <si>
    <t>CAETITE</t>
  </si>
  <si>
    <t>CAFARNAUM</t>
  </si>
  <si>
    <t>CAIRU</t>
  </si>
  <si>
    <t>CALDEIRAO GRANDE</t>
  </si>
  <si>
    <t>CAMACAN</t>
  </si>
  <si>
    <t>CAMACARI</t>
  </si>
  <si>
    <t>CAMAMU</t>
  </si>
  <si>
    <t>CAMPO ALEGRE DE LOURDES</t>
  </si>
  <si>
    <t>CAMPO FORMOSO</t>
  </si>
  <si>
    <t>CANAPOLIS</t>
  </si>
  <si>
    <t>CANARANA</t>
  </si>
  <si>
    <t>CANAVIEIRAS</t>
  </si>
  <si>
    <t>CANDEAL</t>
  </si>
  <si>
    <t>CANDEIAS</t>
  </si>
  <si>
    <t>CANDIBA</t>
  </si>
  <si>
    <t>CANDIDO SALES</t>
  </si>
  <si>
    <t>CANSANCAO</t>
  </si>
  <si>
    <t>CANUDOS</t>
  </si>
  <si>
    <t>CAPELA DO ALTO ALEGRE</t>
  </si>
  <si>
    <t>CAPIM GROSSO</t>
  </si>
  <si>
    <t>CARAIBAS</t>
  </si>
  <si>
    <t>CARAVELAS</t>
  </si>
  <si>
    <t>CARDEAL DA SILVA</t>
  </si>
  <si>
    <t>CARINHANHA</t>
  </si>
  <si>
    <t>CASA NOVA</t>
  </si>
  <si>
    <t>CASTRO ALVES</t>
  </si>
  <si>
    <t>CATOLANDIA</t>
  </si>
  <si>
    <t>CATU</t>
  </si>
  <si>
    <t>CATURAMA</t>
  </si>
  <si>
    <t>CENTRAL</t>
  </si>
  <si>
    <t>CHORROCHO</t>
  </si>
  <si>
    <t>CICERO DANTAS</t>
  </si>
  <si>
    <t>CIPO</t>
  </si>
  <si>
    <t>COARACI</t>
  </si>
  <si>
    <t>COCOS</t>
  </si>
  <si>
    <t>CONCEICAO DA FEIRA</t>
  </si>
  <si>
    <t>CONCEICAO DO ALMEIDA</t>
  </si>
  <si>
    <t>CONCEICAO DO COITE</t>
  </si>
  <si>
    <t>CONCEICAO DO JACUIPE</t>
  </si>
  <si>
    <t>CONDE</t>
  </si>
  <si>
    <t>CONDEUBA</t>
  </si>
  <si>
    <t>CONTENDAS DO SINCORA</t>
  </si>
  <si>
    <t>CORACAO DE MARIA</t>
  </si>
  <si>
    <t>CORDEIROS</t>
  </si>
  <si>
    <t>CORIBE</t>
  </si>
  <si>
    <t>CORONEL JOAO SA</t>
  </si>
  <si>
    <t>CORRENTINA</t>
  </si>
  <si>
    <t>COTEGIPE</t>
  </si>
  <si>
    <t>CRAVOLANDIA</t>
  </si>
  <si>
    <t>CRISOPOLIS</t>
  </si>
  <si>
    <t>CRISTOPOLIS</t>
  </si>
  <si>
    <t>CRUZ DAS ALMAS</t>
  </si>
  <si>
    <t>CURACA</t>
  </si>
  <si>
    <t>DARIO MEIRA</t>
  </si>
  <si>
    <t>DIAS D'AVILA</t>
  </si>
  <si>
    <t>DOM BASILIO</t>
  </si>
  <si>
    <t>DOM MACEDO COSTA</t>
  </si>
  <si>
    <t>ELISIO MEDRADO</t>
  </si>
  <si>
    <t>ENCRUZILHADA</t>
  </si>
  <si>
    <t>ENTRE RIOS</t>
  </si>
  <si>
    <t>ERICO CARDOSO</t>
  </si>
  <si>
    <t>ESPLANADA</t>
  </si>
  <si>
    <t>EUCLIDES DA CUNHA</t>
  </si>
  <si>
    <t>EUNAPOLIS</t>
  </si>
  <si>
    <t>FATIMA</t>
  </si>
  <si>
    <t>FEIRA DA MATA</t>
  </si>
  <si>
    <t>FEIRA DE SANTANA</t>
  </si>
  <si>
    <t>FILADELFIA</t>
  </si>
  <si>
    <t>FIRMINO ALVES</t>
  </si>
  <si>
    <t>FLORESTA AZUL</t>
  </si>
  <si>
    <t>FORMOSA DO RIO PRETO</t>
  </si>
  <si>
    <t>GANDU</t>
  </si>
  <si>
    <t>GAVIAO</t>
  </si>
  <si>
    <t>GENTIO DO OURO</t>
  </si>
  <si>
    <t>GLORIA</t>
  </si>
  <si>
    <t>GONGOGI</t>
  </si>
  <si>
    <t>GOVERNADOR MANGABEIRA</t>
  </si>
  <si>
    <t>GUAJERU</t>
  </si>
  <si>
    <t>GUANAMBI</t>
  </si>
  <si>
    <t>GUARATINGA</t>
  </si>
  <si>
    <t>HELIOPOLIS</t>
  </si>
  <si>
    <t>IACU</t>
  </si>
  <si>
    <t>IBIASSUCE</t>
  </si>
  <si>
    <t>IBICARAI</t>
  </si>
  <si>
    <t>IBICOARA</t>
  </si>
  <si>
    <t>IBICUI</t>
  </si>
  <si>
    <t>IBIPEBA</t>
  </si>
  <si>
    <t>IBIPITANGA</t>
  </si>
  <si>
    <t>IBIQUERA</t>
  </si>
  <si>
    <t>IBIRAPITANGA</t>
  </si>
  <si>
    <t>IBIRAPUA</t>
  </si>
  <si>
    <t>IBIRATAIA</t>
  </si>
  <si>
    <t>IBITIARA</t>
  </si>
  <si>
    <t>IBITITA</t>
  </si>
  <si>
    <t>IBOTIRAMA</t>
  </si>
  <si>
    <t>ICHU</t>
  </si>
  <si>
    <t>IGAPORA</t>
  </si>
  <si>
    <t>IGRAPIUNA</t>
  </si>
  <si>
    <t>IGUAI</t>
  </si>
  <si>
    <t>ILHEUS</t>
  </si>
  <si>
    <t>INHAMBUPE</t>
  </si>
  <si>
    <t>IPECAETA</t>
  </si>
  <si>
    <t>IPIAU</t>
  </si>
  <si>
    <t>IPIRA</t>
  </si>
  <si>
    <t>IPUPIARA</t>
  </si>
  <si>
    <t>IRAJUBA</t>
  </si>
  <si>
    <t>IRAMAIA</t>
  </si>
  <si>
    <t>IRAQUARA</t>
  </si>
  <si>
    <t>IRARA</t>
  </si>
  <si>
    <t>IRECE</t>
  </si>
  <si>
    <t>ITABELA</t>
  </si>
  <si>
    <t>ITABERABA</t>
  </si>
  <si>
    <t>ITABUNA</t>
  </si>
  <si>
    <t>ITACARE</t>
  </si>
  <si>
    <t>ITAETE</t>
  </si>
  <si>
    <t>ITAGI</t>
  </si>
  <si>
    <t>ITAGIBA</t>
  </si>
  <si>
    <t>ITAGIMIRIM</t>
  </si>
  <si>
    <t>ITAGUACU DA BAHIA</t>
  </si>
  <si>
    <t>ITAJU DO COLONIA</t>
  </si>
  <si>
    <t>ITAJUIPE</t>
  </si>
  <si>
    <t>ITAMARAJU</t>
  </si>
  <si>
    <t>ITAMARI</t>
  </si>
  <si>
    <t>ITAMBE</t>
  </si>
  <si>
    <t>ITANAGRA</t>
  </si>
  <si>
    <t>ITANHEM</t>
  </si>
  <si>
    <t>ITAPARICA</t>
  </si>
  <si>
    <t>ITAPE</t>
  </si>
  <si>
    <t>ITAPEBI</t>
  </si>
  <si>
    <t>ITAPETINGA</t>
  </si>
  <si>
    <t>ITAPICURU</t>
  </si>
  <si>
    <t>ITAPITANGA</t>
  </si>
  <si>
    <t>ITAQUARA</t>
  </si>
  <si>
    <t>ITARANTIM</t>
  </si>
  <si>
    <t>ITATIM</t>
  </si>
  <si>
    <t>ITIRUCU</t>
  </si>
  <si>
    <t>ITIUBA</t>
  </si>
  <si>
    <t>ITORORO</t>
  </si>
  <si>
    <t>ITUACU</t>
  </si>
  <si>
    <t>ITUBERA</t>
  </si>
  <si>
    <t>IUIU</t>
  </si>
  <si>
    <t>JABORANDI</t>
  </si>
  <si>
    <t>JACARACI</t>
  </si>
  <si>
    <t>JACOBINA</t>
  </si>
  <si>
    <t>JAGUAQUARA</t>
  </si>
  <si>
    <t>JAGUARARI</t>
  </si>
  <si>
    <t>JAGUARIPE</t>
  </si>
  <si>
    <t>JANDAIRA</t>
  </si>
  <si>
    <t>JEQUIE</t>
  </si>
  <si>
    <t>JEREMOABO</t>
  </si>
  <si>
    <t>JIQUIRICA</t>
  </si>
  <si>
    <t>JITAUNA</t>
  </si>
  <si>
    <t>JOAO DOURADO</t>
  </si>
  <si>
    <t>JUAZEIRO</t>
  </si>
  <si>
    <t>JUCURUCU</t>
  </si>
  <si>
    <t>JUSSARA</t>
  </si>
  <si>
    <t>JUSSARI</t>
  </si>
  <si>
    <t>JUSSIAPE</t>
  </si>
  <si>
    <t>LAFAIETE COUTINHO</t>
  </si>
  <si>
    <t>LAGOA REAL</t>
  </si>
  <si>
    <t>LAJE</t>
  </si>
  <si>
    <t>LAJEDAO</t>
  </si>
  <si>
    <t>LAJEDINHO</t>
  </si>
  <si>
    <t>LAJEDO DO TABOCAL</t>
  </si>
  <si>
    <t>LAMARAO</t>
  </si>
  <si>
    <t>LAPAO</t>
  </si>
  <si>
    <t>LAURO DE FREITAS</t>
  </si>
  <si>
    <t>LENCOIS</t>
  </si>
  <si>
    <t>LICINIO DE ALMEIDA</t>
  </si>
  <si>
    <t>LIVRAMENTO DE NOSSA SENHORA</t>
  </si>
  <si>
    <t>LUIS EDUARDO MAGALHAES</t>
  </si>
  <si>
    <t>MACAJUBA</t>
  </si>
  <si>
    <t>MACARANI</t>
  </si>
  <si>
    <t>MACAUBAS</t>
  </si>
  <si>
    <t>MACURURE</t>
  </si>
  <si>
    <t>MADRE DE DEUS</t>
  </si>
  <si>
    <t>MAETINGA</t>
  </si>
  <si>
    <t>MAIQUINIQUE</t>
  </si>
  <si>
    <t>MAIRI</t>
  </si>
  <si>
    <t>MALHADA</t>
  </si>
  <si>
    <t>MALHADA DE PEDRAS</t>
  </si>
  <si>
    <t>MANOEL VITORINO</t>
  </si>
  <si>
    <t>MANSIDAO</t>
  </si>
  <si>
    <t>MARACAS</t>
  </si>
  <si>
    <t>MARAGOGIPE</t>
  </si>
  <si>
    <t>MARAU</t>
  </si>
  <si>
    <t>MARCIONILIO SOUZA</t>
  </si>
  <si>
    <t>MASCOTE</t>
  </si>
  <si>
    <t>MATA DE SAO JOAO</t>
  </si>
  <si>
    <t>MATINA</t>
  </si>
  <si>
    <t>MEDEIROS NETO</t>
  </si>
  <si>
    <t>MIGUEL CALMON</t>
  </si>
  <si>
    <t>MILAGRES</t>
  </si>
  <si>
    <t>MIRANGABA</t>
  </si>
  <si>
    <t>MIRANTE</t>
  </si>
  <si>
    <t>MONTE SANTO</t>
  </si>
  <si>
    <t>MORPARA</t>
  </si>
  <si>
    <t>MORRO DO CHAPEU</t>
  </si>
  <si>
    <t>MORTUGABA</t>
  </si>
  <si>
    <t>MUCUGE</t>
  </si>
  <si>
    <t>MUCURI</t>
  </si>
  <si>
    <t>MULUNGU DO MORRO</t>
  </si>
  <si>
    <t>MUNDO NOVO</t>
  </si>
  <si>
    <t>MUNIZ FERREIRA</t>
  </si>
  <si>
    <t>MUQUEM DE SAO FRANCISCO</t>
  </si>
  <si>
    <t>MURITIBA</t>
  </si>
  <si>
    <t>MUTUIPE</t>
  </si>
  <si>
    <t>NAZARE</t>
  </si>
  <si>
    <t>NILO PECANHA</t>
  </si>
  <si>
    <t>NORDESTINA</t>
  </si>
  <si>
    <t>NOVA CANAA</t>
  </si>
  <si>
    <t>NOVA FATIMA</t>
  </si>
  <si>
    <t>NOVA IBIA</t>
  </si>
  <si>
    <t>NOVA ITARANA</t>
  </si>
  <si>
    <t>NOVA REDENCAO</t>
  </si>
  <si>
    <t>NOVA SOURE</t>
  </si>
  <si>
    <t>NOVA VICOSA</t>
  </si>
  <si>
    <t>NOVO HORIZONTE</t>
  </si>
  <si>
    <t>NOVO TRIUNFO</t>
  </si>
  <si>
    <t>OLINDINA</t>
  </si>
  <si>
    <t>OLIVEIRA DOS BREJINHOS</t>
  </si>
  <si>
    <t>OURICANGAS</t>
  </si>
  <si>
    <t>OUROLANDIA</t>
  </si>
  <si>
    <t>PALMAS DE MONTE ALTO</t>
  </si>
  <si>
    <t>PALMEIRAS</t>
  </si>
  <si>
    <t>PARAMIRIM</t>
  </si>
  <si>
    <t>PARATINGA</t>
  </si>
  <si>
    <t>PARIPIRANGA</t>
  </si>
  <si>
    <t>PAU BRASIL</t>
  </si>
  <si>
    <t>PAULO AFONSO</t>
  </si>
  <si>
    <t>PE DE SERRA</t>
  </si>
  <si>
    <t>PEDRAO</t>
  </si>
  <si>
    <t>PEDRO ALEXANDRE</t>
  </si>
  <si>
    <t>PIATA</t>
  </si>
  <si>
    <t>PILAO ARCADO</t>
  </si>
  <si>
    <t>PINDAI</t>
  </si>
  <si>
    <t>PINDOBACU</t>
  </si>
  <si>
    <t>PINTADAS</t>
  </si>
  <si>
    <t>PIRAI DO NORTE</t>
  </si>
  <si>
    <t>PIRIPA</t>
  </si>
  <si>
    <t>PIRITIBA</t>
  </si>
  <si>
    <t>PLANALTINO</t>
  </si>
  <si>
    <t>PLANALTO</t>
  </si>
  <si>
    <t>POCOES</t>
  </si>
  <si>
    <t>POJUCA</t>
  </si>
  <si>
    <t>PONTO NOVO</t>
  </si>
  <si>
    <t>PORTO SEGURO</t>
  </si>
  <si>
    <t>POTIRAGUA</t>
  </si>
  <si>
    <t>PRADO</t>
  </si>
  <si>
    <t>PRESIDENTE DUTRA</t>
  </si>
  <si>
    <t>PRESIDENTE JANIO QUADROS</t>
  </si>
  <si>
    <t>PRESIDENTE TANCREDO NEVES</t>
  </si>
  <si>
    <t>QUEIMADAS</t>
  </si>
  <si>
    <t>QUIJINGUE</t>
  </si>
  <si>
    <t>QUIXABEIRA</t>
  </si>
  <si>
    <t>RAFAEL JAMBEIRO</t>
  </si>
  <si>
    <t>REMANSO</t>
  </si>
  <si>
    <t>RETIROLANDIA</t>
  </si>
  <si>
    <t>RIACHAO DAS NEVES</t>
  </si>
  <si>
    <t>RIACHAO DO JACUIPE</t>
  </si>
  <si>
    <t>RIACHO DE SANTANA</t>
  </si>
  <si>
    <t>RIBEIRA DO AMPARO</t>
  </si>
  <si>
    <t>RIBEIRA DO POMBAL</t>
  </si>
  <si>
    <t>RIBEIRAO DO LARGO</t>
  </si>
  <si>
    <t>RIO DE CONTAS</t>
  </si>
  <si>
    <t>RIO DO ANTONIO</t>
  </si>
  <si>
    <t>RIO DO PIRES</t>
  </si>
  <si>
    <t>RIO REAL</t>
  </si>
  <si>
    <t>RODELAS</t>
  </si>
  <si>
    <t>RUY BARBOSA</t>
  </si>
  <si>
    <t>SALINAS DA MARGARIDA</t>
  </si>
  <si>
    <t>SALVADOR</t>
  </si>
  <si>
    <t>SANTA BARBARA</t>
  </si>
  <si>
    <t>SANTA BRIGIDA</t>
  </si>
  <si>
    <t>SANTA CRUZ CABRALIA</t>
  </si>
  <si>
    <t>SANTA CRUZ DA VITORIA</t>
  </si>
  <si>
    <t>SANTA INES</t>
  </si>
  <si>
    <t>SANTA LUZIA</t>
  </si>
  <si>
    <t>SANTA MARIA DA VITORIA</t>
  </si>
  <si>
    <t>SANTA RITA DE CASSIA</t>
  </si>
  <si>
    <t>SANTA TERESINHA</t>
  </si>
  <si>
    <t>SANTALUZ</t>
  </si>
  <si>
    <t>SANTANOPOLIS</t>
  </si>
  <si>
    <t>SANTO AMARO</t>
  </si>
  <si>
    <t>SANTO ANTONIO DE JESUS</t>
  </si>
  <si>
    <t>SANTO ESTEVAO</t>
  </si>
  <si>
    <t>SAO DESIDERIO</t>
  </si>
  <si>
    <t>SAO DOMINGOS</t>
  </si>
  <si>
    <t>SAO FELIPE</t>
  </si>
  <si>
    <t>SAO FELIX</t>
  </si>
  <si>
    <t>SAO FELIX DO CORIBE</t>
  </si>
  <si>
    <t>SAO FRANCISCO DO CONDE</t>
  </si>
  <si>
    <t>SAO GABRIEL</t>
  </si>
  <si>
    <t>SAO GONCALO DOS CAMPOS</t>
  </si>
  <si>
    <t>SAO JOSE DA VITORIA</t>
  </si>
  <si>
    <t>SAO JOSE DO JACUIPE</t>
  </si>
  <si>
    <t>SAO MIGUEL DAS MATAS</t>
  </si>
  <si>
    <t>SAO SEBASTIAO DO PASSE</t>
  </si>
  <si>
    <t>SAPEACU</t>
  </si>
  <si>
    <t>SATIRO DIAS</t>
  </si>
  <si>
    <t>SAUBARA</t>
  </si>
  <si>
    <t>SAUDE</t>
  </si>
  <si>
    <t>SEABRA</t>
  </si>
  <si>
    <t>SEBASTIAO LARANJEIRAS</t>
  </si>
  <si>
    <t>SENHOR DO BONFIM</t>
  </si>
  <si>
    <t>SENTO SE</t>
  </si>
  <si>
    <t>SERRA DO RAMALHO</t>
  </si>
  <si>
    <t>SERRA DOURADA</t>
  </si>
  <si>
    <t>SERRA PRETA</t>
  </si>
  <si>
    <t>SERRINHA</t>
  </si>
  <si>
    <t>SERROLANDIA</t>
  </si>
  <si>
    <t>SIMOES FILHO</t>
  </si>
  <si>
    <t>SITIO DO MATO</t>
  </si>
  <si>
    <t>SITIO DO QUINTO</t>
  </si>
  <si>
    <t>SOBRADINHO</t>
  </si>
  <si>
    <t>SOUTO SOARES</t>
  </si>
  <si>
    <t>TABOCAS DO BREJO VELHO</t>
  </si>
  <si>
    <t>TANHACU</t>
  </si>
  <si>
    <t>TANQUE NOVO</t>
  </si>
  <si>
    <t>TANQUINHO</t>
  </si>
  <si>
    <t>TAPEROA</t>
  </si>
  <si>
    <t>TAPIRAMUTA</t>
  </si>
  <si>
    <t>TEIXEIRA DE FREITAS</t>
  </si>
  <si>
    <t>TEODORO SAMPAIO</t>
  </si>
  <si>
    <t>TEOFILANDIA</t>
  </si>
  <si>
    <t>TEOLANDIA</t>
  </si>
  <si>
    <t>TERRA NOVA</t>
  </si>
  <si>
    <t>TREMEDAL</t>
  </si>
  <si>
    <t>TUCANO</t>
  </si>
  <si>
    <t>UAUA</t>
  </si>
  <si>
    <t>UBAIRA</t>
  </si>
  <si>
    <t>UBAITABA</t>
  </si>
  <si>
    <t>UBATA</t>
  </si>
  <si>
    <t>UIBAI</t>
  </si>
  <si>
    <t>UMBURANAS</t>
  </si>
  <si>
    <t>UNA</t>
  </si>
  <si>
    <t>URANDI</t>
  </si>
  <si>
    <t>URUCUCA</t>
  </si>
  <si>
    <t>UTINGA</t>
  </si>
  <si>
    <t>VALENCA</t>
  </si>
  <si>
    <t>VALENTE</t>
  </si>
  <si>
    <t>VARZEA DA ROCA</t>
  </si>
  <si>
    <t>VARZEA DO POCO</t>
  </si>
  <si>
    <t>VARZEA NOVA</t>
  </si>
  <si>
    <t>VARZEDO</t>
  </si>
  <si>
    <t>VERA CRUZ</t>
  </si>
  <si>
    <t>VEREDA</t>
  </si>
  <si>
    <t>VITORIA DA CONQUISTA</t>
  </si>
  <si>
    <t>WAGNER</t>
  </si>
  <si>
    <t>WANDERLEY</t>
  </si>
  <si>
    <t>WENCESLAU GUIMARAES</t>
  </si>
  <si>
    <t>XIQUE-XIQUE</t>
  </si>
  <si>
    <t>ABAIARA</t>
  </si>
  <si>
    <t>CE</t>
  </si>
  <si>
    <t>ACARAPE</t>
  </si>
  <si>
    <t>ACARAU</t>
  </si>
  <si>
    <t>ACOPIARA</t>
  </si>
  <si>
    <t>AIUABA</t>
  </si>
  <si>
    <t>ALCANTARAS</t>
  </si>
  <si>
    <t>ALTANEIRA</t>
  </si>
  <si>
    <t>ALTO SANTO</t>
  </si>
  <si>
    <t>AMONTADA</t>
  </si>
  <si>
    <t>ANTONINA DO NORTE</t>
  </si>
  <si>
    <t>APUIARES</t>
  </si>
  <si>
    <t>AQUIRAZ</t>
  </si>
  <si>
    <t>ARACATI</t>
  </si>
  <si>
    <t>ARACOIABA</t>
  </si>
  <si>
    <t>ARARENDA</t>
  </si>
  <si>
    <t>ARARIPE</t>
  </si>
  <si>
    <t>ARATUBA</t>
  </si>
  <si>
    <t>ARNEIROZ</t>
  </si>
  <si>
    <t>ASSARE</t>
  </si>
  <si>
    <t>AURORA</t>
  </si>
  <si>
    <t>BAIXIO</t>
  </si>
  <si>
    <t>BANABUIU</t>
  </si>
  <si>
    <t>BARBALHA</t>
  </si>
  <si>
    <t>BARREIRA</t>
  </si>
  <si>
    <t>BARRO</t>
  </si>
  <si>
    <t>BARROQUINHA</t>
  </si>
  <si>
    <t>BATURITE</t>
  </si>
  <si>
    <t>BEBERIBE</t>
  </si>
  <si>
    <t>BELA CRUZ</t>
  </si>
  <si>
    <t>BOA VIAGEM</t>
  </si>
  <si>
    <t>BREJO SANTO</t>
  </si>
  <si>
    <t>CAMOCIM</t>
  </si>
  <si>
    <t>CAMPOS SALES</t>
  </si>
  <si>
    <t>CANINDE</t>
  </si>
  <si>
    <t>CAPISTRANO</t>
  </si>
  <si>
    <t>CARIDADE</t>
  </si>
  <si>
    <t>CARIRE</t>
  </si>
  <si>
    <t>CARIRIACU</t>
  </si>
  <si>
    <t>CARIUS</t>
  </si>
  <si>
    <t>CARNAUBAL</t>
  </si>
  <si>
    <t>CASCAVEL</t>
  </si>
  <si>
    <t>CATARINA</t>
  </si>
  <si>
    <t>CATUNDA</t>
  </si>
  <si>
    <t>CAUCAIA</t>
  </si>
  <si>
    <t>CEDRO</t>
  </si>
  <si>
    <t>CHAVAL</t>
  </si>
  <si>
    <t>CHORO</t>
  </si>
  <si>
    <t>CHOROZINHO</t>
  </si>
  <si>
    <t>COREAU</t>
  </si>
  <si>
    <t>CRATEUS</t>
  </si>
  <si>
    <t>CRATO</t>
  </si>
  <si>
    <t>CROATA</t>
  </si>
  <si>
    <t>CRUZ</t>
  </si>
  <si>
    <t>DEPUTADO IRAPUAN PINHEIRO</t>
  </si>
  <si>
    <t>ERERE</t>
  </si>
  <si>
    <t>EUSEBIO</t>
  </si>
  <si>
    <t>FARIAS BRITO</t>
  </si>
  <si>
    <t>FORQUILHA</t>
  </si>
  <si>
    <t>FORTALEZA</t>
  </si>
  <si>
    <t>FORTIM</t>
  </si>
  <si>
    <t>FRECHEIRINHA</t>
  </si>
  <si>
    <t>GENERAL SAMPAIO</t>
  </si>
  <si>
    <t>GRACA</t>
  </si>
  <si>
    <t>GRANJA</t>
  </si>
  <si>
    <t>GRANJEIRO</t>
  </si>
  <si>
    <t>GROAIRAS</t>
  </si>
  <si>
    <t>GUAIUBA</t>
  </si>
  <si>
    <t>GUARACIABA DO NORTE</t>
  </si>
  <si>
    <t>GUARAMIRANGA</t>
  </si>
  <si>
    <t>HIDROLANDIA</t>
  </si>
  <si>
    <t>HORIZONTE</t>
  </si>
  <si>
    <t>IBARETAMA</t>
  </si>
  <si>
    <t>IBIAPINA</t>
  </si>
  <si>
    <t>IBICUITINGA</t>
  </si>
  <si>
    <t>ICAPUI</t>
  </si>
  <si>
    <t>ICO</t>
  </si>
  <si>
    <t>IGUATU</t>
  </si>
  <si>
    <t>INDEPENDENCIA</t>
  </si>
  <si>
    <t>IPAPORANGA</t>
  </si>
  <si>
    <t>IPAUMIRIM</t>
  </si>
  <si>
    <t>IPU</t>
  </si>
  <si>
    <t>IPUEIRAS</t>
  </si>
  <si>
    <t>IRACEMA</t>
  </si>
  <si>
    <t>IRAUCUBA</t>
  </si>
  <si>
    <t>ITAICABA</t>
  </si>
  <si>
    <t>ITAITINGA</t>
  </si>
  <si>
    <t>ITAPAGE</t>
  </si>
  <si>
    <t>ITAPIPOCA</t>
  </si>
  <si>
    <t>ITAPIUNA</t>
  </si>
  <si>
    <t>ITAREMA</t>
  </si>
  <si>
    <t>ITATIRA</t>
  </si>
  <si>
    <t>JAGUARETAMA</t>
  </si>
  <si>
    <t>JAGUARIBARA</t>
  </si>
  <si>
    <t>JAGUARIBE</t>
  </si>
  <si>
    <t>JAGUARUANA</t>
  </si>
  <si>
    <t>JARDIM</t>
  </si>
  <si>
    <t>JATI</t>
  </si>
  <si>
    <t>JIJOCA DE JERICOACOARA</t>
  </si>
  <si>
    <t>JUAZEIRO DO NORTE</t>
  </si>
  <si>
    <t>JUCAS</t>
  </si>
  <si>
    <t>LAVRAS DA MANGABEIRA</t>
  </si>
  <si>
    <t>LIMOEIRO DO NORTE</t>
  </si>
  <si>
    <t>MADALENA</t>
  </si>
  <si>
    <t>MARACANAU</t>
  </si>
  <si>
    <t>MARANGUAPE</t>
  </si>
  <si>
    <t>MARCO</t>
  </si>
  <si>
    <t>MARTINOPOLE</t>
  </si>
  <si>
    <t>MASSAPE</t>
  </si>
  <si>
    <t>MAURITI</t>
  </si>
  <si>
    <t>MERUOCA</t>
  </si>
  <si>
    <t>MILHA</t>
  </si>
  <si>
    <t>MIRAIMA</t>
  </si>
  <si>
    <t>MISSAO VELHA</t>
  </si>
  <si>
    <t>MOMBACA</t>
  </si>
  <si>
    <t>MONSENHOR TABOSA</t>
  </si>
  <si>
    <t>MORADA NOVA</t>
  </si>
  <si>
    <t>MORAUJO</t>
  </si>
  <si>
    <t>MORRINHOS</t>
  </si>
  <si>
    <t>MUCAMBO</t>
  </si>
  <si>
    <t>MULUNGU</t>
  </si>
  <si>
    <t>NOVA OLINDA</t>
  </si>
  <si>
    <t>NOVA RUSSAS</t>
  </si>
  <si>
    <t>NOVO ORIENTE</t>
  </si>
  <si>
    <t>OCARA</t>
  </si>
  <si>
    <t>OROS</t>
  </si>
  <si>
    <t>PACAJUS</t>
  </si>
  <si>
    <t>PACATUBA</t>
  </si>
  <si>
    <t>PACOTI</t>
  </si>
  <si>
    <t>PACUJA</t>
  </si>
  <si>
    <t>PALHANO</t>
  </si>
  <si>
    <t>PALMACIA</t>
  </si>
  <si>
    <t>PARACURU</t>
  </si>
  <si>
    <t>PARAIPABA</t>
  </si>
  <si>
    <t>PARAMBU</t>
  </si>
  <si>
    <t>PARAMOTI</t>
  </si>
  <si>
    <t>PEDRA BRANCA</t>
  </si>
  <si>
    <t>PENAFORTE</t>
  </si>
  <si>
    <t>PENTECOSTE</t>
  </si>
  <si>
    <t>PEREIRO</t>
  </si>
  <si>
    <t>PINDORETAMA</t>
  </si>
  <si>
    <t>PIQUET CARNEIRO</t>
  </si>
  <si>
    <t>PIRES FERREIRA</t>
  </si>
  <si>
    <t>PORANGA</t>
  </si>
  <si>
    <t>PORTEIRAS</t>
  </si>
  <si>
    <t>POTENGI</t>
  </si>
  <si>
    <t>POTIRETAMA</t>
  </si>
  <si>
    <t>QUITERIANOPOLIS</t>
  </si>
  <si>
    <t>QUIXADA</t>
  </si>
  <si>
    <t>QUIXELO</t>
  </si>
  <si>
    <t>QUIXERAMOBIM</t>
  </si>
  <si>
    <t>QUIXERE</t>
  </si>
  <si>
    <t>REDENCAO</t>
  </si>
  <si>
    <t>RERIUTABA</t>
  </si>
  <si>
    <t>RUSSAS</t>
  </si>
  <si>
    <t>SABOEIRO</t>
  </si>
  <si>
    <t>SALITRE</t>
  </si>
  <si>
    <t>SANTA QUITERIA</t>
  </si>
  <si>
    <t>SANTANA DO ACARAU</t>
  </si>
  <si>
    <t>SANTANA DO CARIRI</t>
  </si>
  <si>
    <t>SAO BENEDITO</t>
  </si>
  <si>
    <t>SAO GONCALO DO AMARANTE</t>
  </si>
  <si>
    <t>SAO JOAO DO JAGUARIBE</t>
  </si>
  <si>
    <t>SAO LUIS DO CURU</t>
  </si>
  <si>
    <t>SENADOR POMPEU</t>
  </si>
  <si>
    <t>SENADOR SA</t>
  </si>
  <si>
    <t>SOBRAL</t>
  </si>
  <si>
    <t>SOLONOPOLE</t>
  </si>
  <si>
    <t>TABULEIRO DO NORTE</t>
  </si>
  <si>
    <t>TAMBORIL</t>
  </si>
  <si>
    <t>TARRAFAS</t>
  </si>
  <si>
    <t>TAUA</t>
  </si>
  <si>
    <t>TEJUCUOCA</t>
  </si>
  <si>
    <t>TIANGUA</t>
  </si>
  <si>
    <t>TRAIRI</t>
  </si>
  <si>
    <t>TURURU</t>
  </si>
  <si>
    <t>UBAJARA</t>
  </si>
  <si>
    <t>UMARI</t>
  </si>
  <si>
    <t>UMIRIM</t>
  </si>
  <si>
    <t>URUBURETAMA</t>
  </si>
  <si>
    <t>URUOCA</t>
  </si>
  <si>
    <t>VARJOTA</t>
  </si>
  <si>
    <t>VARZEA ALEGRE</t>
  </si>
  <si>
    <t>VICOSA DO CEARA</t>
  </si>
  <si>
    <t>BRASILIA</t>
  </si>
  <si>
    <t>CEILANDIA</t>
  </si>
  <si>
    <t>FZ S?O PEDRO</t>
  </si>
  <si>
    <t>GAMA</t>
  </si>
  <si>
    <t>GUARA</t>
  </si>
  <si>
    <t>PLANALTINA</t>
  </si>
  <si>
    <t>VILA PROPICIO</t>
  </si>
  <si>
    <t>AFONSO CLAUDIO</t>
  </si>
  <si>
    <t>ES</t>
  </si>
  <si>
    <t>AGUA DOCE DO NORTE</t>
  </si>
  <si>
    <t>AGUIA BRANCA</t>
  </si>
  <si>
    <t>ALEGRE</t>
  </si>
  <si>
    <t>ALFREDO CHAVES</t>
  </si>
  <si>
    <t>ALTO RIO NOVO</t>
  </si>
  <si>
    <t>ANCHIETA</t>
  </si>
  <si>
    <t>APIACA</t>
  </si>
  <si>
    <t>ARACRUZ</t>
  </si>
  <si>
    <t>ATILIO VIVACQUA</t>
  </si>
  <si>
    <t>BAIXO GUANDU</t>
  </si>
  <si>
    <t>BARRA DE SAO FRANCISCO</t>
  </si>
  <si>
    <t>BOA ESPERANCA</t>
  </si>
  <si>
    <t>BOM JESUS DO NORTE</t>
  </si>
  <si>
    <t>BREJETUBA</t>
  </si>
  <si>
    <t>CACHOEIRO DE ITAPEMIRIM</t>
  </si>
  <si>
    <t>CARIACICA</t>
  </si>
  <si>
    <t>CASTELO</t>
  </si>
  <si>
    <t>COLATINA</t>
  </si>
  <si>
    <t>CONCEICAO DA BARRA</t>
  </si>
  <si>
    <t>CONCEICAO DO CASTELO</t>
  </si>
  <si>
    <t>DIVINO DE SAO LOURENCO</t>
  </si>
  <si>
    <t>DOMINGOS MARTINS</t>
  </si>
  <si>
    <t>DORES DO RIO PRETO</t>
  </si>
  <si>
    <t>ECOPORANGA</t>
  </si>
  <si>
    <t>FUNDAO</t>
  </si>
  <si>
    <t>GOVERNADOR LINDENBERG</t>
  </si>
  <si>
    <t>GUACUI</t>
  </si>
  <si>
    <t>GUARAPARI</t>
  </si>
  <si>
    <t>IBATIBA</t>
  </si>
  <si>
    <t>IBIRACU</t>
  </si>
  <si>
    <t>IBITIRAMA</t>
  </si>
  <si>
    <t>ICONHA</t>
  </si>
  <si>
    <t>IRUPI</t>
  </si>
  <si>
    <t>ITAGUACU</t>
  </si>
  <si>
    <t>ITAPEMIRIM</t>
  </si>
  <si>
    <t>ITARANA</t>
  </si>
  <si>
    <t>IUNA</t>
  </si>
  <si>
    <t>JAGUARE</t>
  </si>
  <si>
    <t>JERONIMO MONTEIRO</t>
  </si>
  <si>
    <t>JOAO NEIVA</t>
  </si>
  <si>
    <t>LARANJA DA TERRA</t>
  </si>
  <si>
    <t>LINHARES</t>
  </si>
  <si>
    <t>MANTENOPOLIS</t>
  </si>
  <si>
    <t>MARATAIZES</t>
  </si>
  <si>
    <t>MARECHAL FLORIANO</t>
  </si>
  <si>
    <t>MARILANDIA</t>
  </si>
  <si>
    <t>MIMOSO DO SUL</t>
  </si>
  <si>
    <t>MONTANHA</t>
  </si>
  <si>
    <t>MUCURICI</t>
  </si>
  <si>
    <t>MUNIZ FREIRE</t>
  </si>
  <si>
    <t>MUQUI</t>
  </si>
  <si>
    <t>NOVA VENECIA</t>
  </si>
  <si>
    <t>PANCAS</t>
  </si>
  <si>
    <t>PEDRO CANARIO</t>
  </si>
  <si>
    <t>PINHEIROS</t>
  </si>
  <si>
    <t>PIUMA</t>
  </si>
  <si>
    <t>PONTO BELO</t>
  </si>
  <si>
    <t>PRESIDENTE KENNEDY</t>
  </si>
  <si>
    <t>RIO BANANAL</t>
  </si>
  <si>
    <t>RIO NOVO DO SUL</t>
  </si>
  <si>
    <t>SANTA LEOPOLDINA</t>
  </si>
  <si>
    <t>SANTA MARIA DE JETIBA</t>
  </si>
  <si>
    <t>SANTA TERESA</t>
  </si>
  <si>
    <t>SAO DOMINGOS DO NORTE</t>
  </si>
  <si>
    <t>SAO GABRIEL DA PALHA</t>
  </si>
  <si>
    <t>SAO JOSE DO CALCADO</t>
  </si>
  <si>
    <t>SAO MATEUS</t>
  </si>
  <si>
    <t>SAO ROQUE DO CANAA</t>
  </si>
  <si>
    <t>SERRA</t>
  </si>
  <si>
    <t>SOORETAMA</t>
  </si>
  <si>
    <t>VARGEM ALTA</t>
  </si>
  <si>
    <t>VENDA NOVA DO IMIGRANTE</t>
  </si>
  <si>
    <t>VIANA</t>
  </si>
  <si>
    <t>VILA PAVAO</t>
  </si>
  <si>
    <t>VILA VALERIO</t>
  </si>
  <si>
    <t>VILA VELHA</t>
  </si>
  <si>
    <t>VITORIA</t>
  </si>
  <si>
    <t>ABADIA DE GOIAS</t>
  </si>
  <si>
    <t>GO</t>
  </si>
  <si>
    <t>ABADIANIA</t>
  </si>
  <si>
    <t>ACREUNA</t>
  </si>
  <si>
    <t>ADELANDIA</t>
  </si>
  <si>
    <t>AGUA FRIA DE GOIAS</t>
  </si>
  <si>
    <t>AGUA LIMPA</t>
  </si>
  <si>
    <t>AGUAS LINDAS DE GOIAS</t>
  </si>
  <si>
    <t>ALEXANIA</t>
  </si>
  <si>
    <t>ALOANDIA</t>
  </si>
  <si>
    <t>ALTO HORIZONTE</t>
  </si>
  <si>
    <t>ALTO PARAISO DE GOIAS</t>
  </si>
  <si>
    <t>ALVORADA DO NORTE</t>
  </si>
  <si>
    <t>AMARALINA</t>
  </si>
  <si>
    <t>AMERICANO DO BRASIL</t>
  </si>
  <si>
    <t>AMORINOPOLIS</t>
  </si>
  <si>
    <t>ANAPOLIS</t>
  </si>
  <si>
    <t>ANHANGUERA</t>
  </si>
  <si>
    <t>ANICUNS</t>
  </si>
  <si>
    <t>APARECIDA DE GOIANIA</t>
  </si>
  <si>
    <t>APARECIDA DO RIO DOCE</t>
  </si>
  <si>
    <t>APORE</t>
  </si>
  <si>
    <t>ARACU</t>
  </si>
  <si>
    <t>ARAGARCAS</t>
  </si>
  <si>
    <t>ARAGOIANIA</t>
  </si>
  <si>
    <t>ARAGUAPAZ</t>
  </si>
  <si>
    <t>ARENOPOLIS</t>
  </si>
  <si>
    <t>ARUANA</t>
  </si>
  <si>
    <t>AURILANDIA</t>
  </si>
  <si>
    <t>AVELINOPOLIS</t>
  </si>
  <si>
    <t>BALIZA</t>
  </si>
  <si>
    <t>BELA VISTA DE GOIAS</t>
  </si>
  <si>
    <t>BOM JARDIM DE GOIAS</t>
  </si>
  <si>
    <t>BOM JESUS DE GOIAS</t>
  </si>
  <si>
    <t>BONFINOPOLIS</t>
  </si>
  <si>
    <t>BONOPOLIS</t>
  </si>
  <si>
    <t>BRAZABRANTES</t>
  </si>
  <si>
    <t>BRITANIA</t>
  </si>
  <si>
    <t>BURITI ALEGRE</t>
  </si>
  <si>
    <t>BURITI DE GOIAS</t>
  </si>
  <si>
    <t>BURITINOPOLIS</t>
  </si>
  <si>
    <t>CABECEIRAS</t>
  </si>
  <si>
    <t>CACHOEIRA ALTA</t>
  </si>
  <si>
    <t>CACHOEIRA DE GOIAS</t>
  </si>
  <si>
    <t>CACHOEIRA DOURADA</t>
  </si>
  <si>
    <t>CACU</t>
  </si>
  <si>
    <t>CAIAPONIA</t>
  </si>
  <si>
    <t>CALDAS NOVAS</t>
  </si>
  <si>
    <t>CALDAZINHA</t>
  </si>
  <si>
    <t>CAMPESTRE DE GOIAS</t>
  </si>
  <si>
    <t>CAMPINACU</t>
  </si>
  <si>
    <t>CAMPINORTE</t>
  </si>
  <si>
    <t>CAMPO ALEGRE DE GOIAS</t>
  </si>
  <si>
    <t>CAMPO LIMPO DE GOIAS</t>
  </si>
  <si>
    <t>CAMPOS BELOS</t>
  </si>
  <si>
    <t>CAMPOS VERDES</t>
  </si>
  <si>
    <t>CARMO DO RIO VERDE</t>
  </si>
  <si>
    <t>CASTELANDIA</t>
  </si>
  <si>
    <t>CATALAO</t>
  </si>
  <si>
    <t>CATURAI</t>
  </si>
  <si>
    <t>CAVALCANTE</t>
  </si>
  <si>
    <t>CERES</t>
  </si>
  <si>
    <t>CEZARINA</t>
  </si>
  <si>
    <t>CHAPADAO DO CEU</t>
  </si>
  <si>
    <t>CIDADE OCIDENTAL</t>
  </si>
  <si>
    <t>COCALZINHO DE GOIAS</t>
  </si>
  <si>
    <t>COLINAS DO SUL</t>
  </si>
  <si>
    <t>CORREGO DO OURO</t>
  </si>
  <si>
    <t>CORUMBA DE GOIAS</t>
  </si>
  <si>
    <t>CORUMBAIBA</t>
  </si>
  <si>
    <t>CRISTALINA</t>
  </si>
  <si>
    <t>CRISTIANOPOLIS</t>
  </si>
  <si>
    <t>CRIXAS</t>
  </si>
  <si>
    <t>CROMINIA</t>
  </si>
  <si>
    <t>CUMARI</t>
  </si>
  <si>
    <t>DAMIANOPOLIS</t>
  </si>
  <si>
    <t>DAMOLANDIA</t>
  </si>
  <si>
    <t>DAVINOPOLIS</t>
  </si>
  <si>
    <t>DIORAMA</t>
  </si>
  <si>
    <t>DIVINOPOLIS DE GOIAS</t>
  </si>
  <si>
    <t>DOVERLANDIA</t>
  </si>
  <si>
    <t>EDEALINA</t>
  </si>
  <si>
    <t>EDEIA</t>
  </si>
  <si>
    <t>ESTRELA DO NORTE</t>
  </si>
  <si>
    <t>FAINA</t>
  </si>
  <si>
    <t>FAZENDA NOVA</t>
  </si>
  <si>
    <t>FIRMINOPOLIS</t>
  </si>
  <si>
    <t>FLORES DE GOIAS</t>
  </si>
  <si>
    <t>FORMOSA</t>
  </si>
  <si>
    <t>FORMOSO</t>
  </si>
  <si>
    <t>GAMELEIRA DE GOIAS</t>
  </si>
  <si>
    <t>GOIANAPOLIS</t>
  </si>
  <si>
    <t>GOIANDIRA</t>
  </si>
  <si>
    <t>GOIANESIA</t>
  </si>
  <si>
    <t>GOIANIA</t>
  </si>
  <si>
    <t>GOIANIRA</t>
  </si>
  <si>
    <t>GOIAS</t>
  </si>
  <si>
    <t>GOIATUBA</t>
  </si>
  <si>
    <t>GOUVELANDIA</t>
  </si>
  <si>
    <t>GUAPO</t>
  </si>
  <si>
    <t>GUARAITA</t>
  </si>
  <si>
    <t>GUARANI DE GOIAS</t>
  </si>
  <si>
    <t>GUARINOS</t>
  </si>
  <si>
    <t>HEITORAI</t>
  </si>
  <si>
    <t>HIDROLINA</t>
  </si>
  <si>
    <t>IACIARA</t>
  </si>
  <si>
    <t>INACIOLANDIA</t>
  </si>
  <si>
    <t>INDIARA</t>
  </si>
  <si>
    <t>INHUMAS</t>
  </si>
  <si>
    <t>IPAMERI</t>
  </si>
  <si>
    <t>IPIRANGA DE GOIAS</t>
  </si>
  <si>
    <t>IPORA</t>
  </si>
  <si>
    <t>ISRAELANDIA</t>
  </si>
  <si>
    <t>ITABERAI</t>
  </si>
  <si>
    <t>ITAGUARI</t>
  </si>
  <si>
    <t>ITAGUARU</t>
  </si>
  <si>
    <t>ITAJA</t>
  </si>
  <si>
    <t>ITAPACI</t>
  </si>
  <si>
    <t>ITAPIRAPUA</t>
  </si>
  <si>
    <t>ITAPURANGA</t>
  </si>
  <si>
    <t>ITARUMA</t>
  </si>
  <si>
    <t>ITAUCU</t>
  </si>
  <si>
    <t>ITUMBIARA</t>
  </si>
  <si>
    <t>IVOLANDIA</t>
  </si>
  <si>
    <t>JANDAIA</t>
  </si>
  <si>
    <t>JARAGUA</t>
  </si>
  <si>
    <t>JATAI</t>
  </si>
  <si>
    <t>JAUPACI</t>
  </si>
  <si>
    <t>JESUPOLIS</t>
  </si>
  <si>
    <t>JOVIANIA</t>
  </si>
  <si>
    <t>LAGOA SANTA</t>
  </si>
  <si>
    <t>LEOPOLDO DE BULHOES</t>
  </si>
  <si>
    <t>LUZIANIA</t>
  </si>
  <si>
    <t>MAIRIPOTABA</t>
  </si>
  <si>
    <t>MAMBAI</t>
  </si>
  <si>
    <t>MARA ROSA</t>
  </si>
  <si>
    <t>MARZAGAO</t>
  </si>
  <si>
    <t>MATRINCHA</t>
  </si>
  <si>
    <t>MAURILANDIA</t>
  </si>
  <si>
    <t>MIMOSO DE GOIAS</t>
  </si>
  <si>
    <t>MINACU</t>
  </si>
  <si>
    <t>MINEIROS</t>
  </si>
  <si>
    <t>MOIPORA</t>
  </si>
  <si>
    <t>MONTE ALEGRE DE GOIAS</t>
  </si>
  <si>
    <t>MONTES CLAROS DE GOIAS</t>
  </si>
  <si>
    <t>MONTIVIDIU</t>
  </si>
  <si>
    <t>MONTIVIDIU DO NORTE</t>
  </si>
  <si>
    <t>MORRO AGUDO DE GOIAS</t>
  </si>
  <si>
    <t>MOSSAMEDES</t>
  </si>
  <si>
    <t>MOZARLANDIA</t>
  </si>
  <si>
    <t>MUTUNOPOLIS</t>
  </si>
  <si>
    <t>NAZARIO</t>
  </si>
  <si>
    <t>NEROPOLIS</t>
  </si>
  <si>
    <t>NIQUELANDIA</t>
  </si>
  <si>
    <t>NOVA AMERICA</t>
  </si>
  <si>
    <t>NOVA AURORA</t>
  </si>
  <si>
    <t>NOVA CRIXAS</t>
  </si>
  <si>
    <t>NOVA GLORIA</t>
  </si>
  <si>
    <t>NOVA IGUACU DE GOIAS</t>
  </si>
  <si>
    <t>NOVA MONTE VERDE</t>
  </si>
  <si>
    <t>NOVA ROMA</t>
  </si>
  <si>
    <t>NOVA VENEZA</t>
  </si>
  <si>
    <t>NOVO BRASIL</t>
  </si>
  <si>
    <t>NOVO GAMA</t>
  </si>
  <si>
    <t>NOVO PLANALTO</t>
  </si>
  <si>
    <t>ORIZONA</t>
  </si>
  <si>
    <t>OURO VERDE DE GOIAS</t>
  </si>
  <si>
    <t>OUVIDOR</t>
  </si>
  <si>
    <t>PADRE BERNARDO</t>
  </si>
  <si>
    <t>PALESTINA DE GOIAS</t>
  </si>
  <si>
    <t>PALMEIRAS DE GOIAS</t>
  </si>
  <si>
    <t>PALMELO</t>
  </si>
  <si>
    <t>PALMINOPOLIS</t>
  </si>
  <si>
    <t>PANAMA</t>
  </si>
  <si>
    <t>PARANAIGUARA</t>
  </si>
  <si>
    <t>PARAUNA</t>
  </si>
  <si>
    <t>PEROLANDIA</t>
  </si>
  <si>
    <t>PETROLINA DE GOIAS</t>
  </si>
  <si>
    <t>PILAR DE GOIAS</t>
  </si>
  <si>
    <t>PIRACANJUBA</t>
  </si>
  <si>
    <t>PIRENOPOLIS</t>
  </si>
  <si>
    <t>PIRES DO RIO</t>
  </si>
  <si>
    <t>PONTALINA</t>
  </si>
  <si>
    <t>PORANGATU</t>
  </si>
  <si>
    <t>PORTEIRAO</t>
  </si>
  <si>
    <t>PORTELANDIA</t>
  </si>
  <si>
    <t>POSSE</t>
  </si>
  <si>
    <t>PROFESSOR JAMIL</t>
  </si>
  <si>
    <t>QUIRINOPOLIS</t>
  </si>
  <si>
    <t>RIALMA</t>
  </si>
  <si>
    <t>RIANAPOLIS</t>
  </si>
  <si>
    <t>RIO QUENTE</t>
  </si>
  <si>
    <t>RIO VERDE</t>
  </si>
  <si>
    <t>RUBIATABA</t>
  </si>
  <si>
    <t>SANCLERLANDIA</t>
  </si>
  <si>
    <t>SANTA BARBARA DE GOIAS</t>
  </si>
  <si>
    <t>SANTA CRUZ DE GOIAS</t>
  </si>
  <si>
    <t>SANTA FE DE GOIAS</t>
  </si>
  <si>
    <t>SANTA HELENA DE GOIAS</t>
  </si>
  <si>
    <t>SANTA ISABEL</t>
  </si>
  <si>
    <t>SANTA RITA DO ARAGUAIA</t>
  </si>
  <si>
    <t>SANTA RITA DO NOVO DESTINO</t>
  </si>
  <si>
    <t>SANTA ROSA DE GOIAS</t>
  </si>
  <si>
    <t>SANTA TEREZA DE GOIAS</t>
  </si>
  <si>
    <t>SANTA TEREZINHA DE GOIAS</t>
  </si>
  <si>
    <t>SANTO ANTONIO DA BARRA</t>
  </si>
  <si>
    <t>SANTO ANTONIO DE GOIAS</t>
  </si>
  <si>
    <t>SANTO ANTONIO DO DESCOBERTO</t>
  </si>
  <si>
    <t>SAO FRANCISCO DE GOIAS</t>
  </si>
  <si>
    <t>SAO JOAO DA PARAUNA</t>
  </si>
  <si>
    <t>SAO JOAO D'ALIANCA</t>
  </si>
  <si>
    <t>SAO LUIS DE MONTES BELOS</t>
  </si>
  <si>
    <t>SAO LUIZ DO NORTE</t>
  </si>
  <si>
    <t>SAO MIGUEL DO ARAGUAIA</t>
  </si>
  <si>
    <t>SAO MIGUEL DO PASSA QUATRO</t>
  </si>
  <si>
    <t>SAO PATRICIO</t>
  </si>
  <si>
    <t>SAO SIMAO</t>
  </si>
  <si>
    <t>SENADOR CANEDO</t>
  </si>
  <si>
    <t>SERRANOPOLIS</t>
  </si>
  <si>
    <t>SILVANIA</t>
  </si>
  <si>
    <t>SIMOLANDIA</t>
  </si>
  <si>
    <t>SITIO D'ABADIA</t>
  </si>
  <si>
    <t>TAQUARAL DE GOIAS</t>
  </si>
  <si>
    <t>TERESINA DE GOIAS</t>
  </si>
  <si>
    <t>TEREZOPOLIS DE GOIAS</t>
  </si>
  <si>
    <t>TRES RANCHOS</t>
  </si>
  <si>
    <t>TRINDADE</t>
  </si>
  <si>
    <t>TROMBAS</t>
  </si>
  <si>
    <t>TURVANIA</t>
  </si>
  <si>
    <t>TURVELANDIA</t>
  </si>
  <si>
    <t>UIRAPURU</t>
  </si>
  <si>
    <t>URUACU</t>
  </si>
  <si>
    <t>URUANA</t>
  </si>
  <si>
    <t>URUTAI</t>
  </si>
  <si>
    <t>VALPARAISO DE GOIAS</t>
  </si>
  <si>
    <t>VARJAO</t>
  </si>
  <si>
    <t>VIANOPOLIS</t>
  </si>
  <si>
    <t>VICENTINOPOLIS</t>
  </si>
  <si>
    <t>VILA BOA</t>
  </si>
  <si>
    <t>ACAILANDIA</t>
  </si>
  <si>
    <t>MA</t>
  </si>
  <si>
    <t>AFONSO CUNHA</t>
  </si>
  <si>
    <t>AGUA DOCE DO MARANHAO</t>
  </si>
  <si>
    <t>ALCANTARA</t>
  </si>
  <si>
    <t>ALDEIAS ALTAS</t>
  </si>
  <si>
    <t>ALTAMIRA DO MARANHAO</t>
  </si>
  <si>
    <t>ALTO ALEGRE DO MARANHAO</t>
  </si>
  <si>
    <t>ALTO ALEGRE DO PINDARE</t>
  </si>
  <si>
    <t>ALTO PARNAIBA</t>
  </si>
  <si>
    <t>AMAPA DO MARANHAO</t>
  </si>
  <si>
    <t>AMARANTE DO MARANHAO</t>
  </si>
  <si>
    <t>ANAJATUBA</t>
  </si>
  <si>
    <t>ANAPURUS</t>
  </si>
  <si>
    <t>APICUM-ACU</t>
  </si>
  <si>
    <t>ARAGUANA</t>
  </si>
  <si>
    <t>ARAIOSES</t>
  </si>
  <si>
    <t>ARAME</t>
  </si>
  <si>
    <t>ARARI</t>
  </si>
  <si>
    <t>AXIXA</t>
  </si>
  <si>
    <t>BACABAL</t>
  </si>
  <si>
    <t>BACABEIRA</t>
  </si>
  <si>
    <t>BACURI</t>
  </si>
  <si>
    <t>BACURITUBA</t>
  </si>
  <si>
    <t>BALSAS</t>
  </si>
  <si>
    <t>BARAO DE GRAJAU</t>
  </si>
  <si>
    <t>BARRA DO CORDA</t>
  </si>
  <si>
    <t>BARREIRINHAS</t>
  </si>
  <si>
    <t>BELA VISTA DO MARANHAO</t>
  </si>
  <si>
    <t>BELAGUA</t>
  </si>
  <si>
    <t>BENEDITO LEITE</t>
  </si>
  <si>
    <t>BEQUIMAO</t>
  </si>
  <si>
    <t>BERNARDO DO MEARIM</t>
  </si>
  <si>
    <t>BOA VISTA DO GURUPI</t>
  </si>
  <si>
    <t>BOM JARDIM</t>
  </si>
  <si>
    <t>BOM JESUS DAS SELVAS</t>
  </si>
  <si>
    <t>BOM LUGAR</t>
  </si>
  <si>
    <t>BREJO</t>
  </si>
  <si>
    <t>BREJO DE AREIA</t>
  </si>
  <si>
    <t>BURITI</t>
  </si>
  <si>
    <t>BURITI BRAVO</t>
  </si>
  <si>
    <t>BURITICUPU</t>
  </si>
  <si>
    <t>BURITIRANA</t>
  </si>
  <si>
    <t>CACHOEIRA GRANDE</t>
  </si>
  <si>
    <t>CAJAPIO</t>
  </si>
  <si>
    <t>CAJARI</t>
  </si>
  <si>
    <t>CAMPESTRE DO MARANHAO</t>
  </si>
  <si>
    <t>CANDIDO MENDES</t>
  </si>
  <si>
    <t>CANTANHEDE</t>
  </si>
  <si>
    <t>CAPINZAL DO NORTE</t>
  </si>
  <si>
    <t>CAROLINA</t>
  </si>
  <si>
    <t>CARUTAPERA</t>
  </si>
  <si>
    <t>CAXIAS</t>
  </si>
  <si>
    <t>CEDRAL</t>
  </si>
  <si>
    <t>CENTRAL DO MARANHAO</t>
  </si>
  <si>
    <t>CENTRO DO GUILHERME</t>
  </si>
  <si>
    <t>CENTRO NOVO DO MARANHAO</t>
  </si>
  <si>
    <t>CHAPADINHA</t>
  </si>
  <si>
    <t>CIDELANDIA</t>
  </si>
  <si>
    <t>CODO</t>
  </si>
  <si>
    <t>COELHO NETO</t>
  </si>
  <si>
    <t>COLINAS</t>
  </si>
  <si>
    <t>CONCEICAO DO LAGO-ACU</t>
  </si>
  <si>
    <t>COROATA</t>
  </si>
  <si>
    <t>CURURUPU</t>
  </si>
  <si>
    <t>DOM PEDRO</t>
  </si>
  <si>
    <t>DUQUE BACELAR</t>
  </si>
  <si>
    <t>ESPERANTINOPOLIS</t>
  </si>
  <si>
    <t>ESTREITO</t>
  </si>
  <si>
    <t>FEIRA NOVA DO MARANHAO</t>
  </si>
  <si>
    <t>FERNANDO FALCAO</t>
  </si>
  <si>
    <t>FORMOSA DA SERRA NEGRA</t>
  </si>
  <si>
    <t>FORTALEZA DOS NOGUEIRAS</t>
  </si>
  <si>
    <t>FORTUNA</t>
  </si>
  <si>
    <t>GODOFREDO VIANA</t>
  </si>
  <si>
    <t>GONCALVES DIAS</t>
  </si>
  <si>
    <t>GOVERNADOR ARCHER</t>
  </si>
  <si>
    <t>GOVERNADOR EDISON LOBAO</t>
  </si>
  <si>
    <t>GOVERNADOR EUGENIO BARROS</t>
  </si>
  <si>
    <t>GOVERNADOR LUIZ ROCHA</t>
  </si>
  <si>
    <t>GOVERNADOR NEWTON BELLO</t>
  </si>
  <si>
    <t>GOVERNADOR NUNES FREIRE</t>
  </si>
  <si>
    <t>GRACA ARANHA</t>
  </si>
  <si>
    <t>GRAJAU</t>
  </si>
  <si>
    <t>GUIMARAES</t>
  </si>
  <si>
    <t>HUMBERTO DE CAMPOS</t>
  </si>
  <si>
    <t>ICATU</t>
  </si>
  <si>
    <t>IGARAPE DO MEIO</t>
  </si>
  <si>
    <t>IGARAPE GRANDE</t>
  </si>
  <si>
    <t>IMPERATRIZ</t>
  </si>
  <si>
    <t>ITAIPAVA DO GRAJAU</t>
  </si>
  <si>
    <t>ITAPECURU MIRIM</t>
  </si>
  <si>
    <t>ITINGA DO MARANHAO</t>
  </si>
  <si>
    <t>JATOBA</t>
  </si>
  <si>
    <t>JENIPAPO DOS VIEIRAS</t>
  </si>
  <si>
    <t>JOAO LISBOA</t>
  </si>
  <si>
    <t>JOSELANDIA</t>
  </si>
  <si>
    <t>JUNCO DO MARANHAO</t>
  </si>
  <si>
    <t>LAGO DA PEDRA</t>
  </si>
  <si>
    <t>LAGO DO JUNCO</t>
  </si>
  <si>
    <t>LAGO DOS RODRIGUES</t>
  </si>
  <si>
    <t>LAGO VERDE</t>
  </si>
  <si>
    <t>LAGOA DO MATO</t>
  </si>
  <si>
    <t>LAGOA GRANDE DO MARANHAO</t>
  </si>
  <si>
    <t>LAJEADO NOVO</t>
  </si>
  <si>
    <t>LIMA CAMPOS</t>
  </si>
  <si>
    <t>LORETO</t>
  </si>
  <si>
    <t>LUIS DOMINGUES</t>
  </si>
  <si>
    <t>MAGALHAES DE ALMEIDA</t>
  </si>
  <si>
    <t>MARACACUME</t>
  </si>
  <si>
    <t>MARAJA DO SENA</t>
  </si>
  <si>
    <t>MARANHAOZINHO</t>
  </si>
  <si>
    <t>MATA ROMA</t>
  </si>
  <si>
    <t>MATINHA</t>
  </si>
  <si>
    <t>MATOES</t>
  </si>
  <si>
    <t>MATOES DO NORTE</t>
  </si>
  <si>
    <t>MILAGRES DO MARANHAO</t>
  </si>
  <si>
    <t>MIRADOR</t>
  </si>
  <si>
    <t>MIRANDA DO NORTE</t>
  </si>
  <si>
    <t>MIRINZAL</t>
  </si>
  <si>
    <t>MONCAO</t>
  </si>
  <si>
    <t>MONTES ALTOS</t>
  </si>
  <si>
    <t>MORROS</t>
  </si>
  <si>
    <t>NINA RODRIGUES</t>
  </si>
  <si>
    <t>NOVA COLINAS</t>
  </si>
  <si>
    <t>NOVA IORQUE</t>
  </si>
  <si>
    <t>NOVA OLINDA DO MARANHAO</t>
  </si>
  <si>
    <t>OLHO D'AGUA DAS CUNHAS</t>
  </si>
  <si>
    <t>OLINDA NOVA DO MARANHAO</t>
  </si>
  <si>
    <t>PACO DO LUMIAR</t>
  </si>
  <si>
    <t>PALMEIRANDIA</t>
  </si>
  <si>
    <t>PARAIBANO</t>
  </si>
  <si>
    <t>PARNARAMA</t>
  </si>
  <si>
    <t>PASSAGEM FRANCA</t>
  </si>
  <si>
    <t>PASTOS BONS</t>
  </si>
  <si>
    <t>PAULINO NEVES</t>
  </si>
  <si>
    <t>PAULO RAMOS</t>
  </si>
  <si>
    <t>PEDREIRAS</t>
  </si>
  <si>
    <t>PEDRO DO ROSARIO</t>
  </si>
  <si>
    <t>PENALVA</t>
  </si>
  <si>
    <t>PERI MIRIM</t>
  </si>
  <si>
    <t>PERITORO</t>
  </si>
  <si>
    <t>PINDARE-MIRIM</t>
  </si>
  <si>
    <t>PINHEIRO</t>
  </si>
  <si>
    <t>PIO XII</t>
  </si>
  <si>
    <t>PIRAPEMAS</t>
  </si>
  <si>
    <t>POCAO DE PEDRAS</t>
  </si>
  <si>
    <t>PORTO FRANCO</t>
  </si>
  <si>
    <t>PORTO RICO DO MARANHAO</t>
  </si>
  <si>
    <t>PRESIDENTE JUSCELINO</t>
  </si>
  <si>
    <t>PRESIDENTE MEDICI</t>
  </si>
  <si>
    <t>PRESIDENTE SARNEY</t>
  </si>
  <si>
    <t>PRESIDENTE VARGAS</t>
  </si>
  <si>
    <t>PRIMEIRA CRUZ</t>
  </si>
  <si>
    <t>RAPOSA</t>
  </si>
  <si>
    <t>RIACHAO</t>
  </si>
  <si>
    <t>RIBAMAR FIQUENE</t>
  </si>
  <si>
    <t>ROSARIO</t>
  </si>
  <si>
    <t>SAMBAIBA</t>
  </si>
  <si>
    <t>SANTA FILOMENA DO MARANHAO</t>
  </si>
  <si>
    <t>SANTA HELENA</t>
  </si>
  <si>
    <t>SANTA LUZIA DO PARUA</t>
  </si>
  <si>
    <t>SANTA QUITERIA DO MARANHAO</t>
  </si>
  <si>
    <t>SANTA RITA</t>
  </si>
  <si>
    <t>SANTANA DO MARANHAO</t>
  </si>
  <si>
    <t>SANTO AMARO DO MARANHAO</t>
  </si>
  <si>
    <t>SANTO ANTONIO DOS LOPES</t>
  </si>
  <si>
    <t>SAO BENEDITO DO RIO PRETO</t>
  </si>
  <si>
    <t>SAO BENTO</t>
  </si>
  <si>
    <t>SAO BERNARDO</t>
  </si>
  <si>
    <t>SAO DOMINGOS DO AZEITAO</t>
  </si>
  <si>
    <t>SAO DOMINGOS DO MARANHAO</t>
  </si>
  <si>
    <t>SAO FELIX DE BALSAS</t>
  </si>
  <si>
    <t>SAO FRANCISCO DO BREJAO</t>
  </si>
  <si>
    <t>SAO FRANCISCO DO MARANHAO</t>
  </si>
  <si>
    <t>SAO JOAO BATISTA</t>
  </si>
  <si>
    <t>SAO JOAO DO CARU</t>
  </si>
  <si>
    <t>SAO JOAO DO PARAISO</t>
  </si>
  <si>
    <t>SAO JOAO DO SOTER</t>
  </si>
  <si>
    <t>SAO JOAO DOS PATOS</t>
  </si>
  <si>
    <t>SAO JOSE DE RIBAMAR</t>
  </si>
  <si>
    <t>SAO JOSE DOS BASILIOS</t>
  </si>
  <si>
    <t>SAO LUIS</t>
  </si>
  <si>
    <t>SAO LUIS GONZAGA DO MARANHAO</t>
  </si>
  <si>
    <t>SAO MATEUS DO MARANHAO</t>
  </si>
  <si>
    <t>SAO PEDRO DA AGUA BRANCA</t>
  </si>
  <si>
    <t>SAO PEDRO DOS CRENTES</t>
  </si>
  <si>
    <t>SAO RAIMUNDO DAS MANGABEIRAS</t>
  </si>
  <si>
    <t>SAO RAIMUNDO DO DOCA BEZERRA</t>
  </si>
  <si>
    <t>SAO ROBERTO</t>
  </si>
  <si>
    <t>SAO VICENTE FERRER</t>
  </si>
  <si>
    <t>SATUBINHA</t>
  </si>
  <si>
    <t>SENADOR ALEXANDRE COSTA</t>
  </si>
  <si>
    <t>SENADOR LA ROCQUE</t>
  </si>
  <si>
    <t>SERRANO DO MARANHAO</t>
  </si>
  <si>
    <t>SITIO NOVO</t>
  </si>
  <si>
    <t>SUCUPIRA DO NORTE</t>
  </si>
  <si>
    <t>SUCUPIRA DO RIACHAO</t>
  </si>
  <si>
    <t>TASSO FRAGOSO</t>
  </si>
  <si>
    <t>TIMBIRAS</t>
  </si>
  <si>
    <t>TIMON</t>
  </si>
  <si>
    <t>TRIZIDELA DO VALE</t>
  </si>
  <si>
    <t>TUFILANDIA</t>
  </si>
  <si>
    <t>TUNTUM</t>
  </si>
  <si>
    <t>TURIACU</t>
  </si>
  <si>
    <t>TURILANDIA</t>
  </si>
  <si>
    <t>TUTOIA</t>
  </si>
  <si>
    <t>URBANO SANTOS</t>
  </si>
  <si>
    <t>VARGEM GRANDE</t>
  </si>
  <si>
    <t>VILA NOVA DOS MARTIRIOS</t>
  </si>
  <si>
    <t>VITORIA DO MEARIM</t>
  </si>
  <si>
    <t>VITORINO FREIRE</t>
  </si>
  <si>
    <t>ZE DOCA</t>
  </si>
  <si>
    <t>ABADIA DOS DOURADOS</t>
  </si>
  <si>
    <t>MG</t>
  </si>
  <si>
    <t>ABAETE</t>
  </si>
  <si>
    <t>ABRE CAMPO</t>
  </si>
  <si>
    <t>ACAIACA</t>
  </si>
  <si>
    <t>ACUCENA</t>
  </si>
  <si>
    <t>AGUA BOA</t>
  </si>
  <si>
    <t>AGUA COMPRIDA</t>
  </si>
  <si>
    <t>AGUANIL</t>
  </si>
  <si>
    <t>AGUAS FORMOSAS</t>
  </si>
  <si>
    <t>AGUAS VERMELHAS</t>
  </si>
  <si>
    <t>AIMORES</t>
  </si>
  <si>
    <t>AIURUOCA</t>
  </si>
  <si>
    <t>ALAGOA</t>
  </si>
  <si>
    <t>ALBERTINA</t>
  </si>
  <si>
    <t>ALEM PARAIBA</t>
  </si>
  <si>
    <t>ALFENAS</t>
  </si>
  <si>
    <t>ALFREDO VASCONCELOS</t>
  </si>
  <si>
    <t>ALMENARA</t>
  </si>
  <si>
    <t>ALPERCATA</t>
  </si>
  <si>
    <t>ALPINOPOLIS</t>
  </si>
  <si>
    <t>ALTEROSA</t>
  </si>
  <si>
    <t>ALTO CAPARAO</t>
  </si>
  <si>
    <t>ALTO JEQUITIBA</t>
  </si>
  <si>
    <t>ALTO RIO DOCE</t>
  </si>
  <si>
    <t>ALVARENGA</t>
  </si>
  <si>
    <t>ALVINOPOLIS</t>
  </si>
  <si>
    <t>ALVORADA DE MINAS</t>
  </si>
  <si>
    <t>AMPARO DO SERRA</t>
  </si>
  <si>
    <t>ANDRADAS</t>
  </si>
  <si>
    <t>ANDRELANDIA</t>
  </si>
  <si>
    <t>ANDREQUICE</t>
  </si>
  <si>
    <t>ANGELANDIA</t>
  </si>
  <si>
    <t>ANTONIO CARLOS</t>
  </si>
  <si>
    <t>ANTONIO DIAS</t>
  </si>
  <si>
    <t>ANTONIO PRADO DE MINAS</t>
  </si>
  <si>
    <t>ARACAI</t>
  </si>
  <si>
    <t>ARACITABA</t>
  </si>
  <si>
    <t>ARACUAI</t>
  </si>
  <si>
    <t>ARAGUARI</t>
  </si>
  <si>
    <t>ARANTINA</t>
  </si>
  <si>
    <t>ARAPONGA</t>
  </si>
  <si>
    <t>ARAPORA</t>
  </si>
  <si>
    <t>ARAPUA</t>
  </si>
  <si>
    <t>ARAUJOS</t>
  </si>
  <si>
    <t>ARAXA</t>
  </si>
  <si>
    <t>ARCEBURGO</t>
  </si>
  <si>
    <t>ARCOS</t>
  </si>
  <si>
    <t>AREADO</t>
  </si>
  <si>
    <t>ARGIRITA</t>
  </si>
  <si>
    <t>ARICANDUVA</t>
  </si>
  <si>
    <t>ARINOS</t>
  </si>
  <si>
    <t>ASTOLFO DUTRA</t>
  </si>
  <si>
    <t>ATALEIA</t>
  </si>
  <si>
    <t>AUGUSTO DE LIMA</t>
  </si>
  <si>
    <t>BAEPENDI</t>
  </si>
  <si>
    <t>BALDIM</t>
  </si>
  <si>
    <t>BAMBUI</t>
  </si>
  <si>
    <t>BANDEIRA</t>
  </si>
  <si>
    <t>BANDEIRA DO SUL</t>
  </si>
  <si>
    <t>BARAO DE COCAIS</t>
  </si>
  <si>
    <t>BARAO DE MONTE ALTO</t>
  </si>
  <si>
    <t>BARBACENA</t>
  </si>
  <si>
    <t>BARRA LONGA</t>
  </si>
  <si>
    <t>BARROSO</t>
  </si>
  <si>
    <t>BELA VISTA DE MINAS</t>
  </si>
  <si>
    <t>BELMIRO BRAGA</t>
  </si>
  <si>
    <t>BELO HORIZONTE</t>
  </si>
  <si>
    <t>BELO ORIENTE</t>
  </si>
  <si>
    <t>BELO VALE</t>
  </si>
  <si>
    <t>BERILO</t>
  </si>
  <si>
    <t>BERIZAL</t>
  </si>
  <si>
    <t>BERTOPOLIS</t>
  </si>
  <si>
    <t>BETIM</t>
  </si>
  <si>
    <t>BIAS FORTES</t>
  </si>
  <si>
    <t>BICAS</t>
  </si>
  <si>
    <t>BIQUINHAS</t>
  </si>
  <si>
    <t>BOCAINA DE MINAS</t>
  </si>
  <si>
    <t>BOCAIUVA</t>
  </si>
  <si>
    <t>BOM DESPACHO</t>
  </si>
  <si>
    <t>BOM JARDIM DE MINAS</t>
  </si>
  <si>
    <t>BOM JESUS DA PENHA</t>
  </si>
  <si>
    <t>BOM JESUS DO AMPARO</t>
  </si>
  <si>
    <t>BOM JESUS DO GALHO</t>
  </si>
  <si>
    <t>BOM REPOUSO</t>
  </si>
  <si>
    <t>BOM SUCESSO</t>
  </si>
  <si>
    <t>BONFIM</t>
  </si>
  <si>
    <t>BONFINOPOLIS DE MINAS</t>
  </si>
  <si>
    <t>BONITO DE MINAS</t>
  </si>
  <si>
    <t>BORDA DA MATA</t>
  </si>
  <si>
    <t>BOTELHOS</t>
  </si>
  <si>
    <t>BOTUMIRIM</t>
  </si>
  <si>
    <t>BRAS PIRES</t>
  </si>
  <si>
    <t>BRASILANDIA DE MINAS</t>
  </si>
  <si>
    <t>BRASILIA DE MINAS</t>
  </si>
  <si>
    <t>BRASOPOLIS</t>
  </si>
  <si>
    <t>BRAUNAS</t>
  </si>
  <si>
    <t>BRUMADINHO</t>
  </si>
  <si>
    <t>BUENO BRANDAO</t>
  </si>
  <si>
    <t>BUENOPOLIS</t>
  </si>
  <si>
    <t>BUGRE</t>
  </si>
  <si>
    <t>BURITIS</t>
  </si>
  <si>
    <t>BURITIZEIRO</t>
  </si>
  <si>
    <t>CABECEIRA GRANDE</t>
  </si>
  <si>
    <t>CABO VERDE</t>
  </si>
  <si>
    <t>CACHOEIRA DA PRATA</t>
  </si>
  <si>
    <t>CACHOEIRA DE MINAS</t>
  </si>
  <si>
    <t>CACHOEIRA DE PAJEU</t>
  </si>
  <si>
    <t>CAETANOPOLIS</t>
  </si>
  <si>
    <t>CAETE</t>
  </si>
  <si>
    <t>CAIANA</t>
  </si>
  <si>
    <t>CAJURI</t>
  </si>
  <si>
    <t>CALDAS</t>
  </si>
  <si>
    <t>CAMACHO</t>
  </si>
  <si>
    <t>CAMANDUCAIA</t>
  </si>
  <si>
    <t>CAMBUI</t>
  </si>
  <si>
    <t>CAMBUQUIRA</t>
  </si>
  <si>
    <t>CAMPANARIO</t>
  </si>
  <si>
    <t>CAMPANHA</t>
  </si>
  <si>
    <t>CAMPINA VERDE</t>
  </si>
  <si>
    <t>CAMPO AZUL</t>
  </si>
  <si>
    <t>CAMPO BELO</t>
  </si>
  <si>
    <t>CAMPO DO MEIO</t>
  </si>
  <si>
    <t>CAMPO FLORIDO</t>
  </si>
  <si>
    <t>CAMPOS ALTOS</t>
  </si>
  <si>
    <t>CAMPOS GERAIS</t>
  </si>
  <si>
    <t>CANA VERDE</t>
  </si>
  <si>
    <t>CANAA</t>
  </si>
  <si>
    <t>CANTAGALO</t>
  </si>
  <si>
    <t>CAPARAO</t>
  </si>
  <si>
    <t>CAPELA NOVA</t>
  </si>
  <si>
    <t>CAPELINHA</t>
  </si>
  <si>
    <t>CAPETINGA</t>
  </si>
  <si>
    <t>CAPIM BRANCO</t>
  </si>
  <si>
    <t>CAPINOPOLIS</t>
  </si>
  <si>
    <t>CAPITAO ANDRADE</t>
  </si>
  <si>
    <t>CAPITAO ENEAS</t>
  </si>
  <si>
    <t>CAPITOLIO</t>
  </si>
  <si>
    <t>CAPUTIRA</t>
  </si>
  <si>
    <t>CARAI</t>
  </si>
  <si>
    <t>CARANAIBA</t>
  </si>
  <si>
    <t>CARANDAI</t>
  </si>
  <si>
    <t>CARANGOLA</t>
  </si>
  <si>
    <t>CARATINGA</t>
  </si>
  <si>
    <t>CARBONITA</t>
  </si>
  <si>
    <t>CAREACU</t>
  </si>
  <si>
    <t>CARLOS CHAGAS</t>
  </si>
  <si>
    <t>CARMESIA</t>
  </si>
  <si>
    <t>CARMO DA CACHOEIRA</t>
  </si>
  <si>
    <t>CARMO DA MATA</t>
  </si>
  <si>
    <t>CARMO DE MINAS</t>
  </si>
  <si>
    <t>CARMO DO CAJURU</t>
  </si>
  <si>
    <t>CARMO DO PARANAIBA</t>
  </si>
  <si>
    <t>CARMO DO RIO CLARO</t>
  </si>
  <si>
    <t>CARMOPOLIS DE MINAS</t>
  </si>
  <si>
    <t>CARNEIRINHO</t>
  </si>
  <si>
    <t>CARRANCAS</t>
  </si>
  <si>
    <t>CARVALHOPOLIS</t>
  </si>
  <si>
    <t>CARVALHOS</t>
  </si>
  <si>
    <t>CASA GRANDE</t>
  </si>
  <si>
    <t>CASCALHO RICO</t>
  </si>
  <si>
    <t>CASSIA</t>
  </si>
  <si>
    <t>CATAGUASES</t>
  </si>
  <si>
    <t>CATAS ALTAS</t>
  </si>
  <si>
    <t>CATAS ALTAS DA NORUEGA</t>
  </si>
  <si>
    <t>CATUJI</t>
  </si>
  <si>
    <t>CATUTI</t>
  </si>
  <si>
    <t>CAXAMBU</t>
  </si>
  <si>
    <t>CEDRO DO ABAETE</t>
  </si>
  <si>
    <t>CENTRAL DE MINAS</t>
  </si>
  <si>
    <t>CENTRALINA</t>
  </si>
  <si>
    <t>CHACARA</t>
  </si>
  <si>
    <t>CHALE</t>
  </si>
  <si>
    <t>CHAPADA DO NORTE</t>
  </si>
  <si>
    <t>CHAPADA GAUCHA</t>
  </si>
  <si>
    <t>CHIADOR</t>
  </si>
  <si>
    <t>CIPOTANEA</t>
  </si>
  <si>
    <t>CLARAVAL</t>
  </si>
  <si>
    <t>CLARO DOS POCOES</t>
  </si>
  <si>
    <t>CLAUDIO</t>
  </si>
  <si>
    <t>COIMBRA</t>
  </si>
  <si>
    <t>COLUNA</t>
  </si>
  <si>
    <t>COMENDADOR GOMES</t>
  </si>
  <si>
    <t>COMERCINHO</t>
  </si>
  <si>
    <t>CONCEICAO DA APARECIDA</t>
  </si>
  <si>
    <t>CONCEICAO DA BARRA DE MINAS</t>
  </si>
  <si>
    <t>CONCEICAO DAS ALAGOAS</t>
  </si>
  <si>
    <t>CONCEICAO DAS PEDRAS</t>
  </si>
  <si>
    <t>CONCEICAO DE IPANEMA</t>
  </si>
  <si>
    <t>CONCEICAO DO MATO DENTRO</t>
  </si>
  <si>
    <t>CONCEICAO DO PARA</t>
  </si>
  <si>
    <t>CONCEICAO DO RIO VERDE</t>
  </si>
  <si>
    <t>CONCEICAO DOS OUROS</t>
  </si>
  <si>
    <t>CONEGO MARINHO</t>
  </si>
  <si>
    <t>CONFINS</t>
  </si>
  <si>
    <t>CONGONHAL</t>
  </si>
  <si>
    <t>CONGONHAS</t>
  </si>
  <si>
    <t>CONGONHAS DO NORTE</t>
  </si>
  <si>
    <t>CONQUISTA</t>
  </si>
  <si>
    <t>CONSELHEIRO LAFAIETE</t>
  </si>
  <si>
    <t>CONSELHEIRO PENA</t>
  </si>
  <si>
    <t>CONSOLACAO</t>
  </si>
  <si>
    <t>CONTAGEM</t>
  </si>
  <si>
    <t>COQUEIRAL</t>
  </si>
  <si>
    <t>CORACAO DE JESUS</t>
  </si>
  <si>
    <t>CORDISBURGO</t>
  </si>
  <si>
    <t>CORDISLANDIA</t>
  </si>
  <si>
    <t>CORINTO</t>
  </si>
  <si>
    <t>COROACI</t>
  </si>
  <si>
    <t>COROMANDEL</t>
  </si>
  <si>
    <t>CORONEL FABRICIANO</t>
  </si>
  <si>
    <t>CORONEL MURTA</t>
  </si>
  <si>
    <t>CORONEL PACHECO</t>
  </si>
  <si>
    <t>CORONEL XAVIER CHAVES</t>
  </si>
  <si>
    <t>CORREGO DANTA</t>
  </si>
  <si>
    <t>CORREGO DO BOM JESUS</t>
  </si>
  <si>
    <t>CORREGO FUNDO</t>
  </si>
  <si>
    <t>CORREGO NOVO</t>
  </si>
  <si>
    <t>COUTO DE MAGALHAES DE MINAS</t>
  </si>
  <si>
    <t>CRISOLITA</t>
  </si>
  <si>
    <t>CRISTAIS</t>
  </si>
  <si>
    <t>CRISTALIA</t>
  </si>
  <si>
    <t>CRISTIANO OTONI</t>
  </si>
  <si>
    <t>CRISTINA</t>
  </si>
  <si>
    <t>CRUCILANDIA</t>
  </si>
  <si>
    <t>CRUZEIRO DA FORTALEZA</t>
  </si>
  <si>
    <t>CRUZILIA</t>
  </si>
  <si>
    <t>CUPARAQUE</t>
  </si>
  <si>
    <t>CURRAL DE DENTRO</t>
  </si>
  <si>
    <t>CURVELO</t>
  </si>
  <si>
    <t>DATAS</t>
  </si>
  <si>
    <t>DELFIM MOREIRA</t>
  </si>
  <si>
    <t>DELFINOPOLIS</t>
  </si>
  <si>
    <t>DELTA</t>
  </si>
  <si>
    <t>DESCOBERTO</t>
  </si>
  <si>
    <t>DESTERRO DE ENTRE RIOS</t>
  </si>
  <si>
    <t>DESTERRO DO MELO</t>
  </si>
  <si>
    <t>DIAMANTINA</t>
  </si>
  <si>
    <t>DIOGO DE VASCONCELOS</t>
  </si>
  <si>
    <t>DIONISIO</t>
  </si>
  <si>
    <t>DIVINESIA</t>
  </si>
  <si>
    <t>DIVINO</t>
  </si>
  <si>
    <t>DIVINO DAS LARANJEIRAS</t>
  </si>
  <si>
    <t>DIVINOLANDIA DE MINAS</t>
  </si>
  <si>
    <t>DIVINOPOLIS</t>
  </si>
  <si>
    <t>DIVISA ALEGRE</t>
  </si>
  <si>
    <t>DIVISA NOVA</t>
  </si>
  <si>
    <t>DIVISOPOLIS</t>
  </si>
  <si>
    <t>DOM BOSCO</t>
  </si>
  <si>
    <t>DOM CAVATI</t>
  </si>
  <si>
    <t>DOM JOAQUIM</t>
  </si>
  <si>
    <t>DOM SILVERIO</t>
  </si>
  <si>
    <t>DOM VICOSO</t>
  </si>
  <si>
    <t>DONA EUSEBIA</t>
  </si>
  <si>
    <t>DORES DE CAMPOS</t>
  </si>
  <si>
    <t>DORES DE GUANHAES</t>
  </si>
  <si>
    <t>DORES DO INDAIA</t>
  </si>
  <si>
    <t>DORES DO TURVO</t>
  </si>
  <si>
    <t>DORESOPOLIS</t>
  </si>
  <si>
    <t>DOURADOQUARA</t>
  </si>
  <si>
    <t>DURANDE</t>
  </si>
  <si>
    <t>ELOI MENDES</t>
  </si>
  <si>
    <t>ENGENHEIRO CALDAS</t>
  </si>
  <si>
    <t>ENGENHEIRO NAVARRO</t>
  </si>
  <si>
    <t>ENTRE FOLHAS</t>
  </si>
  <si>
    <t>ENTRE RIOS DE MINAS</t>
  </si>
  <si>
    <t>ERVALIA</t>
  </si>
  <si>
    <t>ESMERALDAS</t>
  </si>
  <si>
    <t>ESPERA FELIZ</t>
  </si>
  <si>
    <t>ESPINOSA</t>
  </si>
  <si>
    <t>ESPIRITO SANTO DO DOURADO</t>
  </si>
  <si>
    <t>ESTIVA</t>
  </si>
  <si>
    <t>ESTRELA DALVA</t>
  </si>
  <si>
    <t>ESTRELA DO INDAIA</t>
  </si>
  <si>
    <t>ESTRELA DO SUL</t>
  </si>
  <si>
    <t>EUGENOPOLIS</t>
  </si>
  <si>
    <t>EWBANK DA CAMARA</t>
  </si>
  <si>
    <t>EXTREMA</t>
  </si>
  <si>
    <t>FAMA</t>
  </si>
  <si>
    <t>FARIA LEMOS</t>
  </si>
  <si>
    <t>FELICIO DOS SANTOS</t>
  </si>
  <si>
    <t>FELISBURGO</t>
  </si>
  <si>
    <t>FELIXLANDIA</t>
  </si>
  <si>
    <t>FERNANDES TOURINHO</t>
  </si>
  <si>
    <t>FERROS</t>
  </si>
  <si>
    <t>FERVEDOURO</t>
  </si>
  <si>
    <t>FLORESTAL</t>
  </si>
  <si>
    <t>FORMIGA</t>
  </si>
  <si>
    <t>FORTALEZA DE MINAS</t>
  </si>
  <si>
    <t>FORTUNA DE MINAS</t>
  </si>
  <si>
    <t>FRANCISCO BADARO</t>
  </si>
  <si>
    <t>FRANCISCO DUMONT</t>
  </si>
  <si>
    <t>FRANCISCO SA</t>
  </si>
  <si>
    <t>FRANCISCOPOLIS</t>
  </si>
  <si>
    <t>FREI GASPAR</t>
  </si>
  <si>
    <t>FREI INOCENCIO</t>
  </si>
  <si>
    <t>FREI LAGONEGRO</t>
  </si>
  <si>
    <t>FRONTEIRA</t>
  </si>
  <si>
    <t>FRONTEIRA DOS VALES</t>
  </si>
  <si>
    <t>FRUTA DE LEITE</t>
  </si>
  <si>
    <t>FRUTAL</t>
  </si>
  <si>
    <t>FUNILANDIA</t>
  </si>
  <si>
    <t>GALILEIA</t>
  </si>
  <si>
    <t>GAMELEIRAS</t>
  </si>
  <si>
    <t>GLAUCILANDIA</t>
  </si>
  <si>
    <t>GOIABEIRA</t>
  </si>
  <si>
    <t>GOIANA</t>
  </si>
  <si>
    <t>GONCALVES</t>
  </si>
  <si>
    <t>GONZAGA</t>
  </si>
  <si>
    <t>GOUVEIA</t>
  </si>
  <si>
    <t>GOVERNADOR VALADARES</t>
  </si>
  <si>
    <t>GRAO MOGOL</t>
  </si>
  <si>
    <t>GRUPIARA</t>
  </si>
  <si>
    <t>GUANHAES</t>
  </si>
  <si>
    <t>GUAPE</t>
  </si>
  <si>
    <t>GUARACIABA</t>
  </si>
  <si>
    <t>GUARACIAMA</t>
  </si>
  <si>
    <t>GUARANESIA</t>
  </si>
  <si>
    <t>GUARANI</t>
  </si>
  <si>
    <t>GUARARA</t>
  </si>
  <si>
    <t>GUARDA-MOR</t>
  </si>
  <si>
    <t>GUAXUPE</t>
  </si>
  <si>
    <t>GUIDOVAL</t>
  </si>
  <si>
    <t>GUIMARANIA</t>
  </si>
  <si>
    <t>GUIRICEMA</t>
  </si>
  <si>
    <t>GURINHATA</t>
  </si>
  <si>
    <t>HELIODORA</t>
  </si>
  <si>
    <t>IAPU</t>
  </si>
  <si>
    <t>IBERTIOGA</t>
  </si>
  <si>
    <t>IBIA</t>
  </si>
  <si>
    <t>IBIAI</t>
  </si>
  <si>
    <t>IBIRACATU</t>
  </si>
  <si>
    <t>IBIRACI</t>
  </si>
  <si>
    <t>IBIRITE</t>
  </si>
  <si>
    <t>IBITIURA DE MINAS</t>
  </si>
  <si>
    <t>IBITURUNA</t>
  </si>
  <si>
    <t>ICARAI DE MINAS</t>
  </si>
  <si>
    <t>IGARAPE</t>
  </si>
  <si>
    <t>IGARATINGA</t>
  </si>
  <si>
    <t>IGUATAMA</t>
  </si>
  <si>
    <t>IJACI</t>
  </si>
  <si>
    <t>ILICINEA</t>
  </si>
  <si>
    <t>IMBE DE MINAS</t>
  </si>
  <si>
    <t>INCONFIDENTES</t>
  </si>
  <si>
    <t>INDAIABIRA</t>
  </si>
  <si>
    <t>INDIANOPOLIS</t>
  </si>
  <si>
    <t>INGAI</t>
  </si>
  <si>
    <t>INHAPIM</t>
  </si>
  <si>
    <t>INHAUMA</t>
  </si>
  <si>
    <t>INIMUTABA</t>
  </si>
  <si>
    <t>IPABA</t>
  </si>
  <si>
    <t>IPANEMA</t>
  </si>
  <si>
    <t>IPATINGA</t>
  </si>
  <si>
    <t>IPIACU</t>
  </si>
  <si>
    <t>IPUIUNA</t>
  </si>
  <si>
    <t>IRAI DE MINAS</t>
  </si>
  <si>
    <t>ITABIRA</t>
  </si>
  <si>
    <t>ITABIRINHA</t>
  </si>
  <si>
    <t>ITABIRITO</t>
  </si>
  <si>
    <t>ITACAMBIRA</t>
  </si>
  <si>
    <t>ITACARAMBI</t>
  </si>
  <si>
    <t>ITAGUARA</t>
  </si>
  <si>
    <t>ITAIPE</t>
  </si>
  <si>
    <t>ITAJUBA</t>
  </si>
  <si>
    <t>ITAMARANDIBA</t>
  </si>
  <si>
    <t>ITAMARATI DE MINAS</t>
  </si>
  <si>
    <t>ITAMBACURI</t>
  </si>
  <si>
    <t>ITAMBE DO MATO DENTRO</t>
  </si>
  <si>
    <t>ITAMOGI</t>
  </si>
  <si>
    <t>ITAMONTE</t>
  </si>
  <si>
    <t>ITANHANDU</t>
  </si>
  <si>
    <t>ITANHOMI</t>
  </si>
  <si>
    <t>ITAOBIM</t>
  </si>
  <si>
    <t>ITAPAGIPE</t>
  </si>
  <si>
    <t>ITAPECERICA</t>
  </si>
  <si>
    <t>ITAPEVA</t>
  </si>
  <si>
    <t>ITATIAIUCU</t>
  </si>
  <si>
    <t>ITAU DE MINAS</t>
  </si>
  <si>
    <t>ITAUNA</t>
  </si>
  <si>
    <t>ITAVERAVA</t>
  </si>
  <si>
    <t>ITINGA</t>
  </si>
  <si>
    <t>ITUETA</t>
  </si>
  <si>
    <t>ITUIUTABA</t>
  </si>
  <si>
    <t>ITUMIRIM</t>
  </si>
  <si>
    <t>ITURAMA</t>
  </si>
  <si>
    <t>ITUTINGA</t>
  </si>
  <si>
    <t>JABOTICATUBAS</t>
  </si>
  <si>
    <t>JACINTO</t>
  </si>
  <si>
    <t>JACUI</t>
  </si>
  <si>
    <t>JACUTINGA</t>
  </si>
  <si>
    <t>JAGUARACU</t>
  </si>
  <si>
    <t>JAIBA</t>
  </si>
  <si>
    <t>JAMPRUCA</t>
  </si>
  <si>
    <t>JANAUBA</t>
  </si>
  <si>
    <t>JANUARIA</t>
  </si>
  <si>
    <t>JAPARAIBA</t>
  </si>
  <si>
    <t>JAPONVAR</t>
  </si>
  <si>
    <t>JECEABA</t>
  </si>
  <si>
    <t>JENIPAPO DE MINAS</t>
  </si>
  <si>
    <t>JEQUERI</t>
  </si>
  <si>
    <t>JEQUITAI</t>
  </si>
  <si>
    <t>JEQUITIBA</t>
  </si>
  <si>
    <t>JEQUITINHONHA</t>
  </si>
  <si>
    <t>JESUANIA</t>
  </si>
  <si>
    <t>JOAIMA</t>
  </si>
  <si>
    <t>JOANESIA</t>
  </si>
  <si>
    <t>JOAO MONLEVADE</t>
  </si>
  <si>
    <t>JOAO PINHEIRO</t>
  </si>
  <si>
    <t>JOAQUIM FELICIO</t>
  </si>
  <si>
    <t>JORDANIA</t>
  </si>
  <si>
    <t>JOSE GONCALVES DE MINAS</t>
  </si>
  <si>
    <t>JOSE RAYDAN</t>
  </si>
  <si>
    <t>JOSENOPOLIS</t>
  </si>
  <si>
    <t>JUATUBA</t>
  </si>
  <si>
    <t>JUIZ DE FORA</t>
  </si>
  <si>
    <t>JURAMENTO</t>
  </si>
  <si>
    <t>JURUAIA</t>
  </si>
  <si>
    <t>JUVENILIA</t>
  </si>
  <si>
    <t>LADAINHA</t>
  </si>
  <si>
    <t>LAGAMAR</t>
  </si>
  <si>
    <t>LAGOA DA PRATA</t>
  </si>
  <si>
    <t>LAGOA DOS PATOS</t>
  </si>
  <si>
    <t>LAGOA DOURADA</t>
  </si>
  <si>
    <t>LAGOA FORMOSA</t>
  </si>
  <si>
    <t>LAGOA GRANDE</t>
  </si>
  <si>
    <t>LAJINHA</t>
  </si>
  <si>
    <t>LAMBARI</t>
  </si>
  <si>
    <t>LAMIM</t>
  </si>
  <si>
    <t>LARANJAL</t>
  </si>
  <si>
    <t>LASSANCE</t>
  </si>
  <si>
    <t>LAVRAS</t>
  </si>
  <si>
    <t>LEANDRO FERREIRA</t>
  </si>
  <si>
    <t>LEME DO PRADO</t>
  </si>
  <si>
    <t>LEOPOLDINA</t>
  </si>
  <si>
    <t>LIBERDADE</t>
  </si>
  <si>
    <t>LIMA DUARTE</t>
  </si>
  <si>
    <t>LIMEIRA DO OESTE</t>
  </si>
  <si>
    <t>LONTRA</t>
  </si>
  <si>
    <t>LUISBURGO</t>
  </si>
  <si>
    <t>LUISLANDIA</t>
  </si>
  <si>
    <t>LUMINARIAS</t>
  </si>
  <si>
    <t>LUZ</t>
  </si>
  <si>
    <t>MACHACALIS</t>
  </si>
  <si>
    <t>MACHADO</t>
  </si>
  <si>
    <t>MADRE DE DEUS DE MINAS</t>
  </si>
  <si>
    <t>MALACACHETA</t>
  </si>
  <si>
    <t>MAMONAS</t>
  </si>
  <si>
    <t>MANGA</t>
  </si>
  <si>
    <t>MANHUACU</t>
  </si>
  <si>
    <t>MANHUMIRIM</t>
  </si>
  <si>
    <t>MANTENA</t>
  </si>
  <si>
    <t>MAR DE ESPANHA</t>
  </si>
  <si>
    <t>MARAVILHAS</t>
  </si>
  <si>
    <t>MARIA DA FE</t>
  </si>
  <si>
    <t>MARIANA</t>
  </si>
  <si>
    <t>MARILAC</t>
  </si>
  <si>
    <t>MARIO CAMPOS</t>
  </si>
  <si>
    <t>MARIPA DE MINAS</t>
  </si>
  <si>
    <t>MARLIERIA</t>
  </si>
  <si>
    <t>MARMELOPOLIS</t>
  </si>
  <si>
    <t>MARTINHO CAMPOS</t>
  </si>
  <si>
    <t>MARTINS SOARES</t>
  </si>
  <si>
    <t>MATA VERDE</t>
  </si>
  <si>
    <t>MATERLANDIA</t>
  </si>
  <si>
    <t>MATEUS LEME</t>
  </si>
  <si>
    <t>MATHIAS LOBATO</t>
  </si>
  <si>
    <t>MATIAS BARBOSA</t>
  </si>
  <si>
    <t>MATIAS CARDOSO</t>
  </si>
  <si>
    <t>MATIPO</t>
  </si>
  <si>
    <t>MATO VERDE</t>
  </si>
  <si>
    <t>MATOZINHOS</t>
  </si>
  <si>
    <t>MATUTINA</t>
  </si>
  <si>
    <t>MEDEIROS</t>
  </si>
  <si>
    <t>MEDINA</t>
  </si>
  <si>
    <t>MENDES PIMENTEL</t>
  </si>
  <si>
    <t>MERCES</t>
  </si>
  <si>
    <t>MESQUITA</t>
  </si>
  <si>
    <t>MINAS NOVAS</t>
  </si>
  <si>
    <t>MINDURI</t>
  </si>
  <si>
    <t>MIRABELA</t>
  </si>
  <si>
    <t>MIRADOURO</t>
  </si>
  <si>
    <t>MIRAI</t>
  </si>
  <si>
    <t>MIRAVANIA</t>
  </si>
  <si>
    <t>MOEDA</t>
  </si>
  <si>
    <t>MOEMA</t>
  </si>
  <si>
    <t>MONJOLOS</t>
  </si>
  <si>
    <t>MONSENHOR PAULO</t>
  </si>
  <si>
    <t>MONTALVANIA</t>
  </si>
  <si>
    <t>MONTE ALEGRE DE MINAS</t>
  </si>
  <si>
    <t>MONTE AZUL</t>
  </si>
  <si>
    <t>MONTE BELO</t>
  </si>
  <si>
    <t>MONTE CARMELO</t>
  </si>
  <si>
    <t>MONTE FORMOSO</t>
  </si>
  <si>
    <t>MONTE SANTO DE MINAS</t>
  </si>
  <si>
    <t>MONTE SIAO</t>
  </si>
  <si>
    <t>MONTES CLAROS</t>
  </si>
  <si>
    <t>MONTEZUMA</t>
  </si>
  <si>
    <t>MORADA NOVA DE MINAS</t>
  </si>
  <si>
    <t>MORRO DA GARCA</t>
  </si>
  <si>
    <t>MORRO DO PILAR</t>
  </si>
  <si>
    <t>MUNHOZ</t>
  </si>
  <si>
    <t>MURIAE</t>
  </si>
  <si>
    <t>MUTUM</t>
  </si>
  <si>
    <t>MUZAMBINHO</t>
  </si>
  <si>
    <t>NACIP RAYDAN</t>
  </si>
  <si>
    <t>NANUQUE</t>
  </si>
  <si>
    <t>NAQUE</t>
  </si>
  <si>
    <t>NATALANDIA</t>
  </si>
  <si>
    <t>NATERCIA</t>
  </si>
  <si>
    <t>NAZARENO</t>
  </si>
  <si>
    <t>NEPOMUCENO</t>
  </si>
  <si>
    <t>NINHEIRA</t>
  </si>
  <si>
    <t>NOVA BELEM</t>
  </si>
  <si>
    <t>NOVA ERA</t>
  </si>
  <si>
    <t>NOVA LIMA</t>
  </si>
  <si>
    <t>NOVA MODICA</t>
  </si>
  <si>
    <t>NOVA PONTE</t>
  </si>
  <si>
    <t>NOVA PORTEIRINHA</t>
  </si>
  <si>
    <t>NOVA RESENDE</t>
  </si>
  <si>
    <t>NOVA SERRANA</t>
  </si>
  <si>
    <t>NOVA UNIAO</t>
  </si>
  <si>
    <t>NOVO CRUZEIRO</t>
  </si>
  <si>
    <t>NOVO ORIENTE DE MINAS</t>
  </si>
  <si>
    <t>NOVORIZONTE</t>
  </si>
  <si>
    <t>OLARIA</t>
  </si>
  <si>
    <t>OLHOS-D'AGUA</t>
  </si>
  <si>
    <t>OLIMPIO NORONHA</t>
  </si>
  <si>
    <t>OLIVEIRA</t>
  </si>
  <si>
    <t>OLIVEIRA FORTES</t>
  </si>
  <si>
    <t>ONCA DE PITANGUI</t>
  </si>
  <si>
    <t>ORATORIOS</t>
  </si>
  <si>
    <t>ORIZANIA</t>
  </si>
  <si>
    <t>OURO FINO</t>
  </si>
  <si>
    <t>OURO PRETO</t>
  </si>
  <si>
    <t>OURO VERDE DE MINAS</t>
  </si>
  <si>
    <t>PADRE CARVALHO</t>
  </si>
  <si>
    <t>PADRE PARAISO</t>
  </si>
  <si>
    <t>PAI PEDRO</t>
  </si>
  <si>
    <t>PAINEIRAS</t>
  </si>
  <si>
    <t>PAINS</t>
  </si>
  <si>
    <t>PAIVA</t>
  </si>
  <si>
    <t>PALMA</t>
  </si>
  <si>
    <t>PALMOPOLIS</t>
  </si>
  <si>
    <t>PAPAGAIOS</t>
  </si>
  <si>
    <t>PARA DE MINAS</t>
  </si>
  <si>
    <t>PARACATU</t>
  </si>
  <si>
    <t>PARAGUACU</t>
  </si>
  <si>
    <t>PARAISOPOLIS</t>
  </si>
  <si>
    <t>PARAOPEBA</t>
  </si>
  <si>
    <t>PASSA QUATRO</t>
  </si>
  <si>
    <t>PASSA TEMPO</t>
  </si>
  <si>
    <t>PASSABEM</t>
  </si>
  <si>
    <t>PASSA-VINTE</t>
  </si>
  <si>
    <t>PASSOS</t>
  </si>
  <si>
    <t>PATIS</t>
  </si>
  <si>
    <t>PATOS DE MINAS</t>
  </si>
  <si>
    <t>PATROCINIO</t>
  </si>
  <si>
    <t>PATROCINIO DO MURIAE</t>
  </si>
  <si>
    <t>PAULA CANDIDO</t>
  </si>
  <si>
    <t>PAULISTAS</t>
  </si>
  <si>
    <t>PAVAO</t>
  </si>
  <si>
    <t>PECANHA</t>
  </si>
  <si>
    <t>PEDRA AZUL</t>
  </si>
  <si>
    <t>PEDRA BONITA</t>
  </si>
  <si>
    <t>PEDRA DO ANTA</t>
  </si>
  <si>
    <t>PEDRA DO INDAIA</t>
  </si>
  <si>
    <t>PEDRA DOURADA</t>
  </si>
  <si>
    <t>PEDRALVA</t>
  </si>
  <si>
    <t>PEDRAS DE MARIA DA CRUZ</t>
  </si>
  <si>
    <t>PEDRINOPOLIS</t>
  </si>
  <si>
    <t>PEDRO LEOPOLDO</t>
  </si>
  <si>
    <t>PEDRO TEIXEIRA</t>
  </si>
  <si>
    <t>PEQUERI</t>
  </si>
  <si>
    <t>PEQUI</t>
  </si>
  <si>
    <t>PERDIGAO</t>
  </si>
  <si>
    <t>PERDIZES</t>
  </si>
  <si>
    <t>PERDOES</t>
  </si>
  <si>
    <t>PERIQUITO</t>
  </si>
  <si>
    <t>PESCADOR</t>
  </si>
  <si>
    <t>PIAU</t>
  </si>
  <si>
    <t>PIEDADE DE CARATINGA</t>
  </si>
  <si>
    <t>PIEDADE DE PONTE NOVA</t>
  </si>
  <si>
    <t>PIEDADE DO RIO GRANDE</t>
  </si>
  <si>
    <t>PIEDADE DOS GERAIS</t>
  </si>
  <si>
    <t>PIMENTA</t>
  </si>
  <si>
    <t>PINGO-D'AGUA</t>
  </si>
  <si>
    <t>PINTOPOLIS</t>
  </si>
  <si>
    <t>PIRACEMA</t>
  </si>
  <si>
    <t>PIRAJUBA</t>
  </si>
  <si>
    <t>PIRANGA</t>
  </si>
  <si>
    <t>PIRANGUCU</t>
  </si>
  <si>
    <t>PIRANGUINHO</t>
  </si>
  <si>
    <t>PIRAPETINGA</t>
  </si>
  <si>
    <t>PIRAPORA</t>
  </si>
  <si>
    <t>PIRAUBA</t>
  </si>
  <si>
    <t>PITANGUI</t>
  </si>
  <si>
    <t>PIUMHI</t>
  </si>
  <si>
    <t>PLANURA</t>
  </si>
  <si>
    <t>POCO FUNDO</t>
  </si>
  <si>
    <t>POCOS DE CALDAS</t>
  </si>
  <si>
    <t>POCRANE</t>
  </si>
  <si>
    <t>POMPEU</t>
  </si>
  <si>
    <t>PONTE NOVA</t>
  </si>
  <si>
    <t>PONTO CHIQUE</t>
  </si>
  <si>
    <t>PONTO DOS VOLANTES</t>
  </si>
  <si>
    <t>PORTEIRINHA</t>
  </si>
  <si>
    <t>PORTO FIRME</t>
  </si>
  <si>
    <t>POTE</t>
  </si>
  <si>
    <t>POUSO ALEGRE</t>
  </si>
  <si>
    <t>POUSO ALTO</t>
  </si>
  <si>
    <t>PRADOS</t>
  </si>
  <si>
    <t>PRATA</t>
  </si>
  <si>
    <t>PRATAPOLIS</t>
  </si>
  <si>
    <t>PRATINHA</t>
  </si>
  <si>
    <t>PRESIDENTE BERNARDES</t>
  </si>
  <si>
    <t>PRESIDENTE KUBITSCHEK</t>
  </si>
  <si>
    <t>PRESIDENTE OLEGARIO</t>
  </si>
  <si>
    <t>PRUDENTE DE MORAIS</t>
  </si>
  <si>
    <t>QUARTEL GERAL</t>
  </si>
  <si>
    <t>QUELUZITO</t>
  </si>
  <si>
    <t>RAPOSOS</t>
  </si>
  <si>
    <t>RAUL SOARES</t>
  </si>
  <si>
    <t>RECREIO</t>
  </si>
  <si>
    <t>REDUTO</t>
  </si>
  <si>
    <t>RESENDE COSTA</t>
  </si>
  <si>
    <t>RESPLENDOR</t>
  </si>
  <si>
    <t>RESSAQUINHA</t>
  </si>
  <si>
    <t>RIACHINHO</t>
  </si>
  <si>
    <t>RIACHO DOS MACHADOS</t>
  </si>
  <si>
    <t>RIBEIRAO DAS NEVES</t>
  </si>
  <si>
    <t>RIBEIRAO VERMELHO</t>
  </si>
  <si>
    <t>RIO ACIMA</t>
  </si>
  <si>
    <t>RIO CASCA</t>
  </si>
  <si>
    <t>RIO DO PRADO</t>
  </si>
  <si>
    <t>RIO DOCE</t>
  </si>
  <si>
    <t>RIO ESPERA</t>
  </si>
  <si>
    <t>RIO MANSO</t>
  </si>
  <si>
    <t>RIO NOVO</t>
  </si>
  <si>
    <t>RIO PARANAIBA</t>
  </si>
  <si>
    <t>RIO PARDO DE MINAS</t>
  </si>
  <si>
    <t>RIO PIRACICABA</t>
  </si>
  <si>
    <t>RIO POMBA</t>
  </si>
  <si>
    <t>RIO PRETO</t>
  </si>
  <si>
    <t>RIO VERMELHO</t>
  </si>
  <si>
    <t>RITAPOLIS</t>
  </si>
  <si>
    <t>ROCHEDO DE MINAS</t>
  </si>
  <si>
    <t>RODEIRO</t>
  </si>
  <si>
    <t>ROMARIA</t>
  </si>
  <si>
    <t>ROSARIO DA LIMEIRA</t>
  </si>
  <si>
    <t>RUBELITA</t>
  </si>
  <si>
    <t>RUBIM</t>
  </si>
  <si>
    <t>SABARA</t>
  </si>
  <si>
    <t>SABINOPOLIS</t>
  </si>
  <si>
    <t>SACRAMENTO</t>
  </si>
  <si>
    <t>SALINAS</t>
  </si>
  <si>
    <t>SALTO DA DIVISA</t>
  </si>
  <si>
    <t>SANTA BARBARA DO LESTE</t>
  </si>
  <si>
    <t>SANTA BARBARA DO MONTE VERDE</t>
  </si>
  <si>
    <t>SANTA BARBARA DO TUGURIO</t>
  </si>
  <si>
    <t>SANTA CRUZ DE MINAS</t>
  </si>
  <si>
    <t>SANTA CRUZ DE SALINAS</t>
  </si>
  <si>
    <t>SANTA CRUZ DO ESCALVADO</t>
  </si>
  <si>
    <t>SANTA EFIGENIA DE MINAS</t>
  </si>
  <si>
    <t>SANTA FE DE MINAS</t>
  </si>
  <si>
    <t>SANTA HELENA DE MINAS</t>
  </si>
  <si>
    <t>SANTA JULIANA</t>
  </si>
  <si>
    <t>SANTA MARGARIDA</t>
  </si>
  <si>
    <t>SANTA MARIA DE ITABIRA</t>
  </si>
  <si>
    <t>SANTA MARIA DO SALTO</t>
  </si>
  <si>
    <t>SANTA MARIA DO SUACUI</t>
  </si>
  <si>
    <t>SANTA RITA DE CALDAS</t>
  </si>
  <si>
    <t>SANTA RITA DE IBITIPOCA</t>
  </si>
  <si>
    <t>SANTA RITA DE JACUTINGA</t>
  </si>
  <si>
    <t>SANTA RITA DE MINAS</t>
  </si>
  <si>
    <t>SANTA RITA DO ITUETO</t>
  </si>
  <si>
    <t>SANTA RITA DO SAPUCAI</t>
  </si>
  <si>
    <t>SANTA ROSA DA SERRA</t>
  </si>
  <si>
    <t>SANTA VITORIA</t>
  </si>
  <si>
    <t>SANTANA DA VARGEM</t>
  </si>
  <si>
    <t>SANTANA DE CATAGUASES</t>
  </si>
  <si>
    <t>SANTANA DE PIRAPAMA</t>
  </si>
  <si>
    <t>SANTANA DO DESERTO</t>
  </si>
  <si>
    <t>SANTANA DO GARAMBEU</t>
  </si>
  <si>
    <t>SANTANA DO JACARE</t>
  </si>
  <si>
    <t>SANTANA DO MANHUACU</t>
  </si>
  <si>
    <t>SANTANA DO PARAISO</t>
  </si>
  <si>
    <t>SANTANA DO RIACHO</t>
  </si>
  <si>
    <t>SANTANA DOS MONTES</t>
  </si>
  <si>
    <t>SANTO ANTONIO DO AMPARO</t>
  </si>
  <si>
    <t>SANTO ANTONIO DO AVENTUREIRO</t>
  </si>
  <si>
    <t>SANTO ANTONIO DO GRAMA</t>
  </si>
  <si>
    <t>SANTO ANTONIO DO ITAMBE</t>
  </si>
  <si>
    <t>SANTO ANTONIO DO JACINTO</t>
  </si>
  <si>
    <t>SANTO ANTONIO DO MONTE</t>
  </si>
  <si>
    <t>SANTO ANTONIO DO RETIRO</t>
  </si>
  <si>
    <t>SANTO ANTONIO DO RIO ABAIXO</t>
  </si>
  <si>
    <t>SANTO HIPOLITO</t>
  </si>
  <si>
    <t>SANTOS DUMONT</t>
  </si>
  <si>
    <t>SAO BENTO ABADE</t>
  </si>
  <si>
    <t>SAO BRAS DO SUACUI</t>
  </si>
  <si>
    <t>SAO DOMINGOS DAS DORES</t>
  </si>
  <si>
    <t>SAO DOMINGOS DO PRATA</t>
  </si>
  <si>
    <t>SAO FELIX DE MINAS</t>
  </si>
  <si>
    <t>SAO FRANCISCO</t>
  </si>
  <si>
    <t>SAO FRANCISCO DE PAULA</t>
  </si>
  <si>
    <t>SAO FRANCISCO DE SALES</t>
  </si>
  <si>
    <t>SAO FRANCISCO DO GLORIA</t>
  </si>
  <si>
    <t>SAO GERALDO</t>
  </si>
  <si>
    <t>SAO GERALDO DA PIEDADE</t>
  </si>
  <si>
    <t>SAO GERALDO DO BAIXIO</t>
  </si>
  <si>
    <t>SAO GONCALO DO ABAETE</t>
  </si>
  <si>
    <t>SAO GONCALO DO PARA</t>
  </si>
  <si>
    <t>SAO GONCALO DO RIO ABAIXO</t>
  </si>
  <si>
    <t>SAO GONCALO DO RIO PRETO</t>
  </si>
  <si>
    <t>SAO GONCALO DO SAPUCAI</t>
  </si>
  <si>
    <t>SAO GOTARDO</t>
  </si>
  <si>
    <t>SAO JOAO BATISTA DO GLORIA</t>
  </si>
  <si>
    <t>SAO JOAO DA LAGOA</t>
  </si>
  <si>
    <t>SAO JOAO DA MATA</t>
  </si>
  <si>
    <t>SAO JOAO DA PONTE</t>
  </si>
  <si>
    <t>SAO JOAO DAS MISSOES</t>
  </si>
  <si>
    <t>SAO JOAO DEL REI</t>
  </si>
  <si>
    <t>SAO JOAO DO MANHUACU</t>
  </si>
  <si>
    <t>SAO JOAO DO MANTENINHA</t>
  </si>
  <si>
    <t>SAO JOAO DO ORIENTE</t>
  </si>
  <si>
    <t>SAO JOAO DO PACUI</t>
  </si>
  <si>
    <t>SAO JOAO EVANGELISTA</t>
  </si>
  <si>
    <t>SAO JOAO NEPOMUCENO</t>
  </si>
  <si>
    <t>SAO JOAQUIM DE BICAS</t>
  </si>
  <si>
    <t>SAO JOSE DA BARRA</t>
  </si>
  <si>
    <t>SAO JOSE DA LAPA</t>
  </si>
  <si>
    <t>SAO JOSE DA SAFIRA</t>
  </si>
  <si>
    <t>SAO JOSE DA VARGINHA</t>
  </si>
  <si>
    <t>SAO JOSE DO ALEGRE</t>
  </si>
  <si>
    <t>SAO JOSE DO DIVINO</t>
  </si>
  <si>
    <t>SAO JOSE DO GOIABAL</t>
  </si>
  <si>
    <t>SAO JOSE DO JACURI</t>
  </si>
  <si>
    <t>SAO JOSE DO MANTIMENTO</t>
  </si>
  <si>
    <t>SAO LOURENCO</t>
  </si>
  <si>
    <t>SAO MIGUEL DO ANTA</t>
  </si>
  <si>
    <t>SAO PEDRO DA UNIAO</t>
  </si>
  <si>
    <t>SAO PEDRO DO SUACUI</t>
  </si>
  <si>
    <t>SAO PEDRO DOS FERROS</t>
  </si>
  <si>
    <t>SAO ROMAO</t>
  </si>
  <si>
    <t>SAO ROQUE DE MINAS</t>
  </si>
  <si>
    <t>SAO SEBASTIAO DA BELA VISTA</t>
  </si>
  <si>
    <t>SAO SEBASTIAO DA VARGEM ALEGRE</t>
  </si>
  <si>
    <t>SAO SEBASTIAO DO ANTA</t>
  </si>
  <si>
    <t>SAO SEBASTIAO DO MARANHAO</t>
  </si>
  <si>
    <t>SAO SEBASTIAO DO OESTE</t>
  </si>
  <si>
    <t>SAO SEBASTIAO DO PARAISO</t>
  </si>
  <si>
    <t>SAO SEBASTIAO DO RIO PRETO</t>
  </si>
  <si>
    <t>SAO SEBASTIAO DO RIO VERDE</t>
  </si>
  <si>
    <t>SAO THOME DAS LETRAS</t>
  </si>
  <si>
    <t>SAO TIAGO</t>
  </si>
  <si>
    <t>SAO TOMAS DE AQUINO</t>
  </si>
  <si>
    <t>SAO VICENTE DE MINAS</t>
  </si>
  <si>
    <t>SAPUCAI-MIRIM</t>
  </si>
  <si>
    <t>SARDOA</t>
  </si>
  <si>
    <t>SARZEDO</t>
  </si>
  <si>
    <t>SEM-PEIXE</t>
  </si>
  <si>
    <t>SENADOR AMARAL</t>
  </si>
  <si>
    <t>SENADOR CORTES</t>
  </si>
  <si>
    <t>SENADOR FIRMINO</t>
  </si>
  <si>
    <t>SENADOR JOSE BENTO</t>
  </si>
  <si>
    <t>SENADOR MODESTINO GONCALVES</t>
  </si>
  <si>
    <t>SENHORA DE OLIVEIRA</t>
  </si>
  <si>
    <t>SENHORA DO PORTO</t>
  </si>
  <si>
    <t>SENHORA DOS REMEDIOS</t>
  </si>
  <si>
    <t>SERICITA</t>
  </si>
  <si>
    <t>SERITINGA</t>
  </si>
  <si>
    <t>SERRA AZUL DE MINAS</t>
  </si>
  <si>
    <t>SERRA DA SAUDADE</t>
  </si>
  <si>
    <t>SERRA DO SALITRE</t>
  </si>
  <si>
    <t>SERRA DOS AIMORES</t>
  </si>
  <si>
    <t>SERRANIA</t>
  </si>
  <si>
    <t>SERRANOPOLIS DE MINAS</t>
  </si>
  <si>
    <t>SERRANOS</t>
  </si>
  <si>
    <t>SERRO</t>
  </si>
  <si>
    <t>SETE LAGOAS</t>
  </si>
  <si>
    <t>SETUBINHA</t>
  </si>
  <si>
    <t>SILVEIRANIA</t>
  </si>
  <si>
    <t>SILVIANOPOLIS</t>
  </si>
  <si>
    <t>SIMAO PEREIRA</t>
  </si>
  <si>
    <t>SIMONESIA</t>
  </si>
  <si>
    <t>SOBRALIA</t>
  </si>
  <si>
    <t>SOLEDADE DE MINAS</t>
  </si>
  <si>
    <t>TABULEIRO</t>
  </si>
  <si>
    <t>TAIOBEIRAS</t>
  </si>
  <si>
    <t>TAPARUBA</t>
  </si>
  <si>
    <t>TAPIRA</t>
  </si>
  <si>
    <t>TAPIRAI</t>
  </si>
  <si>
    <t>TAQUARACU DE MINAS</t>
  </si>
  <si>
    <t>TARUMIRIM</t>
  </si>
  <si>
    <t>TEIXEIRAS</t>
  </si>
  <si>
    <t>TEOFILO OTONI</t>
  </si>
  <si>
    <t>TIMOTEO</t>
  </si>
  <si>
    <t>TIRADENTES</t>
  </si>
  <si>
    <t>TIROS</t>
  </si>
  <si>
    <t>TOCANTINS</t>
  </si>
  <si>
    <t>TOCOS DO MOJI</t>
  </si>
  <si>
    <t>TOLEDO</t>
  </si>
  <si>
    <t>TOMBOS</t>
  </si>
  <si>
    <t>TRES CORACOES</t>
  </si>
  <si>
    <t>TRES MARIAS</t>
  </si>
  <si>
    <t>TRES PONTAS</t>
  </si>
  <si>
    <t>TUMIRITINGA</t>
  </si>
  <si>
    <t>TUPACIGUARA</t>
  </si>
  <si>
    <t>TURMALINA</t>
  </si>
  <si>
    <t>TURVOLANDIA</t>
  </si>
  <si>
    <t>UBA</t>
  </si>
  <si>
    <t>UBAI</t>
  </si>
  <si>
    <t>UBAPORANGA</t>
  </si>
  <si>
    <t>UBERABA</t>
  </si>
  <si>
    <t>UBERLANDIA</t>
  </si>
  <si>
    <t>UMBURATIBA</t>
  </si>
  <si>
    <t>UNAI</t>
  </si>
  <si>
    <t>UNIAO DE MINAS</t>
  </si>
  <si>
    <t>URUANA DE MINAS</t>
  </si>
  <si>
    <t>URUCANIA</t>
  </si>
  <si>
    <t>URUCUIA</t>
  </si>
  <si>
    <t>VARGEM ALEGRE</t>
  </si>
  <si>
    <t>VARGEM BONITA</t>
  </si>
  <si>
    <t>VARGEM GRANDE DO RIO PARDO</t>
  </si>
  <si>
    <t>VARGINHA</t>
  </si>
  <si>
    <t>VARJAO DE MINAS</t>
  </si>
  <si>
    <t>VARZEA DA PALMA</t>
  </si>
  <si>
    <t>VARZELANDIA</t>
  </si>
  <si>
    <t>VAZANTE</t>
  </si>
  <si>
    <t>VERDELANDIA</t>
  </si>
  <si>
    <t>VEREDINHA</t>
  </si>
  <si>
    <t>VERISSIMO</t>
  </si>
  <si>
    <t>VERMELHO NOVO</t>
  </si>
  <si>
    <t>VESPASIANO</t>
  </si>
  <si>
    <t>VIEIRAS</t>
  </si>
  <si>
    <t>VIRGEM DA LAPA</t>
  </si>
  <si>
    <t>VIRGINIA</t>
  </si>
  <si>
    <t>VIRGINOPOLIS</t>
  </si>
  <si>
    <t>VIRGOLANDIA</t>
  </si>
  <si>
    <t>VISCONDE DO RIO BRANCO</t>
  </si>
  <si>
    <t>VOLTA GRANDE</t>
  </si>
  <si>
    <t>WENCESLAU BRAZ</t>
  </si>
  <si>
    <t>AGUA CLARA</t>
  </si>
  <si>
    <t>MS</t>
  </si>
  <si>
    <t>ALCINOPOLIS</t>
  </si>
  <si>
    <t>AMAMBAI</t>
  </si>
  <si>
    <t>ANASTACIO</t>
  </si>
  <si>
    <t>ANAURILANDIA</t>
  </si>
  <si>
    <t>ANGELICA</t>
  </si>
  <si>
    <t>ANTONIO JOAO</t>
  </si>
  <si>
    <t>APARECIDA DO TABOADO</t>
  </si>
  <si>
    <t>AQUIDAUANA</t>
  </si>
  <si>
    <t>ARAL MOREIRA</t>
  </si>
  <si>
    <t>BANDEIRANTES</t>
  </si>
  <si>
    <t>BATAGUASSU</t>
  </si>
  <si>
    <t>BATAYPORA</t>
  </si>
  <si>
    <t>BELA VISTA</t>
  </si>
  <si>
    <t>BODOQUENA</t>
  </si>
  <si>
    <t>BRASILANDIA</t>
  </si>
  <si>
    <t>CAARAPO</t>
  </si>
  <si>
    <t>CAMAPUA</t>
  </si>
  <si>
    <t>CARACOL</t>
  </si>
  <si>
    <t>CASSILANDIA</t>
  </si>
  <si>
    <t>CHAPADAO DO SUL</t>
  </si>
  <si>
    <t>CORGUINHO</t>
  </si>
  <si>
    <t>CORONEL SAPUCAIA</t>
  </si>
  <si>
    <t>CORUMBA</t>
  </si>
  <si>
    <t>COSTA RICA</t>
  </si>
  <si>
    <t>COXIM</t>
  </si>
  <si>
    <t>DEODAPOLIS</t>
  </si>
  <si>
    <t>DOIS IRMAOS DO BURITI</t>
  </si>
  <si>
    <t>DOURADINA</t>
  </si>
  <si>
    <t>DOURADOS</t>
  </si>
  <si>
    <t>ELDORADO</t>
  </si>
  <si>
    <t>FATIMA DO SUL</t>
  </si>
  <si>
    <t>FIGUEIRAO</t>
  </si>
  <si>
    <t>GLORIA DE DOURADOS</t>
  </si>
  <si>
    <t>GUIA LOPES DA LAGUNA</t>
  </si>
  <si>
    <t>IGUATEMI</t>
  </si>
  <si>
    <t>INOCENCIA</t>
  </si>
  <si>
    <t>ITAPORA</t>
  </si>
  <si>
    <t>ITAQUIRAI</t>
  </si>
  <si>
    <t>IVINHEMA</t>
  </si>
  <si>
    <t>JAPORA</t>
  </si>
  <si>
    <t>JARAGUARI</t>
  </si>
  <si>
    <t>JATEI</t>
  </si>
  <si>
    <t>JUTI</t>
  </si>
  <si>
    <t>LADARIO</t>
  </si>
  <si>
    <t>LAGUNA CARAPA</t>
  </si>
  <si>
    <t>MARACAJU</t>
  </si>
  <si>
    <t>MIRANDA</t>
  </si>
  <si>
    <t>NAVIRAI</t>
  </si>
  <si>
    <t>NIOAQUE</t>
  </si>
  <si>
    <t>NOVA ALVORADA DO SUL</t>
  </si>
  <si>
    <t>NOVA ANDRADINA</t>
  </si>
  <si>
    <t>NOVO HORIZONTE DO SUL</t>
  </si>
  <si>
    <t>PARANAIBA</t>
  </si>
  <si>
    <t>PARANHOS</t>
  </si>
  <si>
    <t>PEDRO GOMES</t>
  </si>
  <si>
    <t>PONTA PORA</t>
  </si>
  <si>
    <t>PORTO MURTINHO</t>
  </si>
  <si>
    <t>RIBAS DO RIO PARDO</t>
  </si>
  <si>
    <t>RIO BRILHANTE</t>
  </si>
  <si>
    <t>RIO NEGRO</t>
  </si>
  <si>
    <t>RIO VERDE DE MATO GROSSO</t>
  </si>
  <si>
    <t>ROCHEDO</t>
  </si>
  <si>
    <t>SANTA RITA DO PARDO</t>
  </si>
  <si>
    <t>SAO GABRIEL DO OESTE</t>
  </si>
  <si>
    <t>SELVIRIA</t>
  </si>
  <si>
    <t>SETE QUEDAS</t>
  </si>
  <si>
    <t>SIDROLANDIA</t>
  </si>
  <si>
    <t>SONORA</t>
  </si>
  <si>
    <t>TACURU</t>
  </si>
  <si>
    <t>TAQUARUSSU</t>
  </si>
  <si>
    <t>TERENOS</t>
  </si>
  <si>
    <t>TRES LAGOAS</t>
  </si>
  <si>
    <t>VICENTINA</t>
  </si>
  <si>
    <t>ACORIZAL</t>
  </si>
  <si>
    <t>MT</t>
  </si>
  <si>
    <t>ALTA FLORESTA</t>
  </si>
  <si>
    <t>ALTO ARAGUAIA</t>
  </si>
  <si>
    <t>ALTO BOA VISTA</t>
  </si>
  <si>
    <t>ALTO GARCAS</t>
  </si>
  <si>
    <t>ALTO PARAGUAI</t>
  </si>
  <si>
    <t>ALTO TAQUARI</t>
  </si>
  <si>
    <t>APIACAS</t>
  </si>
  <si>
    <t>ARAGUAIANA</t>
  </si>
  <si>
    <t>ARAGUAINHA</t>
  </si>
  <si>
    <t>ARAPUTANGA</t>
  </si>
  <si>
    <t>ARENAPOLIS</t>
  </si>
  <si>
    <t>ARIPUANA</t>
  </si>
  <si>
    <t>BARAO DE MELGACO</t>
  </si>
  <si>
    <t>BARRA DO BUGRES</t>
  </si>
  <si>
    <t>BARRA DO GARCAS</t>
  </si>
  <si>
    <t>BOM JESUS DO ARAGUAIA</t>
  </si>
  <si>
    <t>BRASNORTE</t>
  </si>
  <si>
    <t>CACERES</t>
  </si>
  <si>
    <t>CAMPINAPOLIS</t>
  </si>
  <si>
    <t>CAMPO NOVO DO PARECIS</t>
  </si>
  <si>
    <t>CAMPO VERDE</t>
  </si>
  <si>
    <t>CAMPOS DE JULIO</t>
  </si>
  <si>
    <t>CANABRAVA DO NORTE</t>
  </si>
  <si>
    <t>CARLINDA</t>
  </si>
  <si>
    <t>CASTANHEIRA</t>
  </si>
  <si>
    <t>CHAPADA DOS GUIMARAES</t>
  </si>
  <si>
    <t>CLAUDIA</t>
  </si>
  <si>
    <t>COCALINHO</t>
  </si>
  <si>
    <t>COLIDER</t>
  </si>
  <si>
    <t>COLNIZA</t>
  </si>
  <si>
    <t>COMODORO</t>
  </si>
  <si>
    <t>CONFRESA</t>
  </si>
  <si>
    <t>CONQUISTA D'OESTE</t>
  </si>
  <si>
    <t>COTRIGUACU</t>
  </si>
  <si>
    <t>CUIABA</t>
  </si>
  <si>
    <t>CURVELANDIA</t>
  </si>
  <si>
    <t>DENISE</t>
  </si>
  <si>
    <t>DIAMANTINO</t>
  </si>
  <si>
    <t>DOM AQUINO</t>
  </si>
  <si>
    <t>FELIZ NATAL</t>
  </si>
  <si>
    <t>FIGUEIROPOLIS D'OESTE</t>
  </si>
  <si>
    <t>GAUCHA DO NORTE</t>
  </si>
  <si>
    <t>GENERAL CARNEIRO</t>
  </si>
  <si>
    <t>GLORIA D'OESTE</t>
  </si>
  <si>
    <t>GUARANTA DO NORTE</t>
  </si>
  <si>
    <t>GUIRATINGA</t>
  </si>
  <si>
    <t>INDIAVAI</t>
  </si>
  <si>
    <t>IPIRANGA DO NORTE</t>
  </si>
  <si>
    <t>ITANHANGA</t>
  </si>
  <si>
    <t>ITAUBA</t>
  </si>
  <si>
    <t>ITIQUIRA</t>
  </si>
  <si>
    <t>JACIARA</t>
  </si>
  <si>
    <t>JANGADA</t>
  </si>
  <si>
    <t>JAURU</t>
  </si>
  <si>
    <t>JUARA</t>
  </si>
  <si>
    <t>JUINA</t>
  </si>
  <si>
    <t>JURUENA</t>
  </si>
  <si>
    <t>JUSCIMEIRA</t>
  </si>
  <si>
    <t>LAMBARI D'OESTE</t>
  </si>
  <si>
    <t>LUCAS DO RIO VERDE</t>
  </si>
  <si>
    <t>LUCIARA</t>
  </si>
  <si>
    <t>MARCELANDIA</t>
  </si>
  <si>
    <t>MATUPA</t>
  </si>
  <si>
    <t>MIRASSOL D'OESTE</t>
  </si>
  <si>
    <t>NOBRES</t>
  </si>
  <si>
    <t>NORTELANDIA</t>
  </si>
  <si>
    <t>NOSSA SENHORA DO LIVRAMENTO</t>
  </si>
  <si>
    <t>NOVA BANDEIRANTES</t>
  </si>
  <si>
    <t>NOVA BRASILANDIA</t>
  </si>
  <si>
    <t>NOVA CANAA DO NORTE</t>
  </si>
  <si>
    <t>NOVA GUARITA</t>
  </si>
  <si>
    <t>NOVA LACERDA</t>
  </si>
  <si>
    <t>NOVA MARILANDIA</t>
  </si>
  <si>
    <t>NOVA MARINGA</t>
  </si>
  <si>
    <t>NOVA MUTUM</t>
  </si>
  <si>
    <t>NOVA NAZARE</t>
  </si>
  <si>
    <t>NOVA OLIMPIA</t>
  </si>
  <si>
    <t>NOVA SANTA HELENA</t>
  </si>
  <si>
    <t>NOVA UBIRATA</t>
  </si>
  <si>
    <t>NOVA XAVANTINA</t>
  </si>
  <si>
    <t>NOVO HORIZONTE DO NORTE</t>
  </si>
  <si>
    <t>NOVO MUNDO</t>
  </si>
  <si>
    <t>NOVO SANTO ANTONIO</t>
  </si>
  <si>
    <t>NOVO SAO JOAQUIM</t>
  </si>
  <si>
    <t>PARANAITA</t>
  </si>
  <si>
    <t>PARANATINGA</t>
  </si>
  <si>
    <t>PEDRA PRETA</t>
  </si>
  <si>
    <t>PEIXOTO DE AZEVEDO</t>
  </si>
  <si>
    <t>PLANALTO DA SERRA</t>
  </si>
  <si>
    <t>POCONE</t>
  </si>
  <si>
    <t>PONTAL DO ARAGUAIA</t>
  </si>
  <si>
    <t>PONTE BRANCA</t>
  </si>
  <si>
    <t>PONTES E LACERDA</t>
  </si>
  <si>
    <t>PORTO ALEGRE DO NORTE</t>
  </si>
  <si>
    <t>PORTO DOS GAUCHOS</t>
  </si>
  <si>
    <t>PORTO ESPERIDIAO</t>
  </si>
  <si>
    <t>PORTO ESTRELA</t>
  </si>
  <si>
    <t>POXOREO</t>
  </si>
  <si>
    <t>PRIMAVERA DO LESTE</t>
  </si>
  <si>
    <t>QUERENCIA</t>
  </si>
  <si>
    <t>RESERVA DO CABACAL</t>
  </si>
  <si>
    <t>RIBEIRAO CASCALHEIRA</t>
  </si>
  <si>
    <t>RIBEIRAOZINHO</t>
  </si>
  <si>
    <t>RONDOLANDIA</t>
  </si>
  <si>
    <t>RONDONOPOLIS</t>
  </si>
  <si>
    <t>ROSARIO OESTE</t>
  </si>
  <si>
    <t>SALTO DO CEU</t>
  </si>
  <si>
    <t>SANTA CARMEM</t>
  </si>
  <si>
    <t>SANTA CRUZ DO XINGU</t>
  </si>
  <si>
    <t>SANTA RITA DO TRIVELATO</t>
  </si>
  <si>
    <t>SANTA TEREZINHA</t>
  </si>
  <si>
    <t>SANTO AFONSO</t>
  </si>
  <si>
    <t>SANTO ANTONIO DO LESTE</t>
  </si>
  <si>
    <t>SANTO ANTONIO DO LEVERGER</t>
  </si>
  <si>
    <t>SAO FELIX DO ARAGUAIA</t>
  </si>
  <si>
    <t>SAO JOSE DO POVO</t>
  </si>
  <si>
    <t>SAO JOSE DO RIO CLARO</t>
  </si>
  <si>
    <t>SAO JOSE DO XINGU</t>
  </si>
  <si>
    <t>SAO JOSE DOS QUATRO MARCOS</t>
  </si>
  <si>
    <t>SAO PEDRO DA CIPA</t>
  </si>
  <si>
    <t>SAPEZAL</t>
  </si>
  <si>
    <t>SERRA NOVA DOURADA</t>
  </si>
  <si>
    <t>SINOP</t>
  </si>
  <si>
    <t>SORRISO</t>
  </si>
  <si>
    <t>TABAPORA</t>
  </si>
  <si>
    <t>TANGARA DA SERRA</t>
  </si>
  <si>
    <t>TAPURAH</t>
  </si>
  <si>
    <t>TERRA NOVA DO NORTE</t>
  </si>
  <si>
    <t>TESOURO</t>
  </si>
  <si>
    <t>TORIXOREU</t>
  </si>
  <si>
    <t>UNIAO DO SUL</t>
  </si>
  <si>
    <t>VALE DE SAO DOMINGOS</t>
  </si>
  <si>
    <t>VARZEA GRANDE</t>
  </si>
  <si>
    <t>VERA</t>
  </si>
  <si>
    <t>VILA BELA DA SANTISSIMA TRINDADE</t>
  </si>
  <si>
    <t>VILA RICA</t>
  </si>
  <si>
    <t>ABAETETUBA</t>
  </si>
  <si>
    <t>PA</t>
  </si>
  <si>
    <t>ABEL FIGUEIREDO</t>
  </si>
  <si>
    <t>ACARA</t>
  </si>
  <si>
    <t>AFUA</t>
  </si>
  <si>
    <t>AGUA AZUL DO NORTE</t>
  </si>
  <si>
    <t>ALENQUER</t>
  </si>
  <si>
    <t>ALMEIRIM</t>
  </si>
  <si>
    <t>ALTAMIRA</t>
  </si>
  <si>
    <t>ANAJAS</t>
  </si>
  <si>
    <t>ANANINDEUA</t>
  </si>
  <si>
    <t>ANAPU</t>
  </si>
  <si>
    <t>AUGUSTO CORREA</t>
  </si>
  <si>
    <t>AURORA DO PARA</t>
  </si>
  <si>
    <t>AVEIRO</t>
  </si>
  <si>
    <t>BAGRE</t>
  </si>
  <si>
    <t>BAIAO</t>
  </si>
  <si>
    <t>BANNACH</t>
  </si>
  <si>
    <t>BARCARENA</t>
  </si>
  <si>
    <t>BELTERRA</t>
  </si>
  <si>
    <t>BENEVIDES</t>
  </si>
  <si>
    <t>BOM JESUS DO TOCANTINS</t>
  </si>
  <si>
    <t>BRAGANCA</t>
  </si>
  <si>
    <t>BRASIL NOVO</t>
  </si>
  <si>
    <t>BREJO GRANDE DO ARAGUAIA</t>
  </si>
  <si>
    <t>BREU BRANCO</t>
  </si>
  <si>
    <t>BREVES</t>
  </si>
  <si>
    <t>BUJARU</t>
  </si>
  <si>
    <t>CACHOEIRA DO ARARI</t>
  </si>
  <si>
    <t>CACHOEIRA DO PIRIA</t>
  </si>
  <si>
    <t>CAMETA</t>
  </si>
  <si>
    <t>CANAA DOS CARAJAS</t>
  </si>
  <si>
    <t>CAPANEMA</t>
  </si>
  <si>
    <t>CAPITAO POCO</t>
  </si>
  <si>
    <t>CASTANHAL</t>
  </si>
  <si>
    <t>CHAVES</t>
  </si>
  <si>
    <t>COLARES</t>
  </si>
  <si>
    <t>CONCEICAO DO ARAGUAIA</t>
  </si>
  <si>
    <t>CONCORDIA DO PARA</t>
  </si>
  <si>
    <t>CUMARU DO NORTE</t>
  </si>
  <si>
    <t>CURIONOPOLIS</t>
  </si>
  <si>
    <t>CURRALINHO</t>
  </si>
  <si>
    <t>CURUA</t>
  </si>
  <si>
    <t>CURUCA</t>
  </si>
  <si>
    <t>DOM ELISEU</t>
  </si>
  <si>
    <t>ELDORADO DOS CARAJAS</t>
  </si>
  <si>
    <t>FARO</t>
  </si>
  <si>
    <t>FLORESTA DO ARAGUAIA</t>
  </si>
  <si>
    <t>GARRAFAO DO NORTE</t>
  </si>
  <si>
    <t>GOIANESIA DO PARA</t>
  </si>
  <si>
    <t>GURUPA</t>
  </si>
  <si>
    <t>IGARAPE-ACU</t>
  </si>
  <si>
    <t>IGARAPE-MIRI</t>
  </si>
  <si>
    <t>INHANGAPI</t>
  </si>
  <si>
    <t>IPIXUNA DO PARA</t>
  </si>
  <si>
    <t>IRITUIA</t>
  </si>
  <si>
    <t>ITAITUBA</t>
  </si>
  <si>
    <t>ITUPIRANGA</t>
  </si>
  <si>
    <t>JACAREACANGA</t>
  </si>
  <si>
    <t>JACUNDA</t>
  </si>
  <si>
    <t>JURUTI</t>
  </si>
  <si>
    <t>LIMOEIRO DO AJURU</t>
  </si>
  <si>
    <t>MAE DO RIO</t>
  </si>
  <si>
    <t>MAGALHAES BARATA</t>
  </si>
  <si>
    <t>MARABA</t>
  </si>
  <si>
    <t>MARACANA</t>
  </si>
  <si>
    <t>MARAPANIM</t>
  </si>
  <si>
    <t>MARITUBA</t>
  </si>
  <si>
    <t>MEDICILANDIA</t>
  </si>
  <si>
    <t>MELGACO</t>
  </si>
  <si>
    <t>MOCAJUBA</t>
  </si>
  <si>
    <t>MOJU</t>
  </si>
  <si>
    <t>MONTE ALEGRE</t>
  </si>
  <si>
    <t>MUANA</t>
  </si>
  <si>
    <t>NOVA ESPERANCA DO PIRIA</t>
  </si>
  <si>
    <t>NOVA IPIXUNA</t>
  </si>
  <si>
    <t>NOVA TIMBOTEUA</t>
  </si>
  <si>
    <t>NOVO PROGRESSO</t>
  </si>
  <si>
    <t>NOVO REPARTIMENTO</t>
  </si>
  <si>
    <t>OBIDOS</t>
  </si>
  <si>
    <t>OEIRAS DO PARA</t>
  </si>
  <si>
    <t>ORIXIMINA</t>
  </si>
  <si>
    <t>OUREM</t>
  </si>
  <si>
    <t>OURILANDIA DO NORTE</t>
  </si>
  <si>
    <t>PACAJA</t>
  </si>
  <si>
    <t>PALESTINA DO PARA</t>
  </si>
  <si>
    <t>PARAGOMINAS</t>
  </si>
  <si>
    <t>PARAUAPEBAS</t>
  </si>
  <si>
    <t>PAU D'ARCO</t>
  </si>
  <si>
    <t>PEIXE-BOI</t>
  </si>
  <si>
    <t>PICARRA</t>
  </si>
  <si>
    <t>PLACAS</t>
  </si>
  <si>
    <t>PONTA DE PEDRAS</t>
  </si>
  <si>
    <t>PORTEL</t>
  </si>
  <si>
    <t>PORTO DE MOZ</t>
  </si>
  <si>
    <t>PRAINHA</t>
  </si>
  <si>
    <t>PRIMAVERA</t>
  </si>
  <si>
    <t>QUATIPURU</t>
  </si>
  <si>
    <t>RIO MARIA</t>
  </si>
  <si>
    <t>RONDON DO PARA</t>
  </si>
  <si>
    <t>RUROPOLIS</t>
  </si>
  <si>
    <t>SALINOPOLIS</t>
  </si>
  <si>
    <t>SALVATERRA</t>
  </si>
  <si>
    <t>SANTA BARBARA DO PARA</t>
  </si>
  <si>
    <t>SANTA CRUZ DO ARARI</t>
  </si>
  <si>
    <t>SANTA ISABEL DO PARA</t>
  </si>
  <si>
    <t>SANTA LUZIA DO PARA</t>
  </si>
  <si>
    <t>SANTA MARIA DAS BARREIRAS</t>
  </si>
  <si>
    <t>SANTA MARIA DO PARA</t>
  </si>
  <si>
    <t>SANTANA DO ARAGUAIA</t>
  </si>
  <si>
    <t>SANTAREM</t>
  </si>
  <si>
    <t>SANTAREM NOVO</t>
  </si>
  <si>
    <t>SANTO ANTONIO DO TAUA</t>
  </si>
  <si>
    <t>SAO CAETANO DE ODIVELAS</t>
  </si>
  <si>
    <t>SAO DOMINGOS DO ARAGUAIA</t>
  </si>
  <si>
    <t>SAO DOMINGOS DO CAPIM</t>
  </si>
  <si>
    <t>SAO FELIX DO XINGU</t>
  </si>
  <si>
    <t>SAO FRANCISCO DO PARA</t>
  </si>
  <si>
    <t>SAO GERALDO DO ARAGUAIA</t>
  </si>
  <si>
    <t>SAO JOAO DA PONTA</t>
  </si>
  <si>
    <t>SAO JOAO DE PIRABAS</t>
  </si>
  <si>
    <t>SAO JOAO DO ARAGUAIA</t>
  </si>
  <si>
    <t>SAO MIGUEL DO GUAMA</t>
  </si>
  <si>
    <t>SAO SEBASTIAO DA BOA VISTA</t>
  </si>
  <si>
    <t>SAPUCAIA</t>
  </si>
  <si>
    <t>SENADOR JOSE PORFIRIO</t>
  </si>
  <si>
    <t>SOURE</t>
  </si>
  <si>
    <t>TAILANDIA</t>
  </si>
  <si>
    <t>TERRA ALTA</t>
  </si>
  <si>
    <t>TERRA SANTA</t>
  </si>
  <si>
    <t>TOME-ACU</t>
  </si>
  <si>
    <t>TRACUATEUA</t>
  </si>
  <si>
    <t>TRAIRAO</t>
  </si>
  <si>
    <t>TUCUMA</t>
  </si>
  <si>
    <t>TUCURUI</t>
  </si>
  <si>
    <t>ULIANOPOLIS</t>
  </si>
  <si>
    <t>URUARA</t>
  </si>
  <si>
    <t>VIGIA</t>
  </si>
  <si>
    <t>VISEU</t>
  </si>
  <si>
    <t>VITORIA DO XINGU</t>
  </si>
  <si>
    <t>XINGUARA</t>
  </si>
  <si>
    <t>PB</t>
  </si>
  <si>
    <t>AGUIAR</t>
  </si>
  <si>
    <t>ALAGOA GRANDE</t>
  </si>
  <si>
    <t>ALAGOA NOVA</t>
  </si>
  <si>
    <t>ALAGOINHA</t>
  </si>
  <si>
    <t>ALCANTIL</t>
  </si>
  <si>
    <t>ALGODAO DE JANDAIRA</t>
  </si>
  <si>
    <t>ALHANDRA</t>
  </si>
  <si>
    <t>AMPARO</t>
  </si>
  <si>
    <t>APARECIDA</t>
  </si>
  <si>
    <t>ARACAGI</t>
  </si>
  <si>
    <t>ARARA</t>
  </si>
  <si>
    <t>ARARUNA</t>
  </si>
  <si>
    <t>AREIA</t>
  </si>
  <si>
    <t>AREIA DE BARAUNAS</t>
  </si>
  <si>
    <t>AREIAL</t>
  </si>
  <si>
    <t>AROEIRAS</t>
  </si>
  <si>
    <t>ASSUNCAO</t>
  </si>
  <si>
    <t>BAIA DA TRAICAO</t>
  </si>
  <si>
    <t>BANANEIRAS</t>
  </si>
  <si>
    <t>BARAUNA</t>
  </si>
  <si>
    <t>BARRA DE SANTA ROSA</t>
  </si>
  <si>
    <t>BARRA DE SANTANA</t>
  </si>
  <si>
    <t>BAYEUX</t>
  </si>
  <si>
    <t>BELEM DO BREJO DO CRUZ</t>
  </si>
  <si>
    <t>BERNARDINO BATISTA</t>
  </si>
  <si>
    <t>BOA VENTURA</t>
  </si>
  <si>
    <t>BOA VISTA</t>
  </si>
  <si>
    <t>BOM JESUS</t>
  </si>
  <si>
    <t>BONITO DE SANTA FE</t>
  </si>
  <si>
    <t>BOQUEIRAO</t>
  </si>
  <si>
    <t>BORBOREMA</t>
  </si>
  <si>
    <t>BREJO DO CRUZ</t>
  </si>
  <si>
    <t>BREJO DOS SANTOS</t>
  </si>
  <si>
    <t>CAAPORA</t>
  </si>
  <si>
    <t>CABACEIRAS</t>
  </si>
  <si>
    <t>CABEDELO</t>
  </si>
  <si>
    <t>CACHOEIRA DOS INDIOS</t>
  </si>
  <si>
    <t>CACIMBA DE AREIA</t>
  </si>
  <si>
    <t>CACIMBA DE DENTRO</t>
  </si>
  <si>
    <t>CACIMBAS</t>
  </si>
  <si>
    <t>CAICARA</t>
  </si>
  <si>
    <t>CAJAZEIRAS</t>
  </si>
  <si>
    <t>CAJAZEIRINHAS</t>
  </si>
  <si>
    <t>CALDAS BRANDAO</t>
  </si>
  <si>
    <t>CAMALAU</t>
  </si>
  <si>
    <t>CAMPINA GRANDE</t>
  </si>
  <si>
    <t>CAMPO DE SANTANA</t>
  </si>
  <si>
    <t>CAPIM</t>
  </si>
  <si>
    <t>CARAUBAS</t>
  </si>
  <si>
    <t>CARRAPATEIRA</t>
  </si>
  <si>
    <t>CASSERENGUE</t>
  </si>
  <si>
    <t>CATINGUEIRA</t>
  </si>
  <si>
    <t>CATOLE DO ROCHA</t>
  </si>
  <si>
    <t>CATURITE</t>
  </si>
  <si>
    <t>CONCEICAO</t>
  </si>
  <si>
    <t>CONDADO</t>
  </si>
  <si>
    <t>CONGO</t>
  </si>
  <si>
    <t>COREMAS</t>
  </si>
  <si>
    <t>COXIXOLA</t>
  </si>
  <si>
    <t>CRUZ DO ESPIRITO SANTO</t>
  </si>
  <si>
    <t>CUBATI</t>
  </si>
  <si>
    <t>CUITE</t>
  </si>
  <si>
    <t>CUITE DE MAMANGUAPE</t>
  </si>
  <si>
    <t>CUITEGI</t>
  </si>
  <si>
    <t>CURRAL DE CIMA</t>
  </si>
  <si>
    <t>CURRAL VELHO</t>
  </si>
  <si>
    <t>DAMIAO</t>
  </si>
  <si>
    <t>DESTERRO</t>
  </si>
  <si>
    <t>DIAMANTE</t>
  </si>
  <si>
    <t>DONA INES</t>
  </si>
  <si>
    <t>DUAS ESTRADAS</t>
  </si>
  <si>
    <t>EMAS</t>
  </si>
  <si>
    <t>ESPERANCA</t>
  </si>
  <si>
    <t>FAGUNDES</t>
  </si>
  <si>
    <t>FREI MARTINHO</t>
  </si>
  <si>
    <t>GADO BRAVO</t>
  </si>
  <si>
    <t>GUARABIRA</t>
  </si>
  <si>
    <t>GURINHEM</t>
  </si>
  <si>
    <t>GURJAO</t>
  </si>
  <si>
    <t>IBIARA</t>
  </si>
  <si>
    <t>IGARACY</t>
  </si>
  <si>
    <t>IMACULADA</t>
  </si>
  <si>
    <t>INGA</t>
  </si>
  <si>
    <t>ITABAIANA</t>
  </si>
  <si>
    <t>ITAPORANGA</t>
  </si>
  <si>
    <t>ITAPOROROCA</t>
  </si>
  <si>
    <t>ITATUBA</t>
  </si>
  <si>
    <t>JACARAU</t>
  </si>
  <si>
    <t>JERICO</t>
  </si>
  <si>
    <t>JOAO PESSOA</t>
  </si>
  <si>
    <t>JUAREZ TAVORA</t>
  </si>
  <si>
    <t>JUAZEIRINHO</t>
  </si>
  <si>
    <t>JUNCO DO SERIDO</t>
  </si>
  <si>
    <t>JURIPIRANGA</t>
  </si>
  <si>
    <t>JURU</t>
  </si>
  <si>
    <t>LAGOA</t>
  </si>
  <si>
    <t>LAGOA DE DENTRO</t>
  </si>
  <si>
    <t>LAGOA SECA</t>
  </si>
  <si>
    <t>LASTRO</t>
  </si>
  <si>
    <t>LIVRAMENTO</t>
  </si>
  <si>
    <t>LOGRADOURO</t>
  </si>
  <si>
    <t>LUCENA</t>
  </si>
  <si>
    <t>MAE D'AGUA</t>
  </si>
  <si>
    <t>MALTA</t>
  </si>
  <si>
    <t>MAMANGUAPE</t>
  </si>
  <si>
    <t>MANAIRA</t>
  </si>
  <si>
    <t>MARCACAO</t>
  </si>
  <si>
    <t>MARI</t>
  </si>
  <si>
    <t>MARIZOPOLIS</t>
  </si>
  <si>
    <t>MASSARANDUBA</t>
  </si>
  <si>
    <t>MATARACA</t>
  </si>
  <si>
    <t>MATINHAS</t>
  </si>
  <si>
    <t>MATO GROSSO</t>
  </si>
  <si>
    <t>MATUREIA</t>
  </si>
  <si>
    <t>MOGEIRO</t>
  </si>
  <si>
    <t>MONTADAS</t>
  </si>
  <si>
    <t>MONTE HOREBE</t>
  </si>
  <si>
    <t>MONTEIRO</t>
  </si>
  <si>
    <t>NATUBA</t>
  </si>
  <si>
    <t>NAZAREZINHO</t>
  </si>
  <si>
    <t>NOVA FLORESTA</t>
  </si>
  <si>
    <t>NOVA PALMEIRA</t>
  </si>
  <si>
    <t>OLHO D'AGUA</t>
  </si>
  <si>
    <t>OLIVEDOS</t>
  </si>
  <si>
    <t>OURO VELHO</t>
  </si>
  <si>
    <t>PARARI</t>
  </si>
  <si>
    <t>PASSAGEM</t>
  </si>
  <si>
    <t>PATOS</t>
  </si>
  <si>
    <t>PAULISTA</t>
  </si>
  <si>
    <t>PEDRA LAVRADA</t>
  </si>
  <si>
    <t>PEDRAS DE FOGO</t>
  </si>
  <si>
    <t>PEDRO REGIS</t>
  </si>
  <si>
    <t>PIANCO</t>
  </si>
  <si>
    <t>PICUI</t>
  </si>
  <si>
    <t>PILOES</t>
  </si>
  <si>
    <t>PILOEZINHOS</t>
  </si>
  <si>
    <t>PIRPIRITUBA</t>
  </si>
  <si>
    <t>PITIMBU</t>
  </si>
  <si>
    <t>POCINHOS</t>
  </si>
  <si>
    <t>POCO DANTAS</t>
  </si>
  <si>
    <t>POCO DE JOSE DE MOURA</t>
  </si>
  <si>
    <t>POMBAL</t>
  </si>
  <si>
    <t>PRINCESA ISABEL</t>
  </si>
  <si>
    <t>PUXINANA</t>
  </si>
  <si>
    <t>QUIXABA</t>
  </si>
  <si>
    <t>REMIGIO</t>
  </si>
  <si>
    <t>RIACHAO DO BACAMARTE</t>
  </si>
  <si>
    <t>RIACHAO DO POCO</t>
  </si>
  <si>
    <t>RIACHO DE SANTO ANTONIO</t>
  </si>
  <si>
    <t>RIACHO DOS CAVALOS</t>
  </si>
  <si>
    <t>RIO TINTO</t>
  </si>
  <si>
    <t>SALGADINHO</t>
  </si>
  <si>
    <t>SALGADO DE SAO FELIX</t>
  </si>
  <si>
    <t>SANTA CECILIA</t>
  </si>
  <si>
    <t>SANTA CRUZ</t>
  </si>
  <si>
    <t>SANTANA DE MANGUEIRA</t>
  </si>
  <si>
    <t>SANTANA DOS GARROTES</t>
  </si>
  <si>
    <t>SANTO ANDRE</t>
  </si>
  <si>
    <t>SAO BENTINHO</t>
  </si>
  <si>
    <t>SAO DOMINGOS DE POMBAL</t>
  </si>
  <si>
    <t>SAO DOMINGOS DO CARIRI</t>
  </si>
  <si>
    <t>SAO JOAO DO CARIRI</t>
  </si>
  <si>
    <t>SAO JOAO DO RIO DO PEIXE</t>
  </si>
  <si>
    <t>SAO JOAO DO TIGRE</t>
  </si>
  <si>
    <t>SAO JOSE DA LAGOA TAPADA</t>
  </si>
  <si>
    <t>SAO JOSE DE CAIANA</t>
  </si>
  <si>
    <t>SAO JOSE DE ESPINHARAS</t>
  </si>
  <si>
    <t>SAO JOSE DE PIRANHAS</t>
  </si>
  <si>
    <t>SAO JOSE DE PRINCESA</t>
  </si>
  <si>
    <t>SAO JOSE DO BONFIM</t>
  </si>
  <si>
    <t>SAO JOSE DO BREJO DO CRUZ</t>
  </si>
  <si>
    <t>SAO JOSE DO SABUGI</t>
  </si>
  <si>
    <t>SAO JOSE DOS CORDEIROS</t>
  </si>
  <si>
    <t>SAO JOSE DOS RAMOS</t>
  </si>
  <si>
    <t>SAO MAMEDE</t>
  </si>
  <si>
    <t>SAO MIGUEL DE TAIPU</t>
  </si>
  <si>
    <t>SAO SEBASTIAO DE LAGOA DE ROCA</t>
  </si>
  <si>
    <t>SAO SEBASTIAO DO UMBUZEIRO</t>
  </si>
  <si>
    <t>SAPE</t>
  </si>
  <si>
    <t>SERIDO</t>
  </si>
  <si>
    <t>SERRA BRANCA</t>
  </si>
  <si>
    <t>SERRA DA RAIZ</t>
  </si>
  <si>
    <t>SERRA GRANDE</t>
  </si>
  <si>
    <t>SERRA REDONDA</t>
  </si>
  <si>
    <t>SERRARIA</t>
  </si>
  <si>
    <t>SERTAOZINHO</t>
  </si>
  <si>
    <t>SOBRADO</t>
  </si>
  <si>
    <t>SOLANEA</t>
  </si>
  <si>
    <t>SOLEDADE</t>
  </si>
  <si>
    <t>SOSSEGO</t>
  </si>
  <si>
    <t>SOUSA</t>
  </si>
  <si>
    <t>SUME</t>
  </si>
  <si>
    <t>TAVARES</t>
  </si>
  <si>
    <t>TEIXEIRA</t>
  </si>
  <si>
    <t>TENORIO</t>
  </si>
  <si>
    <t>TRIUNFO</t>
  </si>
  <si>
    <t>UIRAUNA</t>
  </si>
  <si>
    <t>UMBUZEIRO</t>
  </si>
  <si>
    <t>VARZEA</t>
  </si>
  <si>
    <t>VIEIROPOLIS</t>
  </si>
  <si>
    <t>VISTA SERRANA</t>
  </si>
  <si>
    <t>ZABELE</t>
  </si>
  <si>
    <t>ABREU E LIMA</t>
  </si>
  <si>
    <t>PE</t>
  </si>
  <si>
    <t>AFOGADOS DA INGAZEIRA</t>
  </si>
  <si>
    <t>AFRANIO</t>
  </si>
  <si>
    <t>AGRESTINA</t>
  </si>
  <si>
    <t>AGUA PRETA</t>
  </si>
  <si>
    <t>AGUAS BELAS</t>
  </si>
  <si>
    <t>ALIANCA</t>
  </si>
  <si>
    <t>ALTINHO</t>
  </si>
  <si>
    <t>AMARAJI</t>
  </si>
  <si>
    <t>ANGELIM</t>
  </si>
  <si>
    <t>ARARIPINA</t>
  </si>
  <si>
    <t>ARCOVERDE</t>
  </si>
  <si>
    <t>BARRA DE GUABIRABA</t>
  </si>
  <si>
    <t>BARREIROS</t>
  </si>
  <si>
    <t>BELEM DE MARIA</t>
  </si>
  <si>
    <t>BELEM DE SAO FRANCISCO</t>
  </si>
  <si>
    <t>BELO JARDIM</t>
  </si>
  <si>
    <t>BETANIA</t>
  </si>
  <si>
    <t>BEZERROS</t>
  </si>
  <si>
    <t>BODOCO</t>
  </si>
  <si>
    <t>BOM CONSELHO</t>
  </si>
  <si>
    <t>BREJAO</t>
  </si>
  <si>
    <t>BREJINHO</t>
  </si>
  <si>
    <t>BREJO DA MADRE DE DEUS</t>
  </si>
  <si>
    <t>BUENOS AIRES</t>
  </si>
  <si>
    <t>BUIQUE</t>
  </si>
  <si>
    <t>CABO DE SANTO AGOSTINHO</t>
  </si>
  <si>
    <t>CABROBO</t>
  </si>
  <si>
    <t>CACHOEIRINHA</t>
  </si>
  <si>
    <t>CAETES</t>
  </si>
  <si>
    <t>CALCADO</t>
  </si>
  <si>
    <t>CALUMBI</t>
  </si>
  <si>
    <t>CAMARAGIBE</t>
  </si>
  <si>
    <t>CAMOCIM DE SAO FELIX</t>
  </si>
  <si>
    <t>CAMUTANGA</t>
  </si>
  <si>
    <t>CANHOTINHO</t>
  </si>
  <si>
    <t>CAPOEIRAS</t>
  </si>
  <si>
    <t>CARNAIBA</t>
  </si>
  <si>
    <t>CARNAUBEIRA DA PENHA</t>
  </si>
  <si>
    <t>CARPINA</t>
  </si>
  <si>
    <t>CARUARU</t>
  </si>
  <si>
    <t>CASINHAS</t>
  </si>
  <si>
    <t>CATENDE</t>
  </si>
  <si>
    <t>CHA DE ALEGRIA</t>
  </si>
  <si>
    <t>CHA GRANDE</t>
  </si>
  <si>
    <t>CORRENTES</t>
  </si>
  <si>
    <t>CORTES</t>
  </si>
  <si>
    <t>CUMARU</t>
  </si>
  <si>
    <t>CUPIRA</t>
  </si>
  <si>
    <t>CUSTODIA</t>
  </si>
  <si>
    <t>DORMENTES</t>
  </si>
  <si>
    <t>ESCADA</t>
  </si>
  <si>
    <t>EXU</t>
  </si>
  <si>
    <t>FEIRA NOVA</t>
  </si>
  <si>
    <t>FERNANDO DE NORONHA</t>
  </si>
  <si>
    <t>FERREIROS</t>
  </si>
  <si>
    <t>FLORES</t>
  </si>
  <si>
    <t>FLORESTA</t>
  </si>
  <si>
    <t>FREI MIGUELINHO</t>
  </si>
  <si>
    <t>GAMELEIRA</t>
  </si>
  <si>
    <t>GARANHUNS</t>
  </si>
  <si>
    <t>GLORIA DO GOITA</t>
  </si>
  <si>
    <t>GRANITO</t>
  </si>
  <si>
    <t>GRAVATA</t>
  </si>
  <si>
    <t>IATI</t>
  </si>
  <si>
    <t>IBIMIRIM</t>
  </si>
  <si>
    <t>IBIRAJUBA</t>
  </si>
  <si>
    <t>IGARASSU</t>
  </si>
  <si>
    <t>IGUARACI</t>
  </si>
  <si>
    <t>ILHA DE ITAMARACA</t>
  </si>
  <si>
    <t>INAJA</t>
  </si>
  <si>
    <t>INGAZEIRA</t>
  </si>
  <si>
    <t>IPOJUCA</t>
  </si>
  <si>
    <t>IPUBI</t>
  </si>
  <si>
    <t>ITACURUBA</t>
  </si>
  <si>
    <t>ITAIBA</t>
  </si>
  <si>
    <t>ITAPETIM</t>
  </si>
  <si>
    <t>ITAPISSUMA</t>
  </si>
  <si>
    <t>ITAQUITINGA</t>
  </si>
  <si>
    <t>JABOATAO DOS GUARARAPES</t>
  </si>
  <si>
    <t>JAQUEIRA</t>
  </si>
  <si>
    <t>JATAUBA</t>
  </si>
  <si>
    <t>JOAO ALFREDO</t>
  </si>
  <si>
    <t>JOAQUIM NABUCO</t>
  </si>
  <si>
    <t>JUCATI</t>
  </si>
  <si>
    <t>JUPI</t>
  </si>
  <si>
    <t>JUREMA</t>
  </si>
  <si>
    <t>LAGOA DO CARRO</t>
  </si>
  <si>
    <t>LAGOA DO ITAENGA</t>
  </si>
  <si>
    <t>LAGOA DO OURO</t>
  </si>
  <si>
    <t>LAGOA DOS GATOS</t>
  </si>
  <si>
    <t>LAJEDO</t>
  </si>
  <si>
    <t>LIMOEIRO</t>
  </si>
  <si>
    <t>MACAPARANA</t>
  </si>
  <si>
    <t>MACHADOS</t>
  </si>
  <si>
    <t>MANARI</t>
  </si>
  <si>
    <t>MARAIAL</t>
  </si>
  <si>
    <t>MIRANDIBA</t>
  </si>
  <si>
    <t>MOREILANDIA</t>
  </si>
  <si>
    <t>MORENO</t>
  </si>
  <si>
    <t>NAZARE DA MATA</t>
  </si>
  <si>
    <t>OLINDA</t>
  </si>
  <si>
    <t>OROBO</t>
  </si>
  <si>
    <t>OROCO</t>
  </si>
  <si>
    <t>OURICURI</t>
  </si>
  <si>
    <t>PALMARES</t>
  </si>
  <si>
    <t>PALMEIRINA</t>
  </si>
  <si>
    <t>PANELAS</t>
  </si>
  <si>
    <t>PARANATAMA</t>
  </si>
  <si>
    <t>PARNAMIRIM</t>
  </si>
  <si>
    <t>PASSIRA</t>
  </si>
  <si>
    <t>PAUDALHO</t>
  </si>
  <si>
    <t>PEDRA</t>
  </si>
  <si>
    <t>PESQUEIRA</t>
  </si>
  <si>
    <t>PETROLANDIA</t>
  </si>
  <si>
    <t>PETROLINA</t>
  </si>
  <si>
    <t>POCAO</t>
  </si>
  <si>
    <t>POMBOS</t>
  </si>
  <si>
    <t>QUIPAPA</t>
  </si>
  <si>
    <t>RECIFE</t>
  </si>
  <si>
    <t>RIACHO DAS ALMAS</t>
  </si>
  <si>
    <t>RIBEIRAO</t>
  </si>
  <si>
    <t>RIO FORMOSO</t>
  </si>
  <si>
    <t>SAIRE</t>
  </si>
  <si>
    <t>SALGUEIRO</t>
  </si>
  <si>
    <t>SALOA</t>
  </si>
  <si>
    <t>SANHARO</t>
  </si>
  <si>
    <t>SANTA CRUZ DA BAIXA VERDE</t>
  </si>
  <si>
    <t>SANTA CRUZ DO CAPIBARIBE</t>
  </si>
  <si>
    <t>SANTA FILOMENA</t>
  </si>
  <si>
    <t>SANTA MARIA DA BOA VISTA</t>
  </si>
  <si>
    <t>SANTA MARIA DO CAMBUCA</t>
  </si>
  <si>
    <t>SAO BENEDITO DO SUL</t>
  </si>
  <si>
    <t>SAO BENTO DO UNA</t>
  </si>
  <si>
    <t>SAO CAITANO</t>
  </si>
  <si>
    <t>SAO JOAO</t>
  </si>
  <si>
    <t>SAO JOAQUIM DO MONTE</t>
  </si>
  <si>
    <t>SAO JOSE DA COROA GRANDE</t>
  </si>
  <si>
    <t>SAO JOSE DO BELMONTE</t>
  </si>
  <si>
    <t>SAO JOSE DO EGITO</t>
  </si>
  <si>
    <t>SAO LOURENCO DA MATA</t>
  </si>
  <si>
    <t>SERRA TALHADA</t>
  </si>
  <si>
    <t>SERRITA</t>
  </si>
  <si>
    <t>SERTANIA</t>
  </si>
  <si>
    <t>SIRINHAEM</t>
  </si>
  <si>
    <t>SOLIDAO</t>
  </si>
  <si>
    <t>SURUBIM</t>
  </si>
  <si>
    <t>TABIRA</t>
  </si>
  <si>
    <t>TACAIMBO</t>
  </si>
  <si>
    <t>TACARATU</t>
  </si>
  <si>
    <t>TAMANDARE</t>
  </si>
  <si>
    <t>TAQUARITINGA DO NORTE</t>
  </si>
  <si>
    <t>TEREZINHA</t>
  </si>
  <si>
    <t>TIMBAUBA</t>
  </si>
  <si>
    <t>TORITAMA</t>
  </si>
  <si>
    <t>TRACUNHAEM</t>
  </si>
  <si>
    <t>TUPANATINGA</t>
  </si>
  <si>
    <t>TUPARETAMA</t>
  </si>
  <si>
    <t>VENTUROSA</t>
  </si>
  <si>
    <t>VERDEJANTE</t>
  </si>
  <si>
    <t>VERTENTE DO LERIO</t>
  </si>
  <si>
    <t>VERTENTES</t>
  </si>
  <si>
    <t>VICENCIA</t>
  </si>
  <si>
    <t>VITORIA DE SANTO ANTAO</t>
  </si>
  <si>
    <t>XEXEU</t>
  </si>
  <si>
    <t>ACAUA</t>
  </si>
  <si>
    <t>PI</t>
  </si>
  <si>
    <t>AGRICOLANDIA</t>
  </si>
  <si>
    <t>ALAGOINHA DO PIAUI</t>
  </si>
  <si>
    <t>ALEGRETE DO PIAUI</t>
  </si>
  <si>
    <t>ALTO LONGA</t>
  </si>
  <si>
    <t>ALTOS</t>
  </si>
  <si>
    <t>ALVORADA DO GURGUEIA</t>
  </si>
  <si>
    <t>AMARANTE</t>
  </si>
  <si>
    <t>ANGICAL DO PIAUI</t>
  </si>
  <si>
    <t>ANISIO DE ABREU</t>
  </si>
  <si>
    <t>ANTONIO ALMEIDA</t>
  </si>
  <si>
    <t>AROAZES</t>
  </si>
  <si>
    <t>AROEIRAS DO ITAIM</t>
  </si>
  <si>
    <t>ARRAIAL</t>
  </si>
  <si>
    <t>ASSUNCAO DO PIAUI</t>
  </si>
  <si>
    <t>AVELINO LOPES</t>
  </si>
  <si>
    <t>BAIXA GRANDE DO RIBEIRO</t>
  </si>
  <si>
    <t>BARRA D'ALCANTARA</t>
  </si>
  <si>
    <t>BARRAS</t>
  </si>
  <si>
    <t>BARREIRAS DO PIAUI</t>
  </si>
  <si>
    <t>BARRO DURO</t>
  </si>
  <si>
    <t>BELA VISTA DO PIAUI</t>
  </si>
  <si>
    <t>BELEM DO PIAUI</t>
  </si>
  <si>
    <t>BENEDITINOS</t>
  </si>
  <si>
    <t>BERTOLINIA</t>
  </si>
  <si>
    <t>BETANIA DO PIAUI</t>
  </si>
  <si>
    <t>BOA HORA</t>
  </si>
  <si>
    <t>BOCAINA</t>
  </si>
  <si>
    <t>BOM PRINCIPIO DO PIAUI</t>
  </si>
  <si>
    <t>BONFIM DO PIAUI</t>
  </si>
  <si>
    <t>BOQUEIRAO DO PIAUI</t>
  </si>
  <si>
    <t>BRASILEIRA</t>
  </si>
  <si>
    <t>BREJO DO PIAUI</t>
  </si>
  <si>
    <t>BURITI DOS LOPES</t>
  </si>
  <si>
    <t>BURITI DOS MONTES</t>
  </si>
  <si>
    <t>CABECEIRAS DO PIAUI</t>
  </si>
  <si>
    <t>CAJAZEIRAS DO PIAUI</t>
  </si>
  <si>
    <t>CAJUEIRO DA PRAIA</t>
  </si>
  <si>
    <t>CALDEIRAO GRANDE DO PIAUI</t>
  </si>
  <si>
    <t>CAMPINAS DO PIAUI</t>
  </si>
  <si>
    <t>CAMPO ALEGRE DO FIDALGO</t>
  </si>
  <si>
    <t>CAMPO GRANDE DO PIAUI</t>
  </si>
  <si>
    <t>CAMPO LARGO DO PIAUI</t>
  </si>
  <si>
    <t>CAMPO MAIOR</t>
  </si>
  <si>
    <t>CANAVIEIRA</t>
  </si>
  <si>
    <t>CANTO DO BURITI</t>
  </si>
  <si>
    <t>CAPITAO DE CAMPOS</t>
  </si>
  <si>
    <t>CAPITAO GERVASIO OLIVEIRA</t>
  </si>
  <si>
    <t>CARAUBAS DO PIAUI</t>
  </si>
  <si>
    <t>CARIDADE DO PIAUI</t>
  </si>
  <si>
    <t>CASTELO DO PIAUI</t>
  </si>
  <si>
    <t>CAXINGO</t>
  </si>
  <si>
    <t>COCAL</t>
  </si>
  <si>
    <t>COCAL DE TELHA</t>
  </si>
  <si>
    <t>COCAL DOS ALVES</t>
  </si>
  <si>
    <t>COIVARAS</t>
  </si>
  <si>
    <t>COLONIA DO GURGUEIA</t>
  </si>
  <si>
    <t>COLONIA DO PIAUI</t>
  </si>
  <si>
    <t>CONCEICAO DO CANINDE</t>
  </si>
  <si>
    <t>CORONEL JOSE DIAS</t>
  </si>
  <si>
    <t>CORRENTE</t>
  </si>
  <si>
    <t>CRISTALANDIA DO PIAUI</t>
  </si>
  <si>
    <t>CRISTINO CASTRO</t>
  </si>
  <si>
    <t>CURIMATA</t>
  </si>
  <si>
    <t>CURRAIS</t>
  </si>
  <si>
    <t>CURRAL NOVO DO PIAUI</t>
  </si>
  <si>
    <t>CURRALINHOS</t>
  </si>
  <si>
    <t>DEMERVAL LOBAO</t>
  </si>
  <si>
    <t>DIRCEU ARCOVERDE</t>
  </si>
  <si>
    <t>DOM EXPEDITO LOPES</t>
  </si>
  <si>
    <t>DOM INOCENCIO</t>
  </si>
  <si>
    <t>DOMINGOS MOURAO</t>
  </si>
  <si>
    <t>ELESBAO VELOSO</t>
  </si>
  <si>
    <t>ELISEU MARTINS</t>
  </si>
  <si>
    <t>ESPERANTINA</t>
  </si>
  <si>
    <t>FARTURA DO PIAUI</t>
  </si>
  <si>
    <t>FLORES DO PIAUI</t>
  </si>
  <si>
    <t>FLORESTA DO PIAUI</t>
  </si>
  <si>
    <t>FLORIANO</t>
  </si>
  <si>
    <t>FRANCINOPOLIS</t>
  </si>
  <si>
    <t>FRANCISCO AYRES</t>
  </si>
  <si>
    <t>FRANCISCO MACEDO</t>
  </si>
  <si>
    <t>FRANCISCO SANTOS</t>
  </si>
  <si>
    <t>FRONTEIRAS</t>
  </si>
  <si>
    <t>GEMINIANO</t>
  </si>
  <si>
    <t>GILBUES</t>
  </si>
  <si>
    <t>GUADALUPE</t>
  </si>
  <si>
    <t>GUARIBAS</t>
  </si>
  <si>
    <t>HUGO NAPOLEAO</t>
  </si>
  <si>
    <t>ILHA GRANDE</t>
  </si>
  <si>
    <t>INHUMA</t>
  </si>
  <si>
    <t>IPIRANGA DO PIAUI</t>
  </si>
  <si>
    <t>ISAIAS COELHO</t>
  </si>
  <si>
    <t>ITAINOPOLIS</t>
  </si>
  <si>
    <t>ITAUEIRA</t>
  </si>
  <si>
    <t>JACOBINA DO PIAUI</t>
  </si>
  <si>
    <t>JAICOS</t>
  </si>
  <si>
    <t>JARDIM DO MULATO</t>
  </si>
  <si>
    <t>JATOBA DO PIAUI</t>
  </si>
  <si>
    <t>JERUMENHA</t>
  </si>
  <si>
    <t>JOAO COSTA</t>
  </si>
  <si>
    <t>JOAQUIM PIRES</t>
  </si>
  <si>
    <t>JOCA MARQUES</t>
  </si>
  <si>
    <t>JOSE DE FREITAS</t>
  </si>
  <si>
    <t>JUAZEIRO DO PIAUI</t>
  </si>
  <si>
    <t>JULIO BORGES</t>
  </si>
  <si>
    <t>LAGOA ALEGRE</t>
  </si>
  <si>
    <t>LAGOA DE SAO FRANCISCO</t>
  </si>
  <si>
    <t>LAGOA DO BARRO DO PIAUI</t>
  </si>
  <si>
    <t>LAGOA DO PIAUI</t>
  </si>
  <si>
    <t>LAGOA DO SITIO</t>
  </si>
  <si>
    <t>LAGOINHA DO PIAUI</t>
  </si>
  <si>
    <t>LANDRI SALES</t>
  </si>
  <si>
    <t>LUIS CORREIA</t>
  </si>
  <si>
    <t>LUZILANDIA</t>
  </si>
  <si>
    <t>MADEIRO</t>
  </si>
  <si>
    <t>MANOEL EMIDIO</t>
  </si>
  <si>
    <t>MARCOLANDIA</t>
  </si>
  <si>
    <t>MARCOS PARENTE</t>
  </si>
  <si>
    <t>MASSAPE DO PIAUI</t>
  </si>
  <si>
    <t>MATIAS OLIMPIO</t>
  </si>
  <si>
    <t>MIGUEL ALVES</t>
  </si>
  <si>
    <t>MIGUEL LEAO</t>
  </si>
  <si>
    <t>MILTON BRANDAO</t>
  </si>
  <si>
    <t>MONSENHOR GIL</t>
  </si>
  <si>
    <t>MONSENHOR HIPOLITO</t>
  </si>
  <si>
    <t>MONTE ALEGRE DO PIAUI</t>
  </si>
  <si>
    <t>MORRO CABECA NO TEMPO</t>
  </si>
  <si>
    <t>MORRO DO CHAPEU DO PIAUI</t>
  </si>
  <si>
    <t>MURICI DOS PORTELAS</t>
  </si>
  <si>
    <t>NAZARE DO PIAUI</t>
  </si>
  <si>
    <t>NOSSA SENHORA DE NAZARE</t>
  </si>
  <si>
    <t>NOSSA SENHORA DOS REMEDIOS</t>
  </si>
  <si>
    <t>NOVA SANTA RITA</t>
  </si>
  <si>
    <t>NOVO ORIENTE DO PIAUI</t>
  </si>
  <si>
    <t>OEIRAS</t>
  </si>
  <si>
    <t>OLHO D'AGUA DO PIAUI</t>
  </si>
  <si>
    <t>PADRE MARCOS</t>
  </si>
  <si>
    <t>PAES LANDIM</t>
  </si>
  <si>
    <t>PAJEU DO PIAUI</t>
  </si>
  <si>
    <t>PALMEIRA DO PIAUI</t>
  </si>
  <si>
    <t>PALMEIRAIS</t>
  </si>
  <si>
    <t>PAQUETA</t>
  </si>
  <si>
    <t>PARNAGUA</t>
  </si>
  <si>
    <t>PARNAIBA</t>
  </si>
  <si>
    <t>PASSAGEM FRANCA DO PIAUI</t>
  </si>
  <si>
    <t>PATOS DO PIAUI</t>
  </si>
  <si>
    <t>PAU D'ARCO DO PIAUI</t>
  </si>
  <si>
    <t>PAULISTANA</t>
  </si>
  <si>
    <t>PAVUSSU</t>
  </si>
  <si>
    <t>PEDRO II</t>
  </si>
  <si>
    <t>PEDRO LAURENTINO</t>
  </si>
  <si>
    <t>PICOS</t>
  </si>
  <si>
    <t>PIMENTEIRAS</t>
  </si>
  <si>
    <t>PIO IX</t>
  </si>
  <si>
    <t>PIRACURUCA</t>
  </si>
  <si>
    <t>PIRIPIRI</t>
  </si>
  <si>
    <t>PORTO</t>
  </si>
  <si>
    <t>PORTO ALEGRE DO PIAUI</t>
  </si>
  <si>
    <t>PRATA DO PIAUI</t>
  </si>
  <si>
    <t>QUEIMADA NOVA</t>
  </si>
  <si>
    <t>REDENCAO DO GURGUEIA</t>
  </si>
  <si>
    <t>REGENERACAO</t>
  </si>
  <si>
    <t>RIACHO FRIO</t>
  </si>
  <si>
    <t>RIBEIRA DO PIAUI</t>
  </si>
  <si>
    <t>RIBEIRO GONCALVES</t>
  </si>
  <si>
    <t>RIO GRANDE DO PIAUI</t>
  </si>
  <si>
    <t>SANTA CRUZ DO PIAUI</t>
  </si>
  <si>
    <t>SANTA CRUZ DOS MILAGRES</t>
  </si>
  <si>
    <t>SANTA LUZ</t>
  </si>
  <si>
    <t>SANTA ROSA DO PIAUI</t>
  </si>
  <si>
    <t>SANTANA DO PIAUI</t>
  </si>
  <si>
    <t>SANTO ANTONIO DE LISBOA</t>
  </si>
  <si>
    <t>SANTO ANTONIO DOS MILAGRES</t>
  </si>
  <si>
    <t>SANTO INACIO DO PIAUI</t>
  </si>
  <si>
    <t>SAO BRAZ DO PIAUI</t>
  </si>
  <si>
    <t>SAO FELIX DO PIAUI</t>
  </si>
  <si>
    <t>SAO FRANCISCO DE ASSIS DO PIAUI</t>
  </si>
  <si>
    <t>SAO FRANCISCO DO PIAUI</t>
  </si>
  <si>
    <t>SAO GONCALO DO GURGUEIA</t>
  </si>
  <si>
    <t>SAO GONCALO DO PIAUI</t>
  </si>
  <si>
    <t>SAO JOAO DA CANABRAVA</t>
  </si>
  <si>
    <t>SAO JOAO DA FRONTEIRA</t>
  </si>
  <si>
    <t>SAO JOAO DA SERRA</t>
  </si>
  <si>
    <t>SAO JOAO DA VARJOTA</t>
  </si>
  <si>
    <t>SAO JOAO DO ARRAIAL</t>
  </si>
  <si>
    <t>SAO JOAO DO PIAUI</t>
  </si>
  <si>
    <t>SAO JOSE DO PEIXE</t>
  </si>
  <si>
    <t>SAO JOSE DO PIAUI</t>
  </si>
  <si>
    <t>SAO JULIAO</t>
  </si>
  <si>
    <t>SAO LOURENCO DO PIAUI</t>
  </si>
  <si>
    <t>SAO LUIS DO PIAUI</t>
  </si>
  <si>
    <t>SAO MIGUEL DA BAIXA GRANDE</t>
  </si>
  <si>
    <t>SAO MIGUEL DO FIDALGO</t>
  </si>
  <si>
    <t>SAO MIGUEL DO TAPUIO</t>
  </si>
  <si>
    <t>SAO PEDRO DO PIAUI</t>
  </si>
  <si>
    <t>SAO RAIMUNDO NONATO</t>
  </si>
  <si>
    <t>SEBASTIAO BARROS</t>
  </si>
  <si>
    <t>SEBASTIAO LEAL</t>
  </si>
  <si>
    <t>SIGEFREDO PACHECO</t>
  </si>
  <si>
    <t>SIMOES</t>
  </si>
  <si>
    <t>SIMPLICIO MENDES</t>
  </si>
  <si>
    <t>SOCORRO DO PIAUI</t>
  </si>
  <si>
    <t>SUSSUAPARA</t>
  </si>
  <si>
    <t>TAMBORIL DO PIAUI</t>
  </si>
  <si>
    <t>TANQUE DO PIAUI</t>
  </si>
  <si>
    <t>TERESINA</t>
  </si>
  <si>
    <t>UNIAO</t>
  </si>
  <si>
    <t>URUCUI</t>
  </si>
  <si>
    <t>VALENCA DO PIAUI</t>
  </si>
  <si>
    <t>VARZEA BRANCA</t>
  </si>
  <si>
    <t>VERA MENDES</t>
  </si>
  <si>
    <t>VILA NOVA DO PIAUI</t>
  </si>
  <si>
    <t>WALL FERRAZ</t>
  </si>
  <si>
    <t>ABATIA</t>
  </si>
  <si>
    <t>PR</t>
  </si>
  <si>
    <t>ADRIANOPOLIS</t>
  </si>
  <si>
    <t>AGUDOS DO SUL</t>
  </si>
  <si>
    <t>ALMIRANTE TAMANDARE</t>
  </si>
  <si>
    <t>ALTAMIRA DO PARANA</t>
  </si>
  <si>
    <t>ALTO PARAISO</t>
  </si>
  <si>
    <t>ALTO PARANA</t>
  </si>
  <si>
    <t>ALTO PIQUIRI</t>
  </si>
  <si>
    <t>ALTONIA</t>
  </si>
  <si>
    <t>ALVORADA DO SUL</t>
  </si>
  <si>
    <t>AMAPORA</t>
  </si>
  <si>
    <t>AMPERE</t>
  </si>
  <si>
    <t>ANAHY</t>
  </si>
  <si>
    <t>ANDIRA</t>
  </si>
  <si>
    <t>ANGULO</t>
  </si>
  <si>
    <t>ANTONINA</t>
  </si>
  <si>
    <t>ANTONIO OLINTO</t>
  </si>
  <si>
    <t>APUCARANA</t>
  </si>
  <si>
    <t>ARAPONGAS</t>
  </si>
  <si>
    <t>ARAPOTI</t>
  </si>
  <si>
    <t>ARAUCARIA</t>
  </si>
  <si>
    <t>ARIRANHA DO IVAI</t>
  </si>
  <si>
    <t>ASSAI</t>
  </si>
  <si>
    <t>ASSIS CHATEAUBRIAND</t>
  </si>
  <si>
    <t>ASTORGA</t>
  </si>
  <si>
    <t>BALSA NOVA</t>
  </si>
  <si>
    <t>BARBOSA FERRAZ</t>
  </si>
  <si>
    <t>BARRA DO JACARE</t>
  </si>
  <si>
    <t>BARRACAO</t>
  </si>
  <si>
    <t>BELA VISTA DA CAROBA</t>
  </si>
  <si>
    <t>BELA VISTA DO PARAISO</t>
  </si>
  <si>
    <t>BITURUNA</t>
  </si>
  <si>
    <t>BOA ESPERANCA DO IGUACU</t>
  </si>
  <si>
    <t>BOA VENTURA DE SAO ROQUE</t>
  </si>
  <si>
    <t>BOA VISTA DA APARECIDA</t>
  </si>
  <si>
    <t>BOCAIUVA DO SUL</t>
  </si>
  <si>
    <t>BOM JESUS DO SUL</t>
  </si>
  <si>
    <t>BOM SUCESSO DO SUL</t>
  </si>
  <si>
    <t>BORRAZOPOLIS</t>
  </si>
  <si>
    <t>BRAGANEY</t>
  </si>
  <si>
    <t>BRASILANDIA DO SUL</t>
  </si>
  <si>
    <t>CAFEARA</t>
  </si>
  <si>
    <t>CAFELANDIA</t>
  </si>
  <si>
    <t>CAFEZAL DO SUL</t>
  </si>
  <si>
    <t>CALIFORNIA</t>
  </si>
  <si>
    <t>CAMBARA</t>
  </si>
  <si>
    <t>CAMBE</t>
  </si>
  <si>
    <t>CAMBIRA</t>
  </si>
  <si>
    <t>CAMPINA DA LAGOA</t>
  </si>
  <si>
    <t>CAMPINA DO SIMAO</t>
  </si>
  <si>
    <t>CAMPINA GRANDE DO SUL</t>
  </si>
  <si>
    <t>CAMPO BONITO</t>
  </si>
  <si>
    <t>CAMPO DO TENENTE</t>
  </si>
  <si>
    <t>CAMPO LARGO</t>
  </si>
  <si>
    <t>CAMPO MAGRO</t>
  </si>
  <si>
    <t>CAMPO MOURAO</t>
  </si>
  <si>
    <t>CANDIDO DE ABREU</t>
  </si>
  <si>
    <t>CANDOI</t>
  </si>
  <si>
    <t>CAPITAO LEONIDAS MARQUES</t>
  </si>
  <si>
    <t>CARAMBEI</t>
  </si>
  <si>
    <t>CARLOPOLIS</t>
  </si>
  <si>
    <t>CASTRO</t>
  </si>
  <si>
    <t>CATANDUVAS</t>
  </si>
  <si>
    <t>CENTENARIO DO SUL</t>
  </si>
  <si>
    <t>CERRO AZUL</t>
  </si>
  <si>
    <t>CEU AZUL</t>
  </si>
  <si>
    <t>CHOPINZINHO</t>
  </si>
  <si>
    <t>CIANORTE</t>
  </si>
  <si>
    <t>CIDADE GAUCHA</t>
  </si>
  <si>
    <t>CLEVELANDIA</t>
  </si>
  <si>
    <t>COLOMBO</t>
  </si>
  <si>
    <t>COLORADO</t>
  </si>
  <si>
    <t>CONGONHINHAS</t>
  </si>
  <si>
    <t>CONSELHEIRO MAIRINCK</t>
  </si>
  <si>
    <t>CONTENDA</t>
  </si>
  <si>
    <t>CORBELIA</t>
  </si>
  <si>
    <t>CORNELIO PROCOPIO</t>
  </si>
  <si>
    <t>CORONEL DOMINGOS SOARES</t>
  </si>
  <si>
    <t>CORONEL VIVIDA</t>
  </si>
  <si>
    <t>CORUMBATAI DO SUL</t>
  </si>
  <si>
    <t>CRUZ MACHADO</t>
  </si>
  <si>
    <t>CRUZEIRO DO IGUACU</t>
  </si>
  <si>
    <t>CRUZEIRO DO OESTE</t>
  </si>
  <si>
    <t>CRUZMALTINA</t>
  </si>
  <si>
    <t>CURITIBA</t>
  </si>
  <si>
    <t>CURIUVA</t>
  </si>
  <si>
    <t>DIAMANTE DO NORTE</t>
  </si>
  <si>
    <t>DIAMANTE DO SUL</t>
  </si>
  <si>
    <t>DIAMANTE D'OESTE</t>
  </si>
  <si>
    <t>DOIS VIZINHOS</t>
  </si>
  <si>
    <t>DOUTOR CAMARGO</t>
  </si>
  <si>
    <t>DOUTOR ULYSSES</t>
  </si>
  <si>
    <t>ENEAS MARQUES</t>
  </si>
  <si>
    <t>ENGENHEIRO BELTRAO</t>
  </si>
  <si>
    <t>ENTRE RIOS DO OESTE</t>
  </si>
  <si>
    <t>ESPERANCA NOVA</t>
  </si>
  <si>
    <t>ESPIGAO ALTO DO IGUACU</t>
  </si>
  <si>
    <t>FAROL</t>
  </si>
  <si>
    <t>FAXINAL</t>
  </si>
  <si>
    <t>FAZENDA RIO GRANDE</t>
  </si>
  <si>
    <t>FENIX</t>
  </si>
  <si>
    <t>FERNANDES PINHEIRO</t>
  </si>
  <si>
    <t>FIGUEIRA</t>
  </si>
  <si>
    <t>FLOR DA SERRA DO SUL</t>
  </si>
  <si>
    <t>FLORAI</t>
  </si>
  <si>
    <t>FLORESTOPOLIS</t>
  </si>
  <si>
    <t>FLORIDA</t>
  </si>
  <si>
    <t>FORMOSA DO OESTE</t>
  </si>
  <si>
    <t>FOZ DO IGUACU</t>
  </si>
  <si>
    <t>FOZ DO JORDAO</t>
  </si>
  <si>
    <t>FRANCISCO ALVES</t>
  </si>
  <si>
    <t>FRANCISCO BELTRAO</t>
  </si>
  <si>
    <t>GODOY MOREIRA</t>
  </si>
  <si>
    <t>GOIOERE</t>
  </si>
  <si>
    <t>GOIOXIM</t>
  </si>
  <si>
    <t>GRANDES RIOS</t>
  </si>
  <si>
    <t>GUAIRA</t>
  </si>
  <si>
    <t>GUAIRACA</t>
  </si>
  <si>
    <t>GUAMIRANGA</t>
  </si>
  <si>
    <t>GUAPIRAMA</t>
  </si>
  <si>
    <t>GUAPOREMA</t>
  </si>
  <si>
    <t>GUARACI</t>
  </si>
  <si>
    <t>GUARANIACU</t>
  </si>
  <si>
    <t>GUARAPUAVA</t>
  </si>
  <si>
    <t>GUARAQUECABA</t>
  </si>
  <si>
    <t>GUARATUBA</t>
  </si>
  <si>
    <t>HONORIO SERPA</t>
  </si>
  <si>
    <t>IBAITI</t>
  </si>
  <si>
    <t>IBEMA</t>
  </si>
  <si>
    <t>IBIPORA</t>
  </si>
  <si>
    <t>ICARAIMA</t>
  </si>
  <si>
    <t>IGUARACU</t>
  </si>
  <si>
    <t>IMBAU</t>
  </si>
  <si>
    <t>IMBITUVA</t>
  </si>
  <si>
    <t>INACIO MARTINS</t>
  </si>
  <si>
    <t>IPIRANGA</t>
  </si>
  <si>
    <t>IRACEMA DO OESTE</t>
  </si>
  <si>
    <t>IRATI</t>
  </si>
  <si>
    <t>IRETAMA</t>
  </si>
  <si>
    <t>ITAGUAJE</t>
  </si>
  <si>
    <t>ITAIPULANDIA</t>
  </si>
  <si>
    <t>ITAMBARACA</t>
  </si>
  <si>
    <t>ITAPEJARA D'OESTE</t>
  </si>
  <si>
    <t>ITAPERUCU</t>
  </si>
  <si>
    <t>ITAUNA DO SUL</t>
  </si>
  <si>
    <t>IVAI</t>
  </si>
  <si>
    <t>IVAIPORA</t>
  </si>
  <si>
    <t>IVATE</t>
  </si>
  <si>
    <t>IVATUBA</t>
  </si>
  <si>
    <t>JABOTI</t>
  </si>
  <si>
    <t>JACAREZINHO</t>
  </si>
  <si>
    <t>JAGUAPITA</t>
  </si>
  <si>
    <t>JAGUARIAIVA</t>
  </si>
  <si>
    <t>JANDAIA DO SUL</t>
  </si>
  <si>
    <t>JANIOPOLIS</t>
  </si>
  <si>
    <t>JAPIRA</t>
  </si>
  <si>
    <t>JARDIM ALEGRE</t>
  </si>
  <si>
    <t>JARDIM OLINDA</t>
  </si>
  <si>
    <t>JATAIZINHO</t>
  </si>
  <si>
    <t>JESUITAS</t>
  </si>
  <si>
    <t>JOAQUIM TAVORA</t>
  </si>
  <si>
    <t>JUNDIAI DO SUL</t>
  </si>
  <si>
    <t>JURANDA</t>
  </si>
  <si>
    <t>KALORE</t>
  </si>
  <si>
    <t>LAPA</t>
  </si>
  <si>
    <t>LARANJEIRAS DO SUL</t>
  </si>
  <si>
    <t>LEOPOLIS</t>
  </si>
  <si>
    <t>LIDIANOPOLIS</t>
  </si>
  <si>
    <t>LINDOESTE</t>
  </si>
  <si>
    <t>LOANDA</t>
  </si>
  <si>
    <t>LOBATO</t>
  </si>
  <si>
    <t>LONDRINA</t>
  </si>
  <si>
    <t>LUIZIANA</t>
  </si>
  <si>
    <t>LUNARDELLI</t>
  </si>
  <si>
    <t>LUPIONOPOLIS</t>
  </si>
  <si>
    <t>MALLET</t>
  </si>
  <si>
    <t>MAMBORE</t>
  </si>
  <si>
    <t>MANDAGUACU</t>
  </si>
  <si>
    <t>MANDAGUARI</t>
  </si>
  <si>
    <t>MANDIRITUBA</t>
  </si>
  <si>
    <t>MANFRINOPOLIS</t>
  </si>
  <si>
    <t>MANGUEIRINHA</t>
  </si>
  <si>
    <t>MANOEL RIBAS</t>
  </si>
  <si>
    <t>MARECHAL CANDIDO RONDON</t>
  </si>
  <si>
    <t>MARIA HELENA</t>
  </si>
  <si>
    <t>MARIALVA</t>
  </si>
  <si>
    <t>MARILANDIA DO SUL</t>
  </si>
  <si>
    <t>MARILENA</t>
  </si>
  <si>
    <t>MARILUZ</t>
  </si>
  <si>
    <t>MARINGA</t>
  </si>
  <si>
    <t>MARIOPOLIS</t>
  </si>
  <si>
    <t>MARIPA</t>
  </si>
  <si>
    <t>MARMELEIRO</t>
  </si>
  <si>
    <t>MARQUINHO</t>
  </si>
  <si>
    <t>MARUMBI</t>
  </si>
  <si>
    <t>MATELANDIA</t>
  </si>
  <si>
    <t>MATINHOS</t>
  </si>
  <si>
    <t>MATO RICO</t>
  </si>
  <si>
    <t>MAUA DA SERRA</t>
  </si>
  <si>
    <t>MEDIANEIRA</t>
  </si>
  <si>
    <t>MERCEDES</t>
  </si>
  <si>
    <t>MIRASELVA</t>
  </si>
  <si>
    <t>MISSAL</t>
  </si>
  <si>
    <t>MOREIRA SALES</t>
  </si>
  <si>
    <t>MORRETES</t>
  </si>
  <si>
    <t>MUNHOZ DE MELO</t>
  </si>
  <si>
    <t>NOSSA SENHORA DAS GRACAS</t>
  </si>
  <si>
    <t>NOVA ALIANCA DO IVAI</t>
  </si>
  <si>
    <t>NOVA AMERICA DA COLINA</t>
  </si>
  <si>
    <t>NOVA CANTU</t>
  </si>
  <si>
    <t>NOVA ESPERANCA</t>
  </si>
  <si>
    <t>NOVA ESPERANCA DO SUDOESTE</t>
  </si>
  <si>
    <t>NOVA LARANJEIRAS</t>
  </si>
  <si>
    <t>NOVA LONDRINA</t>
  </si>
  <si>
    <t>NOVA PRATA DO IGUACU</t>
  </si>
  <si>
    <t>NOVA SANTA BARBARA</t>
  </si>
  <si>
    <t>NOVA SANTA ROSA</t>
  </si>
  <si>
    <t>NOVA TEBAS</t>
  </si>
  <si>
    <t>NOVO ITACOLOMI</t>
  </si>
  <si>
    <t>ORTIGUEIRA</t>
  </si>
  <si>
    <t>OURIZONA</t>
  </si>
  <si>
    <t>OURO VERDE DO OESTE</t>
  </si>
  <si>
    <t>PAICANDU</t>
  </si>
  <si>
    <t>PALMAS</t>
  </si>
  <si>
    <t>PALMEIRA</t>
  </si>
  <si>
    <t>PALMITAL</t>
  </si>
  <si>
    <t>PALOTINA</t>
  </si>
  <si>
    <t>PARAISO DO NORTE</t>
  </si>
  <si>
    <t>PARANACITY</t>
  </si>
  <si>
    <t>PARANAGUA</t>
  </si>
  <si>
    <t>PARANAPOEMA</t>
  </si>
  <si>
    <t>PARANAVAI</t>
  </si>
  <si>
    <t>PATO BRAGADO</t>
  </si>
  <si>
    <t>PATO BRANCO</t>
  </si>
  <si>
    <t>PAULA FREITAS</t>
  </si>
  <si>
    <t>PAULO FRONTIN</t>
  </si>
  <si>
    <t>PEABIRU</t>
  </si>
  <si>
    <t>PEROBAL</t>
  </si>
  <si>
    <t>PEROLA</t>
  </si>
  <si>
    <t>PEROLA D'OESTE</t>
  </si>
  <si>
    <t>PIEN</t>
  </si>
  <si>
    <t>PINHAIS</t>
  </si>
  <si>
    <t>PINHAL DE SAO BENTO</t>
  </si>
  <si>
    <t>PINHALAO</t>
  </si>
  <si>
    <t>PINHAO</t>
  </si>
  <si>
    <t>PIRAI DO SUL</t>
  </si>
  <si>
    <t>PIRAQUARA</t>
  </si>
  <si>
    <t>PITANGA</t>
  </si>
  <si>
    <t>PITANGUEIRAS</t>
  </si>
  <si>
    <t>PLANALTINA DO PARANA</t>
  </si>
  <si>
    <t>PONTA GROSSA</t>
  </si>
  <si>
    <t>PONTAL DO PARANA</t>
  </si>
  <si>
    <t>PORECATU</t>
  </si>
  <si>
    <t>PORTO AMAZONAS</t>
  </si>
  <si>
    <t>PORTO BARREIRO</t>
  </si>
  <si>
    <t>PORTO RICO</t>
  </si>
  <si>
    <t>PORTO VITORIA</t>
  </si>
  <si>
    <t>PRADO FERREIRA</t>
  </si>
  <si>
    <t>PRANCHITA</t>
  </si>
  <si>
    <t>PRESIDENTE CASTELO BRANCO</t>
  </si>
  <si>
    <t>PRIMEIRO DE MAIO</t>
  </si>
  <si>
    <t>PRUDENTOPOLIS</t>
  </si>
  <si>
    <t>QUARTO CENTENARIO</t>
  </si>
  <si>
    <t>QUATIGUA</t>
  </si>
  <si>
    <t>QUATRO BARRAS</t>
  </si>
  <si>
    <t>QUATRO PONTES</t>
  </si>
  <si>
    <t>QUEDAS DO IGUACU</t>
  </si>
  <si>
    <t>QUERENCIA DO NORTE</t>
  </si>
  <si>
    <t>QUINTA DO SOL</t>
  </si>
  <si>
    <t>QUITANDINHA</t>
  </si>
  <si>
    <t>RAMILANDIA</t>
  </si>
  <si>
    <t>RANCHO ALEGRE</t>
  </si>
  <si>
    <t>RANCHO ALEGRE D'OESTE</t>
  </si>
  <si>
    <t>REALEZA</t>
  </si>
  <si>
    <t>REBOUCAS</t>
  </si>
  <si>
    <t>RENASCENCA</t>
  </si>
  <si>
    <t>RESERVA</t>
  </si>
  <si>
    <t>RESERVA DO IGUACU</t>
  </si>
  <si>
    <t>RIBEIRAO CLARO</t>
  </si>
  <si>
    <t>RIBEIRAO DO PINHAL</t>
  </si>
  <si>
    <t>RIO AZUL</t>
  </si>
  <si>
    <t>RIO BOM</t>
  </si>
  <si>
    <t>RIO BONITO DO IGUACU</t>
  </si>
  <si>
    <t>RIO BRANCO DO IVAI</t>
  </si>
  <si>
    <t>RIO BRANCO DO SUL</t>
  </si>
  <si>
    <t>ROLANDIA</t>
  </si>
  <si>
    <t>RONCADOR</t>
  </si>
  <si>
    <t>RONDON</t>
  </si>
  <si>
    <t>ROSARIO DO IVAI</t>
  </si>
  <si>
    <t>SABAUDIA</t>
  </si>
  <si>
    <t>SALGADO FILHO</t>
  </si>
  <si>
    <t>SALTO DO ITARARE</t>
  </si>
  <si>
    <t>SALTO DO LONTRA</t>
  </si>
  <si>
    <t>SANTA AMELIA</t>
  </si>
  <si>
    <t>SANTA CECILIA DO PAVAO</t>
  </si>
  <si>
    <t>SANTA CRUZ DE MONTE CASTELO</t>
  </si>
  <si>
    <t>SANTA FE</t>
  </si>
  <si>
    <t>SANTA ISABEL DO IVAI</t>
  </si>
  <si>
    <t>SANTA IZABEL DO OESTE</t>
  </si>
  <si>
    <t>SANTA LUCIA</t>
  </si>
  <si>
    <t>SANTA MARIA DO OESTE</t>
  </si>
  <si>
    <t>SANTA MARIANA</t>
  </si>
  <si>
    <t>SANTA MONICA</t>
  </si>
  <si>
    <t>SANTA TEREZA DO OESTE</t>
  </si>
  <si>
    <t>SANTA TEREZINHA DE ITAIPU</t>
  </si>
  <si>
    <t>SANTANA DO ITARARE</t>
  </si>
  <si>
    <t>SANTO ANTONIO DA PLATINA</t>
  </si>
  <si>
    <t>SANTO ANTONIO DO CAIUA</t>
  </si>
  <si>
    <t>SANTO ANTONIO DO PARAISO</t>
  </si>
  <si>
    <t>SANTO ANTONIO DO SUDOESTE</t>
  </si>
  <si>
    <t>SANTO INACIO</t>
  </si>
  <si>
    <t>SAO CARLOS DO IVAI</t>
  </si>
  <si>
    <t>SAO JERONIMO DA SERRA</t>
  </si>
  <si>
    <t>SAO JOAO DO CAIUA</t>
  </si>
  <si>
    <t>SAO JOAO DO IVAI</t>
  </si>
  <si>
    <t>SAO JOAO DO TRIUNFO</t>
  </si>
  <si>
    <t>SAO JORGE DO IVAI</t>
  </si>
  <si>
    <t>SAO JORGE DO PATROCINIO</t>
  </si>
  <si>
    <t>SAO JORGE D'OESTE</t>
  </si>
  <si>
    <t>SAO JOSE DA BOA VISTA</t>
  </si>
  <si>
    <t>SAO JOSE DAS PALMEIRAS</t>
  </si>
  <si>
    <t>SAO JOSE DOS PINHAIS</t>
  </si>
  <si>
    <t>SAO MANOEL DO PARANA</t>
  </si>
  <si>
    <t>SAO MATEUS DO SUL</t>
  </si>
  <si>
    <t>SAO MIGUEL DO IGUACU</t>
  </si>
  <si>
    <t>SAO PEDRO DO IGUACU</t>
  </si>
  <si>
    <t>SAO PEDRO DO IVAI</t>
  </si>
  <si>
    <t>SAO PEDRO DO PARANA</t>
  </si>
  <si>
    <t>SAO SEBASTIAO DA AMOREIRA</t>
  </si>
  <si>
    <t>SAO TOME</t>
  </si>
  <si>
    <t>SAPOPEMA</t>
  </si>
  <si>
    <t>SARANDI</t>
  </si>
  <si>
    <t>SAUDADE DO IGUACU</t>
  </si>
  <si>
    <t>SENGES</t>
  </si>
  <si>
    <t>SERRANOPOLIS DO IGUACU</t>
  </si>
  <si>
    <t>SERTANEJA</t>
  </si>
  <si>
    <t>SERTANOPOLIS</t>
  </si>
  <si>
    <t>SIQUEIRA CAMPOS</t>
  </si>
  <si>
    <t>SULINA</t>
  </si>
  <si>
    <t>TAMARANA</t>
  </si>
  <si>
    <t>TAMBOARA</t>
  </si>
  <si>
    <t>TAPEJARA</t>
  </si>
  <si>
    <t>TEIXEIRA SOARES</t>
  </si>
  <si>
    <t>TELEMACO BORBA</t>
  </si>
  <si>
    <t>TERRA BOA</t>
  </si>
  <si>
    <t>TERRA RICA</t>
  </si>
  <si>
    <t>TERRA ROXA</t>
  </si>
  <si>
    <t>TIBAGI</t>
  </si>
  <si>
    <t>TIJUCAS DO SUL</t>
  </si>
  <si>
    <t>TOMAZINA</t>
  </si>
  <si>
    <t>TRES BARRAS DO PARANA</t>
  </si>
  <si>
    <t>TUNAS DO PARANA</t>
  </si>
  <si>
    <t>TUNEIRAS DO OESTE</t>
  </si>
  <si>
    <t>TUPASSI</t>
  </si>
  <si>
    <t>TURVO</t>
  </si>
  <si>
    <t>UBIRATA</t>
  </si>
  <si>
    <t>UMUARAMA</t>
  </si>
  <si>
    <t>UNIAO DA VITORIA</t>
  </si>
  <si>
    <t>UNIFLOR</t>
  </si>
  <si>
    <t>URAI</t>
  </si>
  <si>
    <t>VENTANIA</t>
  </si>
  <si>
    <t>VERA CRUZ DO OESTE</t>
  </si>
  <si>
    <t>VERE</t>
  </si>
  <si>
    <t>VIRMOND</t>
  </si>
  <si>
    <t>VITORINO</t>
  </si>
  <si>
    <t>XAMBRE</t>
  </si>
  <si>
    <t>ANGRA DOS REIS</t>
  </si>
  <si>
    <t>RJ</t>
  </si>
  <si>
    <t>APERIBE</t>
  </si>
  <si>
    <t>ARARUAMA</t>
  </si>
  <si>
    <t>AREAL</t>
  </si>
  <si>
    <t>ARMACAO DOS BUZIOS</t>
  </si>
  <si>
    <t>ARRAIAL DO CABO</t>
  </si>
  <si>
    <t>BARRA DO PIRAI</t>
  </si>
  <si>
    <t>BARRA MANSA</t>
  </si>
  <si>
    <t>BELFORD ROXO</t>
  </si>
  <si>
    <t>BOM JESUS DO ITABAPOANA</t>
  </si>
  <si>
    <t>CABO FRIO</t>
  </si>
  <si>
    <t>CACHOEIRAS DE MACACU</t>
  </si>
  <si>
    <t>CAMBUCI</t>
  </si>
  <si>
    <t>CAMPOS DOS GOYTACAZES</t>
  </si>
  <si>
    <t>CARAPEBUS</t>
  </si>
  <si>
    <t>CARDOSO MOREIRA</t>
  </si>
  <si>
    <t>CARMO</t>
  </si>
  <si>
    <t>CASIMIRO DE ABREU</t>
  </si>
  <si>
    <t>COMENDADOR LEVY GASPARIAN</t>
  </si>
  <si>
    <t>CONCEICAO DE MACABU</t>
  </si>
  <si>
    <t>CORDEIRO</t>
  </si>
  <si>
    <t>DUAS BARRAS</t>
  </si>
  <si>
    <t>DUQUE DE CAXIAS</t>
  </si>
  <si>
    <t>ENGENHEIRO PAULO DE FRONTIN</t>
  </si>
  <si>
    <t>GUAPIMIRIM</t>
  </si>
  <si>
    <t>IGUABA GRANDE</t>
  </si>
  <si>
    <t>ITABORAI</t>
  </si>
  <si>
    <t>ITAGUAI</t>
  </si>
  <si>
    <t>ITALVA</t>
  </si>
  <si>
    <t>ITAOCARA</t>
  </si>
  <si>
    <t>ITAPERUNA</t>
  </si>
  <si>
    <t>ITATIAIA</t>
  </si>
  <si>
    <t>JAPERI</t>
  </si>
  <si>
    <t>LAJE DO MURIAE</t>
  </si>
  <si>
    <t>MACAE</t>
  </si>
  <si>
    <t>MACUCO</t>
  </si>
  <si>
    <t>MAGE</t>
  </si>
  <si>
    <t>MANGARATIBA</t>
  </si>
  <si>
    <t>MARICA</t>
  </si>
  <si>
    <t>MENDES</t>
  </si>
  <si>
    <t>MIGUEL PEREIRA</t>
  </si>
  <si>
    <t>MIRACEMA</t>
  </si>
  <si>
    <t>NATIVIDADE</t>
  </si>
  <si>
    <t>NILOPOLIS</t>
  </si>
  <si>
    <t>NITEROI</t>
  </si>
  <si>
    <t>NOVA FRIBURGO</t>
  </si>
  <si>
    <t>NOVA IGUACU</t>
  </si>
  <si>
    <t>PARACAMBI</t>
  </si>
  <si>
    <t>PARAIBA DO SUL</t>
  </si>
  <si>
    <t>PARATI</t>
  </si>
  <si>
    <t>PATY DO ALFERES</t>
  </si>
  <si>
    <t>PETROPOLIS</t>
  </si>
  <si>
    <t>PINHEIRAL</t>
  </si>
  <si>
    <t>PIRAI</t>
  </si>
  <si>
    <t>PORCIUNCULA</t>
  </si>
  <si>
    <t>PORTO REAL</t>
  </si>
  <si>
    <t>QUATIS</t>
  </si>
  <si>
    <t>QUEIMADOS</t>
  </si>
  <si>
    <t>QUISSAMA</t>
  </si>
  <si>
    <t>RESENDE</t>
  </si>
  <si>
    <t>RIO BONITO</t>
  </si>
  <si>
    <t>RIO CLARO</t>
  </si>
  <si>
    <t>RIO DAS FLORES</t>
  </si>
  <si>
    <t>RIO DAS OSTRAS</t>
  </si>
  <si>
    <t>RIO DE JANEIRO</t>
  </si>
  <si>
    <t>SANTA MARIA MADALENA</t>
  </si>
  <si>
    <t>SANTO ANTONIO DE PADUA</t>
  </si>
  <si>
    <t>SAO FIDELIS</t>
  </si>
  <si>
    <t>SAO FRANCISCO DE ITABAPOANA</t>
  </si>
  <si>
    <t>SAO GONCALO</t>
  </si>
  <si>
    <t>SAO JOAO DA BARRA</t>
  </si>
  <si>
    <t>SAO JOAO DE MERITI</t>
  </si>
  <si>
    <t>SAO JOSE DE UBA</t>
  </si>
  <si>
    <t>SAO JOSE DO VALE DO RIO PRETO</t>
  </si>
  <si>
    <t>SAO PEDRO DA ALDEIA</t>
  </si>
  <si>
    <t>SAO SEBASTIAO DO ALTO</t>
  </si>
  <si>
    <t>SAQUAREMA</t>
  </si>
  <si>
    <t>SEROPEDICA</t>
  </si>
  <si>
    <t>SILVA JARDIM</t>
  </si>
  <si>
    <t>SUMIDOURO</t>
  </si>
  <si>
    <t>TANGUA</t>
  </si>
  <si>
    <t>TERESOPOLIS</t>
  </si>
  <si>
    <t>TRAJANO DE MORAIS</t>
  </si>
  <si>
    <t>TRES RIOS</t>
  </si>
  <si>
    <t>VARRE-SAI</t>
  </si>
  <si>
    <t>VASSOURAS</t>
  </si>
  <si>
    <t>VOLTA REDONDA</t>
  </si>
  <si>
    <t>ACARI</t>
  </si>
  <si>
    <t>RN</t>
  </si>
  <si>
    <t>ACU</t>
  </si>
  <si>
    <t>AFONSO BEZERRA</t>
  </si>
  <si>
    <t>AGUA NOVA</t>
  </si>
  <si>
    <t>ALEXANDRIA</t>
  </si>
  <si>
    <t>ALMINO AFONSO</t>
  </si>
  <si>
    <t>ALTO DO RODRIGUES</t>
  </si>
  <si>
    <t>ANGICOS</t>
  </si>
  <si>
    <t>ANTONIO MARTINS</t>
  </si>
  <si>
    <t>APODI</t>
  </si>
  <si>
    <t>AREIA BRANCA</t>
  </si>
  <si>
    <t>ARES</t>
  </si>
  <si>
    <t>AUGUSTO SEVERO</t>
  </si>
  <si>
    <t>BAIA FORMOSA</t>
  </si>
  <si>
    <t>BARCELONA</t>
  </si>
  <si>
    <t>BENTO FERNANDES</t>
  </si>
  <si>
    <t>BODO</t>
  </si>
  <si>
    <t>CAICARA DO NORTE</t>
  </si>
  <si>
    <t>CAICARA DO RIO DO VENTO</t>
  </si>
  <si>
    <t>CAICO</t>
  </si>
  <si>
    <t>CAMPO REDONDO</t>
  </si>
  <si>
    <t>CANGUARETAMA</t>
  </si>
  <si>
    <t>CARNAUBA DOS DANTAS</t>
  </si>
  <si>
    <t>CARNAUBAIS</t>
  </si>
  <si>
    <t>CEARA-MIRIM</t>
  </si>
  <si>
    <t>CERRO CORA</t>
  </si>
  <si>
    <t>CORONEL EZEQUIEL</t>
  </si>
  <si>
    <t>CORONEL JOAO PESSOA</t>
  </si>
  <si>
    <t>CRUZETA</t>
  </si>
  <si>
    <t>CURRAIS NOVOS</t>
  </si>
  <si>
    <t>DOUTOR SEVERIANO</t>
  </si>
  <si>
    <t>ENCANTO</t>
  </si>
  <si>
    <t>EQUADOR</t>
  </si>
  <si>
    <t>ESPIRITO SANTO</t>
  </si>
  <si>
    <t>EXTREMOZ</t>
  </si>
  <si>
    <t>FELIPE GUERRA</t>
  </si>
  <si>
    <t>FERNANDO PEDROZA</t>
  </si>
  <si>
    <t>FLORANIA</t>
  </si>
  <si>
    <t>FRANCISCO DANTAS</t>
  </si>
  <si>
    <t>FRUTUOSO GOMES</t>
  </si>
  <si>
    <t>GALINHOS</t>
  </si>
  <si>
    <t>GOIANINHA</t>
  </si>
  <si>
    <t>GOVERNADOR DIX-SEPT ROSADO</t>
  </si>
  <si>
    <t>GROSSOS</t>
  </si>
  <si>
    <t>GUAMARE</t>
  </si>
  <si>
    <t>IELMO MARINHO</t>
  </si>
  <si>
    <t>IPANGUACU</t>
  </si>
  <si>
    <t>IPUEIRA</t>
  </si>
  <si>
    <t>ITAU</t>
  </si>
  <si>
    <t>JACANA</t>
  </si>
  <si>
    <t>JANDUIS</t>
  </si>
  <si>
    <t>JANUARIO CICCO</t>
  </si>
  <si>
    <t>JAPI</t>
  </si>
  <si>
    <t>JARDIM DE ANGICOS</t>
  </si>
  <si>
    <t>JARDIM DE PIRANHAS</t>
  </si>
  <si>
    <t>JARDIM DO SERIDO</t>
  </si>
  <si>
    <t>JOAO CAMARA</t>
  </si>
  <si>
    <t>JOAO DIAS</t>
  </si>
  <si>
    <t>JOSE DA PENHA</t>
  </si>
  <si>
    <t>JUCURUTU</t>
  </si>
  <si>
    <t>LAGOA D'ANTA</t>
  </si>
  <si>
    <t>LAGOA DE PEDRAS</t>
  </si>
  <si>
    <t>LAGOA DE VELHOS</t>
  </si>
  <si>
    <t>LAGOA NOVA</t>
  </si>
  <si>
    <t>LAGOA SALGADA</t>
  </si>
  <si>
    <t>LAJES</t>
  </si>
  <si>
    <t>LAJES PINTADAS</t>
  </si>
  <si>
    <t>LUCRECIA</t>
  </si>
  <si>
    <t>LUIS GOMES</t>
  </si>
  <si>
    <t>MACAIBA</t>
  </si>
  <si>
    <t>MACAU</t>
  </si>
  <si>
    <t>MAJOR SALES</t>
  </si>
  <si>
    <t>MARCELINO VIEIRA</t>
  </si>
  <si>
    <t>MARTINS</t>
  </si>
  <si>
    <t>MAXARANGUAPE</t>
  </si>
  <si>
    <t>MESSIAS TARGINO</t>
  </si>
  <si>
    <t>MONTANHAS</t>
  </si>
  <si>
    <t>MONTE DAS GAMELEIRAS</t>
  </si>
  <si>
    <t>MOSSORO</t>
  </si>
  <si>
    <t>NATAL</t>
  </si>
  <si>
    <t>NISIA FLORESTA</t>
  </si>
  <si>
    <t>NOVA CRUZ</t>
  </si>
  <si>
    <t>OLHO-D'AGUA DO BORGES</t>
  </si>
  <si>
    <t>PARANA</t>
  </si>
  <si>
    <t>PARAU</t>
  </si>
  <si>
    <t>PARAZINHO</t>
  </si>
  <si>
    <t>PARELHAS</t>
  </si>
  <si>
    <t>PASSA E FICA</t>
  </si>
  <si>
    <t>PATU</t>
  </si>
  <si>
    <t>PAU DOS FERROS</t>
  </si>
  <si>
    <t>PEDRA GRANDE</t>
  </si>
  <si>
    <t>PEDRO AVELINO</t>
  </si>
  <si>
    <t>PEDRO VELHO</t>
  </si>
  <si>
    <t>PENDENCIAS</t>
  </si>
  <si>
    <t>POCO BRANCO</t>
  </si>
  <si>
    <t>PORTALEGRE</t>
  </si>
  <si>
    <t>PORTO DO MANGUE</t>
  </si>
  <si>
    <t>PUREZA</t>
  </si>
  <si>
    <t>RAFAEL FERNANDES</t>
  </si>
  <si>
    <t>RAFAEL GODEIRO</t>
  </si>
  <si>
    <t>RIACHO DA CRUZ</t>
  </si>
  <si>
    <t>RIACHUELO</t>
  </si>
  <si>
    <t>RIO DO FOGO</t>
  </si>
  <si>
    <t>RODOLFO FERNANDES</t>
  </si>
  <si>
    <t>SANTA MARIA</t>
  </si>
  <si>
    <t>SANTANA DO MATOS</t>
  </si>
  <si>
    <t>SANTANA DO SERIDO</t>
  </si>
  <si>
    <t>SANTO ANTONIO</t>
  </si>
  <si>
    <t>SAO BENTO DO NORTE</t>
  </si>
  <si>
    <t>SAO BENTO DO TRAIRI</t>
  </si>
  <si>
    <t>SAO FERNANDO</t>
  </si>
  <si>
    <t>SAO FRANCISCO DO OESTE</t>
  </si>
  <si>
    <t>SAO JOAO DO SABUGI</t>
  </si>
  <si>
    <t>SAO JOSE DE MIPIBU</t>
  </si>
  <si>
    <t>SAO JOSE DO CAMPESTRE</t>
  </si>
  <si>
    <t>SAO JOSE DO SERIDO</t>
  </si>
  <si>
    <t>SAO MIGUEL</t>
  </si>
  <si>
    <t>SAO MIGUEL DO GOSTOSO</t>
  </si>
  <si>
    <t>SAO PAULO DO POTENGI</t>
  </si>
  <si>
    <t>SAO PEDRO</t>
  </si>
  <si>
    <t>SAO RAFAEL</t>
  </si>
  <si>
    <t>SAO VICENTE</t>
  </si>
  <si>
    <t>SENADOR ELOI DE SOUZA</t>
  </si>
  <si>
    <t>SENADOR GEORGINO AVELINO</t>
  </si>
  <si>
    <t>SERRA DE SAO BENTO</t>
  </si>
  <si>
    <t>SERRA DO MEL</t>
  </si>
  <si>
    <t>SERRA NEGRA DO NORTE</t>
  </si>
  <si>
    <t>SERRINHA DOS PINTOS</t>
  </si>
  <si>
    <t>SEVERIANO MELO</t>
  </si>
  <si>
    <t>TABOLEIRO GRANDE</t>
  </si>
  <si>
    <t>TAIPU</t>
  </si>
  <si>
    <t>TANGARA</t>
  </si>
  <si>
    <t>TENENTE ANANIAS</t>
  </si>
  <si>
    <t>TENENTE LAURENTINO CRUZ</t>
  </si>
  <si>
    <t>TIBAU</t>
  </si>
  <si>
    <t>TIBAU DO SUL</t>
  </si>
  <si>
    <t>TIMBAUBA DOS BATISTAS</t>
  </si>
  <si>
    <t>TOUROS</t>
  </si>
  <si>
    <t>TRIUNFO POTIGUAR</t>
  </si>
  <si>
    <t>UMARIZAL</t>
  </si>
  <si>
    <t>UPANEMA</t>
  </si>
  <si>
    <t>VENHA-VER</t>
  </si>
  <si>
    <t>VILA FLOR</t>
  </si>
  <si>
    <t>ALTA FLORESTA D'OESTE</t>
  </si>
  <si>
    <t>RO</t>
  </si>
  <si>
    <t>ALTO ALEGRE DOS PARECIS</t>
  </si>
  <si>
    <t>ALVORADA D'OESTE</t>
  </si>
  <si>
    <t>ARIQUEMES</t>
  </si>
  <si>
    <t>CABIXI</t>
  </si>
  <si>
    <t>CACAULANDIA</t>
  </si>
  <si>
    <t>CACOAL</t>
  </si>
  <si>
    <t>CAMPO NOVO DE RONDONIA</t>
  </si>
  <si>
    <t>CANDEIAS DO JAMARI</t>
  </si>
  <si>
    <t>CASTANHEIRAS</t>
  </si>
  <si>
    <t>CEREJEIRAS</t>
  </si>
  <si>
    <t>CHUPINGUAIA</t>
  </si>
  <si>
    <t>COLORADO DO OESTE</t>
  </si>
  <si>
    <t>CORUMBIARA</t>
  </si>
  <si>
    <t>COSTA MARQUES</t>
  </si>
  <si>
    <t>CUJUBIM</t>
  </si>
  <si>
    <t>ESPIGAO D'OESTE</t>
  </si>
  <si>
    <t>GOVERNADOR JORGE TEIXEIRA</t>
  </si>
  <si>
    <t>GUAJARA-MIRIM</t>
  </si>
  <si>
    <t>ITAPUA DO OESTE</t>
  </si>
  <si>
    <t>JARU</t>
  </si>
  <si>
    <t>JI-PARANA</t>
  </si>
  <si>
    <t>MACHADINHO D'OESTE</t>
  </si>
  <si>
    <t>MINISTRO ANDREAZZA</t>
  </si>
  <si>
    <t>MIRANTE DA SERRA</t>
  </si>
  <si>
    <t>MONTE NEGRO</t>
  </si>
  <si>
    <t>NOVA BRASILANDIA D'OESTE</t>
  </si>
  <si>
    <t>NOVA MAMORE</t>
  </si>
  <si>
    <t>NOVO HORIZONTE DO OESTE</t>
  </si>
  <si>
    <t>OURO PRETO DO OESTE</t>
  </si>
  <si>
    <t>PARECIS</t>
  </si>
  <si>
    <t>PIMENTA BUENO</t>
  </si>
  <si>
    <t>PIMENTEIRAS DO OESTE</t>
  </si>
  <si>
    <t>PORTO VELHO</t>
  </si>
  <si>
    <t>PRIMAVERA DE RONDONIA</t>
  </si>
  <si>
    <t>RIO CRESPO</t>
  </si>
  <si>
    <t>ROLIM DE MOURA</t>
  </si>
  <si>
    <t>SANTA LUZIA D'OESTE</t>
  </si>
  <si>
    <t>SAO FELIPE D'OESTE</t>
  </si>
  <si>
    <t>SAO FRANCISCO DO GUAPORE</t>
  </si>
  <si>
    <t>SAO MIGUEL DO GUAPORE</t>
  </si>
  <si>
    <t>SERINGUEIRAS</t>
  </si>
  <si>
    <t>TEIXEIROPOLIS</t>
  </si>
  <si>
    <t>THEOBROMA</t>
  </si>
  <si>
    <t>URUPA</t>
  </si>
  <si>
    <t>VALE DO ANARI</t>
  </si>
  <si>
    <t>VALE DO PARAISO</t>
  </si>
  <si>
    <t>VILHENA</t>
  </si>
  <si>
    <t>ALTO ALEGRE</t>
  </si>
  <si>
    <t>RR</t>
  </si>
  <si>
    <t>AMAJARI</t>
  </si>
  <si>
    <t>CANTA</t>
  </si>
  <si>
    <t>CARACARAI</t>
  </si>
  <si>
    <t>CAROEBE</t>
  </si>
  <si>
    <t>MUCAJAI</t>
  </si>
  <si>
    <t>NORMANDIA</t>
  </si>
  <si>
    <t>PACARAIMA</t>
  </si>
  <si>
    <t>RORAINOPOLIS</t>
  </si>
  <si>
    <t>SAO JOAO DA BALIZA</t>
  </si>
  <si>
    <t>SAO LUIZ</t>
  </si>
  <si>
    <t>UIRAMUTA</t>
  </si>
  <si>
    <t>ACEGUA</t>
  </si>
  <si>
    <t>RS</t>
  </si>
  <si>
    <t>AGUA SANTA</t>
  </si>
  <si>
    <t>AGUDO</t>
  </si>
  <si>
    <t>AJURICABA</t>
  </si>
  <si>
    <t>ALECRIM</t>
  </si>
  <si>
    <t>ALEGRETE</t>
  </si>
  <si>
    <t>ALEGRIA</t>
  </si>
  <si>
    <t>ALMIRANTE TAMANDARE DO SUL</t>
  </si>
  <si>
    <t>ALPESTRE</t>
  </si>
  <si>
    <t>ALTO FELIZ</t>
  </si>
  <si>
    <t>ALVORADA</t>
  </si>
  <si>
    <t>AMARAL FERRADOR</t>
  </si>
  <si>
    <t>AMETISTA DO SUL</t>
  </si>
  <si>
    <t>ANDRE DA ROCHA</t>
  </si>
  <si>
    <t>ANTA GORDA</t>
  </si>
  <si>
    <t>ANTONIO PRADO</t>
  </si>
  <si>
    <t>ARAMBARE</t>
  </si>
  <si>
    <t>ARARICA</t>
  </si>
  <si>
    <t>ARATIBA</t>
  </si>
  <si>
    <t>ARROIO DO MEIO</t>
  </si>
  <si>
    <t>ARROIO DO PADRE</t>
  </si>
  <si>
    <t>ARROIO DO SAL</t>
  </si>
  <si>
    <t>ARROIO DO TIGRE</t>
  </si>
  <si>
    <t>ARROIO DOS RATOS</t>
  </si>
  <si>
    <t>ARROIO GRANDE</t>
  </si>
  <si>
    <t>ARVOREZINHA</t>
  </si>
  <si>
    <t>AUGUSTO PESTANA</t>
  </si>
  <si>
    <t>AUREA</t>
  </si>
  <si>
    <t>BAGE</t>
  </si>
  <si>
    <t>BALNEARIO PINHAL</t>
  </si>
  <si>
    <t>BARAO</t>
  </si>
  <si>
    <t>BARAO DE COTEGIPE</t>
  </si>
  <si>
    <t>BARAO DO TRIUNFO</t>
  </si>
  <si>
    <t>BARRA DO GUARITA</t>
  </si>
  <si>
    <t>BARRA DO QUARAI</t>
  </si>
  <si>
    <t>BARRA DO RIBEIRO</t>
  </si>
  <si>
    <t>BARRA DO RIO AZUL</t>
  </si>
  <si>
    <t>BARRA FUNDA</t>
  </si>
  <si>
    <t>BARROS CASSAL</t>
  </si>
  <si>
    <t>BENJAMIN CONSTANT DO SUL</t>
  </si>
  <si>
    <t>BENTO GONCALVES</t>
  </si>
  <si>
    <t>BOA VISTA DAS MISSOES</t>
  </si>
  <si>
    <t>BOA VISTA DO BURICA</t>
  </si>
  <si>
    <t>BOA VISTA DO CADEADO</t>
  </si>
  <si>
    <t>BOA VISTA DO INCRA</t>
  </si>
  <si>
    <t>BOA VISTA DO SUL</t>
  </si>
  <si>
    <t>BOM PRINCIPIO</t>
  </si>
  <si>
    <t>BOM PROGRESSO</t>
  </si>
  <si>
    <t>BOM RETIRO DO SUL</t>
  </si>
  <si>
    <t>BOQUEIRAO DO LEAO</t>
  </si>
  <si>
    <t>BOSSOROCA</t>
  </si>
  <si>
    <t>BOZANO</t>
  </si>
  <si>
    <t>BRAGA</t>
  </si>
  <si>
    <t>BROCHIER</t>
  </si>
  <si>
    <t>BUTIA</t>
  </si>
  <si>
    <t>CACAPAVA DO SUL</t>
  </si>
  <si>
    <t>CACEQUI</t>
  </si>
  <si>
    <t>CACHOEIRA DO SUL</t>
  </si>
  <si>
    <t>CACIQUE DOBLE</t>
  </si>
  <si>
    <t>CAIBATE</t>
  </si>
  <si>
    <t>CAMAQUA</t>
  </si>
  <si>
    <t>CAMARGO</t>
  </si>
  <si>
    <t>CAMBARA DO SUL</t>
  </si>
  <si>
    <t>CAMPESTRE DA SERRA</t>
  </si>
  <si>
    <t>CAMPINA DAS MISSOES</t>
  </si>
  <si>
    <t>CAMPINAS DO SUL</t>
  </si>
  <si>
    <t>CAMPO BOM</t>
  </si>
  <si>
    <t>CAMPO NOVO</t>
  </si>
  <si>
    <t>CAMPOS BORGES</t>
  </si>
  <si>
    <t>CANDELARIA</t>
  </si>
  <si>
    <t>CANDIDO GODOI</t>
  </si>
  <si>
    <t>CANDIOTA</t>
  </si>
  <si>
    <t>CANELA</t>
  </si>
  <si>
    <t>CANGUCU</t>
  </si>
  <si>
    <t>CANOAS</t>
  </si>
  <si>
    <t>CANUDOS DO VALE</t>
  </si>
  <si>
    <t>CAPAO BONITO DO SUL</t>
  </si>
  <si>
    <t>CAPAO DA CANOA</t>
  </si>
  <si>
    <t>CAPAO DO CIPO</t>
  </si>
  <si>
    <t>CAPAO DO LEAO</t>
  </si>
  <si>
    <t>CAPELA DE SANTANA</t>
  </si>
  <si>
    <t>CAPITAO</t>
  </si>
  <si>
    <t>CAPIVARI DO SUL</t>
  </si>
  <si>
    <t>CARAA</t>
  </si>
  <si>
    <t>CARAZINHO</t>
  </si>
  <si>
    <t>CARLOS BARBOSA</t>
  </si>
  <si>
    <t>CARLOS GOMES</t>
  </si>
  <si>
    <t>CASCA</t>
  </si>
  <si>
    <t>CASEIROS</t>
  </si>
  <si>
    <t>CATUIPE</t>
  </si>
  <si>
    <t>CAXIAS DO SUL</t>
  </si>
  <si>
    <t>CENTENARIO</t>
  </si>
  <si>
    <t>CERRITO</t>
  </si>
  <si>
    <t>CERRO BRANCO</t>
  </si>
  <si>
    <t>CERRO GRANDE</t>
  </si>
  <si>
    <t>CERRO GRANDE DO SUL</t>
  </si>
  <si>
    <t>CERRO LARGO</t>
  </si>
  <si>
    <t>CHAPADA</t>
  </si>
  <si>
    <t>CHARQUEADAS</t>
  </si>
  <si>
    <t>CHARRUA</t>
  </si>
  <si>
    <t>CHIAPETTA</t>
  </si>
  <si>
    <t>CHUI</t>
  </si>
  <si>
    <t>CHUVISCA</t>
  </si>
  <si>
    <t>CIDREIRA</t>
  </si>
  <si>
    <t>CIRIACO</t>
  </si>
  <si>
    <t>CONDOR</t>
  </si>
  <si>
    <t>CONSTANTINA</t>
  </si>
  <si>
    <t>COQUEIRO BAIXO</t>
  </si>
  <si>
    <t>COQUEIROS DO SUL</t>
  </si>
  <si>
    <t>CORONEL BARROS</t>
  </si>
  <si>
    <t>CORONEL BICACO</t>
  </si>
  <si>
    <t>CORONEL PILAR</t>
  </si>
  <si>
    <t>COTIPORA</t>
  </si>
  <si>
    <t>COXILHA</t>
  </si>
  <si>
    <t>CRISSIUMAL</t>
  </si>
  <si>
    <t>CRISTAL</t>
  </si>
  <si>
    <t>CRISTAL DO SUL</t>
  </si>
  <si>
    <t>CRUZ ALTA</t>
  </si>
  <si>
    <t>CRUZALTENSE</t>
  </si>
  <si>
    <t>DAVID CANABARRO</t>
  </si>
  <si>
    <t>DERRUBADAS</t>
  </si>
  <si>
    <t>DEZESSEIS DE NOVEMBRO</t>
  </si>
  <si>
    <t>DILERMANDO DE AGUIAR</t>
  </si>
  <si>
    <t>DOIS IRMAOS</t>
  </si>
  <si>
    <t>DOIS IRMAOS DAS MISSOES</t>
  </si>
  <si>
    <t>DOIS LAJEADOS</t>
  </si>
  <si>
    <t>DOM FELICIANO</t>
  </si>
  <si>
    <t>DOM PEDRITO</t>
  </si>
  <si>
    <t>DOM PEDRO DE ALCANTARA</t>
  </si>
  <si>
    <t>DONA FRANCISCA</t>
  </si>
  <si>
    <t>DOUTOR MAURICIO CARDOSO</t>
  </si>
  <si>
    <t>DOUTOR RICARDO</t>
  </si>
  <si>
    <t>ELDORADO DO SUL</t>
  </si>
  <si>
    <t>ENCANTADO</t>
  </si>
  <si>
    <t>ENCRUZILHADA DO SUL</t>
  </si>
  <si>
    <t>ENGENHO VELHO</t>
  </si>
  <si>
    <t>ENTRE RIOS DO SUL</t>
  </si>
  <si>
    <t>ENTRE-IJUIS</t>
  </si>
  <si>
    <t>EREBANGO</t>
  </si>
  <si>
    <t>ERECHIM</t>
  </si>
  <si>
    <t>ERNESTINA</t>
  </si>
  <si>
    <t>ERVAL GRANDE</t>
  </si>
  <si>
    <t>ERVAL SECO</t>
  </si>
  <si>
    <t>ESMERALDA</t>
  </si>
  <si>
    <t>ESPERANCA DO SUL</t>
  </si>
  <si>
    <t>ESPUMOSO</t>
  </si>
  <si>
    <t>ESTACAO</t>
  </si>
  <si>
    <t>ESTANCIA VELHA</t>
  </si>
  <si>
    <t>ESTEIO</t>
  </si>
  <si>
    <t>ESTRELA</t>
  </si>
  <si>
    <t>ESTRELA VELHA</t>
  </si>
  <si>
    <t>EUGENIO DE CASTRO</t>
  </si>
  <si>
    <t>FAGUNDES VARELA</t>
  </si>
  <si>
    <t>FARROUPILHA</t>
  </si>
  <si>
    <t>FAXINAL DO SOTURNO</t>
  </si>
  <si>
    <t>FAXINALZINHO</t>
  </si>
  <si>
    <t>FAZENDA VILANOVA</t>
  </si>
  <si>
    <t>FELIZ</t>
  </si>
  <si>
    <t>FLORES DA CUNHA</t>
  </si>
  <si>
    <t>FLORIANO PEIXOTO</t>
  </si>
  <si>
    <t>FONTOURA XAVIER</t>
  </si>
  <si>
    <t>FORMIGUEIRO</t>
  </si>
  <si>
    <t>FORQUETINHA</t>
  </si>
  <si>
    <t>FORTALEZA DOS VALOS</t>
  </si>
  <si>
    <t>FREDERICO WESTPHALEN</t>
  </si>
  <si>
    <t>GARIBALDI</t>
  </si>
  <si>
    <t>GARRUCHOS</t>
  </si>
  <si>
    <t>GAURAMA</t>
  </si>
  <si>
    <t>GENERAL CAMARA</t>
  </si>
  <si>
    <t>GENTIL</t>
  </si>
  <si>
    <t>GETULIO VARGAS</t>
  </si>
  <si>
    <t>GIRUA</t>
  </si>
  <si>
    <t>GLORINHA</t>
  </si>
  <si>
    <t>GRAMADO</t>
  </si>
  <si>
    <t>GRAMADO DOS LOUREIROS</t>
  </si>
  <si>
    <t>GRAMADO XAVIER</t>
  </si>
  <si>
    <t>GRAVATAI</t>
  </si>
  <si>
    <t>GUABIJU</t>
  </si>
  <si>
    <t>GUAIBA</t>
  </si>
  <si>
    <t>GUAPORE</t>
  </si>
  <si>
    <t>GUARANI DAS MISSOES</t>
  </si>
  <si>
    <t>HARMONIA</t>
  </si>
  <si>
    <t>HERVAL</t>
  </si>
  <si>
    <t>HERVEIRAS</t>
  </si>
  <si>
    <t>HORIZONTINA</t>
  </si>
  <si>
    <t>HULHA NEGRA</t>
  </si>
  <si>
    <t>IBARAMA</t>
  </si>
  <si>
    <t>IBIACA</t>
  </si>
  <si>
    <t>IBIRAIARAS</t>
  </si>
  <si>
    <t>IBIRAPUITA</t>
  </si>
  <si>
    <t>IBIRUBA</t>
  </si>
  <si>
    <t>IGREJINHA</t>
  </si>
  <si>
    <t>IJUI</t>
  </si>
  <si>
    <t>ILOPOLIS</t>
  </si>
  <si>
    <t>IMBE</t>
  </si>
  <si>
    <t>IMIGRANTE</t>
  </si>
  <si>
    <t>INHACORA</t>
  </si>
  <si>
    <t>IPE</t>
  </si>
  <si>
    <t>IPIRANGA DO SUL</t>
  </si>
  <si>
    <t>IRAI</t>
  </si>
  <si>
    <t>ITAARA</t>
  </si>
  <si>
    <t>ITACURUBI</t>
  </si>
  <si>
    <t>ITAPUCA</t>
  </si>
  <si>
    <t>ITAQUI</t>
  </si>
  <si>
    <t>ITATI</t>
  </si>
  <si>
    <t>ITATIBA DO SUL</t>
  </si>
  <si>
    <t>IVORA</t>
  </si>
  <si>
    <t>IVOTI</t>
  </si>
  <si>
    <t>JABOTICABA</t>
  </si>
  <si>
    <t>JACUIZINHO</t>
  </si>
  <si>
    <t>JAGUARAO</t>
  </si>
  <si>
    <t>JAGUARI</t>
  </si>
  <si>
    <t>JAQUIRANA</t>
  </si>
  <si>
    <t>JARI</t>
  </si>
  <si>
    <t>JOIA</t>
  </si>
  <si>
    <t>JULIO DE CASTILHOS</t>
  </si>
  <si>
    <t>LAGOA BONITA DO SUL</t>
  </si>
  <si>
    <t>LAGOA DOS TRES CANTOS</t>
  </si>
  <si>
    <t>LAGOA VERMELHA</t>
  </si>
  <si>
    <t>LAGOAO</t>
  </si>
  <si>
    <t>LAJEADO</t>
  </si>
  <si>
    <t>LAJEADO DO BUGRE</t>
  </si>
  <si>
    <t>LAVRAS DO SUL</t>
  </si>
  <si>
    <t>LIBERATO SALZANO</t>
  </si>
  <si>
    <t>LINDOLFO COLLOR</t>
  </si>
  <si>
    <t>LINHA NOVA</t>
  </si>
  <si>
    <t>MACAMBARA</t>
  </si>
  <si>
    <t>MACHADINHO</t>
  </si>
  <si>
    <t>MAMPITUBA</t>
  </si>
  <si>
    <t>MANOEL VIANA</t>
  </si>
  <si>
    <t>MAQUINE</t>
  </si>
  <si>
    <t>MARATA</t>
  </si>
  <si>
    <t>MARCELINO RAMOS</t>
  </si>
  <si>
    <t>MARIANA PIMENTEL</t>
  </si>
  <si>
    <t>MARIANO MORO</t>
  </si>
  <si>
    <t>MARQUES DE SOUZA</t>
  </si>
  <si>
    <t>MATA</t>
  </si>
  <si>
    <t>MATO CASTELHANO</t>
  </si>
  <si>
    <t>MATO LEITAO</t>
  </si>
  <si>
    <t>MATO QUEIMADO</t>
  </si>
  <si>
    <t>MAXIMILIANO DE ALMEIDA</t>
  </si>
  <si>
    <t>MINAS DO LEAO</t>
  </si>
  <si>
    <t>MIRAGUAI</t>
  </si>
  <si>
    <t>MONTAURI</t>
  </si>
  <si>
    <t>MONTE ALEGRE DOS CAMPOS</t>
  </si>
  <si>
    <t>MONTE BELO DO SUL</t>
  </si>
  <si>
    <t>MONTENEGRO</t>
  </si>
  <si>
    <t>MORMACO</t>
  </si>
  <si>
    <t>MORRINHOS DO SUL</t>
  </si>
  <si>
    <t>MORRO REDONDO</t>
  </si>
  <si>
    <t>MORRO REUTER</t>
  </si>
  <si>
    <t>MOSTARDAS</t>
  </si>
  <si>
    <t>MUCUM</t>
  </si>
  <si>
    <t>MUITOS CAPOES</t>
  </si>
  <si>
    <t>MULITERNO</t>
  </si>
  <si>
    <t>NAO-ME-TOQUE</t>
  </si>
  <si>
    <t>NICOLAU VERGUEIRO</t>
  </si>
  <si>
    <t>NONOAI</t>
  </si>
  <si>
    <t>NOVA ALVORADA</t>
  </si>
  <si>
    <t>NOVA ARACA</t>
  </si>
  <si>
    <t>NOVA BASSANO</t>
  </si>
  <si>
    <t>NOVA BOA VISTA</t>
  </si>
  <si>
    <t>NOVA BRESCIA</t>
  </si>
  <si>
    <t>NOVA CANDELARIA</t>
  </si>
  <si>
    <t>NOVA ESPERANCA DO SUL</t>
  </si>
  <si>
    <t>NOVA HARTZ</t>
  </si>
  <si>
    <t>NOVA PADUA</t>
  </si>
  <si>
    <t>NOVA PALMA</t>
  </si>
  <si>
    <t>NOVA PETROPOLIS</t>
  </si>
  <si>
    <t>NOVA PRATA</t>
  </si>
  <si>
    <t>NOVA RAMADA</t>
  </si>
  <si>
    <t>NOVA ROMA DO SUL</t>
  </si>
  <si>
    <t>NOVO BARREIRO</t>
  </si>
  <si>
    <t>NOVO CABRAIS</t>
  </si>
  <si>
    <t>NOVO HAMBURGO</t>
  </si>
  <si>
    <t>NOVO MACHADO</t>
  </si>
  <si>
    <t>NOVO TIRADENTES</t>
  </si>
  <si>
    <t>NOVO XINGU</t>
  </si>
  <si>
    <t>OSORIO</t>
  </si>
  <si>
    <t>PAIM FILHO</t>
  </si>
  <si>
    <t>PALMARES DO SUL</t>
  </si>
  <si>
    <t>PALMEIRA DAS MISSOES</t>
  </si>
  <si>
    <t>PALMITINHO</t>
  </si>
  <si>
    <t>PANAMBI</t>
  </si>
  <si>
    <t>PANTANO GRANDE</t>
  </si>
  <si>
    <t>PARAI</t>
  </si>
  <si>
    <t>PARAISO DO SUL</t>
  </si>
  <si>
    <t>PARECI NOVO</t>
  </si>
  <si>
    <t>PAROBE</t>
  </si>
  <si>
    <t>PASSA SETE</t>
  </si>
  <si>
    <t>PASSO DO SOBRADO</t>
  </si>
  <si>
    <t>PASSO FUNDO</t>
  </si>
  <si>
    <t>PAULO BENTO</t>
  </si>
  <si>
    <t>PAVERAMA</t>
  </si>
  <si>
    <t>PEDRAS ALTAS</t>
  </si>
  <si>
    <t>PEDRO OSORIO</t>
  </si>
  <si>
    <t>PEJUCARA</t>
  </si>
  <si>
    <t>PELOTAS</t>
  </si>
  <si>
    <t>PICADA CAFE</t>
  </si>
  <si>
    <t>PINHAL</t>
  </si>
  <si>
    <t>PINHAL DA SERRA</t>
  </si>
  <si>
    <t>PINHAL GRANDE</t>
  </si>
  <si>
    <t>PINHEIRINHO DO VALE</t>
  </si>
  <si>
    <t>PINHEIRO MACHADO</t>
  </si>
  <si>
    <t>PINTO BANDEIRA</t>
  </si>
  <si>
    <t>PIRAPO</t>
  </si>
  <si>
    <t>PIRATINI</t>
  </si>
  <si>
    <t>POCO DAS ANTAS</t>
  </si>
  <si>
    <t>PONTAO</t>
  </si>
  <si>
    <t>PONTE PRETA</t>
  </si>
  <si>
    <t>PORTAO</t>
  </si>
  <si>
    <t>PORTO ALEGRE</t>
  </si>
  <si>
    <t>PORTO LUCENA</t>
  </si>
  <si>
    <t>PORTO MAUA</t>
  </si>
  <si>
    <t>PORTO VERA CRUZ</t>
  </si>
  <si>
    <t>PORTO XAVIER</t>
  </si>
  <si>
    <t>POUSO NOVO</t>
  </si>
  <si>
    <t>PRESIDENTE LUCENA</t>
  </si>
  <si>
    <t>PROGRESSO</t>
  </si>
  <si>
    <t>PROTASIO ALVES</t>
  </si>
  <si>
    <t>PUTINGA</t>
  </si>
  <si>
    <t>QUARAI</t>
  </si>
  <si>
    <t>QUATRO IRMAOS</t>
  </si>
  <si>
    <t>QUEVEDOS</t>
  </si>
  <si>
    <t>QUINZE DE NOVEMBRO</t>
  </si>
  <si>
    <t>REDENTORA</t>
  </si>
  <si>
    <t>RELVADO</t>
  </si>
  <si>
    <t>RESTINGA SECA</t>
  </si>
  <si>
    <t>RIO DOS INDIOS</t>
  </si>
  <si>
    <t>RIO GRANDE</t>
  </si>
  <si>
    <t>RIO PARDO</t>
  </si>
  <si>
    <t>RIOZINHO</t>
  </si>
  <si>
    <t>ROCA SALES</t>
  </si>
  <si>
    <t>RODEIO BONITO</t>
  </si>
  <si>
    <t>ROLADOR</t>
  </si>
  <si>
    <t>ROLANTE</t>
  </si>
  <si>
    <t>RONDA ALTA</t>
  </si>
  <si>
    <t>RONDINHA</t>
  </si>
  <si>
    <t>ROQUE GONZALES</t>
  </si>
  <si>
    <t>ROSARIO DO SUL</t>
  </si>
  <si>
    <t>SAGRADA FAMILIA</t>
  </si>
  <si>
    <t>SALDANHA MARINHO</t>
  </si>
  <si>
    <t>SALTO DO JACUI</t>
  </si>
  <si>
    <t>SALVADOR DAS MISSOES</t>
  </si>
  <si>
    <t>SALVADOR DO SUL</t>
  </si>
  <si>
    <t>SANANDUVA</t>
  </si>
  <si>
    <t>SANTA BARBARA DO SUL</t>
  </si>
  <si>
    <t>SANTA CECILIA DO SUL</t>
  </si>
  <si>
    <t>SANTA CLARA DO SUL</t>
  </si>
  <si>
    <t>SANTA CRUZ DO SUL</t>
  </si>
  <si>
    <t>SANTA MARGARIDA DO SUL</t>
  </si>
  <si>
    <t>SANTA MARIA DO HERVAL</t>
  </si>
  <si>
    <t>SANTA ROSA</t>
  </si>
  <si>
    <t>SANTA TEREZA</t>
  </si>
  <si>
    <t>SANTA VITORIA DO PALMAR</t>
  </si>
  <si>
    <t>SANTANA DA BOA VISTA</t>
  </si>
  <si>
    <t>SANTANA DO LIVRAMENTO</t>
  </si>
  <si>
    <t>SANTIAGO</t>
  </si>
  <si>
    <t>SANTO ANGELO</t>
  </si>
  <si>
    <t>SANTO ANTONIO DA PATRULHA</t>
  </si>
  <si>
    <t>SANTO ANTONIO DAS MISSOES</t>
  </si>
  <si>
    <t>SANTO ANTONIO DO PALMA</t>
  </si>
  <si>
    <t>SANTO ANTONIO DO PLANALTO</t>
  </si>
  <si>
    <t>SANTO AUGUSTO</t>
  </si>
  <si>
    <t>SANTO CRISTO</t>
  </si>
  <si>
    <t>SANTO EXPEDITO DO SUL</t>
  </si>
  <si>
    <t>SAO BORJA</t>
  </si>
  <si>
    <t>SAO DOMINGOS DO SUL</t>
  </si>
  <si>
    <t>SAO FRANCISCO DE ASSIS</t>
  </si>
  <si>
    <t>SAO JERONIMO</t>
  </si>
  <si>
    <t>SAO JOAO DA URTIGA</t>
  </si>
  <si>
    <t>SAO JOAO DO POLESINE</t>
  </si>
  <si>
    <t>SAO JORGE</t>
  </si>
  <si>
    <t>SAO JOSE DAS MISSOES</t>
  </si>
  <si>
    <t>SAO JOSE DO HERVAL</t>
  </si>
  <si>
    <t>SAO JOSE DO HORTENCIO</t>
  </si>
  <si>
    <t>SAO JOSE DO INHACORA</t>
  </si>
  <si>
    <t>SAO JOSE DO NORTE</t>
  </si>
  <si>
    <t>SAO JOSE DO OURO</t>
  </si>
  <si>
    <t>SAO JOSE DO SUL</t>
  </si>
  <si>
    <t>SAO JOSE DOS AUSENTES</t>
  </si>
  <si>
    <t>SAO LEOPOLDO</t>
  </si>
  <si>
    <t>SAO LOURENCO DO SUL</t>
  </si>
  <si>
    <t>SAO LUIZ GONZAGA</t>
  </si>
  <si>
    <t>SAO MARCOS</t>
  </si>
  <si>
    <t>SAO MARTINHO</t>
  </si>
  <si>
    <t>SAO MARTINHO DA SERRA</t>
  </si>
  <si>
    <t>SAO MIGUEL DAS MISSOES</t>
  </si>
  <si>
    <t>SAO NICOLAU</t>
  </si>
  <si>
    <t>SAO PAULO DAS MISSOES</t>
  </si>
  <si>
    <t>SAO PEDRO DA SERRA</t>
  </si>
  <si>
    <t>SAO PEDRO DAS MISSOES</t>
  </si>
  <si>
    <t>SAO PEDRO DO BUTIA</t>
  </si>
  <si>
    <t>SAO PEDRO DO SUL</t>
  </si>
  <si>
    <t>SAO SEBASTIAO DO CAI</t>
  </si>
  <si>
    <t>SAO SEPE</t>
  </si>
  <si>
    <t>SAO VALENTIM</t>
  </si>
  <si>
    <t>SAO VALENTIM DO SUL</t>
  </si>
  <si>
    <t>SAO VALERIO DO SUL</t>
  </si>
  <si>
    <t>SAO VENDELINO</t>
  </si>
  <si>
    <t>SAO VICENTE DO SUL</t>
  </si>
  <si>
    <t>SAPIRANGA</t>
  </si>
  <si>
    <t>SAPUCAIA DO SUL</t>
  </si>
  <si>
    <t>SEBERI</t>
  </si>
  <si>
    <t>SEDE NOVA</t>
  </si>
  <si>
    <t>SEGREDO</t>
  </si>
  <si>
    <t>SELBACH</t>
  </si>
  <si>
    <t>SENADOR SALGADO FILHO</t>
  </si>
  <si>
    <t>SENTINELA DO SUL</t>
  </si>
  <si>
    <t>SERAFINA CORREA</t>
  </si>
  <si>
    <t>SERIO</t>
  </si>
  <si>
    <t>SERTAO</t>
  </si>
  <si>
    <t>SERTAO SANTANA</t>
  </si>
  <si>
    <t>SETE DE SETEMBRO</t>
  </si>
  <si>
    <t>SEVERIANO DE ALMEIDA</t>
  </si>
  <si>
    <t>SILVEIRA MARTINS</t>
  </si>
  <si>
    <t>SINIMBU</t>
  </si>
  <si>
    <t>TABAI</t>
  </si>
  <si>
    <t>TAPERA</t>
  </si>
  <si>
    <t>TAPES</t>
  </si>
  <si>
    <t>TAQUARA</t>
  </si>
  <si>
    <t>TAQUARI</t>
  </si>
  <si>
    <t>TAQUARUCU DO SUL</t>
  </si>
  <si>
    <t>TENENTE PORTELA</t>
  </si>
  <si>
    <t>TERRA DE AREIA</t>
  </si>
  <si>
    <t>TEUTONIA</t>
  </si>
  <si>
    <t>TIO HUGO</t>
  </si>
  <si>
    <t>TIRADENTES DO SUL</t>
  </si>
  <si>
    <t>TOROPI</t>
  </si>
  <si>
    <t>TORRES</t>
  </si>
  <si>
    <t>TRAMANDAI</t>
  </si>
  <si>
    <t>TRAVESSEIRO</t>
  </si>
  <si>
    <t>TRES ARROIOS</t>
  </si>
  <si>
    <t>TRES CACHOEIRAS</t>
  </si>
  <si>
    <t>TRES COROAS</t>
  </si>
  <si>
    <t>TRES DE MAIO</t>
  </si>
  <si>
    <t>TRES FORQUILHAS</t>
  </si>
  <si>
    <t>TRES PALMEIRAS</t>
  </si>
  <si>
    <t>TRES PASSOS</t>
  </si>
  <si>
    <t>TRINDADE DO SUL</t>
  </si>
  <si>
    <t>TUCUNDUVA</t>
  </si>
  <si>
    <t>TUNAS</t>
  </si>
  <si>
    <t>TUPANCI DO SUL</t>
  </si>
  <si>
    <t>TUPANCIRETA</t>
  </si>
  <si>
    <t>TUPANDI</t>
  </si>
  <si>
    <t>TUPARENDI</t>
  </si>
  <si>
    <t>TURUCU</t>
  </si>
  <si>
    <t>UBIRETAMA</t>
  </si>
  <si>
    <t>UNIAO DA SERRA</t>
  </si>
  <si>
    <t>UNISTALDA</t>
  </si>
  <si>
    <t>URUGUAIANA</t>
  </si>
  <si>
    <t>VACARIA</t>
  </si>
  <si>
    <t>VALE DO SOL</t>
  </si>
  <si>
    <t>VALE REAL</t>
  </si>
  <si>
    <t>VALE VERDE</t>
  </si>
  <si>
    <t>VANINI</t>
  </si>
  <si>
    <t>VENANCIO AIRES</t>
  </si>
  <si>
    <t>VERANOPOLIS</t>
  </si>
  <si>
    <t>VESPASIANO CORREA</t>
  </si>
  <si>
    <t>VIADUTOS</t>
  </si>
  <si>
    <t>VIAMAO</t>
  </si>
  <si>
    <t>VICENTE DUTRA</t>
  </si>
  <si>
    <t>VICTOR GRAEFF</t>
  </si>
  <si>
    <t>VILA FLORES</t>
  </si>
  <si>
    <t>VILA LANGARO</t>
  </si>
  <si>
    <t>VILA MARIA</t>
  </si>
  <si>
    <t>VILA NOVA DO SUL</t>
  </si>
  <si>
    <t>VISTA ALEGRE</t>
  </si>
  <si>
    <t>VISTA ALEGRE DO PRATA</t>
  </si>
  <si>
    <t>VISTA GAUCHA</t>
  </si>
  <si>
    <t>VITORIA DAS MISSOES</t>
  </si>
  <si>
    <t>WESTFALIA</t>
  </si>
  <si>
    <t>XANGRI-LA</t>
  </si>
  <si>
    <t>ABDON BATISTA</t>
  </si>
  <si>
    <t>SC</t>
  </si>
  <si>
    <t>ABELARDO LUZ</t>
  </si>
  <si>
    <t>AGROLANDIA</t>
  </si>
  <si>
    <t>AGRONOMICA</t>
  </si>
  <si>
    <t>AGUA DOCE</t>
  </si>
  <si>
    <t>AGUAS DE CHAPECO</t>
  </si>
  <si>
    <t>AGUAS FRIAS</t>
  </si>
  <si>
    <t>AGUAS MORNAS</t>
  </si>
  <si>
    <t>ALFREDO WAGNER</t>
  </si>
  <si>
    <t>ALTO BELA VISTA</t>
  </si>
  <si>
    <t>ANGELINA</t>
  </si>
  <si>
    <t>ANITA GARIBALDI</t>
  </si>
  <si>
    <t>ANITAPOLIS</t>
  </si>
  <si>
    <t>APIUNA</t>
  </si>
  <si>
    <t>ARABUTA</t>
  </si>
  <si>
    <t>ARAQUARI</t>
  </si>
  <si>
    <t>ARARANGUA</t>
  </si>
  <si>
    <t>ARMAZEM</t>
  </si>
  <si>
    <t>ARROIO TRINTA</t>
  </si>
  <si>
    <t>ARVOREDO</t>
  </si>
  <si>
    <t>ASCURRA</t>
  </si>
  <si>
    <t>ATALANTA</t>
  </si>
  <si>
    <t>BALNEARIO ARROIO DO SILVA</t>
  </si>
  <si>
    <t>BALNEARIO BARRA DO SUL</t>
  </si>
  <si>
    <t>BALNEARIO CAMBORIU</t>
  </si>
  <si>
    <t>BALNEARIO GAIVOTA</t>
  </si>
  <si>
    <t>BANDEIRANTE</t>
  </si>
  <si>
    <t>BARRA BONITA</t>
  </si>
  <si>
    <t>BARRA VELHA</t>
  </si>
  <si>
    <t>BELA VISTA DO TOLDO</t>
  </si>
  <si>
    <t>BENEDITO NOVO</t>
  </si>
  <si>
    <t>BIGUACU</t>
  </si>
  <si>
    <t>BLUMENAU</t>
  </si>
  <si>
    <t>BOCAINA DO SUL</t>
  </si>
  <si>
    <t>BOM JARDIM DA SERRA</t>
  </si>
  <si>
    <t>BOM JESUS DO OESTE</t>
  </si>
  <si>
    <t>BOM RETIRO</t>
  </si>
  <si>
    <t>BOMBINHAS</t>
  </si>
  <si>
    <t>BOTUVERA</t>
  </si>
  <si>
    <t>BRACO DO NORTE</t>
  </si>
  <si>
    <t>BRACO DO TROMBUDO</t>
  </si>
  <si>
    <t>BRUNOPOLIS</t>
  </si>
  <si>
    <t>BRUSQUE</t>
  </si>
  <si>
    <t>CACADOR</t>
  </si>
  <si>
    <t>CAIBI</t>
  </si>
  <si>
    <t>CALMON</t>
  </si>
  <si>
    <t>CAMBORIU</t>
  </si>
  <si>
    <t>CAMPO BELO DO SUL</t>
  </si>
  <si>
    <t>CAMPO ERE</t>
  </si>
  <si>
    <t>CAMPOS NOVOS</t>
  </si>
  <si>
    <t>CANELINHA</t>
  </si>
  <si>
    <t>CANOINHAS</t>
  </si>
  <si>
    <t>CAPAO ALTO</t>
  </si>
  <si>
    <t>CAPINZAL</t>
  </si>
  <si>
    <t>CAPIVARI DE BAIXO</t>
  </si>
  <si>
    <t>CAXAMBU DO SUL</t>
  </si>
  <si>
    <t>CELSO RAMOS</t>
  </si>
  <si>
    <t>CERRO NEGRO</t>
  </si>
  <si>
    <t>CHAPADAO DO LAGEADO</t>
  </si>
  <si>
    <t>CHAPECO</t>
  </si>
  <si>
    <t>COCAL DO SUL</t>
  </si>
  <si>
    <t>CONCORDIA</t>
  </si>
  <si>
    <t>CORDILHEIRA ALTA</t>
  </si>
  <si>
    <t>CORONEL FREITAS</t>
  </si>
  <si>
    <t>CORONEL MARTINS</t>
  </si>
  <si>
    <t>CORREIA PINTO</t>
  </si>
  <si>
    <t>CORUPA</t>
  </si>
  <si>
    <t>CRICIUMA</t>
  </si>
  <si>
    <t>CUNHA PORA</t>
  </si>
  <si>
    <t>CUNHATAI</t>
  </si>
  <si>
    <t>CURITIBANOS</t>
  </si>
  <si>
    <t>DESCANSO</t>
  </si>
  <si>
    <t>DIONISIO CERQUEIRA</t>
  </si>
  <si>
    <t>DONA EMMA</t>
  </si>
  <si>
    <t>DOUTOR PEDRINHO</t>
  </si>
  <si>
    <t>ERMO</t>
  </si>
  <si>
    <t>ERVAL VELHO</t>
  </si>
  <si>
    <t>FAXINAL DOS GUEDES</t>
  </si>
  <si>
    <t>FLOR DO SERTAO</t>
  </si>
  <si>
    <t>FLORIANOPOLIS</t>
  </si>
  <si>
    <t>FORMOSA DO SUL</t>
  </si>
  <si>
    <t>FORQUILHINHA</t>
  </si>
  <si>
    <t>FRAIBURGO</t>
  </si>
  <si>
    <t>FREI ROGERIO</t>
  </si>
  <si>
    <t>GALVAO</t>
  </si>
  <si>
    <t>GAROPABA</t>
  </si>
  <si>
    <t>GARUVA</t>
  </si>
  <si>
    <t>GASPAR</t>
  </si>
  <si>
    <t>GOVERNADOR CELSO RAMOS</t>
  </si>
  <si>
    <t>GRAO PARA</t>
  </si>
  <si>
    <t>GRAVATAL</t>
  </si>
  <si>
    <t>GUABIRUBA</t>
  </si>
  <si>
    <t>GUARAMIRIM</t>
  </si>
  <si>
    <t>GUARUJA DO SUL</t>
  </si>
  <si>
    <t>GUATAMBU</t>
  </si>
  <si>
    <t>HERVAL D'OESTE</t>
  </si>
  <si>
    <t>IBIAM</t>
  </si>
  <si>
    <t>IBICARE</t>
  </si>
  <si>
    <t>IBIRAMA</t>
  </si>
  <si>
    <t>ICARA</t>
  </si>
  <si>
    <t>ILHOTA</t>
  </si>
  <si>
    <t>IMARUI</t>
  </si>
  <si>
    <t>IMBITUBA</t>
  </si>
  <si>
    <t>IMBUIA</t>
  </si>
  <si>
    <t>INDAIAL</t>
  </si>
  <si>
    <t>IOMERE</t>
  </si>
  <si>
    <t>IPORA DO OESTE</t>
  </si>
  <si>
    <t>IPUACU</t>
  </si>
  <si>
    <t>IPUMIRIM</t>
  </si>
  <si>
    <t>IRACEMINHA</t>
  </si>
  <si>
    <t>IRANI</t>
  </si>
  <si>
    <t>IRINEOPOLIS</t>
  </si>
  <si>
    <t>ITA</t>
  </si>
  <si>
    <t>ITAIOPOLIS</t>
  </si>
  <si>
    <t>ITAJAI</t>
  </si>
  <si>
    <t>ITAPEMA</t>
  </si>
  <si>
    <t>ITAPOA</t>
  </si>
  <si>
    <t>ITUPORANGA</t>
  </si>
  <si>
    <t>JABORA</t>
  </si>
  <si>
    <t>JACINTO MACHADO</t>
  </si>
  <si>
    <t>JAGUARUNA</t>
  </si>
  <si>
    <t>JARAGUA DO SUL</t>
  </si>
  <si>
    <t>JARDINOPOLIS</t>
  </si>
  <si>
    <t>JOACABA</t>
  </si>
  <si>
    <t>JOINVILLE</t>
  </si>
  <si>
    <t>JOSE BOITEUX</t>
  </si>
  <si>
    <t>JUPIA</t>
  </si>
  <si>
    <t>LACERDOPOLIS</t>
  </si>
  <si>
    <t>LAGES</t>
  </si>
  <si>
    <t>LAGUNA</t>
  </si>
  <si>
    <t>LAJEADO GRANDE</t>
  </si>
  <si>
    <t>LAURENTINO</t>
  </si>
  <si>
    <t>LAURO MULLER</t>
  </si>
  <si>
    <t>LEBON REGIS</t>
  </si>
  <si>
    <t>LEOBERTO LEAL</t>
  </si>
  <si>
    <t>LINDOIA DO SUL</t>
  </si>
  <si>
    <t>LONTRAS</t>
  </si>
  <si>
    <t>LUIZ ALVES</t>
  </si>
  <si>
    <t>LUZERNA</t>
  </si>
  <si>
    <t>MACIEIRA</t>
  </si>
  <si>
    <t>MAFRA</t>
  </si>
  <si>
    <t>MAJOR GERCINO</t>
  </si>
  <si>
    <t>MAJOR VIEIRA</t>
  </si>
  <si>
    <t>MARACAJA</t>
  </si>
  <si>
    <t>MAREMA</t>
  </si>
  <si>
    <t>MATOS COSTA</t>
  </si>
  <si>
    <t>MELEIRO</t>
  </si>
  <si>
    <t>MIRIM DOCE</t>
  </si>
  <si>
    <t>MODELO</t>
  </si>
  <si>
    <t>MONDAI</t>
  </si>
  <si>
    <t>MONTE CARLO</t>
  </si>
  <si>
    <t>MONTE CASTELO</t>
  </si>
  <si>
    <t>MORRO DA FUMACA</t>
  </si>
  <si>
    <t>MORRO GRANDE</t>
  </si>
  <si>
    <t>NAVEGANTES</t>
  </si>
  <si>
    <t>NOVA ERECHIM</t>
  </si>
  <si>
    <t>NOVA ITABERABA</t>
  </si>
  <si>
    <t>NOVA TRENTO</t>
  </si>
  <si>
    <t>ORLEANS</t>
  </si>
  <si>
    <t>OTACILIO COSTA</t>
  </si>
  <si>
    <t>OURO</t>
  </si>
  <si>
    <t>OURO VERDE</t>
  </si>
  <si>
    <t>PAIAL</t>
  </si>
  <si>
    <t>PAINEL</t>
  </si>
  <si>
    <t>PALHOCA</t>
  </si>
  <si>
    <t>PALMA SOLA</t>
  </si>
  <si>
    <t>PALMITOS</t>
  </si>
  <si>
    <t>PAPANDUVA</t>
  </si>
  <si>
    <t>PARAISO</t>
  </si>
  <si>
    <t>PASSO DE TORRES</t>
  </si>
  <si>
    <t>PASSOS MAIA</t>
  </si>
  <si>
    <t>PAULO LOPES</t>
  </si>
  <si>
    <t>PEDRAS GRANDES</t>
  </si>
  <si>
    <t>PENHA</t>
  </si>
  <si>
    <t>PERITIBA</t>
  </si>
  <si>
    <t>PICARRAS</t>
  </si>
  <si>
    <t>PINHALZINHO</t>
  </si>
  <si>
    <t>PINHEIRO PRETO</t>
  </si>
  <si>
    <t>PIRATUBA</t>
  </si>
  <si>
    <t>PLANALTO ALEGRE</t>
  </si>
  <si>
    <t>POMERODE</t>
  </si>
  <si>
    <t>PONTE ALTA</t>
  </si>
  <si>
    <t>PONTE ALTA DO NORTE</t>
  </si>
  <si>
    <t>PONTE SERRADA</t>
  </si>
  <si>
    <t>PORTO BELO</t>
  </si>
  <si>
    <t>PORTO UNIAO</t>
  </si>
  <si>
    <t>POUSO REDONDO</t>
  </si>
  <si>
    <t>PRAIA GRANDE</t>
  </si>
  <si>
    <t>PRESIDENTE GETULIO</t>
  </si>
  <si>
    <t>PRESIDENTE NEREU</t>
  </si>
  <si>
    <t>PRINCESA</t>
  </si>
  <si>
    <t>QUILOMBO</t>
  </si>
  <si>
    <t>RANCHO QUEIMADO</t>
  </si>
  <si>
    <t>RIO DAS ANTAS</t>
  </si>
  <si>
    <t>RIO DO CAMPO</t>
  </si>
  <si>
    <t>RIO DO OESTE</t>
  </si>
  <si>
    <t>RIO DO SUL</t>
  </si>
  <si>
    <t>RIO DOS CEDROS</t>
  </si>
  <si>
    <t>RIO FORTUNA</t>
  </si>
  <si>
    <t>RIO NEGRINHO</t>
  </si>
  <si>
    <t>RIO RUFINO</t>
  </si>
  <si>
    <t>RIQUEZA</t>
  </si>
  <si>
    <t>RODEIO</t>
  </si>
  <si>
    <t>ROMELANDIA</t>
  </si>
  <si>
    <t>SALETE</t>
  </si>
  <si>
    <t>SALTINHO</t>
  </si>
  <si>
    <t>SALTO VELOSO</t>
  </si>
  <si>
    <t>SANGAO</t>
  </si>
  <si>
    <t>SANTA ROSA DE LIMA</t>
  </si>
  <si>
    <t>SANTA ROSA DO SUL</t>
  </si>
  <si>
    <t>SANTA TEREZINHA DO PROGRESSO</t>
  </si>
  <si>
    <t>SANTIAGO DO SUL</t>
  </si>
  <si>
    <t>SANTO AMARO DA IMPERATRIZ</t>
  </si>
  <si>
    <t>SAO BENTO DO SUL</t>
  </si>
  <si>
    <t>SAO BERNARDINO</t>
  </si>
  <si>
    <t>SAO BONIFACIO</t>
  </si>
  <si>
    <t>SAO CARLOS</t>
  </si>
  <si>
    <t>SAO CRISTOVAO DO SUL</t>
  </si>
  <si>
    <t>SAO FRANCISCO DO SUL</t>
  </si>
  <si>
    <t>SAO JOAO DO ITAPERIU</t>
  </si>
  <si>
    <t>SAO JOAO DO OESTE</t>
  </si>
  <si>
    <t>SAO JOAO DO SUL</t>
  </si>
  <si>
    <t>SAO JOAQUIM</t>
  </si>
  <si>
    <t>SAO JOSE</t>
  </si>
  <si>
    <t>SAO JOSE DO CEDRO</t>
  </si>
  <si>
    <t>SAO JOSE DO CERRITO</t>
  </si>
  <si>
    <t>SAO LOURENCO DO OESTE</t>
  </si>
  <si>
    <t>SAO LUDGERO</t>
  </si>
  <si>
    <t>SAO MIGUEL DA BOA VISTA</t>
  </si>
  <si>
    <t>SAO MIGUEL DO OESTE</t>
  </si>
  <si>
    <t>SAO PEDRO DE ALCANTARA</t>
  </si>
  <si>
    <t>SAUDADES</t>
  </si>
  <si>
    <t>SCHROEDER</t>
  </si>
  <si>
    <t>SEARA</t>
  </si>
  <si>
    <t>SERRA ALTA</t>
  </si>
  <si>
    <t>SIDEROPOLIS</t>
  </si>
  <si>
    <t>SOMBRIO</t>
  </si>
  <si>
    <t>SUL BRASIL</t>
  </si>
  <si>
    <t>TAIO</t>
  </si>
  <si>
    <t>TIGRINHOS</t>
  </si>
  <si>
    <t>TIJUCAS</t>
  </si>
  <si>
    <t>TIMBE DO SUL</t>
  </si>
  <si>
    <t>TIMBO</t>
  </si>
  <si>
    <t>TIMBO GRANDE</t>
  </si>
  <si>
    <t>TRES BARRAS</t>
  </si>
  <si>
    <t>TREVISO</t>
  </si>
  <si>
    <t>TREZE DE MAIO</t>
  </si>
  <si>
    <t>TREZE TILIAS</t>
  </si>
  <si>
    <t>TROMBUDO CENTRAL</t>
  </si>
  <si>
    <t>TUBARAO</t>
  </si>
  <si>
    <t>TUNAPOLIS</t>
  </si>
  <si>
    <t>UNIAO DO OESTE</t>
  </si>
  <si>
    <t>URUBICI</t>
  </si>
  <si>
    <t>URUPEMA</t>
  </si>
  <si>
    <t>URUSSANGA</t>
  </si>
  <si>
    <t>VARGEAO</t>
  </si>
  <si>
    <t>VARGEM</t>
  </si>
  <si>
    <t>VIDAL RAMOS</t>
  </si>
  <si>
    <t>VIDEIRA</t>
  </si>
  <si>
    <t>VITOR MEIRELES</t>
  </si>
  <si>
    <t>WITMARSUM</t>
  </si>
  <si>
    <t>XANXERE</t>
  </si>
  <si>
    <t>XAVANTINA</t>
  </si>
  <si>
    <t>XAXIM</t>
  </si>
  <si>
    <t>ZORTEA</t>
  </si>
  <si>
    <t>AMPARO DE SAO FRANCISCO</t>
  </si>
  <si>
    <t>SE</t>
  </si>
  <si>
    <t>AQUIDABA</t>
  </si>
  <si>
    <t>ARACAJU</t>
  </si>
  <si>
    <t>ARAUA</t>
  </si>
  <si>
    <t>BARRA DOS COQUEIROS</t>
  </si>
  <si>
    <t>BOQUIM</t>
  </si>
  <si>
    <t>BREJO GRANDE</t>
  </si>
  <si>
    <t>CAMPO DO BRITO</t>
  </si>
  <si>
    <t>CANHOBA</t>
  </si>
  <si>
    <t>CANINDE DE SAO FRANCISCO</t>
  </si>
  <si>
    <t>CARIRA</t>
  </si>
  <si>
    <t>CARMOPOLIS</t>
  </si>
  <si>
    <t>CEDRO DE SAO JOAO</t>
  </si>
  <si>
    <t>CRISTINAPOLIS</t>
  </si>
  <si>
    <t>CUMBE</t>
  </si>
  <si>
    <t>DIVINA PASTORA</t>
  </si>
  <si>
    <t>ESTANCIA</t>
  </si>
  <si>
    <t>FREI PAULO</t>
  </si>
  <si>
    <t>GARARU</t>
  </si>
  <si>
    <t>GENERAL MAYNARD</t>
  </si>
  <si>
    <t>GRACHO CARDOSO</t>
  </si>
  <si>
    <t>ILHA DAS FLORES</t>
  </si>
  <si>
    <t>INDIAROBA</t>
  </si>
  <si>
    <t>ITABAIANINHA</t>
  </si>
  <si>
    <t>ITABI</t>
  </si>
  <si>
    <t>ITAPORANGA D'AJUDA</t>
  </si>
  <si>
    <t>JAPARATUBA</t>
  </si>
  <si>
    <t>JAPOATA</t>
  </si>
  <si>
    <t>LAGARTO</t>
  </si>
  <si>
    <t>LARANJEIRAS</t>
  </si>
  <si>
    <t>MACAMBIRA</t>
  </si>
  <si>
    <t>MALHADA DOS BOIS</t>
  </si>
  <si>
    <t>MALHADOR</t>
  </si>
  <si>
    <t>MARUIM</t>
  </si>
  <si>
    <t>MOITA BONITA</t>
  </si>
  <si>
    <t>MONTE ALEGRE DE SERGIPE</t>
  </si>
  <si>
    <t>MURIBECA</t>
  </si>
  <si>
    <t>NEOPOLIS</t>
  </si>
  <si>
    <t>NOSSA SENHORA APARECIDA</t>
  </si>
  <si>
    <t>NOSSA SENHORA DA GLORIA</t>
  </si>
  <si>
    <t>NOSSA SENHORA DAS DORES</t>
  </si>
  <si>
    <t>NOSSA SENHORA DE LOURDES</t>
  </si>
  <si>
    <t>NOSSA SENHORA DO SOCORRO</t>
  </si>
  <si>
    <t>PEDRA MOLE</t>
  </si>
  <si>
    <t>PEDRINHAS</t>
  </si>
  <si>
    <t>PIRAMBU</t>
  </si>
  <si>
    <t>POCO REDONDO</t>
  </si>
  <si>
    <t>POCO VERDE</t>
  </si>
  <si>
    <t>PORTO DA FOLHA</t>
  </si>
  <si>
    <t>PROPRIA</t>
  </si>
  <si>
    <t>RIACHAO DO DANTAS</t>
  </si>
  <si>
    <t>RIBEIROPOLIS</t>
  </si>
  <si>
    <t>ROSARIO DO CATETE</t>
  </si>
  <si>
    <t>SALGADO</t>
  </si>
  <si>
    <t>SANTA LUZIA DO ITANHY</t>
  </si>
  <si>
    <t>SANTANA DO SAO FRANCISCO</t>
  </si>
  <si>
    <t>SANTO AMARO DAS BROTAS</t>
  </si>
  <si>
    <t>SAO CRISTOVAO</t>
  </si>
  <si>
    <t>SAO MIGUEL DO ALEIXO</t>
  </si>
  <si>
    <t>SIMAO DIAS</t>
  </si>
  <si>
    <t>SIRIRI</t>
  </si>
  <si>
    <t>TELHA</t>
  </si>
  <si>
    <t>TOBIAS BARRETO</t>
  </si>
  <si>
    <t>TOMAR DO GERU</t>
  </si>
  <si>
    <t>UMBAUBA</t>
  </si>
  <si>
    <t>ADAMANTINA</t>
  </si>
  <si>
    <t>SP</t>
  </si>
  <si>
    <t>ADOLFO</t>
  </si>
  <si>
    <t>AGUAI</t>
  </si>
  <si>
    <t>AGUAS DA PRATA</t>
  </si>
  <si>
    <t>AGUAS DE LINDOIA</t>
  </si>
  <si>
    <t>AGUAS DE SANTA BARBARA</t>
  </si>
  <si>
    <t>AGUAS DE SAO PEDRO</t>
  </si>
  <si>
    <t>AGUDOS</t>
  </si>
  <si>
    <t>ALAMBARI</t>
  </si>
  <si>
    <t>ALFREDO MARCONDES</t>
  </si>
  <si>
    <t>ALTAIR</t>
  </si>
  <si>
    <t>ALTINOPOLIS</t>
  </si>
  <si>
    <t>ALUMINIO</t>
  </si>
  <si>
    <t>ALVARES FLORENCE</t>
  </si>
  <si>
    <t>ALVARES MACHADO</t>
  </si>
  <si>
    <t>ALVARO DE CARVALHO</t>
  </si>
  <si>
    <t>ALVINLANDIA</t>
  </si>
  <si>
    <t>AMERICANA</t>
  </si>
  <si>
    <t>AMERICO BRASILIENSE</t>
  </si>
  <si>
    <t>AMERICO DE CAMPOS</t>
  </si>
  <si>
    <t>ANALANDIA</t>
  </si>
  <si>
    <t>ANDRADINA</t>
  </si>
  <si>
    <t>ANGATUBA</t>
  </si>
  <si>
    <t>ANHEMBI</t>
  </si>
  <si>
    <t>ANHUMAS</t>
  </si>
  <si>
    <t>APARECIDA D'OESTE</t>
  </si>
  <si>
    <t>APIAI</t>
  </si>
  <si>
    <t>ARACARIGUAMA</t>
  </si>
  <si>
    <t>ARACATUBA</t>
  </si>
  <si>
    <t>ARACOIABA DA SERRA</t>
  </si>
  <si>
    <t>ARAMINA</t>
  </si>
  <si>
    <t>ARANDU</t>
  </si>
  <si>
    <t>ARAPEI</t>
  </si>
  <si>
    <t>ARARAQUARA</t>
  </si>
  <si>
    <t>ARARAS</t>
  </si>
  <si>
    <t>ARCO-IRIS</t>
  </si>
  <si>
    <t>AREALVA</t>
  </si>
  <si>
    <t>AREIAS</t>
  </si>
  <si>
    <t>AREIOPOLIS</t>
  </si>
  <si>
    <t>ARIRANHA</t>
  </si>
  <si>
    <t>ARTUR NOGUEIRA</t>
  </si>
  <si>
    <t>ARUJA</t>
  </si>
  <si>
    <t>ASPASIA</t>
  </si>
  <si>
    <t>ASSIS</t>
  </si>
  <si>
    <t>ATIBAIA</t>
  </si>
  <si>
    <t>AURIFLAMA</t>
  </si>
  <si>
    <t>AVAI</t>
  </si>
  <si>
    <t>AVANHANDAVA</t>
  </si>
  <si>
    <t>AVARE</t>
  </si>
  <si>
    <t>BADY BASSITT</t>
  </si>
  <si>
    <t>BALBINOS</t>
  </si>
  <si>
    <t>BALSAMO</t>
  </si>
  <si>
    <t>BANANAL</t>
  </si>
  <si>
    <t>BARAO DE ANTONINA</t>
  </si>
  <si>
    <t>BARBOSA</t>
  </si>
  <si>
    <t>BARIRI</t>
  </si>
  <si>
    <t>BARRA DO CHAPEU</t>
  </si>
  <si>
    <t>BARRA DO TURVO</t>
  </si>
  <si>
    <t>BARRETOS</t>
  </si>
  <si>
    <t>BARRINHA</t>
  </si>
  <si>
    <t>BARUERI</t>
  </si>
  <si>
    <t>BASTOS</t>
  </si>
  <si>
    <t>BATATAIS</t>
  </si>
  <si>
    <t>BAURU</t>
  </si>
  <si>
    <t>BEBEDOURO</t>
  </si>
  <si>
    <t>BENTO DE ABREU</t>
  </si>
  <si>
    <t>BERNARDINO DE CAMPOS</t>
  </si>
  <si>
    <t>BERTIOGA</t>
  </si>
  <si>
    <t>BILAC</t>
  </si>
  <si>
    <t>BIRIGUI</t>
  </si>
  <si>
    <t>BIRITIBA-MIRIM</t>
  </si>
  <si>
    <t>BOA ESPERANCA DO SUL</t>
  </si>
  <si>
    <t>BOFETE</t>
  </si>
  <si>
    <t>BOITUVA</t>
  </si>
  <si>
    <t>BOM JESUS DOS PERDOES</t>
  </si>
  <si>
    <t>BOM SUCESSO DE ITARARE</t>
  </si>
  <si>
    <t>BORA</t>
  </si>
  <si>
    <t>BORACEIA</t>
  </si>
  <si>
    <t>BOREBI</t>
  </si>
  <si>
    <t>BOTUCATU</t>
  </si>
  <si>
    <t>BRAGANCA PAULISTA</t>
  </si>
  <si>
    <t>BRAUNA</t>
  </si>
  <si>
    <t>BREJO ALEGRE</t>
  </si>
  <si>
    <t>BRODOWSKI</t>
  </si>
  <si>
    <t>BROTAS</t>
  </si>
  <si>
    <t>BURI</t>
  </si>
  <si>
    <t>BURITAMA</t>
  </si>
  <si>
    <t>BURITIZAL</t>
  </si>
  <si>
    <t>CABRALIA PAULISTA</t>
  </si>
  <si>
    <t>CABREUVA</t>
  </si>
  <si>
    <t>CACAPAVA</t>
  </si>
  <si>
    <t>CACHOEIRA PAULISTA</t>
  </si>
  <si>
    <t>CACONDE</t>
  </si>
  <si>
    <t>CAIABU</t>
  </si>
  <si>
    <t>CAIEIRAS</t>
  </si>
  <si>
    <t>CAIUA</t>
  </si>
  <si>
    <t>CAJAMAR</t>
  </si>
  <si>
    <t>CAJATI</t>
  </si>
  <si>
    <t>CAJOBI</t>
  </si>
  <si>
    <t>CAJURU</t>
  </si>
  <si>
    <t>CAMPINA DO MONTE ALEGRE</t>
  </si>
  <si>
    <t>CAMPINAS</t>
  </si>
  <si>
    <t>CAMPO LIMPO PAULISTA</t>
  </si>
  <si>
    <t>CAMPOS DO JORDAO</t>
  </si>
  <si>
    <t>CAMPOS NOVOS PAULISTA</t>
  </si>
  <si>
    <t>CANANEIA</t>
  </si>
  <si>
    <t>CANAS</t>
  </si>
  <si>
    <t>CANDIDO MOTA</t>
  </si>
  <si>
    <t>CANDIDO RODRIGUES</t>
  </si>
  <si>
    <t>CANITAR</t>
  </si>
  <si>
    <t>CAPAO BONITO</t>
  </si>
  <si>
    <t>CAPELA DO ALTO</t>
  </si>
  <si>
    <t>CAPIVARI</t>
  </si>
  <si>
    <t>CARAGUATATUBA</t>
  </si>
  <si>
    <t>CARAPICUIBA</t>
  </si>
  <si>
    <t>CARDOSO</t>
  </si>
  <si>
    <t>CASA BRANCA</t>
  </si>
  <si>
    <t>CASSIA DOS COQUEIROS</t>
  </si>
  <si>
    <t>CASTILHO</t>
  </si>
  <si>
    <t>CATANDUVA</t>
  </si>
  <si>
    <t>CATIGUA</t>
  </si>
  <si>
    <t>CERQUEIRA CESAR</t>
  </si>
  <si>
    <t>CERQUILHO</t>
  </si>
  <si>
    <t>CESARIO LANGE</t>
  </si>
  <si>
    <t>CHARQUEADA</t>
  </si>
  <si>
    <t>CHAVANTES</t>
  </si>
  <si>
    <t>CLEMENTINA</t>
  </si>
  <si>
    <t>COLINA</t>
  </si>
  <si>
    <t>COLOMBIA</t>
  </si>
  <si>
    <t>CONCHAL</t>
  </si>
  <si>
    <t>CONCHAS</t>
  </si>
  <si>
    <t>CORDEIROPOLIS</t>
  </si>
  <si>
    <t>COROADOS</t>
  </si>
  <si>
    <t>CORONEL MACEDO</t>
  </si>
  <si>
    <t>CORUMBATAI</t>
  </si>
  <si>
    <t>COSMOPOLIS</t>
  </si>
  <si>
    <t>COSMORAMA</t>
  </si>
  <si>
    <t>COTIA</t>
  </si>
  <si>
    <t>CRAVINHOS</t>
  </si>
  <si>
    <t>CRISTAIS PAULISTA</t>
  </si>
  <si>
    <t>CRUZALIA</t>
  </si>
  <si>
    <t>CRUZEIRO</t>
  </si>
  <si>
    <t>CUBATAO</t>
  </si>
  <si>
    <t>CUNHA</t>
  </si>
  <si>
    <t>DESCALVADO</t>
  </si>
  <si>
    <t>DIADEMA</t>
  </si>
  <si>
    <t>DIRCE REIS</t>
  </si>
  <si>
    <t>DIVINOLANDIA</t>
  </si>
  <si>
    <t>DOBRADA</t>
  </si>
  <si>
    <t>DOIS CORREGOS</t>
  </si>
  <si>
    <t>DOLCINOPOLIS</t>
  </si>
  <si>
    <t>DOURADO</t>
  </si>
  <si>
    <t>DRACENA</t>
  </si>
  <si>
    <t>DUARTINA</t>
  </si>
  <si>
    <t>DUMONT</t>
  </si>
  <si>
    <t>ECHAPORA</t>
  </si>
  <si>
    <t>ELIAS FAUSTO</t>
  </si>
  <si>
    <t>ELISIARIO</t>
  </si>
  <si>
    <t>EMBAUBA</t>
  </si>
  <si>
    <t>EMBU</t>
  </si>
  <si>
    <t>EMBU-GUACU</t>
  </si>
  <si>
    <t>EMILIANOPOLIS</t>
  </si>
  <si>
    <t>ENGENHEIRO COELHO</t>
  </si>
  <si>
    <t>ESPIRITO SANTO DO PINHAL</t>
  </si>
  <si>
    <t>ESPIRITO SANTO DO TURVO</t>
  </si>
  <si>
    <t>ESTIVA GERBI</t>
  </si>
  <si>
    <t>ESTRELA D'OESTE</t>
  </si>
  <si>
    <t>EUCLIDES DA CUNHA PAULISTA</t>
  </si>
  <si>
    <t>FARTURA</t>
  </si>
  <si>
    <t>FERNANDO PRESTES</t>
  </si>
  <si>
    <t>FERNANDOPOLIS</t>
  </si>
  <si>
    <t>FERNAO</t>
  </si>
  <si>
    <t>FERRAZ DE VASCONCELOS</t>
  </si>
  <si>
    <t>FLORA RICA</t>
  </si>
  <si>
    <t>FLOREAL</t>
  </si>
  <si>
    <t>FLORIDA PAULISTA</t>
  </si>
  <si>
    <t>FLORINIA</t>
  </si>
  <si>
    <t>FRANCA</t>
  </si>
  <si>
    <t>FRANCISCO MORATO</t>
  </si>
  <si>
    <t>FRANCO DA ROCHA</t>
  </si>
  <si>
    <t>GABRIEL MONTEIRO</t>
  </si>
  <si>
    <t>GALIA</t>
  </si>
  <si>
    <t>GARCA</t>
  </si>
  <si>
    <t>GASTAO VIDIGAL</t>
  </si>
  <si>
    <t>GAVIAO PEIXOTO</t>
  </si>
  <si>
    <t>GENERAL SALGADO</t>
  </si>
  <si>
    <t>GETULINA</t>
  </si>
  <si>
    <t>GLICERIO</t>
  </si>
  <si>
    <t>GUAICARA</t>
  </si>
  <si>
    <t>GUAIMBE</t>
  </si>
  <si>
    <t>GUAPIACU</t>
  </si>
  <si>
    <t>GUAPIARA</t>
  </si>
  <si>
    <t>GUARACAI</t>
  </si>
  <si>
    <t>GUARANI D'OESTE</t>
  </si>
  <si>
    <t>GUARANTA</t>
  </si>
  <si>
    <t>GUARARAPES</t>
  </si>
  <si>
    <t>GUARAREMA</t>
  </si>
  <si>
    <t>GUARATINGUETA</t>
  </si>
  <si>
    <t>GUAREI</t>
  </si>
  <si>
    <t>GUARIBA</t>
  </si>
  <si>
    <t>GUARUJA</t>
  </si>
  <si>
    <t>GUARULHOS</t>
  </si>
  <si>
    <t>GUATAPARA</t>
  </si>
  <si>
    <t>GUZOLANDIA</t>
  </si>
  <si>
    <t>HERCULANDIA</t>
  </si>
  <si>
    <t>HOLAMBRA</t>
  </si>
  <si>
    <t>HORTOLANDIA</t>
  </si>
  <si>
    <t>IACANGA</t>
  </si>
  <si>
    <t>IACRI</t>
  </si>
  <si>
    <t>IARAS</t>
  </si>
  <si>
    <t>IBATE</t>
  </si>
  <si>
    <t>IBIRA</t>
  </si>
  <si>
    <t>IBIRAREMA</t>
  </si>
  <si>
    <t>IBITINGA</t>
  </si>
  <si>
    <t>IBIUNA</t>
  </si>
  <si>
    <t>ICEM</t>
  </si>
  <si>
    <t>IEPE</t>
  </si>
  <si>
    <t>IGARACU DO TIETE</t>
  </si>
  <si>
    <t>IGARAPAVA</t>
  </si>
  <si>
    <t>IGARATA</t>
  </si>
  <si>
    <t>IGUAPE</t>
  </si>
  <si>
    <t>ILHA COMPRIDA</t>
  </si>
  <si>
    <t>ILHA SOLTEIRA</t>
  </si>
  <si>
    <t>ILHABELA</t>
  </si>
  <si>
    <t>INDAIATUBA</t>
  </si>
  <si>
    <t>INDIANA</t>
  </si>
  <si>
    <t>INDIAPORA</t>
  </si>
  <si>
    <t>INUBIA PAULISTA</t>
  </si>
  <si>
    <t>IPAUSSU</t>
  </si>
  <si>
    <t>IPERO</t>
  </si>
  <si>
    <t>IPEUNA</t>
  </si>
  <si>
    <t>IPIGUA</t>
  </si>
  <si>
    <t>IPORANGA</t>
  </si>
  <si>
    <t>IPUA</t>
  </si>
  <si>
    <t>IRACEMAPOLIS</t>
  </si>
  <si>
    <t>IRAPUA</t>
  </si>
  <si>
    <t>IRAPURU</t>
  </si>
  <si>
    <t>ITABERA</t>
  </si>
  <si>
    <t>ITAI</t>
  </si>
  <si>
    <t>ITAJOBI</t>
  </si>
  <si>
    <t>ITAJU</t>
  </si>
  <si>
    <t>ITANHAEM</t>
  </si>
  <si>
    <t>ITAOCA</t>
  </si>
  <si>
    <t>ITAPECERICA DA SERRA</t>
  </si>
  <si>
    <t>ITAPETININGA</t>
  </si>
  <si>
    <t>ITAPEVI</t>
  </si>
  <si>
    <t>ITAPIRA</t>
  </si>
  <si>
    <t>ITAPIRAPUA PAULISTA</t>
  </si>
  <si>
    <t>ITAPOLIS</t>
  </si>
  <si>
    <t>ITAPUI</t>
  </si>
  <si>
    <t>ITAPURA</t>
  </si>
  <si>
    <t>ITAQUAQUECETUBA</t>
  </si>
  <si>
    <t>ITARARE</t>
  </si>
  <si>
    <t>ITARIRI</t>
  </si>
  <si>
    <t>ITATIBA</t>
  </si>
  <si>
    <t>ITATINGA</t>
  </si>
  <si>
    <t>ITIRAPINA</t>
  </si>
  <si>
    <t>ITIRAPUA</t>
  </si>
  <si>
    <t>ITOBI</t>
  </si>
  <si>
    <t>ITU</t>
  </si>
  <si>
    <t>ITUPEVA</t>
  </si>
  <si>
    <t>ITUVERAVA</t>
  </si>
  <si>
    <t>JABOTICABAL</t>
  </si>
  <si>
    <t>JACAREI</t>
  </si>
  <si>
    <t>JACI</t>
  </si>
  <si>
    <t>JACUPIRANGA</t>
  </si>
  <si>
    <t>JAGUARIUNA</t>
  </si>
  <si>
    <t>JALES</t>
  </si>
  <si>
    <t>JAMBEIRO</t>
  </si>
  <si>
    <t>JANDIRA</t>
  </si>
  <si>
    <t>JARINU</t>
  </si>
  <si>
    <t>JAU</t>
  </si>
  <si>
    <t>JERIQUARA</t>
  </si>
  <si>
    <t>JOANOPOLIS</t>
  </si>
  <si>
    <t>JOAO RAMALHO</t>
  </si>
  <si>
    <t>JOSE BONIFACIO</t>
  </si>
  <si>
    <t>JULIO MESQUITA</t>
  </si>
  <si>
    <t>JUMIRIM</t>
  </si>
  <si>
    <t>JUNDIAI</t>
  </si>
  <si>
    <t>JUNQUEIROPOLIS</t>
  </si>
  <si>
    <t>JUQUIA</t>
  </si>
  <si>
    <t>JUQUITIBA</t>
  </si>
  <si>
    <t>LAGOINHA</t>
  </si>
  <si>
    <t>LARANJAL PAULISTA</t>
  </si>
  <si>
    <t>LAVINIA</t>
  </si>
  <si>
    <t>LAVRINHAS</t>
  </si>
  <si>
    <t>LEME</t>
  </si>
  <si>
    <t>LENCOIS PAULISTA</t>
  </si>
  <si>
    <t>LIMEIRA</t>
  </si>
  <si>
    <t>LINDOIA</t>
  </si>
  <si>
    <t>LINS</t>
  </si>
  <si>
    <t>LORENA</t>
  </si>
  <si>
    <t>LOURDES</t>
  </si>
  <si>
    <t>LOUVEIRA</t>
  </si>
  <si>
    <t>LUCELIA</t>
  </si>
  <si>
    <t>LUCIANOPOLIS</t>
  </si>
  <si>
    <t>LUIS ANTONIO</t>
  </si>
  <si>
    <t>LUIZIANIA</t>
  </si>
  <si>
    <t>LUPERCIO</t>
  </si>
  <si>
    <t>LUTECIA</t>
  </si>
  <si>
    <t>MACATUBA</t>
  </si>
  <si>
    <t>MACAUBAL</t>
  </si>
  <si>
    <t>MACEDONIA</t>
  </si>
  <si>
    <t>MAGDA</t>
  </si>
  <si>
    <t>MAIRINQUE</t>
  </si>
  <si>
    <t>MAIRIPORA</t>
  </si>
  <si>
    <t>MANDURI</t>
  </si>
  <si>
    <t>MARABA PAULISTA</t>
  </si>
  <si>
    <t>MARACAI</t>
  </si>
  <si>
    <t>MARAPOAMA</t>
  </si>
  <si>
    <t>MARIAPOLIS</t>
  </si>
  <si>
    <t>MARILIA</t>
  </si>
  <si>
    <t>MARINOPOLIS</t>
  </si>
  <si>
    <t>MARTINOPOLIS</t>
  </si>
  <si>
    <t>MATAO</t>
  </si>
  <si>
    <t>MAUA</t>
  </si>
  <si>
    <t>MENDONCA</t>
  </si>
  <si>
    <t>MERIDIANO</t>
  </si>
  <si>
    <t>MESOPOLIS</t>
  </si>
  <si>
    <t>MIGUELOPOLIS</t>
  </si>
  <si>
    <t>MINEIROS DO TIETE</t>
  </si>
  <si>
    <t>MIRA ESTRELA</t>
  </si>
  <si>
    <t>MIRACATU</t>
  </si>
  <si>
    <t>MIRANDOPOLIS</t>
  </si>
  <si>
    <t>MIRANTE DO PARANAPANEMA</t>
  </si>
  <si>
    <t>MIRASSOL</t>
  </si>
  <si>
    <t>MIRASSOLANDIA</t>
  </si>
  <si>
    <t>MOCOCA</t>
  </si>
  <si>
    <t>MOGI DAS CRUZES</t>
  </si>
  <si>
    <t>MOGI GUACU</t>
  </si>
  <si>
    <t>MOJI MIRIM</t>
  </si>
  <si>
    <t>MOMBUCA</t>
  </si>
  <si>
    <t>MONCOES</t>
  </si>
  <si>
    <t>MONGAGUA</t>
  </si>
  <si>
    <t>MONTE ALEGRE DO SUL</t>
  </si>
  <si>
    <t>MONTE ALTO</t>
  </si>
  <si>
    <t>MONTE APRAZIVEL</t>
  </si>
  <si>
    <t>MONTE AZUL PAULISTA</t>
  </si>
  <si>
    <t>MONTE MOR</t>
  </si>
  <si>
    <t>MONTEIRO LOBATO</t>
  </si>
  <si>
    <t>MORRO AGUDO</t>
  </si>
  <si>
    <t>MORUNGABA</t>
  </si>
  <si>
    <t>MOTUCA</t>
  </si>
  <si>
    <t>MURUTINGA DO SUL</t>
  </si>
  <si>
    <t>NANTES</t>
  </si>
  <si>
    <t>NARANDIBA</t>
  </si>
  <si>
    <t>NATIVIDADE DA SERRA</t>
  </si>
  <si>
    <t>NAZARE PAULISTA</t>
  </si>
  <si>
    <t>NEVES PAULISTA</t>
  </si>
  <si>
    <t>NHANDEARA</t>
  </si>
  <si>
    <t>NIPOA</t>
  </si>
  <si>
    <t>NOVA ALIANCA</t>
  </si>
  <si>
    <t>NOVA CAMPINA</t>
  </si>
  <si>
    <t>NOVA CANAA PAULISTA</t>
  </si>
  <si>
    <t>NOVA CASTILHO</t>
  </si>
  <si>
    <t>NOVA EUROPA</t>
  </si>
  <si>
    <t>NOVA GRANADA</t>
  </si>
  <si>
    <t>NOVA GUATAPORANGA</t>
  </si>
  <si>
    <t>NOVA INDEPENDENCIA</t>
  </si>
  <si>
    <t>NOVA LUZITANIA</t>
  </si>
  <si>
    <t>NOVA ODESSA</t>
  </si>
  <si>
    <t>NOVAIS</t>
  </si>
  <si>
    <t>NUPORANGA</t>
  </si>
  <si>
    <t>OCAUCU</t>
  </si>
  <si>
    <t>OLEO</t>
  </si>
  <si>
    <t>OLIMPIA</t>
  </si>
  <si>
    <t>ONDA VERDE</t>
  </si>
  <si>
    <t>ORIENTE</t>
  </si>
  <si>
    <t>ORINDIUVA</t>
  </si>
  <si>
    <t>ORLANDIA</t>
  </si>
  <si>
    <t>OSASCO</t>
  </si>
  <si>
    <t>OSCAR BRESSANE</t>
  </si>
  <si>
    <t>OSVALDO CRUZ</t>
  </si>
  <si>
    <t>OURINHOS</t>
  </si>
  <si>
    <t>OUROESTE</t>
  </si>
  <si>
    <t>PACAEMBU</t>
  </si>
  <si>
    <t>PALMARES PAULISTA</t>
  </si>
  <si>
    <t>PALMEIRA D'OESTE</t>
  </si>
  <si>
    <t>PANORAMA</t>
  </si>
  <si>
    <t>PARAGUACU PAULISTA</t>
  </si>
  <si>
    <t>PARAIBUNA</t>
  </si>
  <si>
    <t>PARANAPANEMA</t>
  </si>
  <si>
    <t>PARANAPUA</t>
  </si>
  <si>
    <t>PARAPUA</t>
  </si>
  <si>
    <t>PARDINHO</t>
  </si>
  <si>
    <t>PARIQUERA-ACU</t>
  </si>
  <si>
    <t>PARISI</t>
  </si>
  <si>
    <t>PATROCINIO PAULISTA</t>
  </si>
  <si>
    <t>PAULICEIA</t>
  </si>
  <si>
    <t>PAULINIA</t>
  </si>
  <si>
    <t>PAULISTANIA</t>
  </si>
  <si>
    <t>PAULO DE FARIA</t>
  </si>
  <si>
    <t>PEDERNEIRAS</t>
  </si>
  <si>
    <t>PEDRA BELA</t>
  </si>
  <si>
    <t>PEDRANOPOLIS</t>
  </si>
  <si>
    <t>PEDREGULHO</t>
  </si>
  <si>
    <t>PEDREIRA</t>
  </si>
  <si>
    <t>PEDRINHAS PAULISTA</t>
  </si>
  <si>
    <t>PEDRO DE TOLEDO</t>
  </si>
  <si>
    <t>PENAPOLIS</t>
  </si>
  <si>
    <t>PEREIRA BARRETO</t>
  </si>
  <si>
    <t>PEREIRAS</t>
  </si>
  <si>
    <t>PERUIBE</t>
  </si>
  <si>
    <t>PIACATU</t>
  </si>
  <si>
    <t>PIEDADE</t>
  </si>
  <si>
    <t>PILAR DO SUL</t>
  </si>
  <si>
    <t>PINDAMONHANGABA</t>
  </si>
  <si>
    <t>PINDORAMA</t>
  </si>
  <si>
    <t>PIQUEROBI</t>
  </si>
  <si>
    <t>PIQUETE</t>
  </si>
  <si>
    <t>PIRACAIA</t>
  </si>
  <si>
    <t>PIRACICABA</t>
  </si>
  <si>
    <t>PIRAJU</t>
  </si>
  <si>
    <t>PIRAJUI</t>
  </si>
  <si>
    <t>PIRANGI</t>
  </si>
  <si>
    <t>PIRAPORA DO BOM JESUS</t>
  </si>
  <si>
    <t>PIRAPOZINHO</t>
  </si>
  <si>
    <t>PIRASSUNUNGA</t>
  </si>
  <si>
    <t>PIRATININGA</t>
  </si>
  <si>
    <t>PLATINA</t>
  </si>
  <si>
    <t>POA</t>
  </si>
  <si>
    <t>POLONI</t>
  </si>
  <si>
    <t>POMPEIA</t>
  </si>
  <si>
    <t>PONGAI</t>
  </si>
  <si>
    <t>PONTAL</t>
  </si>
  <si>
    <t>PONTALINDA</t>
  </si>
  <si>
    <t>PONTES GESTAL</t>
  </si>
  <si>
    <t>POPULINA</t>
  </si>
  <si>
    <t>PORANGABA</t>
  </si>
  <si>
    <t>PORTO FELIZ</t>
  </si>
  <si>
    <t>PORTO FERREIRA</t>
  </si>
  <si>
    <t>POTIM</t>
  </si>
  <si>
    <t>POTIRENDABA</t>
  </si>
  <si>
    <t>PRACINHA</t>
  </si>
  <si>
    <t>PRADOPOLIS</t>
  </si>
  <si>
    <t>PRATANIA</t>
  </si>
  <si>
    <t>PRESIDENTE ALVES</t>
  </si>
  <si>
    <t>PRESIDENTE EPITACIO</t>
  </si>
  <si>
    <t>PRESIDENTE PRUDENTE</t>
  </si>
  <si>
    <t>PRESIDENTE VENCESLAU</t>
  </si>
  <si>
    <t>PROMISSAO</t>
  </si>
  <si>
    <t>QUADRA</t>
  </si>
  <si>
    <t>QUATA</t>
  </si>
  <si>
    <t>QUEIROZ</t>
  </si>
  <si>
    <t>QUELUZ</t>
  </si>
  <si>
    <t>QUINTANA</t>
  </si>
  <si>
    <t>RAFARD</t>
  </si>
  <si>
    <t>RANCHARIA</t>
  </si>
  <si>
    <t>REDENCAO DA SERRA</t>
  </si>
  <si>
    <t>REGENTE FEIJO</t>
  </si>
  <si>
    <t>REGINOPOLIS</t>
  </si>
  <si>
    <t>REGISTRO</t>
  </si>
  <si>
    <t>RESTINGA</t>
  </si>
  <si>
    <t>RIBEIRA</t>
  </si>
  <si>
    <t>RIBEIRAO BONITO</t>
  </si>
  <si>
    <t>RIBEIRAO BRANCO</t>
  </si>
  <si>
    <t>RIBEIRAO CORRENTE</t>
  </si>
  <si>
    <t>RIBEIRAO DO SUL</t>
  </si>
  <si>
    <t>RIBEIRAO DOS INDIOS</t>
  </si>
  <si>
    <t>RIBEIRAO GRANDE</t>
  </si>
  <si>
    <t>RIBEIRAO PIRES</t>
  </si>
  <si>
    <t>RIBEIRAO PRETO</t>
  </si>
  <si>
    <t>RIFAINA</t>
  </si>
  <si>
    <t>RINCAO</t>
  </si>
  <si>
    <t>RINOPOLIS</t>
  </si>
  <si>
    <t>RIO DAS PEDRAS</t>
  </si>
  <si>
    <t>RIO GRANDE DA SERRA</t>
  </si>
  <si>
    <t>RIOLANDIA</t>
  </si>
  <si>
    <t>RIVERSUL</t>
  </si>
  <si>
    <t>ROSANA</t>
  </si>
  <si>
    <t>ROSEIRA</t>
  </si>
  <si>
    <t>RUBIACEA</t>
  </si>
  <si>
    <t>RUBINEIA</t>
  </si>
  <si>
    <t>SABINO</t>
  </si>
  <si>
    <t>SAGRES</t>
  </si>
  <si>
    <t>SALES</t>
  </si>
  <si>
    <t>SALES OLIVEIRA</t>
  </si>
  <si>
    <t>SALESOPOLIS</t>
  </si>
  <si>
    <t>SALMOURAO</t>
  </si>
  <si>
    <t>SALTO</t>
  </si>
  <si>
    <t>SALTO DE PIRAPORA</t>
  </si>
  <si>
    <t>SALTO GRANDE</t>
  </si>
  <si>
    <t>SANDOVALINA</t>
  </si>
  <si>
    <t>SANTA ADELIA</t>
  </si>
  <si>
    <t>SANTA ALBERTINA</t>
  </si>
  <si>
    <t>SANTA BARBARA D'OESTE</t>
  </si>
  <si>
    <t>SANTA BRANCA</t>
  </si>
  <si>
    <t>SANTA CLARA D'OESTE</t>
  </si>
  <si>
    <t>SANTA CRUZ DA CONCEICAO</t>
  </si>
  <si>
    <t>SANTA CRUZ DA ESPERANCA</t>
  </si>
  <si>
    <t>SANTA CRUZ DAS PALMEIRAS</t>
  </si>
  <si>
    <t>SANTA CRUZ DO RIO PARDO</t>
  </si>
  <si>
    <t>SANTA ERNESTINA</t>
  </si>
  <si>
    <t>SANTA FE DO SUL</t>
  </si>
  <si>
    <t>SANTA GERTRUDES</t>
  </si>
  <si>
    <t>SANTA MARIA DA SERRA</t>
  </si>
  <si>
    <t>SANTA MERCEDES</t>
  </si>
  <si>
    <t>SANTA RITA DO PASSA QUATRO</t>
  </si>
  <si>
    <t>SANTA RITA D'OESTE</t>
  </si>
  <si>
    <t>SANTA ROSA DE VITERBO</t>
  </si>
  <si>
    <t>SANTA SALETE</t>
  </si>
  <si>
    <t>SANTANA DA PONTE PENSA</t>
  </si>
  <si>
    <t>SANTANA DE PARNAIBA</t>
  </si>
  <si>
    <t>SANTO ANASTACIO</t>
  </si>
  <si>
    <t>SANTO ANTONIO DA ALEGRIA</t>
  </si>
  <si>
    <t>SANTO ANTONIO DE POSSE</t>
  </si>
  <si>
    <t>SANTO ANTONIO DO ARACANGUA</t>
  </si>
  <si>
    <t>SANTO ANTONIO DO JARDIM</t>
  </si>
  <si>
    <t>SANTO ANTONIO DO PINHAL</t>
  </si>
  <si>
    <t>SANTO EXPEDITO</t>
  </si>
  <si>
    <t>SANTOPOLIS DO AGUAPEI</t>
  </si>
  <si>
    <t>SANTOS</t>
  </si>
  <si>
    <t>SAO BENTO DO SAPUCAI</t>
  </si>
  <si>
    <t>SAO BERNARDO DO CAMPO</t>
  </si>
  <si>
    <t>SAO CAETANO DO SUL</t>
  </si>
  <si>
    <t>SAO JOAO DA BOA VISTA</t>
  </si>
  <si>
    <t>SAO JOAO DAS DUAS PONTES</t>
  </si>
  <si>
    <t>SAO JOAO DE IRACEMA</t>
  </si>
  <si>
    <t>SAO JOAO DO PAU D'ALHO</t>
  </si>
  <si>
    <t>SAO JOAQUIM DA BARRA</t>
  </si>
  <si>
    <t>SAO JOSE DA BELA VISTA</t>
  </si>
  <si>
    <t>SAO JOSE DO BARREIRO</t>
  </si>
  <si>
    <t>SAO JOSE DO RIO PARDO</t>
  </si>
  <si>
    <t>SAO JOSE DO RIO PRETO</t>
  </si>
  <si>
    <t>SAO JOSE DOS CAMPOS</t>
  </si>
  <si>
    <t>SAO LOURENCO DA SERRA</t>
  </si>
  <si>
    <t>SAO LUIS DO PARAITINGA</t>
  </si>
  <si>
    <t>SAO MANUEL</t>
  </si>
  <si>
    <t>SAO MIGUEL ARCANJO</t>
  </si>
  <si>
    <t>SAO PAULO</t>
  </si>
  <si>
    <t>SAO PEDRO DO TURVO</t>
  </si>
  <si>
    <t>SAO ROQUE</t>
  </si>
  <si>
    <t>SAO SEBASTIAO DA GRAMA</t>
  </si>
  <si>
    <t>SARAPUI</t>
  </si>
  <si>
    <t>SARUTAIA</t>
  </si>
  <si>
    <t>SEBASTIANOPOLIS DO SUL</t>
  </si>
  <si>
    <t>SERRA AZUL</t>
  </si>
  <si>
    <t>SERRA NEGRA</t>
  </si>
  <si>
    <t>SERRANA</t>
  </si>
  <si>
    <t>SETE BARRAS</t>
  </si>
  <si>
    <t>SEVERINIA</t>
  </si>
  <si>
    <t>SILVEIRAS</t>
  </si>
  <si>
    <t>SOCORRO</t>
  </si>
  <si>
    <t>SOROCABA</t>
  </si>
  <si>
    <t>SUD MENNUCCI</t>
  </si>
  <si>
    <t>SUMARE</t>
  </si>
  <si>
    <t>SUZANAPOLIS</t>
  </si>
  <si>
    <t>SUZANO</t>
  </si>
  <si>
    <t>TABAPUA</t>
  </si>
  <si>
    <t>TABOAO DA SERRA</t>
  </si>
  <si>
    <t>TACIBA</t>
  </si>
  <si>
    <t>TAGUAI</t>
  </si>
  <si>
    <t>TAIACU</t>
  </si>
  <si>
    <t>TAIUVA</t>
  </si>
  <si>
    <t>TAMBAU</t>
  </si>
  <si>
    <t>TANABI</t>
  </si>
  <si>
    <t>TAPIRATIBA</t>
  </si>
  <si>
    <t>TAQUARAL</t>
  </si>
  <si>
    <t>TAQUARITINGA</t>
  </si>
  <si>
    <t>TAQUARITUBA</t>
  </si>
  <si>
    <t>TAQUARIVAI</t>
  </si>
  <si>
    <t>TARABAI</t>
  </si>
  <si>
    <t>TARUMA</t>
  </si>
  <si>
    <t>TATUI</t>
  </si>
  <si>
    <t>TAUBATE</t>
  </si>
  <si>
    <t>TEJUPA</t>
  </si>
  <si>
    <t>TIETE</t>
  </si>
  <si>
    <t>TIMBURI</t>
  </si>
  <si>
    <t>TORRE DE PEDRA</t>
  </si>
  <si>
    <t>TORRINHA</t>
  </si>
  <si>
    <t>TRABIJU</t>
  </si>
  <si>
    <t>TREMEMBE</t>
  </si>
  <si>
    <t>TRES FRONTEIRAS</t>
  </si>
  <si>
    <t>TUIUTI</t>
  </si>
  <si>
    <t>TUPA</t>
  </si>
  <si>
    <t>TUPI PAULISTA</t>
  </si>
  <si>
    <t>TURIUBA</t>
  </si>
  <si>
    <t>UBARANA</t>
  </si>
  <si>
    <t>UBATUBA</t>
  </si>
  <si>
    <t>UBIRAJARA</t>
  </si>
  <si>
    <t>UCHOA</t>
  </si>
  <si>
    <t>UNIAO PAULISTA</t>
  </si>
  <si>
    <t>URANIA</t>
  </si>
  <si>
    <t>URU</t>
  </si>
  <si>
    <t>URUPES</t>
  </si>
  <si>
    <t>VALENTIM GENTIL</t>
  </si>
  <si>
    <t>VALINHOS</t>
  </si>
  <si>
    <t>VALPARAISO</t>
  </si>
  <si>
    <t>VARGEM GRANDE DO SUL</t>
  </si>
  <si>
    <t>VARGEM GRANDE PAULISTA</t>
  </si>
  <si>
    <t>VARZEA PAULISTA</t>
  </si>
  <si>
    <t>VINHEDO</t>
  </si>
  <si>
    <t>VIRADOURO</t>
  </si>
  <si>
    <t>VISTA ALEGRE DO ALTO</t>
  </si>
  <si>
    <t>VITORIA BRASIL</t>
  </si>
  <si>
    <t>VOTORANTIM</t>
  </si>
  <si>
    <t>VOTUPORANGA</t>
  </si>
  <si>
    <t>ZACARIAS</t>
  </si>
  <si>
    <t>ABREULANDIA</t>
  </si>
  <si>
    <t>TO</t>
  </si>
  <si>
    <t>AGUIARNOPOLIS</t>
  </si>
  <si>
    <t>ALIANCA DO TOCANTINS</t>
  </si>
  <si>
    <t>ALMAS</t>
  </si>
  <si>
    <t>ANANAS</t>
  </si>
  <si>
    <t>ANGICO</t>
  </si>
  <si>
    <t>APARECIDA DO RIO NEGRO</t>
  </si>
  <si>
    <t>ARAGOMINAS</t>
  </si>
  <si>
    <t>ARAGUACEMA</t>
  </si>
  <si>
    <t>ARAGUACU</t>
  </si>
  <si>
    <t>ARAGUAINA</t>
  </si>
  <si>
    <t>ARAGUATINS</t>
  </si>
  <si>
    <t>ARAPOEMA</t>
  </si>
  <si>
    <t>ARRAIAS</t>
  </si>
  <si>
    <t>AUGUSTINOPOLIS</t>
  </si>
  <si>
    <t>AURORA DO TOCANTINS</t>
  </si>
  <si>
    <t>AXIXA DO TOCANTINS</t>
  </si>
  <si>
    <t>BABACULANDIA</t>
  </si>
  <si>
    <t>BANDEIRANTES DO TOCANTINS</t>
  </si>
  <si>
    <t>BARRA DO OURO</t>
  </si>
  <si>
    <t>BARROLANDIA</t>
  </si>
  <si>
    <t>BERNARDO SAYAO</t>
  </si>
  <si>
    <t>BRASILANDIA DO TOCANTINS</t>
  </si>
  <si>
    <t>BREJINHO DE NAZARE</t>
  </si>
  <si>
    <t>BURITI DO TOCANTINS</t>
  </si>
  <si>
    <t>CAMPOS LINDOS</t>
  </si>
  <si>
    <t>CARIRI DO TOCANTINS</t>
  </si>
  <si>
    <t>CARMOLANDIA</t>
  </si>
  <si>
    <t>CARRASCO BONITO</t>
  </si>
  <si>
    <t>CASEARA</t>
  </si>
  <si>
    <t>CHAPADA DA NATIVIDADE</t>
  </si>
  <si>
    <t>CHAPADA DE AREIA</t>
  </si>
  <si>
    <t>COLINAS DO TOCANTINS</t>
  </si>
  <si>
    <t>COLMEIA</t>
  </si>
  <si>
    <t>COMBINADO</t>
  </si>
  <si>
    <t>CONCEICAO DO TOCANTINS</t>
  </si>
  <si>
    <t>COUTO DE MAGALHAES</t>
  </si>
  <si>
    <t>CRISTALANDIA</t>
  </si>
  <si>
    <t>CRIXAS DO TOCANTINS</t>
  </si>
  <si>
    <t>DARCINOPOLIS</t>
  </si>
  <si>
    <t>DIANOPOLIS</t>
  </si>
  <si>
    <t>DIVINOPOLIS DO TOCANTINS</t>
  </si>
  <si>
    <t>DOIS IRMAOS DO TOCANTINS</t>
  </si>
  <si>
    <t>DUERE</t>
  </si>
  <si>
    <t>FIGUEIROPOLIS</t>
  </si>
  <si>
    <t>FORMOSO DO ARAGUAIA</t>
  </si>
  <si>
    <t>FORTALEZA DO TABOCAO</t>
  </si>
  <si>
    <t>GOIANORTE</t>
  </si>
  <si>
    <t>GOIATINS</t>
  </si>
  <si>
    <t>GUARAI</t>
  </si>
  <si>
    <t>GURUPI</t>
  </si>
  <si>
    <t>ITACAJA</t>
  </si>
  <si>
    <t>ITAGUATINS</t>
  </si>
  <si>
    <t>ITAPIRATINS</t>
  </si>
  <si>
    <t>ITAPORA DO TOCANTINS</t>
  </si>
  <si>
    <t>JAU DO TOCANTINS</t>
  </si>
  <si>
    <t>JUARINA</t>
  </si>
  <si>
    <t>LAGOA DA CONFUSAO</t>
  </si>
  <si>
    <t>LAGOA DO TOCANTINS</t>
  </si>
  <si>
    <t>LAVANDEIRA</t>
  </si>
  <si>
    <t>LIZARDA</t>
  </si>
  <si>
    <t>LUZINOPOLIS</t>
  </si>
  <si>
    <t>MARIANOPOLIS DO TOCANTINS</t>
  </si>
  <si>
    <t>MATEIROS</t>
  </si>
  <si>
    <t>MAURILANDIA DO TOCANTINS</t>
  </si>
  <si>
    <t>MIRACEMA DO TOCANTINS</t>
  </si>
  <si>
    <t>MIRANORTE</t>
  </si>
  <si>
    <t>MONTE DO CARMO</t>
  </si>
  <si>
    <t>MONTE SANTO DO TOCANTINS</t>
  </si>
  <si>
    <t>MURICILANDIA</t>
  </si>
  <si>
    <t>NOVA ROSALANDIA</t>
  </si>
  <si>
    <t>NOVO ACORDO</t>
  </si>
  <si>
    <t>NOVO ALEGRE</t>
  </si>
  <si>
    <t>NOVO JARDIM</t>
  </si>
  <si>
    <t>OLIVEIRA DE FATIMA</t>
  </si>
  <si>
    <t>PALMEIRANTE</t>
  </si>
  <si>
    <t>PALMEIRAS DO TOCANTINS</t>
  </si>
  <si>
    <t>PALMEIROPOLIS</t>
  </si>
  <si>
    <t>PARAISO DO TOCANTINS</t>
  </si>
  <si>
    <t>PEDRO AFONSO</t>
  </si>
  <si>
    <t>PEIXE</t>
  </si>
  <si>
    <t>PEQUIZEIRO</t>
  </si>
  <si>
    <t>PINDORAMA DO TOCANTINS</t>
  </si>
  <si>
    <t>PIRAQUE</t>
  </si>
  <si>
    <t>PIUM</t>
  </si>
  <si>
    <t>PONTE ALTA DO BOM JESUS</t>
  </si>
  <si>
    <t>PONTE ALTA DO TOCANTINS</t>
  </si>
  <si>
    <t>PORTO ALEGRE DO TOCANTINS</t>
  </si>
  <si>
    <t>PORTO NACIONAL</t>
  </si>
  <si>
    <t>PRAIA NORTE</t>
  </si>
  <si>
    <t>PUGMIL</t>
  </si>
  <si>
    <t>RECURSOLANDIA</t>
  </si>
  <si>
    <t>RIO DA CONCEICAO</t>
  </si>
  <si>
    <t>RIO DOS BOIS</t>
  </si>
  <si>
    <t>RIO SONO</t>
  </si>
  <si>
    <t>SAMPAIO</t>
  </si>
  <si>
    <t>SANDOLANDIA</t>
  </si>
  <si>
    <t>SANTA FE DO ARAGUAIA</t>
  </si>
  <si>
    <t>SANTA MARIA DO TOCANTINS</t>
  </si>
  <si>
    <t>SANTA RITA DO TOCANTINS</t>
  </si>
  <si>
    <t>SANTA ROSA DO TOCANTINS</t>
  </si>
  <si>
    <t>SANTA TEREZA DO TOCANTINS</t>
  </si>
  <si>
    <t>SANTA TEREZINHA DO TOCANTINS</t>
  </si>
  <si>
    <t>SAO BENTO DO TOCANTINS</t>
  </si>
  <si>
    <t>SAO FELIX DO TOCANTINS</t>
  </si>
  <si>
    <t>SAO MIGUEL DO TOCANTINS</t>
  </si>
  <si>
    <t>SAO SALVADOR DO TOCANTINS</t>
  </si>
  <si>
    <t>SAO SEBASTIAO DO TOCANTINS</t>
  </si>
  <si>
    <t>SAO VALERIO DA NATIVIDADE</t>
  </si>
  <si>
    <t>SILVANOPOLIS</t>
  </si>
  <si>
    <t>SITIO NOVO DO TOCANTINS</t>
  </si>
  <si>
    <t>SUCUPIRA</t>
  </si>
  <si>
    <t>TAGUATINGA</t>
  </si>
  <si>
    <t>TAIPAS DO TOCANTINS</t>
  </si>
  <si>
    <t>TALISMA</t>
  </si>
  <si>
    <t>TOCANTINIA</t>
  </si>
  <si>
    <t>TOCANTINOPOLIS</t>
  </si>
  <si>
    <t>TUPIRAMA</t>
  </si>
  <si>
    <t>TUPIRATINS</t>
  </si>
  <si>
    <t>WANDERLANDIA</t>
  </si>
  <si>
    <t>XAMBIOA</t>
  </si>
  <si>
    <t>MASCULINO</t>
  </si>
  <si>
    <t>FEMININO</t>
  </si>
  <si>
    <t>ESTADO CIVIL</t>
  </si>
  <si>
    <t>CASADO (A)</t>
  </si>
  <si>
    <t>SOLTEIRO (A)</t>
  </si>
  <si>
    <t>VIÚVO (A)</t>
  </si>
  <si>
    <t>DIVORCIADO (A)</t>
  </si>
  <si>
    <t>NACIONALIDADE</t>
  </si>
  <si>
    <t>BRASILIERA</t>
  </si>
  <si>
    <t>ESTRANGEIRA</t>
  </si>
  <si>
    <t>FORMA PAGTO</t>
  </si>
  <si>
    <t>DEPOSITO C/C</t>
  </si>
  <si>
    <t>DINHEIRO</t>
  </si>
  <si>
    <t>CHEQUE</t>
  </si>
  <si>
    <t>TRANSF. BANCO</t>
  </si>
  <si>
    <t>ESCOLARIDADE</t>
  </si>
  <si>
    <t>EDUCAÇÃO INFANTIL</t>
  </si>
  <si>
    <t>FUNDAMENTAL</t>
  </si>
  <si>
    <t>FUNDAMENTAL INCOMPLETO</t>
  </si>
  <si>
    <t>ENSINO MÉDIO</t>
  </si>
  <si>
    <t>ENSINO MÉDIO INCOMPLETO</t>
  </si>
  <si>
    <t>SUPERIOR GRADUAÇÃO</t>
  </si>
  <si>
    <t>SUPERIOR GRADUAÇÃO INCOMPLETO</t>
  </si>
  <si>
    <t>SUPERIOR TECNICO</t>
  </si>
  <si>
    <t>SUPERIOR TECNICO INCOMPLETO</t>
  </si>
  <si>
    <t>PÓS-GRADUAÇÃO</t>
  </si>
  <si>
    <t>MESTRADO</t>
  </si>
  <si>
    <t>DOUTORADO</t>
  </si>
  <si>
    <t>BANCOS</t>
  </si>
  <si>
    <t>BANCO BRADESCO</t>
  </si>
  <si>
    <t>BANCO C.E.F.</t>
  </si>
  <si>
    <t>BANCO COOEPERATIVA</t>
  </si>
  <si>
    <t>BANCO DO BRASIL</t>
  </si>
  <si>
    <t>BANCO INTER</t>
  </si>
  <si>
    <t>BANCO ITAU</t>
  </si>
  <si>
    <t>BANCO NEON</t>
  </si>
  <si>
    <t>BANCO NUBANK</t>
  </si>
  <si>
    <t>BANCO ORIGINAL</t>
  </si>
  <si>
    <t>BANCO SANTANDER</t>
  </si>
  <si>
    <t>GRAU DE PARENTESCO</t>
  </si>
  <si>
    <t>PAI</t>
  </si>
  <si>
    <t>FILHO(A)</t>
  </si>
  <si>
    <t>CONJUGUE</t>
  </si>
  <si>
    <t>CA</t>
  </si>
  <si>
    <t>UNIFORME /CALÇA-CAMISA</t>
  </si>
  <si>
    <t>BOTINA DE SEGURANCA</t>
  </si>
  <si>
    <t>LUVA LÁTEX</t>
  </si>
  <si>
    <t>LUVA MULTITATO</t>
  </si>
  <si>
    <t>PROTETOR AUDITIVO PLUG</t>
  </si>
  <si>
    <t>CAPACETE</t>
  </si>
  <si>
    <t>CINTO DE SEGURANÇA</t>
  </si>
  <si>
    <t>ÓCULOS DE PROTEÇÃO</t>
  </si>
  <si>
    <t>AVENTAL PVC</t>
  </si>
  <si>
    <t>SETOR</t>
  </si>
  <si>
    <t>OPERACIONAL/INDUSTRIAL</t>
  </si>
  <si>
    <t>OPERACIONAL</t>
  </si>
  <si>
    <t>INDUSTRIA</t>
  </si>
  <si>
    <t>VENDAS</t>
  </si>
  <si>
    <t>FINANCEIRO</t>
  </si>
  <si>
    <t>LOGISTICA</t>
  </si>
  <si>
    <t>RH</t>
  </si>
  <si>
    <t>COMPRAS</t>
  </si>
  <si>
    <t>CONTABILIDADE</t>
  </si>
  <si>
    <t>FISCAL</t>
  </si>
  <si>
    <t>COMERCIAL</t>
  </si>
  <si>
    <t>HORARIOS</t>
  </si>
  <si>
    <t>TP PAGTO</t>
  </si>
  <si>
    <t>POR MÊS</t>
  </si>
  <si>
    <t>POR HORA</t>
  </si>
  <si>
    <t>POR SEMANA</t>
  </si>
  <si>
    <t>MÊS</t>
  </si>
  <si>
    <t>MÊS NOME</t>
  </si>
  <si>
    <t>DEZEMBRO</t>
  </si>
  <si>
    <t>ESCOLHA O FUNCIONARIO</t>
  </si>
  <si>
    <t>CONTRATO POR PRAZO DETERMINADO</t>
  </si>
  <si>
    <t>DATA OPÇÃO</t>
  </si>
  <si>
    <t>DATA RETRATAÇÃO</t>
  </si>
  <si>
    <t>CNPJ:</t>
  </si>
  <si>
    <t>_____/_____/_______</t>
  </si>
  <si>
    <t xml:space="preserve">END: </t>
  </si>
  <si>
    <t>Admitido em ________________ mediante Contrato de experiência de_________dias, a vencer em________________________, podendo ser prorrogado pelo mesmo período, com término em _______________________, podendo ser rescindido por ambas as partes a qualquer tempo, após passará a vigorar por prazo indeterminado.</t>
  </si>
  <si>
    <t>Banco Depositário:</t>
  </si>
  <si>
    <t>ESP.DO ESTABELECIMENTO:</t>
  </si>
  <si>
    <t>Agencia:</t>
  </si>
  <si>
    <t>NOME:</t>
  </si>
  <si>
    <t>Praça:</t>
  </si>
  <si>
    <t>CARGO:</t>
  </si>
  <si>
    <t>CBO:</t>
  </si>
  <si>
    <t>DATA ADMISSÃO:</t>
  </si>
  <si>
    <t xml:space="preserve">REGISTRO Nº </t>
  </si>
  <si>
    <t>FOLHA/FICHA:</t>
  </si>
  <si>
    <t>REMUMERAÇÃO:</t>
  </si>
  <si>
    <t>ESCOLHA O COLABORADOR</t>
  </si>
  <si>
    <t>ID FUNCÃO</t>
  </si>
  <si>
    <t>CBO</t>
  </si>
  <si>
    <t>DESCRIÇÃO</t>
  </si>
  <si>
    <t>SALARIO FUNÇÃO</t>
  </si>
  <si>
    <t>VALOR POR EXTENSO</t>
  </si>
  <si>
    <t>TIPO SALARIO</t>
  </si>
  <si>
    <t>EPI11</t>
  </si>
  <si>
    <t>EPI12</t>
  </si>
  <si>
    <t>EPI13</t>
  </si>
  <si>
    <t>EPI14</t>
  </si>
  <si>
    <t>EPI15</t>
  </si>
  <si>
    <t>FICHA DE CONTROLE</t>
  </si>
  <si>
    <r>
      <rPr>
        <b/>
        <sz val="8"/>
        <color theme="1"/>
        <rFont val="Calibri"/>
        <family val="2"/>
        <scheme val="minor"/>
      </rPr>
      <t xml:space="preserve">
</t>
    </r>
    <r>
      <rPr>
        <b/>
        <sz val="14"/>
        <color theme="1"/>
        <rFont val="Calibri"/>
        <family val="2"/>
        <scheme val="minor"/>
      </rPr>
      <t>EQUIPAMENTO DE PROTEÇÃO INDIVIDUAL (E.P.I)</t>
    </r>
  </si>
  <si>
    <t>FUNCIONARIO:</t>
  </si>
  <si>
    <t>RG:</t>
  </si>
  <si>
    <t>FUNÇÃO:</t>
  </si>
  <si>
    <t>CTPS:</t>
  </si>
  <si>
    <t>SÉRIE:</t>
  </si>
  <si>
    <t>SETOR:</t>
  </si>
  <si>
    <t>De Acordo, assino no campo correspondente após o recebimento de cada E.P.I.</t>
  </si>
  <si>
    <t>RELAÇÃO DE E.P.I.</t>
  </si>
  <si>
    <t>DATA</t>
  </si>
  <si>
    <t>ESPEFICICAÇÕES</t>
  </si>
  <si>
    <t>QTDE</t>
  </si>
  <si>
    <t>ASSINATURA</t>
  </si>
  <si>
    <t>Cambe</t>
  </si>
  <si>
    <t>Telefone Fixo</t>
  </si>
  <si>
    <t>Telefone Celular</t>
  </si>
  <si>
    <t>alessandro.lourenco@alepejo.com.br</t>
  </si>
  <si>
    <t>Revisora</t>
  </si>
  <si>
    <t>Auxiliar de Costura</t>
  </si>
  <si>
    <t>Encarregada de Costura</t>
  </si>
  <si>
    <t>Cortador</t>
  </si>
  <si>
    <t>Auxiliar de Corte</t>
  </si>
  <si>
    <t>Analista de RH</t>
  </si>
  <si>
    <t>Realizar costuras completas das peças pilotos desenvolvidas, utilizando de diversas máquinas de costura. Organizar a equipe e peças pilotos a serem costuradas.</t>
  </si>
  <si>
    <t>Revisar as peças prontas, verificar se há defeitos nas peças, separar e arrumar.</t>
  </si>
  <si>
    <t>Auxilia no acabamento final das peças, tira linha, abotoa, dobra e embala as peças.</t>
  </si>
  <si>
    <t>Costurar em todas as máquinas da empresa e realizar consertos nas peças, quando necessário.</t>
  </si>
  <si>
    <t>Responsável pelo setor de produção. Auxilia nas dúvidas do processo produtivo.</t>
  </si>
  <si>
    <t>Organiza as peças e passa cada uma delas. Auxilia nas outras atividades do setor.</t>
  </si>
  <si>
    <t>Distribui o serviço entre todas as costureiras.</t>
  </si>
  <si>
    <t>Operar máquinas de corte manual, acompanhando e dando manutenção na máquina, se necessário.</t>
  </si>
  <si>
    <t>Auxilia no enfesto e etiquetagem das peças, e no acabamento das peças, quando necessário.</t>
  </si>
  <si>
    <t>Pilotagem/Desenvolvimento</t>
  </si>
  <si>
    <t>Acabamento</t>
  </si>
  <si>
    <t>Costura</t>
  </si>
  <si>
    <t>Corte</t>
  </si>
  <si>
    <t>Administrativo</t>
  </si>
  <si>
    <t>7632-10</t>
  </si>
  <si>
    <t>7603-10</t>
  </si>
  <si>
    <t>7613-45</t>
  </si>
  <si>
    <t>7631-05</t>
  </si>
  <si>
    <t>2524-05</t>
  </si>
  <si>
    <t>HORARIO</t>
  </si>
  <si>
    <t>Previsão Termino contrato</t>
  </si>
  <si>
    <t>Vence Experiencia</t>
  </si>
  <si>
    <t>Status Experiencia</t>
  </si>
  <si>
    <t>Proximo Exame Em</t>
  </si>
  <si>
    <t>Exame Concluido</t>
  </si>
  <si>
    <t>SIM</t>
  </si>
  <si>
    <t>NÃO</t>
  </si>
  <si>
    <t>Dias aviso</t>
  </si>
  <si>
    <t>Adelina Senhora Viana</t>
  </si>
  <si>
    <t>Ana Paula Cardoso dos Santos</t>
  </si>
  <si>
    <t>Blenda Talita Carvalho de Oliveira</t>
  </si>
  <si>
    <t>Bruna Dias Pereira</t>
  </si>
  <si>
    <t>Clarice Pinheiro de Lima</t>
  </si>
  <si>
    <t>Claudirene da Silva</t>
  </si>
  <si>
    <t>Cleuza Francisco</t>
  </si>
  <si>
    <t>Dalva de Oliveira Almeida</t>
  </si>
  <si>
    <t>Eliane Gomes da Silva Rocha</t>
  </si>
  <si>
    <t>Gabriela Rocha Moura</t>
  </si>
  <si>
    <t>Geni da Costa Pinheiro Jacinto</t>
  </si>
  <si>
    <t>Glaucia Grzeszezyszen Ferreira</t>
  </si>
  <si>
    <t>Gustavo Henrique Cipriano Damazio</t>
  </si>
  <si>
    <t>Ires do Carmo Mendes Caldas Rocha</t>
  </si>
  <si>
    <t>Ivanilde Teixeira Alves da Silva</t>
  </si>
  <si>
    <t>Jair Agostinho Da Rocha</t>
  </si>
  <si>
    <t>Jane Moreira da Fonseca</t>
  </si>
  <si>
    <t>Jenifer de Oliveira Mariano</t>
  </si>
  <si>
    <t>Josiane Nolio de Carvalho Silva</t>
  </si>
  <si>
    <t>Julia Maria Pires da Silva</t>
  </si>
  <si>
    <t>Mara Lucia Bernardes Viana</t>
  </si>
  <si>
    <t>Maria Jose Santana Robusti</t>
  </si>
  <si>
    <t>Maria Madalena Pereira Brizola</t>
  </si>
  <si>
    <t>Marlei Aparecida Dias Costa</t>
  </si>
  <si>
    <t>Neusa Francisca Cruz da Silva</t>
  </si>
  <si>
    <t>Paula Roberta Cipriano</t>
  </si>
  <si>
    <t>Sirlei Maria Ferreira</t>
  </si>
  <si>
    <t>Tais Cristina Rocha Capato</t>
  </si>
  <si>
    <t>Terezinha Pavezi Novais</t>
  </si>
  <si>
    <t>Zeneide Aparecida Dias da Silva</t>
  </si>
  <si>
    <t>Luzia Aparecida dos Santos</t>
  </si>
  <si>
    <t>Maria Senhora de Jesus</t>
  </si>
  <si>
    <t>Diva Cardoso dos Santos</t>
  </si>
  <si>
    <t>Vilma Mathias Pereira</t>
  </si>
  <si>
    <t>Ana Pinheiro Mainardes Lima</t>
  </si>
  <si>
    <t>Maria Sebastiana da Silva</t>
  </si>
  <si>
    <t>Maria Aparecida de Oliveira</t>
  </si>
  <si>
    <t>Mabila Siconato da Silva</t>
  </si>
  <si>
    <t>Paula Roberta Cipriano Damazio</t>
  </si>
  <si>
    <t>Mariana Aparecida Alves</t>
  </si>
  <si>
    <t>Ivone Bonifacio Rocha</t>
  </si>
  <si>
    <t>Eva Da Silva Rocha</t>
  </si>
  <si>
    <t>Terezinha da Silva Moreira</t>
  </si>
  <si>
    <t>Judite de Oliveira Mariano</t>
  </si>
  <si>
    <t>Silmara Pires da Silva</t>
  </si>
  <si>
    <t>Terezinha Neves Bernardes</t>
  </si>
  <si>
    <t>Josefa de Santana</t>
  </si>
  <si>
    <t>Terezinha de Jesus Nunes</t>
  </si>
  <si>
    <t>Carmelia Santa da Silva Santos</t>
  </si>
  <si>
    <t>Maria Luzanira de Sousa</t>
  </si>
  <si>
    <t>Maria Jose Dias</t>
  </si>
  <si>
    <t>Sirlei Meregalote</t>
  </si>
  <si>
    <t>Maria Francisca Cruz</t>
  </si>
  <si>
    <t>Valdete de Souza Cipriano</t>
  </si>
  <si>
    <t>Irani Ferreira Ribeiro</t>
  </si>
  <si>
    <t>Serafina Pereira da Silva</t>
  </si>
  <si>
    <t>Valmiza de Souza Ferreira</t>
  </si>
  <si>
    <t>Maria José Dias</t>
  </si>
  <si>
    <t>Maria Eletiza da Silva</t>
  </si>
  <si>
    <t>Julia Moraes</t>
  </si>
  <si>
    <t>Santo Antonio do Jacinto</t>
  </si>
  <si>
    <t>Londrina</t>
  </si>
  <si>
    <t>Congonhinhas</t>
  </si>
  <si>
    <t>Marilandia do Sul</t>
  </si>
  <si>
    <t>Jardim Alegre</t>
  </si>
  <si>
    <t>Prudentopolis</t>
  </si>
  <si>
    <t>Bom Jesus da Lapa</t>
  </si>
  <si>
    <t>Cornelio Procopio</t>
  </si>
  <si>
    <t>Ibipora</t>
  </si>
  <si>
    <t>Pr</t>
  </si>
  <si>
    <t>Sertanopolis</t>
  </si>
  <si>
    <t>Santa Cecilia do Pavao</t>
  </si>
  <si>
    <t>Acopiara</t>
  </si>
  <si>
    <t>Bela Vista do Paraiso</t>
  </si>
  <si>
    <t>Ivaipora</t>
  </si>
  <si>
    <t>Pote</t>
  </si>
  <si>
    <t>Ortigueira</t>
  </si>
  <si>
    <t>Cascavel</t>
  </si>
  <si>
    <t>Corbelia</t>
  </si>
  <si>
    <t>Sao Bernardo do Campo</t>
  </si>
  <si>
    <t>Sao Pedro do Ivai</t>
  </si>
  <si>
    <t>Sao Jeronimo da Serra</t>
  </si>
  <si>
    <t>Ribeirao do Pinhal</t>
  </si>
  <si>
    <t/>
  </si>
  <si>
    <t xml:space="preserve">Rua Carolina do Norte, 398 </t>
  </si>
  <si>
    <t xml:space="preserve">Rua Antonio Mantovani, 29 </t>
  </si>
  <si>
    <t xml:space="preserve">Rua Guaira , 124  </t>
  </si>
  <si>
    <t xml:space="preserve">Rua Nicolau Nasser, 268 </t>
  </si>
  <si>
    <t xml:space="preserve">Rua Isabel Escolástica dos Santos, 1353 </t>
  </si>
  <si>
    <t xml:space="preserve">Rua Bento Munhoz Da Rocha Neto, 325 </t>
  </si>
  <si>
    <t xml:space="preserve">Rua Jundiai, 356 </t>
  </si>
  <si>
    <t xml:space="preserve">Rua Izolina Bacci Nonino, 260 Ap 101 BL 09 </t>
  </si>
  <si>
    <t xml:space="preserve">Rua  Parma, 346 </t>
  </si>
  <si>
    <t xml:space="preserve">Rua Botafogo Futebol e Regatas, 872 </t>
  </si>
  <si>
    <t>Collor de Melo</t>
  </si>
  <si>
    <t xml:space="preserve">Rua Guaira, 188 </t>
  </si>
  <si>
    <t xml:space="preserve">Rua Jandaia do Sul , 664 </t>
  </si>
  <si>
    <t xml:space="preserve">Rua Reinaldo Resquetti , 12 </t>
  </si>
  <si>
    <t xml:space="preserve">Rua Cesar Moreschi, 1031 </t>
  </si>
  <si>
    <t xml:space="preserve">Rua Itambaracás, 93 </t>
  </si>
  <si>
    <t xml:space="preserve">Rua Vereador Arlindo Codato </t>
  </si>
  <si>
    <t xml:space="preserve">Rua Catuaí, 451 </t>
  </si>
  <si>
    <t xml:space="preserve">Rua Jose Modesto, 332 </t>
  </si>
  <si>
    <t xml:space="preserve">Rua Venus, 90 </t>
  </si>
  <si>
    <t xml:space="preserve">Rua California, 674 </t>
  </si>
  <si>
    <t>Rua Imola,287 B</t>
  </si>
  <si>
    <t>Rua Antonio Dias Adorno</t>
  </si>
  <si>
    <t xml:space="preserve">Rua Joao Dalla Pria, 39 </t>
  </si>
  <si>
    <t xml:space="preserve">Rua Antonio Raposo Tavares, 1849 </t>
  </si>
  <si>
    <t xml:space="preserve">Rua Joao Soriani, 133 </t>
  </si>
  <si>
    <t xml:space="preserve">Rua Taubaté, </t>
  </si>
  <si>
    <t xml:space="preserve">Rua Eufrásia Viesi Bonalumi, 629, Q8 D 22 </t>
  </si>
  <si>
    <t xml:space="preserve">Rua das Laranjeiras, 65 </t>
  </si>
  <si>
    <t xml:space="preserve">Rua Itambaracas, 93 </t>
  </si>
  <si>
    <t xml:space="preserve">Rua Riacho Fundo , 39 Fundos </t>
  </si>
  <si>
    <t xml:space="preserve">Rua Nacional, 91 </t>
  </si>
  <si>
    <t xml:space="preserve">Rua Lourenco Fadel, 150 </t>
  </si>
  <si>
    <t xml:space="preserve">Rua Santos Futebol Club, 678 </t>
  </si>
  <si>
    <t xml:space="preserve">Rua Fernao Dias Paes Lemes, 28 </t>
  </si>
  <si>
    <t xml:space="preserve">Rua Antonina, 825 </t>
  </si>
  <si>
    <t xml:space="preserve">Rua Vereador Americo Deolindo Garla, 343 </t>
  </si>
  <si>
    <t xml:space="preserve">Rua Diamante 64 </t>
  </si>
  <si>
    <t xml:space="preserve">Rua Rio Ivinhema, 63 </t>
  </si>
  <si>
    <t xml:space="preserve">Rua Luiz Loni, 90 </t>
  </si>
  <si>
    <t xml:space="preserve">Rua Rio Araguaia 120 </t>
  </si>
  <si>
    <t xml:space="preserve">Rua Piratininga, 384 </t>
  </si>
  <si>
    <t xml:space="preserve">Rua Domingos Jorge Velho, 79 </t>
  </si>
  <si>
    <t>Rua Bento Munhoz Da Rocha Neto,  205 apto 32 Bloco 1A</t>
  </si>
  <si>
    <t>Rua Flor de natal, 260</t>
  </si>
  <si>
    <t>Jardim Boa Vista</t>
  </si>
  <si>
    <t>Parque Res. Ana Rosa</t>
  </si>
  <si>
    <t>Jardim Tupi</t>
  </si>
  <si>
    <t>Parque Res.Ana Rosa</t>
  </si>
  <si>
    <t>Lot. Agua da esperança</t>
  </si>
  <si>
    <t>Jardim do Café</t>
  </si>
  <si>
    <t>Jardim Ana Eliza</t>
  </si>
  <si>
    <t>Jardim Bela Suica</t>
  </si>
  <si>
    <t>Parque Maracanã</t>
  </si>
  <si>
    <t>Conjunto Res.Roberto Conc.</t>
  </si>
  <si>
    <t>Res. Golden Park</t>
  </si>
  <si>
    <t>Jardim Montecanini</t>
  </si>
  <si>
    <t>Jardim Riviera</t>
  </si>
  <si>
    <t>Jd Ana Rosa</t>
  </si>
  <si>
    <t>Res. Castelo Branco</t>
  </si>
  <si>
    <t>Jd Ana Eliza</t>
  </si>
  <si>
    <t>CJ Hab. Jose Giordano</t>
  </si>
  <si>
    <t>Jardim do Café 2</t>
  </si>
  <si>
    <t>Pq Res. Ana Rosa</t>
  </si>
  <si>
    <t>Planta são Francisco</t>
  </si>
  <si>
    <t>Jd Tupi</t>
  </si>
  <si>
    <t>Jd Alvorada</t>
  </si>
  <si>
    <t>Jardim Alvorada</t>
  </si>
  <si>
    <t>Perobinha</t>
  </si>
  <si>
    <t>Cj Hab. Collor de Mello</t>
  </si>
  <si>
    <t>Jd Silvino</t>
  </si>
  <si>
    <t>Cj Hab. Collor de Melo</t>
  </si>
  <si>
    <t>Lotea. Agua da esperança</t>
  </si>
  <si>
    <t>Cj Hab. Cristal</t>
  </si>
  <si>
    <t>Jd Santo Amaro</t>
  </si>
  <si>
    <t>Jardim Montecatini</t>
  </si>
  <si>
    <t>Res. Roberto Conceicao</t>
  </si>
  <si>
    <t>Jardim Santo Amaro</t>
  </si>
  <si>
    <t>Jd São Paulo</t>
  </si>
  <si>
    <t>Jardim Ana Elisa</t>
  </si>
  <si>
    <t>SEG A SEX: 07:30 - 12:00 | 13:00 - 17:18</t>
  </si>
  <si>
    <t>SEG A SEX: 07:30 - 12:00 | 13:12 - 17:30</t>
  </si>
  <si>
    <t>SEG A SEX: 08:00 - 12:00 | 13:12 - 18:00</t>
  </si>
  <si>
    <t>Afastado</t>
  </si>
  <si>
    <t>MATERNIDADE</t>
  </si>
  <si>
    <t>Chave Armario</t>
  </si>
  <si>
    <t>Passadeira</t>
  </si>
  <si>
    <t>Distribuidor (a)</t>
  </si>
  <si>
    <t>Operador de Prensa</t>
  </si>
  <si>
    <t>USO EPI</t>
  </si>
  <si>
    <t>Vale Transporte</t>
  </si>
  <si>
    <t>VALE TRANSP</t>
  </si>
  <si>
    <t>NÃO UTILIZA</t>
  </si>
  <si>
    <t>UTILIZA INTEGRAL</t>
  </si>
  <si>
    <t>UTILIZA PARCIAL</t>
  </si>
  <si>
    <t>Nº Armário</t>
  </si>
  <si>
    <t>Registro</t>
  </si>
  <si>
    <t>Data Cadastro</t>
  </si>
  <si>
    <t>CNPJ</t>
  </si>
  <si>
    <t>Cliente</t>
  </si>
  <si>
    <t>Numero Compl</t>
  </si>
  <si>
    <t xml:space="preserve">Bairro </t>
  </si>
  <si>
    <t>STATUS CLIENTE</t>
  </si>
  <si>
    <t>12.096.667/0001-19</t>
  </si>
  <si>
    <t>ATIVO</t>
  </si>
  <si>
    <t>ALESSANDRO LOURENCO</t>
  </si>
  <si>
    <t>RUA PRIMEIRO DE MAIO</t>
  </si>
  <si>
    <t>CONJUNTO HABITACIONAL ROBERTO CONCEIÇÃO</t>
  </si>
  <si>
    <t>TELEFONE FIXO</t>
  </si>
  <si>
    <t>CELULAR</t>
  </si>
  <si>
    <t>(vazio)</t>
  </si>
  <si>
    <t>SEM PRAZO</t>
  </si>
  <si>
    <t>EXAME EM DIA</t>
  </si>
  <si>
    <t>SEM DATA ADMISSIONAL</t>
  </si>
  <si>
    <t>Proximo Exame</t>
  </si>
  <si>
    <t>MÊS aniversário</t>
  </si>
  <si>
    <t>DIA</t>
  </si>
  <si>
    <t xml:space="preserve">Mês </t>
  </si>
  <si>
    <t>Colaborador</t>
  </si>
  <si>
    <t>Dia</t>
  </si>
  <si>
    <t>DIA2</t>
  </si>
  <si>
    <t>CNPJ/CPF</t>
  </si>
  <si>
    <t>ALEPEJO</t>
  </si>
  <si>
    <t>FORNECEDOR</t>
  </si>
  <si>
    <t xml:space="preserve">E-mail </t>
  </si>
  <si>
    <t>ale.lourenco.net@gmail.com</t>
  </si>
  <si>
    <t>E-mail</t>
  </si>
  <si>
    <t>Tipo Fornecedor</t>
  </si>
  <si>
    <t xml:space="preserve">ALESSANDRO </t>
  </si>
  <si>
    <t>Tipo Fornec</t>
  </si>
  <si>
    <t>E-MAIL</t>
  </si>
  <si>
    <t>CLIENTE</t>
  </si>
  <si>
    <t>Data da Compra</t>
  </si>
  <si>
    <t>Prazo</t>
  </si>
  <si>
    <t>Mês</t>
  </si>
  <si>
    <t>Mês Nome</t>
  </si>
  <si>
    <t>Ano</t>
  </si>
  <si>
    <t>Data de Vencimento</t>
  </si>
  <si>
    <t>Nota Fiscal</t>
  </si>
  <si>
    <t>Fornecedor</t>
  </si>
  <si>
    <t>Valor</t>
  </si>
  <si>
    <t>Tipo de Pagamento</t>
  </si>
  <si>
    <t>Data do Pagamento</t>
  </si>
  <si>
    <t>Classificação</t>
  </si>
  <si>
    <t>Conta Contabil</t>
  </si>
  <si>
    <t>Transação</t>
  </si>
  <si>
    <t>CONDIÇÃO</t>
  </si>
  <si>
    <t>status prazo</t>
  </si>
  <si>
    <t>Aluguel</t>
  </si>
  <si>
    <t>Particular</t>
  </si>
  <si>
    <t>Despesas Telefone</t>
  </si>
  <si>
    <t>Matéria-prima</t>
  </si>
  <si>
    <t>Boleto</t>
  </si>
  <si>
    <t>Aluguel de equipamentos</t>
  </si>
  <si>
    <t>Juros</t>
  </si>
  <si>
    <t>Exames médicos</t>
  </si>
  <si>
    <t>DAS</t>
  </si>
  <si>
    <t>10,11,12</t>
  </si>
  <si>
    <t>13,14,15</t>
  </si>
  <si>
    <t>Descrição Despesas</t>
  </si>
  <si>
    <t>01.01.01</t>
  </si>
  <si>
    <t xml:space="preserve">Adm - Internet </t>
  </si>
  <si>
    <t>Certificados</t>
  </si>
  <si>
    <t>01.01.02</t>
  </si>
  <si>
    <t>Dominio emails</t>
  </si>
  <si>
    <t>01.01.03</t>
  </si>
  <si>
    <t>Internet</t>
  </si>
  <si>
    <t>01.01.04</t>
  </si>
  <si>
    <t>Site</t>
  </si>
  <si>
    <t>01.02.01</t>
  </si>
  <si>
    <t>ADM Escritorio</t>
  </si>
  <si>
    <t>Material de Escritório</t>
  </si>
  <si>
    <t>01.03.01</t>
  </si>
  <si>
    <t>ADM Limpeza</t>
  </si>
  <si>
    <t>Material de Limpeza</t>
  </si>
  <si>
    <t>01.04.01</t>
  </si>
  <si>
    <t>Adminstrativo</t>
  </si>
  <si>
    <t>01.04.02</t>
  </si>
  <si>
    <t>Ativo Imobilizado</t>
  </si>
  <si>
    <t>01.04.03</t>
  </si>
  <si>
    <t>Comissão</t>
  </si>
  <si>
    <t>01.04.04</t>
  </si>
  <si>
    <t>Correios</t>
  </si>
  <si>
    <t>01.04.05</t>
  </si>
  <si>
    <t>01.04.06</t>
  </si>
  <si>
    <t>Despesa Água</t>
  </si>
  <si>
    <t>01.04.07</t>
  </si>
  <si>
    <t>01.04.08</t>
  </si>
  <si>
    <t>Energia Elétrica</t>
  </si>
  <si>
    <t>01.04.09</t>
  </si>
  <si>
    <t>01.04.10</t>
  </si>
  <si>
    <t>IPTU</t>
  </si>
  <si>
    <t>01.04.11</t>
  </si>
  <si>
    <t>Outras Despesas</t>
  </si>
  <si>
    <t>01.04.12</t>
  </si>
  <si>
    <t>02.01.01</t>
  </si>
  <si>
    <t>Bancos/Taxas</t>
  </si>
  <si>
    <t>02.01.02</t>
  </si>
  <si>
    <t>Cartao de Crédito</t>
  </si>
  <si>
    <t>02.01.03</t>
  </si>
  <si>
    <t>Cheque BB</t>
  </si>
  <si>
    <t>02.01.04</t>
  </si>
  <si>
    <t>Contrato</t>
  </si>
  <si>
    <t>02.01.05</t>
  </si>
  <si>
    <t>Empréstimo</t>
  </si>
  <si>
    <t>02.01.06</t>
  </si>
  <si>
    <t>GRRF</t>
  </si>
  <si>
    <t>02.01.07</t>
  </si>
  <si>
    <t>ISS</t>
  </si>
  <si>
    <t>02.01.08</t>
  </si>
  <si>
    <t>02.01.09</t>
  </si>
  <si>
    <t>Renegociação</t>
  </si>
  <si>
    <t>02.01.10</t>
  </si>
  <si>
    <t>Tarifas/Taxas bancárias</t>
  </si>
  <si>
    <t>03.01.01</t>
  </si>
  <si>
    <t>Fretes</t>
  </si>
  <si>
    <t>Despesas Transporte</t>
  </si>
  <si>
    <t>03.01.02</t>
  </si>
  <si>
    <t>Frete</t>
  </si>
  <si>
    <t>04.01.08</t>
  </si>
  <si>
    <t>Funcionários</t>
  </si>
  <si>
    <t>13 salário</t>
  </si>
  <si>
    <t>04.01.09</t>
  </si>
  <si>
    <t>Adiantamento Salarial</t>
  </si>
  <si>
    <t>04.01.10</t>
  </si>
  <si>
    <t>Alimentação</t>
  </si>
  <si>
    <t>04.01.01</t>
  </si>
  <si>
    <t>04.01.12</t>
  </si>
  <si>
    <t>Extras</t>
  </si>
  <si>
    <t>04.01.13</t>
  </si>
  <si>
    <t>Férias</t>
  </si>
  <si>
    <t>04.01.14</t>
  </si>
  <si>
    <t>FGTS</t>
  </si>
  <si>
    <t>01.04.13</t>
  </si>
  <si>
    <t>Honorários</t>
  </si>
  <si>
    <t>04.01.15</t>
  </si>
  <si>
    <t>Horas Extras</t>
  </si>
  <si>
    <t>04.01.16</t>
  </si>
  <si>
    <t>INSS</t>
  </si>
  <si>
    <t>04.01.03</t>
  </si>
  <si>
    <t>Laudos</t>
  </si>
  <si>
    <t>04.01.04</t>
  </si>
  <si>
    <t>Pro labore</t>
  </si>
  <si>
    <t>04.01.05</t>
  </si>
  <si>
    <t>Reclamatória Trabalhista</t>
  </si>
  <si>
    <t>04.01.06</t>
  </si>
  <si>
    <t>Reembolso Despesas</t>
  </si>
  <si>
    <t>04.01.17</t>
  </si>
  <si>
    <t>Rescisão</t>
  </si>
  <si>
    <t>04.01.18</t>
  </si>
  <si>
    <t>Salários</t>
  </si>
  <si>
    <t>04.01.07</t>
  </si>
  <si>
    <t>05.01.01</t>
  </si>
  <si>
    <t>Manutenção</t>
  </si>
  <si>
    <t>Manutenção de Computadores</t>
  </si>
  <si>
    <t>05.01.02</t>
  </si>
  <si>
    <t>Manutenção Maquinas/Equipamentos</t>
  </si>
  <si>
    <t>05.01.03</t>
  </si>
  <si>
    <t>Manutenção Predial</t>
  </si>
  <si>
    <t>06.01.01</t>
  </si>
  <si>
    <t>06.01.02</t>
  </si>
  <si>
    <t>Avaria Equipamentos</t>
  </si>
  <si>
    <t>06.01.03</t>
  </si>
  <si>
    <t>06.01.04</t>
  </si>
  <si>
    <t>Locação de Maquinas/Equipamentos</t>
  </si>
  <si>
    <t>06.01.05</t>
  </si>
  <si>
    <t>Maquinas e Equipamentos</t>
  </si>
  <si>
    <t>06.01.06</t>
  </si>
  <si>
    <t>Maquinas/Equipamento</t>
  </si>
  <si>
    <t>07.01.01</t>
  </si>
  <si>
    <t>MKT</t>
  </si>
  <si>
    <t>ART</t>
  </si>
  <si>
    <t>07.01.02</t>
  </si>
  <si>
    <t>Gráfica</t>
  </si>
  <si>
    <t>07.01.03</t>
  </si>
  <si>
    <t>Plotagem</t>
  </si>
  <si>
    <t>07.01.04</t>
  </si>
  <si>
    <t>Projetista</t>
  </si>
  <si>
    <t>07.01.05</t>
  </si>
  <si>
    <t>Propaganda</t>
  </si>
  <si>
    <t>08.01.01</t>
  </si>
  <si>
    <t>08.01.02</t>
  </si>
  <si>
    <t>Despesas Diversas</t>
  </si>
  <si>
    <t>09.01.01</t>
  </si>
  <si>
    <t>Segurança</t>
  </si>
  <si>
    <t>EPIs</t>
  </si>
  <si>
    <t>10.01.01</t>
  </si>
  <si>
    <t>Terceiros</t>
  </si>
  <si>
    <t>Despesas com terceiros</t>
  </si>
  <si>
    <t>11.01.01</t>
  </si>
  <si>
    <t>Veiculo</t>
  </si>
  <si>
    <t>Aluguel de Veículo</t>
  </si>
  <si>
    <t>11.01.02</t>
  </si>
  <si>
    <t>Combustível</t>
  </si>
  <si>
    <t>11.01.03</t>
  </si>
  <si>
    <t>11.01.04</t>
  </si>
  <si>
    <t>Despesas Carro</t>
  </si>
  <si>
    <t>11.01.05</t>
  </si>
  <si>
    <t>Documento veículo</t>
  </si>
  <si>
    <t>11.01.06</t>
  </si>
  <si>
    <t>Financiamento veículos</t>
  </si>
  <si>
    <t>11.01.07</t>
  </si>
  <si>
    <t>IPVA</t>
  </si>
  <si>
    <t>11.01.08</t>
  </si>
  <si>
    <t>Manutenção de veículo</t>
  </si>
  <si>
    <t>11.01.09</t>
  </si>
  <si>
    <t>Multas</t>
  </si>
  <si>
    <t>11.01.10</t>
  </si>
  <si>
    <t>Veículos</t>
  </si>
  <si>
    <t>12.01.01</t>
  </si>
  <si>
    <t>Viagens</t>
  </si>
  <si>
    <t>Despesas com viagens</t>
  </si>
  <si>
    <t>12.01.02</t>
  </si>
  <si>
    <t>Hospedagem</t>
  </si>
  <si>
    <t>05.01.04</t>
  </si>
  <si>
    <t>Ferramentas</t>
  </si>
  <si>
    <t>Despesas com refeição</t>
  </si>
  <si>
    <t>Reembolso/Devolução</t>
  </si>
  <si>
    <t>Fabrica</t>
  </si>
  <si>
    <t>I</t>
  </si>
  <si>
    <t>Data</t>
  </si>
  <si>
    <t>MÊS/ANO</t>
  </si>
  <si>
    <t>NOTA FISCAL</t>
  </si>
  <si>
    <t>STATUS NOTA</t>
  </si>
  <si>
    <t>ICMS</t>
  </si>
  <si>
    <t>Valor Liquido</t>
  </si>
  <si>
    <t>Data Recebimento</t>
  </si>
  <si>
    <t>AUTORIZADA</t>
  </si>
  <si>
    <t>Total Geral</t>
  </si>
  <si>
    <t>Data Lançamento</t>
  </si>
  <si>
    <t>Mes</t>
  </si>
  <si>
    <t>Valor Mensal</t>
  </si>
  <si>
    <t>Valor realizado</t>
  </si>
  <si>
    <t>Mês/Ano</t>
  </si>
  <si>
    <t>ANO</t>
  </si>
  <si>
    <t>Contagem de Nome Colaborador</t>
  </si>
  <si>
    <t>Média de Salário</t>
  </si>
  <si>
    <t>qtde Colab</t>
  </si>
  <si>
    <t>Qtde Colab</t>
  </si>
  <si>
    <t>% Colab</t>
  </si>
  <si>
    <t>EXP. EXPIROU</t>
  </si>
  <si>
    <t>Efetivo</t>
  </si>
  <si>
    <t>Dispensado</t>
  </si>
  <si>
    <t>DISPENSADO</t>
  </si>
  <si>
    <t>AFASTADO</t>
  </si>
  <si>
    <t>P.F</t>
  </si>
  <si>
    <t>P.J</t>
  </si>
  <si>
    <t>Contagem de FORNECEDOR</t>
  </si>
  <si>
    <t>Contagem de CLIENTE</t>
  </si>
  <si>
    <t>Rótulos de Linha</t>
  </si>
  <si>
    <t>RECEBIDO</t>
  </si>
  <si>
    <t>CANCELADA</t>
  </si>
  <si>
    <t>ATRASADO</t>
  </si>
  <si>
    <t>Orçado Ano</t>
  </si>
  <si>
    <t>PIX</t>
  </si>
  <si>
    <t>BOLETO</t>
  </si>
  <si>
    <t>TIPO PAGTO</t>
  </si>
  <si>
    <t>CUPOM FISCAL</t>
  </si>
  <si>
    <t>RECIBO</t>
  </si>
  <si>
    <t>DESCONTO NF</t>
  </si>
  <si>
    <t>CARNÊ</t>
  </si>
  <si>
    <t>DEBITO</t>
  </si>
  <si>
    <t>Despesas Pagas</t>
  </si>
  <si>
    <t>TOTAL DESPESAS</t>
  </si>
  <si>
    <t>TOTAL RECEITA</t>
  </si>
  <si>
    <t xml:space="preserve">% META </t>
  </si>
  <si>
    <t xml:space="preserve"> LUCRO/PERDA</t>
  </si>
  <si>
    <t>A RECEBER</t>
  </si>
  <si>
    <t>PAGO</t>
  </si>
  <si>
    <t>A PAGAR</t>
  </si>
  <si>
    <t>TOTAL</t>
  </si>
  <si>
    <t>% PAGO</t>
  </si>
  <si>
    <t>Orçado Despesas</t>
  </si>
  <si>
    <t>ORÇ RECEITA</t>
  </si>
  <si>
    <t>ORÇ X REALIZ</t>
  </si>
  <si>
    <t>ORÇ DESPESAS</t>
  </si>
  <si>
    <t>META RECEITA</t>
  </si>
  <si>
    <t>% META</t>
  </si>
  <si>
    <t>META DESPESAS</t>
  </si>
  <si>
    <t>ANO:</t>
  </si>
  <si>
    <t>OK</t>
  </si>
  <si>
    <t>Usuario</t>
  </si>
  <si>
    <t>Senha</t>
  </si>
  <si>
    <t>Logado</t>
  </si>
  <si>
    <t>ADMIN</t>
  </si>
  <si>
    <t xml:space="preserve"> </t>
  </si>
  <si>
    <t>SEM REGISTRO</t>
  </si>
  <si>
    <t>SEM EXAME ADMISSIONAL</t>
  </si>
  <si>
    <t>SEM DATA EXAME</t>
  </si>
  <si>
    <t>T.C CONFECCOES DE VESTUARIO EIRELE</t>
  </si>
  <si>
    <t>33.193.553/0001-67</t>
  </si>
  <si>
    <t>RUA HENRIQUE DIAS, 319</t>
  </si>
  <si>
    <t>PQ MANELA - CAMBÉ - PR - CEP: 86.185-320</t>
  </si>
  <si>
    <t>FABRICA</t>
  </si>
  <si>
    <t>CPF:</t>
  </si>
  <si>
    <r>
      <t xml:space="preserve">Declaro, para os devidos fins, ter recebido os E.P.I.(s) abaixo relacionados, bem como as devidas orientações quanto a sua utilização, conservação e finalidade efetuadas pela </t>
    </r>
    <r>
      <rPr>
        <b/>
        <sz val="12"/>
        <color theme="1"/>
        <rFont val="Calibri"/>
        <family val="2"/>
        <scheme val="minor"/>
      </rPr>
      <t>CONFECCOES DEDICAR</t>
    </r>
    <r>
      <rPr>
        <sz val="12"/>
        <color theme="1"/>
        <rFont val="Calibri"/>
        <family val="2"/>
        <scheme val="minor"/>
      </rPr>
      <t xml:space="preserve">, em conformidade com a legislação vigente (portaria 3214/78, NR/6, ITEM 6.7) e que estes se adaptam a preservação de minha integridade física e estão diretamente relacionados ao desempenho de minhas funções.
</t>
    </r>
  </si>
  <si>
    <r>
      <t xml:space="preserve">Declaro, ainda, que estou ciente e de acordo que a perda e/ou má utilização dos itens abaixo relacionados, implicará na restituição dos mesmos a </t>
    </r>
    <r>
      <rPr>
        <b/>
        <sz val="12"/>
        <color theme="1"/>
        <rFont val="Calibri"/>
        <family val="2"/>
        <scheme val="minor"/>
      </rPr>
      <t>CONFECCOES DEDICAR</t>
    </r>
    <r>
      <rPr>
        <sz val="12"/>
        <color theme="1"/>
        <rFont val="Calibri"/>
        <family val="2"/>
        <scheme val="minor"/>
      </rPr>
      <t>. Para tanto autorizo o desconto em folha dos itens perdidos e/ou danificados nestas condições.</t>
    </r>
  </si>
  <si>
    <t>CONFECCOES DEDICAR</t>
  </si>
  <si>
    <t>MARCA</t>
  </si>
  <si>
    <t>REF</t>
  </si>
  <si>
    <t>OS</t>
  </si>
  <si>
    <t>PRODUTO</t>
  </si>
  <si>
    <t>PILOTO</t>
  </si>
  <si>
    <t>ENTREGA COMBINADA</t>
  </si>
  <si>
    <t>ENTREGUE</t>
  </si>
  <si>
    <t>TOP MANGA FLUIDA AMARRAÇÃO</t>
  </si>
  <si>
    <t>ANIMALE</t>
  </si>
  <si>
    <t>TOP BABADOS OFF</t>
  </si>
  <si>
    <t>VESTIDO CACHAÇO ONÇA</t>
  </si>
  <si>
    <t>TOP DE SEDA JOATINGA TOILE</t>
  </si>
  <si>
    <t>CAMISA BEATRIZ ONÇA</t>
  </si>
  <si>
    <t>PENDENTE</t>
  </si>
  <si>
    <t>FINALIZADO</t>
  </si>
  <si>
    <t>STATUS ENTREGA</t>
  </si>
  <si>
    <t>DIAS PRODUÇÃO</t>
  </si>
  <si>
    <t>NO PRAZO</t>
  </si>
  <si>
    <t>EM ATRASO</t>
  </si>
  <si>
    <t>SEM DT COMBINADA</t>
  </si>
  <si>
    <t>DIAS PARA ENTREGA</t>
  </si>
  <si>
    <t>TOTAL PRODUTO</t>
  </si>
  <si>
    <t>ranking</t>
  </si>
  <si>
    <t>RANKING TOP 10 - PRODUTOS MAIS PRODUZIDOS</t>
  </si>
  <si>
    <t>QUANTIDADE</t>
  </si>
  <si>
    <t>02</t>
  </si>
  <si>
    <t>21</t>
  </si>
  <si>
    <t>23</t>
  </si>
  <si>
    <t>17</t>
  </si>
  <si>
    <t>22</t>
  </si>
  <si>
    <t>26</t>
  </si>
  <si>
    <t>30</t>
  </si>
  <si>
    <t>00</t>
  </si>
  <si>
    <t>(em branco)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</si>
</sst>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8">
    <numFmt numFmtId="164" formatCode="_(&quot;R$&quot;* #,##0.00_);_(&quot;R$&quot;* \(#,##0.00\);_(&quot;R$&quot;* &quot;-&quot;??_);_(@_)"/>
    <numFmt numFmtId="165" formatCode="_(* #,##0.00_);_(* \(#,##0.00\);_(* &quot;-&quot;??_);_(@_)"/>
    <numFmt numFmtId="166" formatCode="00000"/>
    <numFmt numFmtId="167" formatCode="0000"/>
    <numFmt numFmtId="168" formatCode="00#"/>
    <numFmt numFmtId="169" formatCode="_-* #,##0_-;\-* #,##0_-;_-* &quot;-&quot;??_-;_-@_-"/>
    <numFmt numFmtId="170" formatCode="_-&quot;R$&quot;* #,##0.00_-;\-&quot;R$&quot;* #,##0.00_-;_-&quot;R$&quot;* &quot;-&quot;??_-;_-@_-"/>
    <numFmt numFmtId="171" formatCode="&quot;R$&quot;\ \ #,##0.00"/>
    <numFmt numFmtId="172" formatCode="0000#"/>
    <numFmt numFmtId="173" formatCode="000&quot;.&quot;###&quot;.&quot;###&quot;-&quot;##"/>
    <numFmt numFmtId="174" formatCode="0&quot;.&quot;###&quot;.&quot;###&quot;-&quot;#"/>
    <numFmt numFmtId="175" formatCode="000&quot;.&quot;#####&quot;.&quot;##&quot;-&quot;#"/>
    <numFmt numFmtId="176" formatCode="00&quot;.&quot;###&quot;-&quot;###"/>
    <numFmt numFmtId="177" formatCode="&quot;(&quot;00&quot;)&quot;\ #\ ####&quot;-&quot;####"/>
    <numFmt numFmtId="178" formatCode="&quot;(&quot;00&quot;)&quot;\ ####&quot;-&quot;####"/>
    <numFmt numFmtId="179" formatCode="000"/>
    <numFmt numFmtId="180" formatCode="0#&quot;.&quot;###&quot;.&quot;###&quot;/&quot;####&quot;-&quot;00"/>
    <numFmt numFmtId="181" formatCode="00#&quot;.&quot;###&quot;.&quot;###&quot;-&quot;00"/>
    <numFmt numFmtId="182" formatCode="dd"/>
    <numFmt numFmtId="183" formatCode="#,##0.00;[Red]#,##0.00"/>
    <numFmt numFmtId="184" formatCode="dd/mm/yy;@"/>
    <numFmt numFmtId="185" formatCode="#,##0_ ;[Red]\-#,##0\ "/>
    <numFmt numFmtId="186" formatCode="_-[$R$-416]\ * #,##0.00_-;\-[$R$-416]\ * #,##0.00_-;_-[$R$-416]\ * &quot;-&quot;??_-;_-@_-"/>
    <numFmt numFmtId="187" formatCode="mm/yyyy"/>
    <numFmt numFmtId="188" formatCode="_-&quot;R$&quot;\ * #,##0.00_-;[Red]\-&quot;R$&quot;\ * #,##0.00_-;_-&quot;R$&quot;\ * &quot;-&quot;??_-;_-@_-"/>
    <numFmt numFmtId="189" formatCode="#,##0.00%;[Red]\-#,##0.00%"/>
    <numFmt numFmtId="190" formatCode="m/d/yyyy"/>
    <numFmt numFmtId="191" formatCode="_(* #,##0_);_(* \(#,##0\);_(* &quot;-&quot;??_);_(@_)"/>
  </numFmts>
  <fonts count="4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theme="0" tint="-4.9989318521683403E-2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</font>
    <font>
      <b/>
      <sz val="2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indexed="81"/>
      <name val="Segoe UI"/>
      <family val="2"/>
    </font>
    <font>
      <sz val="8"/>
      <name val="Calibri"/>
      <family val="2"/>
      <scheme val="minor"/>
    </font>
    <font>
      <b/>
      <sz val="10"/>
      <color theme="0"/>
      <name val="Calibri Light"/>
      <family val="2"/>
    </font>
    <font>
      <sz val="10"/>
      <color theme="1"/>
      <name val="Calibri Light"/>
      <family val="2"/>
    </font>
    <font>
      <sz val="8"/>
      <color theme="1"/>
      <name val="Calibri"/>
      <family val="2"/>
      <scheme val="minor"/>
    </font>
    <font>
      <sz val="11"/>
      <color theme="1"/>
      <name val="Segoe Script"/>
      <family val="4"/>
    </font>
    <font>
      <b/>
      <sz val="12"/>
      <color theme="0"/>
      <name val="Segoe Script"/>
      <family val="4"/>
    </font>
    <font>
      <b/>
      <sz val="12"/>
      <name val="Segoe Script"/>
      <family val="4"/>
    </font>
    <font>
      <b/>
      <sz val="8"/>
      <color theme="0"/>
      <name val="Calibri"/>
      <family val="2"/>
      <scheme val="minor"/>
    </font>
    <font>
      <b/>
      <sz val="8"/>
      <name val="Calibri"/>
      <family val="2"/>
      <scheme val="minor"/>
    </font>
    <font>
      <u/>
      <sz val="10"/>
      <color theme="10"/>
      <name val="Calibri"/>
      <family val="2"/>
    </font>
    <font>
      <sz val="8"/>
      <color theme="0"/>
      <name val="Calibri"/>
      <family val="2"/>
      <scheme val="minor"/>
    </font>
    <font>
      <sz val="10"/>
      <color theme="2" tint="-9.9978637043366805E-2"/>
      <name val="Calibri Light"/>
      <family val="2"/>
    </font>
    <font>
      <b/>
      <sz val="10"/>
      <color theme="1"/>
      <name val="Calibri Light"/>
      <family val="2"/>
    </font>
    <font>
      <b/>
      <sz val="12"/>
      <color theme="1"/>
      <name val="Calibri Light"/>
      <family val="2"/>
      <scheme val="major"/>
    </font>
    <font>
      <b/>
      <sz val="12"/>
      <name val="Calibri"/>
      <family val="2"/>
      <scheme val="minor"/>
    </font>
    <font>
      <sz val="10"/>
      <color theme="0"/>
      <name val="Calibri Light"/>
      <family val="2"/>
    </font>
    <font>
      <sz val="1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4"/>
      <color theme="0"/>
      <name val="Calibri Light"/>
      <family val="2"/>
      <scheme val="major"/>
    </font>
    <font>
      <b/>
      <sz val="11"/>
      <name val="Calibri"/>
      <family val="2"/>
      <scheme val="minor"/>
    </font>
    <font>
      <b/>
      <sz val="14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7E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</fills>
  <borders count="8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theme="5" tint="0.39997558519241921"/>
      </top>
      <bottom style="thin">
        <color theme="5" tint="0.39997558519241921"/>
      </bottom>
      <diagonal/>
    </border>
    <border>
      <left/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  <border>
      <left/>
      <right/>
      <top style="thin">
        <color theme="5" tint="0.3999755851924192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2"/>
      </left>
      <right style="thin">
        <color theme="2"/>
      </right>
      <top/>
      <bottom style="thin">
        <color theme="2"/>
      </bottom>
      <diagonal/>
    </border>
    <border>
      <left style="thin">
        <color theme="2"/>
      </left>
      <right style="thin">
        <color theme="2"/>
      </right>
      <top/>
      <bottom style="thin">
        <color rgb="FFE7E6E6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/>
      <top style="double">
        <color auto="1"/>
      </top>
      <bottom style="thin">
        <color auto="1"/>
      </bottom>
      <diagonal/>
    </border>
    <border>
      <left/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/>
      <top style="double">
        <color auto="1"/>
      </top>
      <bottom style="thin">
        <color auto="1"/>
      </bottom>
      <diagonal/>
    </border>
    <border>
      <left/>
      <right/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/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double">
        <color auto="1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/>
      <right style="double">
        <color auto="1"/>
      </right>
      <top style="thin">
        <color indexed="64"/>
      </top>
      <bottom style="double">
        <color indexed="64"/>
      </bottom>
      <diagonal/>
    </border>
    <border>
      <left/>
      <right style="thin">
        <color theme="5" tint="0.39997558519241921"/>
      </right>
      <top style="thin">
        <color theme="5" tint="0.39997558519241921"/>
      </top>
      <bottom/>
      <diagonal/>
    </border>
    <border>
      <left style="thin">
        <color theme="5" tint="0.39997558519241921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ck">
        <color auto="1"/>
      </left>
      <right style="hair">
        <color auto="1"/>
      </right>
      <top/>
      <bottom style="hair">
        <color auto="1"/>
      </bottom>
      <diagonal/>
    </border>
    <border>
      <left style="thick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theme="1"/>
      </left>
      <right style="hair">
        <color theme="1"/>
      </right>
      <top style="hair">
        <color theme="1"/>
      </top>
      <bottom style="hair">
        <color theme="1"/>
      </bottom>
      <diagonal/>
    </border>
    <border>
      <left/>
      <right style="hair">
        <color theme="1"/>
      </right>
      <top/>
      <bottom style="hair">
        <color theme="1"/>
      </bottom>
      <diagonal/>
    </border>
    <border>
      <left style="hair">
        <color theme="1"/>
      </left>
      <right style="hair">
        <color theme="1"/>
      </right>
      <top/>
      <bottom style="hair">
        <color theme="1"/>
      </bottom>
      <diagonal/>
    </border>
    <border>
      <left style="hair">
        <color theme="1"/>
      </left>
      <right/>
      <top/>
      <bottom style="hair">
        <color theme="1"/>
      </bottom>
      <diagonal/>
    </border>
    <border>
      <left/>
      <right style="hair">
        <color theme="1"/>
      </right>
      <top style="hair">
        <color theme="1"/>
      </top>
      <bottom style="hair">
        <color theme="1"/>
      </bottom>
      <diagonal/>
    </border>
    <border>
      <left style="hair">
        <color theme="1"/>
      </left>
      <right/>
      <top style="hair">
        <color theme="1"/>
      </top>
      <bottom style="hair">
        <color theme="1"/>
      </bottom>
      <diagonal/>
    </border>
    <border>
      <left/>
      <right style="hair">
        <color theme="1"/>
      </right>
      <top style="hair">
        <color theme="1"/>
      </top>
      <bottom/>
      <diagonal/>
    </border>
    <border>
      <left style="hair">
        <color theme="1"/>
      </left>
      <right style="hair">
        <color theme="1"/>
      </right>
      <top style="hair">
        <color theme="1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5" tint="0.39997558519241921"/>
      </right>
      <top/>
      <bottom/>
      <diagonal/>
    </border>
    <border>
      <left style="hair">
        <color rgb="FF640000"/>
      </left>
      <right style="hair">
        <color rgb="FF640000"/>
      </right>
      <top style="hair">
        <color rgb="FF640000"/>
      </top>
      <bottom style="hair">
        <color rgb="FF640000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thick">
        <color auto="1"/>
      </left>
      <right style="hair">
        <color auto="1"/>
      </right>
      <top style="hair">
        <color auto="1"/>
      </top>
      <bottom/>
      <diagonal/>
    </border>
    <border>
      <left style="hair">
        <color theme="1"/>
      </left>
      <right/>
      <top style="hair">
        <color theme="1"/>
      </top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/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/>
      <right style="medium">
        <color rgb="FF0070C0"/>
      </right>
      <top style="hair">
        <color rgb="FF0070C0"/>
      </top>
      <bottom style="hair">
        <color rgb="FF0070C0"/>
      </bottom>
      <diagonal/>
    </border>
    <border>
      <left/>
      <right style="medium">
        <color rgb="FF0070C0"/>
      </right>
      <top style="hair">
        <color rgb="FF0070C0"/>
      </top>
      <bottom style="medium">
        <color rgb="FF0070C0"/>
      </bottom>
      <diagonal/>
    </border>
    <border>
      <left style="medium">
        <color rgb="FF0070C0"/>
      </left>
      <right style="dashed">
        <color rgb="FF0070C0"/>
      </right>
      <top style="medium">
        <color rgb="FF0070C0"/>
      </top>
      <bottom style="medium">
        <color rgb="FF0070C0"/>
      </bottom>
      <diagonal/>
    </border>
    <border>
      <left/>
      <right style="medium">
        <color rgb="FF0070C0"/>
      </right>
      <top style="medium">
        <color rgb="FF0070C0"/>
      </top>
      <bottom style="hair">
        <color rgb="FF0070C0"/>
      </bottom>
      <diagonal/>
    </border>
    <border>
      <left/>
      <right/>
      <top style="hair">
        <color rgb="FF0070C0"/>
      </top>
      <bottom style="hair">
        <color rgb="FF0070C0"/>
      </bottom>
      <diagonal/>
    </border>
    <border>
      <left/>
      <right/>
      <top style="hair">
        <color rgb="FF0070C0"/>
      </top>
      <bottom style="medium">
        <color rgb="FF0070C0"/>
      </bottom>
      <diagonal/>
    </border>
    <border>
      <left style="medium">
        <color rgb="FF0070C0"/>
      </left>
      <right style="dashed">
        <color rgb="FF0070C0"/>
      </right>
      <top style="medium">
        <color rgb="FF0070C0"/>
      </top>
      <bottom style="hair">
        <color rgb="FF0070C0"/>
      </bottom>
      <diagonal/>
    </border>
    <border>
      <left style="medium">
        <color rgb="FF0070C0"/>
      </left>
      <right style="dashed">
        <color rgb="FF0070C0"/>
      </right>
      <top style="hair">
        <color rgb="FF0070C0"/>
      </top>
      <bottom style="hair">
        <color rgb="FF0070C0"/>
      </bottom>
      <diagonal/>
    </border>
    <border>
      <left style="medium">
        <color rgb="FF0070C0"/>
      </left>
      <right style="dashed">
        <color rgb="FF0070C0"/>
      </right>
      <top style="hair">
        <color rgb="FF0070C0"/>
      </top>
      <bottom style="medium">
        <color rgb="FF0070C0"/>
      </bottom>
      <diagonal/>
    </border>
    <border>
      <left/>
      <right style="dashed">
        <color rgb="FF0070C0"/>
      </right>
      <top style="hair">
        <color rgb="FF0070C0"/>
      </top>
      <bottom style="hair">
        <color rgb="FF0070C0"/>
      </bottom>
      <diagonal/>
    </border>
    <border>
      <left/>
      <right style="dashed">
        <color rgb="FF0070C0"/>
      </right>
      <top style="hair">
        <color rgb="FF0070C0"/>
      </top>
      <bottom style="medium">
        <color rgb="FF0070C0"/>
      </bottom>
      <diagonal/>
    </border>
  </borders>
  <cellStyleXfs count="5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165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9" fontId="5" fillId="0" borderId="0" applyFont="0" applyFill="0" applyBorder="0" applyAlignment="0" applyProtection="0"/>
  </cellStyleXfs>
  <cellXfs count="44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6" xfId="0" applyBorder="1" applyAlignment="1">
      <alignment vertical="center"/>
    </xf>
    <xf numFmtId="0" fontId="0" fillId="0" borderId="8" xfId="0" applyBorder="1" applyAlignment="1">
      <alignment vertical="center"/>
    </xf>
    <xf numFmtId="0" fontId="6" fillId="0" borderId="7" xfId="0" applyFont="1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0" xfId="0" applyAlignment="1">
      <alignment vertical="top" wrapText="1"/>
    </xf>
    <xf numFmtId="0" fontId="10" fillId="0" borderId="0" xfId="0" applyFont="1" applyAlignment="1">
      <alignment vertical="center"/>
    </xf>
    <xf numFmtId="0" fontId="0" fillId="0" borderId="10" xfId="0" applyBorder="1" applyAlignment="1">
      <alignment vertical="center"/>
    </xf>
    <xf numFmtId="0" fontId="0" fillId="0" borderId="11" xfId="0" applyBorder="1" applyAlignment="1">
      <alignment vertical="top" wrapText="1"/>
    </xf>
    <xf numFmtId="0" fontId="0" fillId="0" borderId="12" xfId="0" applyBorder="1" applyAlignment="1">
      <alignment vertical="center"/>
    </xf>
    <xf numFmtId="0" fontId="0" fillId="0" borderId="11" xfId="0" applyBorder="1" applyAlignment="1">
      <alignment vertical="center"/>
    </xf>
    <xf numFmtId="0" fontId="10" fillId="4" borderId="0" xfId="0" applyFont="1" applyFill="1" applyAlignment="1">
      <alignment horizontal="center" vertical="center" wrapText="1"/>
    </xf>
    <xf numFmtId="167" fontId="14" fillId="10" borderId="0" xfId="0" applyNumberFormat="1" applyFont="1" applyFill="1" applyAlignment="1">
      <alignment horizontal="center" vertical="center"/>
    </xf>
    <xf numFmtId="0" fontId="13" fillId="0" borderId="13" xfId="0" applyFont="1" applyBorder="1" applyAlignment="1">
      <alignment horizontal="center" vertical="center" wrapText="1"/>
    </xf>
    <xf numFmtId="0" fontId="13" fillId="0" borderId="13" xfId="0" applyFont="1" applyBorder="1" applyAlignment="1">
      <alignment horizontal="left" vertical="center" wrapText="1"/>
    </xf>
    <xf numFmtId="0" fontId="13" fillId="0" borderId="14" xfId="0" applyFont="1" applyBorder="1" applyAlignment="1">
      <alignment horizontal="center" vertical="center" wrapText="1"/>
    </xf>
    <xf numFmtId="0" fontId="13" fillId="0" borderId="14" xfId="0" applyFont="1" applyBorder="1" applyAlignment="1">
      <alignment horizontal="left" vertical="center" wrapText="1"/>
    </xf>
    <xf numFmtId="0" fontId="7" fillId="11" borderId="0" xfId="0" applyFont="1" applyFill="1" applyAlignment="1">
      <alignment vertical="center"/>
    </xf>
    <xf numFmtId="0" fontId="18" fillId="0" borderId="0" xfId="0" applyFont="1" applyAlignment="1">
      <alignment vertical="center"/>
    </xf>
    <xf numFmtId="0" fontId="19" fillId="0" borderId="0" xfId="0" applyFont="1" applyAlignment="1">
      <alignment horizontal="center" vertical="center" wrapText="1"/>
    </xf>
    <xf numFmtId="0" fontId="15" fillId="0" borderId="0" xfId="0" applyFont="1"/>
    <xf numFmtId="0" fontId="15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wrapText="1"/>
    </xf>
    <xf numFmtId="0" fontId="6" fillId="0" borderId="27" xfId="0" applyFont="1" applyBorder="1" applyAlignment="1">
      <alignment horizontal="center" vertical="center"/>
    </xf>
    <xf numFmtId="0" fontId="8" fillId="0" borderId="32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8" fillId="0" borderId="35" xfId="0" applyFont="1" applyBorder="1" applyAlignment="1">
      <alignment horizontal="center" vertical="center"/>
    </xf>
    <xf numFmtId="0" fontId="8" fillId="0" borderId="40" xfId="0" applyFont="1" applyBorder="1" applyAlignment="1">
      <alignment horizontal="center" vertical="center"/>
    </xf>
    <xf numFmtId="0" fontId="6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10" fillId="0" borderId="0" xfId="0" applyFont="1" applyAlignment="1" applyProtection="1">
      <alignment horizontal="center" vertical="center"/>
      <protection locked="0"/>
    </xf>
    <xf numFmtId="0" fontId="13" fillId="0" borderId="0" xfId="0" applyFont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164" fontId="0" fillId="0" borderId="0" xfId="3" applyFont="1" applyAlignment="1" applyProtection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center"/>
    </xf>
    <xf numFmtId="177" fontId="10" fillId="0" borderId="0" xfId="0" applyNumberFormat="1" applyFont="1" applyAlignment="1" applyProtection="1">
      <alignment horizontal="center" vertical="center"/>
      <protection locked="0"/>
    </xf>
    <xf numFmtId="0" fontId="13" fillId="0" borderId="45" xfId="0" applyFont="1" applyBorder="1" applyAlignment="1">
      <alignment horizontal="left" vertical="center" wrapText="1"/>
    </xf>
    <xf numFmtId="0" fontId="13" fillId="0" borderId="45" xfId="0" applyFont="1" applyBorder="1" applyAlignment="1">
      <alignment horizontal="center" vertical="center" wrapText="1"/>
    </xf>
    <xf numFmtId="0" fontId="13" fillId="4" borderId="45" xfId="0" applyFont="1" applyFill="1" applyBorder="1" applyAlignment="1">
      <alignment horizontal="center" vertical="center" wrapText="1"/>
    </xf>
    <xf numFmtId="164" fontId="13" fillId="0" borderId="45" xfId="3" applyFont="1" applyFill="1" applyBorder="1" applyAlignment="1" applyProtection="1">
      <alignment horizontal="center" vertical="center" wrapText="1"/>
    </xf>
    <xf numFmtId="0" fontId="13" fillId="3" borderId="45" xfId="0" applyFont="1" applyFill="1" applyBorder="1" applyAlignment="1">
      <alignment horizontal="center" vertical="center" wrapText="1"/>
    </xf>
    <xf numFmtId="0" fontId="13" fillId="2" borderId="45" xfId="0" applyFont="1" applyFill="1" applyBorder="1" applyAlignment="1">
      <alignment horizontal="center" vertical="center" wrapText="1"/>
    </xf>
    <xf numFmtId="0" fontId="13" fillId="6" borderId="45" xfId="0" applyFont="1" applyFill="1" applyBorder="1" applyAlignment="1">
      <alignment horizontal="center" vertical="center" wrapText="1"/>
    </xf>
    <xf numFmtId="0" fontId="13" fillId="7" borderId="45" xfId="0" applyFont="1" applyFill="1" applyBorder="1" applyAlignment="1">
      <alignment horizontal="center" vertical="center" wrapText="1"/>
    </xf>
    <xf numFmtId="0" fontId="13" fillId="8" borderId="45" xfId="0" applyFont="1" applyFill="1" applyBorder="1" applyAlignment="1">
      <alignment horizontal="center" vertical="center" wrapText="1"/>
    </xf>
    <xf numFmtId="0" fontId="13" fillId="9" borderId="45" xfId="0" applyFont="1" applyFill="1" applyBorder="1" applyAlignment="1">
      <alignment horizontal="center" vertical="center" wrapText="1"/>
    </xf>
    <xf numFmtId="0" fontId="13" fillId="0" borderId="46" xfId="0" applyFont="1" applyBorder="1" applyAlignment="1">
      <alignment horizontal="center" vertical="center" wrapText="1"/>
    </xf>
    <xf numFmtId="167" fontId="14" fillId="10" borderId="47" xfId="0" applyNumberFormat="1" applyFont="1" applyFill="1" applyBorder="1" applyAlignment="1">
      <alignment horizontal="center" vertical="center"/>
    </xf>
    <xf numFmtId="0" fontId="10" fillId="0" borderId="44" xfId="0" applyFont="1" applyBorder="1" applyAlignment="1" applyProtection="1">
      <alignment horizontal="left" vertical="center"/>
      <protection locked="0"/>
    </xf>
    <xf numFmtId="14" fontId="10" fillId="0" borderId="44" xfId="0" applyNumberFormat="1" applyFont="1" applyBorder="1" applyAlignment="1" applyProtection="1">
      <alignment horizontal="center" vertical="center"/>
      <protection locked="0"/>
    </xf>
    <xf numFmtId="0" fontId="14" fillId="10" borderId="44" xfId="0" applyFont="1" applyFill="1" applyBorder="1" applyAlignment="1">
      <alignment horizontal="center" vertical="center"/>
    </xf>
    <xf numFmtId="0" fontId="10" fillId="13" borderId="44" xfId="0" applyFont="1" applyFill="1" applyBorder="1" applyAlignment="1" applyProtection="1">
      <alignment horizontal="center" vertical="center"/>
      <protection locked="0"/>
    </xf>
    <xf numFmtId="0" fontId="10" fillId="13" borderId="44" xfId="0" applyFont="1" applyFill="1" applyBorder="1" applyAlignment="1" applyProtection="1">
      <alignment horizontal="left" vertical="center"/>
      <protection locked="0"/>
    </xf>
    <xf numFmtId="173" fontId="10" fillId="0" borderId="44" xfId="0" applyNumberFormat="1" applyFont="1" applyBorder="1" applyAlignment="1" applyProtection="1">
      <alignment horizontal="center" vertical="center"/>
      <protection locked="0"/>
    </xf>
    <xf numFmtId="174" fontId="10" fillId="0" borderId="44" xfId="0" applyNumberFormat="1" applyFont="1" applyBorder="1" applyAlignment="1" applyProtection="1">
      <alignment horizontal="center" vertical="center"/>
      <protection locked="0"/>
    </xf>
    <xf numFmtId="0" fontId="10" fillId="0" borderId="44" xfId="0" applyFont="1" applyBorder="1" applyAlignment="1" applyProtection="1">
      <alignment horizontal="center" vertical="center"/>
      <protection locked="0"/>
    </xf>
    <xf numFmtId="175" fontId="10" fillId="0" borderId="44" xfId="0" applyNumberFormat="1" applyFont="1" applyBorder="1" applyAlignment="1" applyProtection="1">
      <alignment horizontal="center" vertical="center"/>
      <protection locked="0"/>
    </xf>
    <xf numFmtId="176" fontId="10" fillId="0" borderId="44" xfId="0" applyNumberFormat="1" applyFont="1" applyBorder="1" applyAlignment="1" applyProtection="1">
      <alignment horizontal="center" vertical="center"/>
      <protection locked="0"/>
    </xf>
    <xf numFmtId="178" fontId="10" fillId="0" borderId="44" xfId="0" applyNumberFormat="1" applyFont="1" applyBorder="1" applyAlignment="1" applyProtection="1">
      <alignment horizontal="center" vertical="center"/>
      <protection locked="0"/>
    </xf>
    <xf numFmtId="177" fontId="10" fillId="0" borderId="44" xfId="0" applyNumberFormat="1" applyFont="1" applyBorder="1" applyAlignment="1" applyProtection="1">
      <alignment horizontal="center" vertical="center"/>
      <protection locked="0"/>
    </xf>
    <xf numFmtId="0" fontId="1" fillId="0" borderId="44" xfId="1" applyFill="1" applyBorder="1" applyAlignment="1" applyProtection="1">
      <alignment horizontal="left" vertical="center"/>
      <protection locked="0"/>
    </xf>
    <xf numFmtId="0" fontId="10" fillId="16" borderId="44" xfId="0" applyFont="1" applyFill="1" applyBorder="1" applyAlignment="1">
      <alignment horizontal="left" vertical="center"/>
    </xf>
    <xf numFmtId="164" fontId="10" fillId="0" borderId="44" xfId="3" applyFont="1" applyFill="1" applyBorder="1" applyAlignment="1" applyProtection="1">
      <alignment horizontal="center" vertical="center"/>
      <protection locked="0"/>
    </xf>
    <xf numFmtId="0" fontId="10" fillId="16" borderId="44" xfId="0" applyFont="1" applyFill="1" applyBorder="1" applyAlignment="1">
      <alignment horizontal="center" vertical="center"/>
    </xf>
    <xf numFmtId="0" fontId="10" fillId="0" borderId="44" xfId="0" applyFont="1" applyBorder="1" applyAlignment="1">
      <alignment horizontal="center" vertical="center"/>
    </xf>
    <xf numFmtId="0" fontId="16" fillId="17" borderId="44" xfId="0" applyFont="1" applyFill="1" applyBorder="1" applyAlignment="1">
      <alignment horizontal="center" vertical="center"/>
    </xf>
    <xf numFmtId="0" fontId="10" fillId="0" borderId="48" xfId="0" applyFont="1" applyBorder="1" applyAlignment="1" applyProtection="1">
      <alignment horizontal="center" vertical="center"/>
      <protection locked="0"/>
    </xf>
    <xf numFmtId="14" fontId="13" fillId="0" borderId="45" xfId="0" applyNumberFormat="1" applyFont="1" applyBorder="1" applyAlignment="1">
      <alignment horizontal="center" vertical="center" wrapText="1"/>
    </xf>
    <xf numFmtId="0" fontId="10" fillId="13" borderId="44" xfId="0" applyFont="1" applyFill="1" applyBorder="1" applyAlignment="1" applyProtection="1">
      <alignment horizontal="center" vertical="center" wrapText="1"/>
      <protection locked="0"/>
    </xf>
    <xf numFmtId="14" fontId="13" fillId="5" borderId="45" xfId="0" applyNumberFormat="1" applyFont="1" applyFill="1" applyBorder="1" applyAlignment="1">
      <alignment horizontal="center" vertical="center" wrapText="1"/>
    </xf>
    <xf numFmtId="14" fontId="13" fillId="7" borderId="45" xfId="0" applyNumberFormat="1" applyFont="1" applyFill="1" applyBorder="1" applyAlignment="1">
      <alignment horizontal="center" vertical="center" wrapText="1"/>
    </xf>
    <xf numFmtId="14" fontId="10" fillId="14" borderId="44" xfId="0" applyNumberFormat="1" applyFont="1" applyFill="1" applyBorder="1" applyAlignment="1">
      <alignment horizontal="center" vertical="center"/>
    </xf>
    <xf numFmtId="0" fontId="10" fillId="17" borderId="44" xfId="0" applyFont="1" applyFill="1" applyBorder="1" applyAlignment="1">
      <alignment horizontal="center" vertical="center"/>
    </xf>
    <xf numFmtId="168" fontId="6" fillId="14" borderId="43" xfId="0" applyNumberFormat="1" applyFont="1" applyFill="1" applyBorder="1" applyAlignment="1">
      <alignment horizontal="center" vertical="center"/>
    </xf>
    <xf numFmtId="0" fontId="13" fillId="8" borderId="46" xfId="0" applyFont="1" applyFill="1" applyBorder="1" applyAlignment="1">
      <alignment horizontal="center" vertical="center" wrapText="1"/>
    </xf>
    <xf numFmtId="0" fontId="13" fillId="8" borderId="49" xfId="0" applyFont="1" applyFill="1" applyBorder="1" applyAlignment="1">
      <alignment horizontal="center" vertical="center" wrapText="1"/>
    </xf>
    <xf numFmtId="0" fontId="10" fillId="0" borderId="50" xfId="0" applyFont="1" applyBorder="1" applyAlignment="1" applyProtection="1">
      <alignment horizontal="center" vertical="center"/>
      <protection locked="0"/>
    </xf>
    <xf numFmtId="14" fontId="10" fillId="15" borderId="44" xfId="0" applyNumberFormat="1" applyFont="1" applyFill="1" applyBorder="1" applyAlignment="1">
      <alignment horizontal="center" vertical="center"/>
    </xf>
    <xf numFmtId="0" fontId="10" fillId="15" borderId="44" xfId="0" applyFont="1" applyFill="1" applyBorder="1" applyAlignment="1">
      <alignment horizontal="center" vertical="center"/>
    </xf>
    <xf numFmtId="0" fontId="10" fillId="18" borderId="44" xfId="0" applyFont="1" applyFill="1" applyBorder="1" applyAlignment="1">
      <alignment horizontal="center" vertical="center"/>
    </xf>
    <xf numFmtId="179" fontId="22" fillId="0" borderId="52" xfId="0" applyNumberFormat="1" applyFont="1" applyBorder="1" applyAlignment="1">
      <alignment horizontal="center" vertical="center" wrapText="1"/>
    </xf>
    <xf numFmtId="0" fontId="22" fillId="0" borderId="53" xfId="0" applyFont="1" applyBorder="1" applyAlignment="1">
      <alignment horizontal="center" vertical="center" wrapText="1"/>
    </xf>
    <xf numFmtId="1" fontId="22" fillId="0" borderId="53" xfId="0" applyNumberFormat="1" applyFont="1" applyBorder="1" applyAlignment="1">
      <alignment horizontal="center" vertical="center" wrapText="1"/>
    </xf>
    <xf numFmtId="0" fontId="22" fillId="0" borderId="54" xfId="0" applyFont="1" applyBorder="1" applyAlignment="1">
      <alignment horizontal="center" vertical="center" wrapText="1"/>
    </xf>
    <xf numFmtId="179" fontId="22" fillId="19" borderId="55" xfId="0" applyNumberFormat="1" applyFont="1" applyFill="1" applyBorder="1" applyAlignment="1">
      <alignment horizontal="center" vertical="center"/>
    </xf>
    <xf numFmtId="14" fontId="23" fillId="0" borderId="51" xfId="0" applyNumberFormat="1" applyFont="1" applyBorder="1" applyAlignment="1" applyProtection="1">
      <alignment horizontal="center" vertical="center"/>
      <protection locked="0"/>
    </xf>
    <xf numFmtId="180" fontId="23" fillId="0" borderId="51" xfId="0" applyNumberFormat="1" applyFont="1" applyBorder="1" applyAlignment="1" applyProtection="1">
      <alignment horizontal="center" vertical="center"/>
      <protection locked="0"/>
    </xf>
    <xf numFmtId="181" fontId="23" fillId="0" borderId="51" xfId="0" applyNumberFormat="1" applyFont="1" applyBorder="1" applyAlignment="1" applyProtection="1">
      <alignment horizontal="center" vertical="center"/>
      <protection locked="0"/>
    </xf>
    <xf numFmtId="0" fontId="23" fillId="0" borderId="51" xfId="0" applyFont="1" applyBorder="1" applyAlignment="1" applyProtection="1">
      <alignment vertical="center"/>
      <protection locked="0"/>
    </xf>
    <xf numFmtId="1" fontId="23" fillId="0" borderId="51" xfId="0" applyNumberFormat="1" applyFont="1" applyBorder="1" applyAlignment="1" applyProtection="1">
      <alignment horizontal="center" vertical="center"/>
      <protection locked="0"/>
    </xf>
    <xf numFmtId="0" fontId="23" fillId="13" borderId="51" xfId="0" applyFont="1" applyFill="1" applyBorder="1" applyAlignment="1" applyProtection="1">
      <alignment horizontal="center" vertical="center"/>
      <protection locked="0"/>
    </xf>
    <xf numFmtId="0" fontId="23" fillId="0" borderId="56" xfId="0" applyFont="1" applyBorder="1" applyAlignment="1">
      <alignment horizontal="center" vertical="center"/>
    </xf>
    <xf numFmtId="0" fontId="0" fillId="0" borderId="0" xfId="0" pivotButton="1"/>
    <xf numFmtId="0" fontId="24" fillId="0" borderId="0" xfId="0" pivotButton="1" applyFont="1"/>
    <xf numFmtId="0" fontId="24" fillId="0" borderId="0" xfId="0" applyFont="1"/>
    <xf numFmtId="0" fontId="24" fillId="0" borderId="0" xfId="0" applyFont="1" applyAlignment="1">
      <alignment horizontal="center"/>
    </xf>
    <xf numFmtId="0" fontId="24" fillId="0" borderId="0" xfId="0" pivotButton="1" applyFont="1" applyAlignment="1">
      <alignment horizontal="center"/>
    </xf>
    <xf numFmtId="182" fontId="25" fillId="0" borderId="0" xfId="0" applyNumberFormat="1" applyFont="1" applyAlignment="1">
      <alignment horizontal="center" vertical="center"/>
    </xf>
    <xf numFmtId="0" fontId="25" fillId="0" borderId="0" xfId="0" applyFont="1" applyAlignment="1">
      <alignment vertical="center" wrapText="1"/>
    </xf>
    <xf numFmtId="14" fontId="13" fillId="19" borderId="45" xfId="0" applyNumberFormat="1" applyFont="1" applyFill="1" applyBorder="1" applyAlignment="1">
      <alignment horizontal="center" vertical="center" wrapText="1"/>
    </xf>
    <xf numFmtId="14" fontId="10" fillId="19" borderId="44" xfId="0" applyNumberFormat="1" applyFont="1" applyFill="1" applyBorder="1" applyAlignment="1" applyProtection="1">
      <alignment horizontal="center" vertical="center"/>
      <protection locked="0"/>
    </xf>
    <xf numFmtId="0" fontId="6" fillId="0" borderId="0" xfId="0" applyFont="1" applyAlignment="1">
      <alignment vertical="center"/>
    </xf>
    <xf numFmtId="0" fontId="21" fillId="0" borderId="0" xfId="0" applyFont="1"/>
    <xf numFmtId="0" fontId="12" fillId="0" borderId="0" xfId="0" applyFont="1" applyAlignment="1">
      <alignment horizontal="center"/>
    </xf>
    <xf numFmtId="0" fontId="21" fillId="0" borderId="0" xfId="0" applyFont="1" applyAlignment="1">
      <alignment horizontal="center"/>
    </xf>
    <xf numFmtId="14" fontId="21" fillId="0" borderId="0" xfId="0" applyNumberFormat="1" applyFont="1" applyAlignment="1">
      <alignment horizontal="center" vertical="center"/>
    </xf>
    <xf numFmtId="0" fontId="12" fillId="0" borderId="0" xfId="0" applyFont="1"/>
    <xf numFmtId="14" fontId="12" fillId="0" borderId="0" xfId="0" applyNumberFormat="1" applyFont="1" applyAlignment="1">
      <alignment horizontal="center" vertical="center"/>
    </xf>
    <xf numFmtId="167" fontId="24" fillId="0" borderId="0" xfId="0" applyNumberFormat="1" applyFont="1" applyAlignment="1">
      <alignment horizontal="center"/>
    </xf>
    <xf numFmtId="179" fontId="22" fillId="19" borderId="57" xfId="0" applyNumberFormat="1" applyFont="1" applyFill="1" applyBorder="1" applyAlignment="1">
      <alignment horizontal="center" vertical="center"/>
    </xf>
    <xf numFmtId="14" fontId="23" fillId="0" borderId="58" xfId="0" applyNumberFormat="1" applyFont="1" applyBorder="1" applyAlignment="1" applyProtection="1">
      <alignment horizontal="center" vertical="center"/>
      <protection locked="0"/>
    </xf>
    <xf numFmtId="0" fontId="0" fillId="0" borderId="58" xfId="0" applyBorder="1" applyProtection="1">
      <protection locked="0"/>
    </xf>
    <xf numFmtId="181" fontId="23" fillId="0" borderId="58" xfId="0" applyNumberFormat="1" applyFont="1" applyBorder="1" applyAlignment="1" applyProtection="1">
      <alignment horizontal="center" vertical="center"/>
      <protection locked="0"/>
    </xf>
    <xf numFmtId="177" fontId="1" fillId="0" borderId="0" xfId="1" applyNumberFormat="1" applyFill="1" applyBorder="1" applyAlignment="1" applyProtection="1">
      <alignment horizontal="center" vertical="center"/>
      <protection locked="0"/>
    </xf>
    <xf numFmtId="0" fontId="10" fillId="13" borderId="58" xfId="0" applyFont="1" applyFill="1" applyBorder="1" applyAlignment="1" applyProtection="1">
      <alignment horizontal="center" vertical="center"/>
      <protection locked="0"/>
    </xf>
    <xf numFmtId="0" fontId="10" fillId="0" borderId="0" xfId="0" applyFont="1"/>
    <xf numFmtId="177" fontId="30" fillId="0" borderId="0" xfId="1" applyNumberFormat="1" applyFont="1" applyFill="1" applyBorder="1" applyAlignment="1" applyProtection="1">
      <alignment horizontal="center" vertical="center"/>
      <protection locked="0"/>
    </xf>
    <xf numFmtId="0" fontId="10" fillId="0" borderId="58" xfId="0" applyFont="1" applyBorder="1" applyProtection="1">
      <protection locked="0"/>
    </xf>
    <xf numFmtId="0" fontId="28" fillId="0" borderId="0" xfId="0" pivotButton="1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/>
    </xf>
    <xf numFmtId="179" fontId="29" fillId="0" borderId="0" xfId="0" applyNumberFormat="1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181" fontId="29" fillId="0" borderId="0" xfId="0" applyNumberFormat="1" applyFont="1" applyAlignment="1">
      <alignment horizontal="center" vertical="center"/>
    </xf>
    <xf numFmtId="0" fontId="29" fillId="0" borderId="0" xfId="0" applyFont="1" applyAlignment="1">
      <alignment vertical="center"/>
    </xf>
    <xf numFmtId="178" fontId="29" fillId="0" borderId="0" xfId="0" applyNumberFormat="1" applyFont="1" applyAlignment="1">
      <alignment horizontal="center" vertical="center"/>
    </xf>
    <xf numFmtId="177" fontId="29" fillId="0" borderId="0" xfId="0" applyNumberFormat="1" applyFont="1" applyAlignment="1">
      <alignment horizontal="center" vertical="center"/>
    </xf>
    <xf numFmtId="0" fontId="28" fillId="0" borderId="0" xfId="0" pivotButton="1" applyFont="1" applyAlignment="1">
      <alignment horizontal="left" vertical="center"/>
    </xf>
    <xf numFmtId="0" fontId="31" fillId="0" borderId="0" xfId="0" applyFont="1"/>
    <xf numFmtId="0" fontId="22" fillId="0" borderId="0" xfId="0" applyFont="1" applyAlignment="1">
      <alignment horizontal="center" vertical="center" wrapText="1"/>
    </xf>
    <xf numFmtId="1" fontId="22" fillId="0" borderId="0" xfId="0" applyNumberFormat="1" applyFont="1" applyAlignment="1">
      <alignment horizontal="center" vertical="center" wrapText="1"/>
    </xf>
    <xf numFmtId="14" fontId="22" fillId="0" borderId="0" xfId="0" applyNumberFormat="1" applyFont="1" applyAlignment="1">
      <alignment horizontal="center" vertical="center" wrapText="1"/>
    </xf>
    <xf numFmtId="183" fontId="22" fillId="0" borderId="0" xfId="0" applyNumberFormat="1" applyFont="1" applyAlignment="1">
      <alignment horizontal="center" vertical="center" wrapText="1"/>
    </xf>
    <xf numFmtId="184" fontId="22" fillId="0" borderId="0" xfId="0" applyNumberFormat="1" applyFont="1" applyAlignment="1">
      <alignment horizontal="center" vertical="center" wrapText="1"/>
    </xf>
    <xf numFmtId="0" fontId="22" fillId="0" borderId="0" xfId="0" applyFont="1" applyAlignment="1">
      <alignment vertical="center" wrapText="1"/>
    </xf>
    <xf numFmtId="0" fontId="0" fillId="0" borderId="0" xfId="0" applyAlignment="1">
      <alignment wrapText="1"/>
    </xf>
    <xf numFmtId="0" fontId="23" fillId="0" borderId="0" xfId="0" applyFont="1" applyAlignment="1">
      <alignment horizontal="center" vertical="center"/>
    </xf>
    <xf numFmtId="0" fontId="32" fillId="0" borderId="0" xfId="0" applyFont="1" applyAlignment="1">
      <alignment vertical="center"/>
    </xf>
    <xf numFmtId="167" fontId="22" fillId="10" borderId="0" xfId="0" applyNumberFormat="1" applyFont="1" applyFill="1" applyAlignment="1">
      <alignment horizontal="center" vertical="center"/>
    </xf>
    <xf numFmtId="1" fontId="23" fillId="0" borderId="0" xfId="2" applyNumberFormat="1" applyFont="1" applyFill="1" applyBorder="1" applyAlignment="1" applyProtection="1">
      <alignment horizontal="center" vertical="center"/>
      <protection locked="0"/>
    </xf>
    <xf numFmtId="0" fontId="23" fillId="0" borderId="0" xfId="0" applyFont="1" applyAlignment="1" applyProtection="1">
      <alignment horizontal="center" vertical="center"/>
      <protection locked="0"/>
    </xf>
    <xf numFmtId="0" fontId="23" fillId="0" borderId="0" xfId="0" applyFont="1" applyAlignment="1" applyProtection="1">
      <alignment vertical="center"/>
      <protection locked="0"/>
    </xf>
    <xf numFmtId="186" fontId="23" fillId="0" borderId="0" xfId="2" applyNumberFormat="1" applyFont="1" applyFill="1" applyBorder="1" applyAlignment="1" applyProtection="1">
      <alignment vertical="center"/>
      <protection locked="0"/>
    </xf>
    <xf numFmtId="49" fontId="23" fillId="0" borderId="0" xfId="0" applyNumberFormat="1" applyFont="1" applyAlignment="1" applyProtection="1">
      <alignment horizontal="center" vertical="center"/>
      <protection locked="0"/>
    </xf>
    <xf numFmtId="185" fontId="23" fillId="18" borderId="0" xfId="2" applyNumberFormat="1" applyFont="1" applyFill="1" applyBorder="1" applyAlignment="1" applyProtection="1">
      <alignment horizontal="center" vertical="center"/>
    </xf>
    <xf numFmtId="1" fontId="23" fillId="18" borderId="0" xfId="2" applyNumberFormat="1" applyFont="1" applyFill="1" applyBorder="1" applyAlignment="1" applyProtection="1">
      <alignment horizontal="center" vertical="center"/>
    </xf>
    <xf numFmtId="14" fontId="23" fillId="18" borderId="0" xfId="2" applyNumberFormat="1" applyFont="1" applyFill="1" applyBorder="1" applyAlignment="1" applyProtection="1">
      <alignment horizontal="center" vertical="center"/>
    </xf>
    <xf numFmtId="179" fontId="33" fillId="0" borderId="59" xfId="0" applyNumberFormat="1" applyFont="1" applyBorder="1" applyAlignment="1">
      <alignment horizontal="center" vertical="center" wrapText="1"/>
    </xf>
    <xf numFmtId="0" fontId="33" fillId="0" borderId="59" xfId="0" applyFont="1" applyBorder="1" applyAlignment="1" applyProtection="1">
      <alignment horizontal="center" vertical="center" wrapText="1"/>
      <protection locked="0"/>
    </xf>
    <xf numFmtId="179" fontId="22" fillId="19" borderId="0" xfId="0" applyNumberFormat="1" applyFont="1" applyFill="1" applyAlignment="1">
      <alignment horizontal="center" vertical="center"/>
    </xf>
    <xf numFmtId="14" fontId="23" fillId="0" borderId="0" xfId="0" applyNumberFormat="1" applyFont="1" applyAlignment="1" applyProtection="1">
      <alignment horizontal="center" vertical="center"/>
      <protection locked="0"/>
    </xf>
    <xf numFmtId="180" fontId="23" fillId="0" borderId="0" xfId="0" applyNumberFormat="1" applyFont="1" applyAlignment="1" applyProtection="1">
      <alignment horizontal="center" vertical="center"/>
      <protection locked="0"/>
    </xf>
    <xf numFmtId="14" fontId="23" fillId="0" borderId="0" xfId="0" applyNumberFormat="1" applyFont="1" applyAlignment="1" applyProtection="1">
      <alignment vertical="center"/>
      <protection locked="0"/>
    </xf>
    <xf numFmtId="1" fontId="23" fillId="14" borderId="0" xfId="2" applyNumberFormat="1" applyFont="1" applyFill="1" applyBorder="1" applyAlignment="1" applyProtection="1">
      <alignment horizontal="center" vertical="center"/>
    </xf>
    <xf numFmtId="185" fontId="23" fillId="14" borderId="0" xfId="2" applyNumberFormat="1" applyFont="1" applyFill="1" applyBorder="1" applyAlignment="1">
      <alignment horizontal="center" vertical="center"/>
    </xf>
    <xf numFmtId="1" fontId="23" fillId="14" borderId="0" xfId="2" applyNumberFormat="1" applyFont="1" applyFill="1" applyBorder="1" applyAlignment="1">
      <alignment horizontal="center" vertical="center"/>
    </xf>
    <xf numFmtId="9" fontId="22" fillId="0" borderId="0" xfId="4" applyFont="1" applyFill="1" applyBorder="1" applyAlignment="1">
      <alignment horizontal="center" vertical="center" wrapText="1"/>
    </xf>
    <xf numFmtId="186" fontId="22" fillId="0" borderId="0" xfId="2" applyNumberFormat="1" applyFont="1" applyFill="1" applyBorder="1" applyAlignment="1">
      <alignment horizontal="center" vertical="center" wrapText="1"/>
    </xf>
    <xf numFmtId="167" fontId="22" fillId="19" borderId="0" xfId="0" applyNumberFormat="1" applyFont="1" applyFill="1" applyAlignment="1">
      <alignment horizontal="center" vertical="center"/>
    </xf>
    <xf numFmtId="186" fontId="23" fillId="0" borderId="0" xfId="3" applyNumberFormat="1" applyFont="1" applyFill="1" applyBorder="1" applyAlignment="1" applyProtection="1">
      <alignment vertical="center"/>
      <protection locked="0"/>
    </xf>
    <xf numFmtId="9" fontId="23" fillId="0" borderId="0" xfId="4" applyFont="1" applyFill="1" applyBorder="1" applyAlignment="1" applyProtection="1">
      <alignment horizontal="center" vertical="center"/>
      <protection locked="0"/>
    </xf>
    <xf numFmtId="183" fontId="22" fillId="0" borderId="0" xfId="0" applyNumberFormat="1" applyFont="1" applyAlignment="1">
      <alignment horizontal="left" vertical="center" wrapText="1"/>
    </xf>
    <xf numFmtId="0" fontId="23" fillId="14" borderId="0" xfId="0" applyFont="1" applyFill="1" applyAlignment="1">
      <alignment horizontal="center" vertical="center"/>
    </xf>
    <xf numFmtId="164" fontId="23" fillId="14" borderId="0" xfId="3" applyFont="1" applyFill="1" applyBorder="1" applyAlignment="1" applyProtection="1">
      <alignment horizontal="center" vertical="center"/>
    </xf>
    <xf numFmtId="164" fontId="24" fillId="0" borderId="0" xfId="0" applyNumberFormat="1" applyFont="1"/>
    <xf numFmtId="14" fontId="24" fillId="0" borderId="0" xfId="0" applyNumberFormat="1" applyFont="1" applyAlignment="1">
      <alignment horizontal="center"/>
    </xf>
    <xf numFmtId="10" fontId="24" fillId="0" borderId="0" xfId="0" applyNumberFormat="1" applyFont="1"/>
    <xf numFmtId="0" fontId="29" fillId="0" borderId="0" xfId="0" pivotButton="1" applyFont="1"/>
    <xf numFmtId="0" fontId="29" fillId="0" borderId="0" xfId="0" applyFont="1"/>
    <xf numFmtId="0" fontId="29" fillId="0" borderId="0" xfId="0" pivotButton="1" applyFont="1" applyAlignment="1">
      <alignment vertical="center"/>
    </xf>
    <xf numFmtId="14" fontId="12" fillId="0" borderId="0" xfId="0" applyNumberFormat="1" applyFont="1" applyAlignment="1">
      <alignment horizontal="center"/>
    </xf>
    <xf numFmtId="0" fontId="23" fillId="18" borderId="0" xfId="0" applyFont="1" applyFill="1" applyAlignment="1">
      <alignment horizontal="center" vertical="center"/>
    </xf>
    <xf numFmtId="181" fontId="23" fillId="21" borderId="51" xfId="0" applyNumberFormat="1" applyFont="1" applyFill="1" applyBorder="1" applyAlignment="1" applyProtection="1">
      <alignment horizontal="center" vertical="center"/>
      <protection locked="0"/>
    </xf>
    <xf numFmtId="181" fontId="23" fillId="21" borderId="58" xfId="0" applyNumberFormat="1" applyFont="1" applyFill="1" applyBorder="1" applyAlignment="1" applyProtection="1">
      <alignment horizontal="center" vertical="center"/>
      <protection locked="0"/>
    </xf>
    <xf numFmtId="1" fontId="23" fillId="18" borderId="0" xfId="0" applyNumberFormat="1" applyFont="1" applyFill="1" applyAlignment="1">
      <alignment horizontal="center" vertical="center"/>
    </xf>
    <xf numFmtId="168" fontId="6" fillId="14" borderId="0" xfId="0" applyNumberFormat="1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169" fontId="6" fillId="14" borderId="0" xfId="2" applyNumberFormat="1" applyFont="1" applyFill="1" applyBorder="1" applyAlignment="1" applyProtection="1">
      <alignment horizontal="center" vertical="center"/>
    </xf>
    <xf numFmtId="0" fontId="29" fillId="0" borderId="0" xfId="0" applyFont="1" applyAlignment="1">
      <alignment horizontal="left" vertical="center"/>
    </xf>
    <xf numFmtId="164" fontId="0" fillId="0" borderId="0" xfId="0" applyNumberFormat="1"/>
    <xf numFmtId="0" fontId="0" fillId="0" borderId="0" xfId="0" applyAlignment="1">
      <alignment horizontal="left"/>
    </xf>
    <xf numFmtId="185" fontId="23" fillId="14" borderId="0" xfId="2" applyNumberFormat="1" applyFont="1" applyFill="1" applyAlignment="1">
      <alignment horizontal="center" vertical="center"/>
    </xf>
    <xf numFmtId="1" fontId="23" fillId="14" borderId="0" xfId="2" applyNumberFormat="1" applyFont="1" applyFill="1" applyAlignment="1">
      <alignment horizontal="center" vertical="center"/>
    </xf>
    <xf numFmtId="1" fontId="23" fillId="14" borderId="0" xfId="2" applyNumberFormat="1" applyFont="1" applyFill="1" applyAlignment="1" applyProtection="1">
      <alignment horizontal="center" vertical="center"/>
    </xf>
    <xf numFmtId="186" fontId="23" fillId="0" borderId="0" xfId="2" applyNumberFormat="1" applyFont="1" applyFill="1" applyAlignment="1" applyProtection="1">
      <alignment vertical="center"/>
      <protection locked="0"/>
    </xf>
    <xf numFmtId="186" fontId="23" fillId="0" borderId="0" xfId="3" applyNumberFormat="1" applyFont="1" applyFill="1" applyAlignment="1" applyProtection="1">
      <alignment vertical="center"/>
      <protection locked="0"/>
    </xf>
    <xf numFmtId="9" fontId="0" fillId="0" borderId="0" xfId="4" applyFont="1"/>
    <xf numFmtId="9" fontId="23" fillId="0" borderId="0" xfId="4" applyFont="1" applyFill="1" applyAlignment="1" applyProtection="1">
      <alignment horizontal="center" vertical="center"/>
      <protection locked="0"/>
    </xf>
    <xf numFmtId="164" fontId="23" fillId="14" borderId="0" xfId="3" applyFont="1" applyFill="1" applyAlignment="1" applyProtection="1">
      <alignment horizontal="center" vertical="center"/>
    </xf>
    <xf numFmtId="0" fontId="23" fillId="0" borderId="0" xfId="0" applyFont="1" applyAlignment="1">
      <alignment vertical="center"/>
    </xf>
    <xf numFmtId="14" fontId="0" fillId="0" borderId="0" xfId="0" applyNumberFormat="1"/>
    <xf numFmtId="185" fontId="23" fillId="18" borderId="0" xfId="2" applyNumberFormat="1" applyFont="1" applyFill="1" applyAlignment="1" applyProtection="1">
      <alignment horizontal="center" vertical="center"/>
    </xf>
    <xf numFmtId="1" fontId="23" fillId="18" borderId="0" xfId="2" applyNumberFormat="1" applyFont="1" applyFill="1" applyAlignment="1" applyProtection="1">
      <alignment horizontal="center" vertical="center"/>
    </xf>
    <xf numFmtId="14" fontId="23" fillId="18" borderId="0" xfId="2" applyNumberFormat="1" applyFont="1" applyFill="1" applyAlignment="1" applyProtection="1">
      <alignment horizontal="center" vertical="center"/>
    </xf>
    <xf numFmtId="0" fontId="34" fillId="0" borderId="0" xfId="0" applyFont="1" applyAlignment="1">
      <alignment horizontal="center" vertical="center"/>
    </xf>
    <xf numFmtId="0" fontId="0" fillId="0" borderId="1" xfId="0" applyBorder="1"/>
    <xf numFmtId="164" fontId="0" fillId="0" borderId="1" xfId="0" applyNumberFormat="1" applyBorder="1"/>
    <xf numFmtId="0" fontId="0" fillId="0" borderId="1" xfId="0" applyBorder="1" applyAlignment="1">
      <alignment horizontal="left"/>
    </xf>
    <xf numFmtId="164" fontId="0" fillId="0" borderId="1" xfId="4" applyNumberFormat="1" applyFon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 vertical="center"/>
    </xf>
    <xf numFmtId="9" fontId="0" fillId="0" borderId="1" xfId="4" applyFont="1" applyBorder="1" applyAlignment="1">
      <alignment horizontal="center" vertical="center"/>
    </xf>
    <xf numFmtId="0" fontId="0" fillId="23" borderId="0" xfId="0" applyFill="1"/>
    <xf numFmtId="167" fontId="14" fillId="10" borderId="63" xfId="0" applyNumberFormat="1" applyFont="1" applyFill="1" applyBorder="1" applyAlignment="1">
      <alignment horizontal="center" vertical="center"/>
    </xf>
    <xf numFmtId="0" fontId="10" fillId="0" borderId="64" xfId="0" applyFont="1" applyBorder="1" applyAlignment="1" applyProtection="1">
      <alignment horizontal="left" vertical="center"/>
      <protection locked="0"/>
    </xf>
    <xf numFmtId="190" fontId="10" fillId="0" borderId="64" xfId="0" applyNumberFormat="1" applyFont="1" applyBorder="1" applyAlignment="1" applyProtection="1">
      <alignment horizontal="center" vertical="center"/>
      <protection locked="0"/>
    </xf>
    <xf numFmtId="190" fontId="10" fillId="19" borderId="64" xfId="0" applyNumberFormat="1" applyFont="1" applyFill="1" applyBorder="1" applyAlignment="1" applyProtection="1">
      <alignment horizontal="center" vertical="center"/>
      <protection locked="0"/>
    </xf>
    <xf numFmtId="190" fontId="10" fillId="0" borderId="64" xfId="0" applyNumberFormat="1" applyFont="1" applyBorder="1" applyAlignment="1">
      <alignment horizontal="center" vertical="center"/>
    </xf>
    <xf numFmtId="0" fontId="14" fillId="10" borderId="64" xfId="0" applyFont="1" applyFill="1" applyBorder="1" applyAlignment="1">
      <alignment horizontal="center" vertical="center"/>
    </xf>
    <xf numFmtId="0" fontId="10" fillId="13" borderId="64" xfId="0" applyFont="1" applyFill="1" applyBorder="1" applyAlignment="1" applyProtection="1">
      <alignment horizontal="center" vertical="center"/>
      <protection locked="0"/>
    </xf>
    <xf numFmtId="0" fontId="10" fillId="13" borderId="64" xfId="0" applyFont="1" applyFill="1" applyBorder="1" applyAlignment="1" applyProtection="1">
      <alignment horizontal="left" vertical="center"/>
      <protection locked="0"/>
    </xf>
    <xf numFmtId="173" fontId="10" fillId="0" borderId="64" xfId="0" applyNumberFormat="1" applyFont="1" applyBorder="1" applyAlignment="1" applyProtection="1">
      <alignment horizontal="center" vertical="center"/>
      <protection locked="0"/>
    </xf>
    <xf numFmtId="174" fontId="10" fillId="0" borderId="64" xfId="0" applyNumberFormat="1" applyFont="1" applyBorder="1" applyAlignment="1" applyProtection="1">
      <alignment horizontal="center" vertical="center"/>
      <protection locked="0"/>
    </xf>
    <xf numFmtId="0" fontId="10" fillId="0" borderId="64" xfId="0" applyFont="1" applyBorder="1" applyAlignment="1" applyProtection="1">
      <alignment horizontal="center" vertical="center"/>
      <protection locked="0"/>
    </xf>
    <xf numFmtId="175" fontId="10" fillId="0" borderId="64" xfId="0" applyNumberFormat="1" applyFont="1" applyBorder="1" applyAlignment="1" applyProtection="1">
      <alignment horizontal="center" vertical="center"/>
      <protection locked="0"/>
    </xf>
    <xf numFmtId="176" fontId="10" fillId="0" borderId="64" xfId="0" applyNumberFormat="1" applyFont="1" applyBorder="1" applyAlignment="1" applyProtection="1">
      <alignment horizontal="center" vertical="center"/>
      <protection locked="0"/>
    </xf>
    <xf numFmtId="178" fontId="10" fillId="0" borderId="64" xfId="0" applyNumberFormat="1" applyFont="1" applyBorder="1" applyAlignment="1" applyProtection="1">
      <alignment horizontal="center" vertical="center"/>
      <protection locked="0"/>
    </xf>
    <xf numFmtId="177" fontId="10" fillId="0" borderId="64" xfId="0" applyNumberFormat="1" applyFont="1" applyBorder="1" applyAlignment="1" applyProtection="1">
      <alignment horizontal="center" vertical="center"/>
      <protection locked="0"/>
    </xf>
    <xf numFmtId="0" fontId="1" fillId="0" borderId="64" xfId="1" applyFill="1" applyBorder="1" applyAlignment="1" applyProtection="1">
      <alignment horizontal="left" vertical="center"/>
      <protection locked="0"/>
    </xf>
    <xf numFmtId="164" fontId="10" fillId="13" borderId="64" xfId="3" applyFont="1" applyFill="1" applyBorder="1" applyAlignment="1" applyProtection="1">
      <alignment horizontal="left" vertical="center"/>
      <protection locked="0"/>
    </xf>
    <xf numFmtId="0" fontId="10" fillId="16" borderId="64" xfId="0" applyFont="1" applyFill="1" applyBorder="1" applyAlignment="1">
      <alignment horizontal="left" vertical="center"/>
    </xf>
    <xf numFmtId="164" fontId="10" fillId="0" borderId="64" xfId="3" applyFont="1" applyFill="1" applyBorder="1" applyAlignment="1" applyProtection="1">
      <alignment horizontal="center" vertical="center"/>
      <protection locked="0"/>
    </xf>
    <xf numFmtId="0" fontId="10" fillId="16" borderId="64" xfId="0" applyFont="1" applyFill="1" applyBorder="1" applyAlignment="1">
      <alignment horizontal="center" vertical="center"/>
    </xf>
    <xf numFmtId="0" fontId="10" fillId="13" borderId="64" xfId="0" applyFont="1" applyFill="1" applyBorder="1" applyAlignment="1" applyProtection="1">
      <alignment horizontal="center" vertical="center" wrapText="1"/>
      <protection locked="0"/>
    </xf>
    <xf numFmtId="0" fontId="10" fillId="15" borderId="64" xfId="0" applyFont="1" applyFill="1" applyBorder="1" applyAlignment="1">
      <alignment horizontal="center" vertical="center"/>
    </xf>
    <xf numFmtId="14" fontId="10" fillId="16" borderId="64" xfId="0" applyNumberFormat="1" applyFont="1" applyFill="1" applyBorder="1" applyAlignment="1">
      <alignment horizontal="center" vertical="center"/>
    </xf>
    <xf numFmtId="0" fontId="10" fillId="0" borderId="64" xfId="0" applyFont="1" applyBorder="1" applyAlignment="1">
      <alignment horizontal="center" vertical="center"/>
    </xf>
    <xf numFmtId="0" fontId="10" fillId="18" borderId="64" xfId="0" applyFont="1" applyFill="1" applyBorder="1" applyAlignment="1">
      <alignment horizontal="center" vertical="center"/>
    </xf>
    <xf numFmtId="190" fontId="10" fillId="14" borderId="64" xfId="0" applyNumberFormat="1" applyFont="1" applyFill="1" applyBorder="1" applyAlignment="1">
      <alignment horizontal="center" vertical="center"/>
    </xf>
    <xf numFmtId="0" fontId="16" fillId="17" borderId="64" xfId="0" applyFont="1" applyFill="1" applyBorder="1" applyAlignment="1">
      <alignment horizontal="center" vertical="center"/>
    </xf>
    <xf numFmtId="0" fontId="10" fillId="17" borderId="64" xfId="0" applyFont="1" applyFill="1" applyBorder="1" applyAlignment="1">
      <alignment horizontal="center" vertical="center"/>
    </xf>
    <xf numFmtId="0" fontId="10" fillId="0" borderId="65" xfId="0" applyFont="1" applyBorder="1" applyAlignment="1" applyProtection="1">
      <alignment horizontal="center" vertical="center"/>
      <protection locked="0"/>
    </xf>
    <xf numFmtId="0" fontId="10" fillId="0" borderId="62" xfId="0" applyFont="1" applyBorder="1" applyAlignment="1" applyProtection="1">
      <alignment horizontal="center" vertical="center"/>
      <protection locked="0"/>
    </xf>
    <xf numFmtId="180" fontId="23" fillId="0" borderId="58" xfId="0" applyNumberFormat="1" applyFont="1" applyBorder="1" applyAlignment="1" applyProtection="1">
      <alignment horizontal="center" vertical="center"/>
      <protection locked="0"/>
    </xf>
    <xf numFmtId="0" fontId="23" fillId="0" borderId="58" xfId="0" applyFont="1" applyBorder="1" applyAlignment="1" applyProtection="1">
      <alignment vertical="center"/>
      <protection locked="0"/>
    </xf>
    <xf numFmtId="0" fontId="23" fillId="0" borderId="56" xfId="0" applyFont="1" applyBorder="1" applyAlignment="1" applyProtection="1">
      <alignment horizontal="center" vertical="center"/>
      <protection locked="0"/>
    </xf>
    <xf numFmtId="0" fontId="10" fillId="0" borderId="66" xfId="0" applyFont="1" applyBorder="1" applyAlignment="1" applyProtection="1">
      <alignment horizontal="center"/>
      <protection locked="0"/>
    </xf>
    <xf numFmtId="190" fontId="23" fillId="0" borderId="0" xfId="0" applyNumberFormat="1" applyFont="1" applyAlignment="1" applyProtection="1">
      <alignment horizontal="center" vertical="center"/>
      <protection locked="0"/>
    </xf>
    <xf numFmtId="14" fontId="33" fillId="0" borderId="59" xfId="0" applyNumberFormat="1" applyFont="1" applyBorder="1" applyAlignment="1" applyProtection="1">
      <alignment horizontal="center" vertical="center" wrapText="1"/>
      <protection locked="0"/>
    </xf>
    <xf numFmtId="0" fontId="0" fillId="13" borderId="58" xfId="0" applyFill="1" applyBorder="1" applyProtection="1">
      <protection locked="0"/>
    </xf>
    <xf numFmtId="0" fontId="0" fillId="0" borderId="66" xfId="0" applyBorder="1" applyAlignment="1" applyProtection="1">
      <alignment horizontal="center"/>
      <protection locked="0"/>
    </xf>
    <xf numFmtId="181" fontId="29" fillId="0" borderId="0" xfId="0" applyNumberFormat="1" applyFont="1" applyAlignment="1">
      <alignment vertical="center"/>
    </xf>
    <xf numFmtId="1" fontId="23" fillId="0" borderId="0" xfId="2" applyNumberFormat="1" applyFont="1" applyFill="1" applyAlignment="1" applyProtection="1">
      <alignment horizontal="center" vertical="center"/>
      <protection locked="0"/>
    </xf>
    <xf numFmtId="14" fontId="0" fillId="0" borderId="0" xfId="0" applyNumberFormat="1" applyProtection="1">
      <protection locked="0"/>
    </xf>
    <xf numFmtId="190" fontId="23" fillId="18" borderId="0" xfId="2" applyNumberFormat="1" applyFont="1" applyFill="1" applyAlignment="1" applyProtection="1">
      <alignment horizontal="center" vertical="center"/>
    </xf>
    <xf numFmtId="0" fontId="19" fillId="22" borderId="61" xfId="0" applyFont="1" applyFill="1" applyBorder="1" applyAlignment="1">
      <alignment horizontal="center" vertical="center"/>
    </xf>
    <xf numFmtId="167" fontId="14" fillId="10" borderId="0" xfId="0" applyNumberFormat="1" applyFont="1" applyFill="1" applyAlignment="1">
      <alignment horizontal="left" vertical="center"/>
    </xf>
    <xf numFmtId="174" fontId="6" fillId="0" borderId="0" xfId="0" applyNumberFormat="1" applyFont="1" applyAlignment="1">
      <alignment horizontal="center" vertical="center"/>
    </xf>
    <xf numFmtId="173" fontId="6" fillId="0" borderId="0" xfId="0" applyNumberFormat="1" applyFont="1" applyAlignment="1">
      <alignment horizontal="center" vertical="center"/>
    </xf>
    <xf numFmtId="168" fontId="16" fillId="0" borderId="3" xfId="0" applyNumberFormat="1" applyFont="1" applyBorder="1" applyAlignment="1" applyProtection="1">
      <alignment horizontal="center" vertical="center"/>
      <protection locked="0"/>
    </xf>
    <xf numFmtId="172" fontId="10" fillId="0" borderId="3" xfId="0" applyNumberFormat="1" applyFont="1" applyBorder="1" applyAlignment="1" applyProtection="1">
      <alignment horizontal="left" vertical="center"/>
      <protection locked="0"/>
    </xf>
    <xf numFmtId="172" fontId="10" fillId="0" borderId="3" xfId="0" applyNumberFormat="1" applyFont="1" applyBorder="1" applyAlignment="1" applyProtection="1">
      <alignment horizontal="left" vertical="center" wrapText="1"/>
      <protection locked="0"/>
    </xf>
    <xf numFmtId="170" fontId="10" fillId="0" borderId="3" xfId="3" applyNumberFormat="1" applyFont="1" applyFill="1" applyBorder="1" applyAlignment="1" applyProtection="1">
      <alignment horizontal="center" vertical="center"/>
      <protection locked="0"/>
    </xf>
    <xf numFmtId="168" fontId="16" fillId="0" borderId="5" xfId="0" applyNumberFormat="1" applyFont="1" applyBorder="1" applyAlignment="1" applyProtection="1">
      <alignment horizontal="center" vertical="center"/>
      <protection locked="0"/>
    </xf>
    <xf numFmtId="172" fontId="10" fillId="0" borderId="5" xfId="0" applyNumberFormat="1" applyFont="1" applyBorder="1" applyAlignment="1" applyProtection="1">
      <alignment horizontal="left" vertical="center"/>
      <protection locked="0"/>
    </xf>
    <xf numFmtId="172" fontId="10" fillId="0" borderId="5" xfId="0" applyNumberFormat="1" applyFont="1" applyBorder="1" applyAlignment="1" applyProtection="1">
      <alignment horizontal="left" vertical="center" wrapText="1"/>
      <protection locked="0"/>
    </xf>
    <xf numFmtId="0" fontId="17" fillId="0" borderId="3" xfId="0" applyFont="1" applyBorder="1" applyAlignment="1" applyProtection="1">
      <alignment horizontal="center" vertical="center"/>
      <protection locked="0"/>
    </xf>
    <xf numFmtId="0" fontId="17" fillId="0" borderId="3" xfId="0" applyFont="1" applyBorder="1" applyAlignment="1" applyProtection="1">
      <alignment horizontal="center" vertical="center" wrapText="1"/>
      <protection locked="0"/>
    </xf>
    <xf numFmtId="0" fontId="17" fillId="0" borderId="3" xfId="0" applyFont="1" applyBorder="1" applyAlignment="1" applyProtection="1">
      <alignment vertical="center"/>
      <protection locked="0"/>
    </xf>
    <xf numFmtId="0" fontId="17" fillId="0" borderId="4" xfId="0" applyFont="1" applyBorder="1" applyAlignment="1" applyProtection="1">
      <alignment vertical="center"/>
      <protection locked="0"/>
    </xf>
    <xf numFmtId="0" fontId="17" fillId="0" borderId="5" xfId="0" applyFont="1" applyBorder="1" applyAlignment="1" applyProtection="1">
      <alignment vertical="center"/>
      <protection locked="0"/>
    </xf>
    <xf numFmtId="0" fontId="17" fillId="0" borderId="42" xfId="0" applyFont="1" applyBorder="1" applyAlignment="1" applyProtection="1">
      <alignment vertical="center"/>
      <protection locked="0"/>
    </xf>
    <xf numFmtId="0" fontId="35" fillId="0" borderId="32" xfId="0" applyFont="1" applyBorder="1" applyAlignment="1">
      <alignment horizontal="center" vertical="center"/>
    </xf>
    <xf numFmtId="0" fontId="35" fillId="0" borderId="1" xfId="0" applyFont="1" applyBorder="1" applyAlignment="1">
      <alignment horizontal="center" vertical="center"/>
    </xf>
    <xf numFmtId="170" fontId="10" fillId="0" borderId="5" xfId="3" applyNumberFormat="1" applyFont="1" applyFill="1" applyBorder="1" applyAlignment="1" applyProtection="1">
      <alignment horizontal="center" vertical="center"/>
      <protection locked="0"/>
    </xf>
    <xf numFmtId="0" fontId="17" fillId="0" borderId="5" xfId="0" applyFont="1" applyBorder="1" applyAlignment="1" applyProtection="1">
      <alignment horizontal="center" vertical="center"/>
      <protection locked="0"/>
    </xf>
    <xf numFmtId="0" fontId="17" fillId="0" borderId="5" xfId="0" applyFont="1" applyBorder="1" applyAlignment="1" applyProtection="1">
      <alignment horizontal="center" vertical="center" wrapText="1"/>
      <protection locked="0"/>
    </xf>
    <xf numFmtId="186" fontId="33" fillId="18" borderId="0" xfId="2" applyNumberFormat="1" applyFont="1" applyFill="1" applyBorder="1" applyAlignment="1" applyProtection="1">
      <alignment horizontal="center" vertical="center"/>
    </xf>
    <xf numFmtId="186" fontId="33" fillId="14" borderId="0" xfId="2" applyNumberFormat="1" applyFont="1" applyFill="1" applyBorder="1" applyAlignment="1" applyProtection="1">
      <alignment vertical="center"/>
    </xf>
    <xf numFmtId="186" fontId="33" fillId="22" borderId="0" xfId="2" applyNumberFormat="1" applyFont="1" applyFill="1" applyBorder="1" applyAlignment="1" applyProtection="1">
      <alignment vertical="center"/>
    </xf>
    <xf numFmtId="186" fontId="33" fillId="18" borderId="0" xfId="2" applyNumberFormat="1" applyFont="1" applyFill="1" applyAlignment="1" applyProtection="1">
      <alignment horizontal="center" vertical="center"/>
    </xf>
    <xf numFmtId="186" fontId="33" fillId="14" borderId="0" xfId="2" applyNumberFormat="1" applyFont="1" applyFill="1" applyAlignment="1" applyProtection="1">
      <alignment vertical="center"/>
    </xf>
    <xf numFmtId="186" fontId="33" fillId="22" borderId="0" xfId="2" applyNumberFormat="1" applyFont="1" applyFill="1" applyAlignment="1" applyProtection="1">
      <alignment vertical="center"/>
    </xf>
    <xf numFmtId="186" fontId="33" fillId="0" borderId="0" xfId="2" applyNumberFormat="1" applyFont="1" applyFill="1" applyAlignment="1" applyProtection="1">
      <alignment vertical="center"/>
      <protection locked="0"/>
    </xf>
    <xf numFmtId="9" fontId="0" fillId="0" borderId="0" xfId="4" applyFont="1" applyProtection="1"/>
    <xf numFmtId="179" fontId="22" fillId="0" borderId="0" xfId="0" applyNumberFormat="1" applyFont="1" applyAlignment="1">
      <alignment horizontal="center" vertical="center" wrapText="1"/>
    </xf>
    <xf numFmtId="188" fontId="24" fillId="0" borderId="0" xfId="0" applyNumberFormat="1" applyFont="1"/>
    <xf numFmtId="2" fontId="0" fillId="0" borderId="0" xfId="0" applyNumberFormat="1"/>
    <xf numFmtId="9" fontId="6" fillId="0" borderId="0" xfId="4" applyFont="1" applyProtection="1"/>
    <xf numFmtId="186" fontId="33" fillId="0" borderId="0" xfId="2" applyNumberFormat="1" applyFont="1" applyFill="1" applyBorder="1" applyAlignment="1" applyProtection="1">
      <alignment vertical="center"/>
      <protection locked="0"/>
    </xf>
    <xf numFmtId="0" fontId="6" fillId="0" borderId="0" xfId="0" applyFont="1"/>
    <xf numFmtId="14" fontId="6" fillId="0" borderId="0" xfId="0" applyNumberFormat="1" applyFont="1"/>
    <xf numFmtId="14" fontId="33" fillId="0" borderId="0" xfId="0" applyNumberFormat="1" applyFont="1" applyAlignment="1" applyProtection="1">
      <alignment horizontal="center" vertical="center"/>
      <protection locked="0"/>
    </xf>
    <xf numFmtId="187" fontId="33" fillId="0" borderId="0" xfId="0" applyNumberFormat="1" applyFont="1" applyAlignment="1" applyProtection="1">
      <alignment horizontal="center" vertical="center"/>
      <protection locked="0"/>
    </xf>
    <xf numFmtId="1" fontId="36" fillId="0" borderId="0" xfId="0" applyNumberFormat="1" applyFont="1" applyAlignment="1">
      <alignment horizontal="center" vertical="center" wrapText="1"/>
    </xf>
    <xf numFmtId="0" fontId="36" fillId="0" borderId="0" xfId="0" applyFont="1" applyAlignment="1">
      <alignment horizontal="center" vertical="center" wrapText="1"/>
    </xf>
    <xf numFmtId="14" fontId="37" fillId="0" borderId="64" xfId="0" applyNumberFormat="1" applyFont="1" applyBorder="1" applyAlignment="1" applyProtection="1">
      <alignment horizontal="center" vertical="center"/>
      <protection locked="0"/>
    </xf>
    <xf numFmtId="14" fontId="37" fillId="0" borderId="64" xfId="0" applyNumberFormat="1" applyFont="1" applyBorder="1" applyAlignment="1" applyProtection="1">
      <alignment horizontal="left" vertical="center"/>
      <protection locked="0"/>
    </xf>
    <xf numFmtId="0" fontId="3" fillId="0" borderId="0" xfId="0" applyFont="1"/>
    <xf numFmtId="0" fontId="37" fillId="0" borderId="64" xfId="0" applyFont="1" applyBorder="1" applyAlignment="1" applyProtection="1">
      <alignment horizontal="center" vertical="center"/>
      <protection locked="0"/>
    </xf>
    <xf numFmtId="167" fontId="37" fillId="19" borderId="63" xfId="0" applyNumberFormat="1" applyFont="1" applyFill="1" applyBorder="1" applyAlignment="1">
      <alignment horizontal="center" vertical="center"/>
    </xf>
    <xf numFmtId="0" fontId="4" fillId="0" borderId="0" xfId="0" applyFont="1"/>
    <xf numFmtId="0" fontId="38" fillId="0" borderId="67" xfId="0" applyFont="1" applyBorder="1" applyAlignment="1" applyProtection="1">
      <alignment horizontal="center" vertical="center" wrapText="1"/>
      <protection locked="0"/>
    </xf>
    <xf numFmtId="14" fontId="38" fillId="0" borderId="67" xfId="0" applyNumberFormat="1" applyFont="1" applyBorder="1" applyAlignment="1" applyProtection="1">
      <alignment horizontal="center" vertical="center" wrapText="1"/>
      <protection locked="0"/>
    </xf>
    <xf numFmtId="0" fontId="38" fillId="0" borderId="45" xfId="0" applyFont="1" applyBorder="1" applyAlignment="1" applyProtection="1">
      <alignment horizontal="center" vertical="center" wrapText="1"/>
      <protection locked="0"/>
    </xf>
    <xf numFmtId="0" fontId="3" fillId="0" borderId="0" xfId="0" applyFont="1" applyAlignment="1">
      <alignment horizontal="left"/>
    </xf>
    <xf numFmtId="0" fontId="0" fillId="0" borderId="0" xfId="0" pivotButton="1" applyAlignment="1">
      <alignment horizontal="center" vertical="center"/>
    </xf>
    <xf numFmtId="0" fontId="0" fillId="0" borderId="0" xfId="0" pivotButton="1" applyAlignment="1">
      <alignment horizontal="left" vertical="center"/>
    </xf>
    <xf numFmtId="0" fontId="37" fillId="0" borderId="64" xfId="0" applyFont="1" applyBorder="1" applyAlignment="1" applyProtection="1">
      <alignment horizontal="left" vertical="center"/>
      <protection locked="0"/>
    </xf>
    <xf numFmtId="191" fontId="37" fillId="0" borderId="64" xfId="2" applyNumberFormat="1" applyFont="1" applyFill="1" applyBorder="1" applyAlignment="1" applyProtection="1">
      <alignment horizontal="center" vertical="center"/>
      <protection locked="0"/>
    </xf>
    <xf numFmtId="14" fontId="10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left" vertical="center"/>
    </xf>
    <xf numFmtId="191" fontId="10" fillId="0" borderId="0" xfId="2" applyNumberFormat="1" applyFont="1" applyAlignment="1" applyProtection="1">
      <alignment horizontal="center" vertical="center"/>
    </xf>
    <xf numFmtId="0" fontId="38" fillId="0" borderId="67" xfId="0" applyFont="1" applyBorder="1" applyAlignment="1">
      <alignment horizontal="center" vertical="center" wrapText="1"/>
    </xf>
    <xf numFmtId="14" fontId="38" fillId="0" borderId="67" xfId="0" applyNumberFormat="1" applyFont="1" applyBorder="1" applyAlignment="1">
      <alignment horizontal="center" vertical="center" wrapText="1"/>
    </xf>
    <xf numFmtId="0" fontId="38" fillId="0" borderId="45" xfId="0" applyFont="1" applyBorder="1" applyAlignment="1">
      <alignment horizontal="left" vertical="center" wrapText="1"/>
    </xf>
    <xf numFmtId="0" fontId="38" fillId="0" borderId="45" xfId="0" applyFont="1" applyBorder="1" applyAlignment="1">
      <alignment horizontal="center" vertical="center" wrapText="1"/>
    </xf>
    <xf numFmtId="191" fontId="38" fillId="0" borderId="45" xfId="2" applyNumberFormat="1" applyFont="1" applyFill="1" applyBorder="1" applyAlignment="1" applyProtection="1">
      <alignment horizontal="center" vertical="center" wrapText="1"/>
    </xf>
    <xf numFmtId="14" fontId="38" fillId="0" borderId="45" xfId="0" applyNumberFormat="1" applyFont="1" applyBorder="1" applyAlignment="1">
      <alignment horizontal="center" vertical="center" wrapText="1"/>
    </xf>
    <xf numFmtId="0" fontId="38" fillId="0" borderId="0" xfId="0" applyFont="1" applyAlignment="1">
      <alignment horizontal="center" vertical="center"/>
    </xf>
    <xf numFmtId="0" fontId="37" fillId="21" borderId="64" xfId="0" applyFont="1" applyFill="1" applyBorder="1" applyAlignment="1">
      <alignment horizontal="center" vertical="center"/>
    </xf>
    <xf numFmtId="0" fontId="37" fillId="0" borderId="0" xfId="0" applyFont="1" applyAlignment="1">
      <alignment horizontal="center" vertical="center"/>
    </xf>
    <xf numFmtId="14" fontId="37" fillId="0" borderId="0" xfId="0" applyNumberFormat="1" applyFont="1" applyAlignment="1">
      <alignment horizontal="center" vertical="center"/>
    </xf>
    <xf numFmtId="0" fontId="37" fillId="0" borderId="0" xfId="0" applyFont="1" applyAlignment="1">
      <alignment horizontal="left" vertical="center"/>
    </xf>
    <xf numFmtId="191" fontId="37" fillId="0" borderId="0" xfId="2" applyNumberFormat="1" applyFont="1" applyAlignment="1" applyProtection="1">
      <alignment horizontal="center" vertical="center"/>
    </xf>
    <xf numFmtId="14" fontId="37" fillId="21" borderId="64" xfId="0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right" vertical="center"/>
    </xf>
    <xf numFmtId="0" fontId="28" fillId="0" borderId="0" xfId="0" applyFont="1"/>
    <xf numFmtId="191" fontId="28" fillId="0" borderId="0" xfId="0" applyNumberFormat="1" applyFont="1"/>
    <xf numFmtId="0" fontId="12" fillId="0" borderId="0" xfId="0" pivotButton="1" applyFont="1" applyAlignment="1">
      <alignment horizontal="center" vertical="center" wrapText="1"/>
    </xf>
    <xf numFmtId="0" fontId="12" fillId="0" borderId="0" xfId="0" pivotButton="1" applyFont="1"/>
    <xf numFmtId="0" fontId="12" fillId="0" borderId="0" xfId="0" applyFont="1" applyAlignment="1">
      <alignment horizontal="center" vertical="center" wrapText="1"/>
    </xf>
    <xf numFmtId="0" fontId="12" fillId="0" borderId="76" xfId="0" applyFont="1" applyBorder="1" applyAlignment="1">
      <alignment horizontal="center" vertical="center"/>
    </xf>
    <xf numFmtId="0" fontId="29" fillId="0" borderId="77" xfId="0" applyFont="1" applyBorder="1" applyAlignment="1">
      <alignment horizontal="center" vertical="center"/>
    </xf>
    <xf numFmtId="0" fontId="12" fillId="0" borderId="77" xfId="0" applyFont="1" applyBorder="1" applyAlignment="1">
      <alignment horizontal="center" vertical="center"/>
    </xf>
    <xf numFmtId="0" fontId="12" fillId="0" borderId="78" xfId="0" applyFont="1" applyBorder="1" applyAlignment="1">
      <alignment horizontal="center" vertical="center"/>
    </xf>
    <xf numFmtId="0" fontId="28" fillId="5" borderId="69" xfId="0" applyFont="1" applyFill="1" applyBorder="1" applyAlignment="1">
      <alignment horizontal="center" vertical="center" wrapText="1"/>
    </xf>
    <xf numFmtId="0" fontId="12" fillId="0" borderId="73" xfId="0" applyFont="1" applyBorder="1" applyAlignment="1">
      <alignment horizontal="center" vertical="center"/>
    </xf>
    <xf numFmtId="0" fontId="12" fillId="0" borderId="70" xfId="0" applyFont="1" applyBorder="1" applyAlignment="1">
      <alignment horizontal="center" vertical="center"/>
    </xf>
    <xf numFmtId="0" fontId="12" fillId="0" borderId="71" xfId="0" applyFont="1" applyBorder="1" applyAlignment="1">
      <alignment horizontal="center" vertical="center"/>
    </xf>
    <xf numFmtId="0" fontId="39" fillId="5" borderId="0" xfId="0" applyFont="1" applyFill="1" applyAlignment="1">
      <alignment vertical="center" wrapText="1"/>
    </xf>
    <xf numFmtId="182" fontId="39" fillId="5" borderId="0" xfId="0" applyNumberFormat="1" applyFont="1" applyFill="1" applyAlignment="1">
      <alignment horizontal="center" vertical="center"/>
    </xf>
    <xf numFmtId="0" fontId="6" fillId="0" borderId="0" xfId="0" pivotButton="1" applyFont="1"/>
    <xf numFmtId="167" fontId="6" fillId="0" borderId="0" xfId="0" applyNumberFormat="1" applyFont="1" applyAlignment="1">
      <alignment horizontal="center" vertical="center"/>
    </xf>
    <xf numFmtId="0" fontId="40" fillId="0" borderId="0" xfId="0" applyFont="1" applyAlignment="1">
      <alignment vertical="center"/>
    </xf>
    <xf numFmtId="0" fontId="40" fillId="0" borderId="0" xfId="0" applyFont="1" applyAlignment="1">
      <alignment horizontal="left" vertical="center" wrapText="1"/>
    </xf>
    <xf numFmtId="0" fontId="2" fillId="0" borderId="60" xfId="0" applyFont="1" applyBorder="1" applyAlignment="1">
      <alignment vertical="center"/>
    </xf>
    <xf numFmtId="0" fontId="37" fillId="0" borderId="64" xfId="0" applyFont="1" applyBorder="1" applyAlignment="1">
      <alignment horizontal="center" vertical="center"/>
    </xf>
    <xf numFmtId="0" fontId="29" fillId="0" borderId="0" xfId="0" applyNumberFormat="1" applyFont="1"/>
    <xf numFmtId="182" fontId="27" fillId="0" borderId="0" xfId="0" applyNumberFormat="1" applyFont="1" applyFill="1" applyBorder="1" applyAlignment="1">
      <alignment horizontal="center" vertical="center"/>
    </xf>
    <xf numFmtId="0" fontId="27" fillId="0" borderId="0" xfId="0" applyFont="1" applyFill="1" applyBorder="1" applyAlignment="1">
      <alignment vertical="center" wrapText="1"/>
    </xf>
    <xf numFmtId="0" fontId="27" fillId="0" borderId="0" xfId="0" applyFont="1" applyFill="1" applyBorder="1" applyAlignment="1">
      <alignment vertical="center"/>
    </xf>
    <xf numFmtId="0" fontId="26" fillId="20" borderId="0" xfId="0" applyFont="1" applyFill="1" applyBorder="1" applyAlignment="1">
      <alignment vertical="center" wrapText="1"/>
    </xf>
    <xf numFmtId="0" fontId="27" fillId="0" borderId="0" xfId="0" applyFont="1" applyFill="1" applyBorder="1" applyAlignment="1">
      <alignment horizontal="center" vertical="center"/>
    </xf>
    <xf numFmtId="0" fontId="41" fillId="0" borderId="0" xfId="0" applyFont="1" applyFill="1" applyBorder="1" applyAlignment="1">
      <alignment horizontal="center" vertical="center"/>
    </xf>
    <xf numFmtId="0" fontId="28" fillId="0" borderId="0" xfId="0" applyFont="1" applyFill="1" applyAlignment="1">
      <alignment horizontal="center" vertical="center"/>
    </xf>
    <xf numFmtId="0" fontId="28" fillId="0" borderId="0" xfId="0" applyFont="1" applyFill="1" applyAlignment="1">
      <alignment horizontal="left" vertical="center"/>
    </xf>
    <xf numFmtId="0" fontId="29" fillId="0" borderId="0" xfId="0" applyNumberFormat="1" applyFont="1" applyAlignment="1">
      <alignment vertical="center"/>
    </xf>
    <xf numFmtId="0" fontId="24" fillId="0" borderId="0" xfId="0" pivotButton="1" applyFont="1" applyProtection="1"/>
    <xf numFmtId="0" fontId="24" fillId="0" borderId="0" xfId="0" applyFont="1" applyProtection="1"/>
    <xf numFmtId="1" fontId="24" fillId="0" borderId="0" xfId="0" applyNumberFormat="1" applyFont="1" applyAlignment="1" applyProtection="1">
      <alignment horizontal="left"/>
    </xf>
    <xf numFmtId="164" fontId="24" fillId="0" borderId="0" xfId="0" applyNumberFormat="1" applyFont="1" applyProtection="1"/>
    <xf numFmtId="188" fontId="24" fillId="0" borderId="0" xfId="0" applyNumberFormat="1" applyFont="1" applyProtection="1"/>
    <xf numFmtId="189" fontId="24" fillId="0" borderId="0" xfId="0" applyNumberFormat="1" applyFont="1" applyProtection="1"/>
    <xf numFmtId="186" fontId="24" fillId="0" borderId="0" xfId="0" applyNumberFormat="1" applyFont="1" applyProtection="1"/>
    <xf numFmtId="1" fontId="24" fillId="12" borderId="0" xfId="0" applyNumberFormat="1" applyFont="1" applyFill="1" applyAlignment="1" applyProtection="1">
      <alignment horizontal="left"/>
    </xf>
    <xf numFmtId="164" fontId="24" fillId="12" borderId="0" xfId="0" applyNumberFormat="1" applyFont="1" applyFill="1" applyProtection="1"/>
    <xf numFmtId="188" fontId="24" fillId="12" borderId="0" xfId="0" applyNumberFormat="1" applyFont="1" applyFill="1" applyProtection="1"/>
    <xf numFmtId="189" fontId="24" fillId="12" borderId="0" xfId="0" applyNumberFormat="1" applyFont="1" applyFill="1" applyProtection="1"/>
    <xf numFmtId="186" fontId="24" fillId="12" borderId="0" xfId="0" applyNumberFormat="1" applyFont="1" applyFill="1" applyProtection="1"/>
    <xf numFmtId="0" fontId="6" fillId="0" borderId="0" xfId="0" applyFont="1" applyAlignment="1">
      <alignment horizontal="center" vertical="center"/>
    </xf>
    <xf numFmtId="0" fontId="12" fillId="0" borderId="74" xfId="0" applyFont="1" applyBorder="1" applyAlignment="1">
      <alignment vertical="center"/>
    </xf>
    <xf numFmtId="0" fontId="12" fillId="0" borderId="79" xfId="0" applyFont="1" applyBorder="1" applyAlignment="1">
      <alignment vertical="center"/>
    </xf>
    <xf numFmtId="0" fontId="12" fillId="0" borderId="75" xfId="0" applyFont="1" applyBorder="1" applyAlignment="1">
      <alignment vertical="center"/>
    </xf>
    <xf numFmtId="0" fontId="12" fillId="0" borderId="80" xfId="0" applyFont="1" applyBorder="1" applyAlignment="1">
      <alignment vertical="center"/>
    </xf>
    <xf numFmtId="0" fontId="28" fillId="5" borderId="68" xfId="0" applyFont="1" applyFill="1" applyBorder="1" applyAlignment="1">
      <alignment horizontal="center" vertical="center" wrapText="1"/>
    </xf>
    <xf numFmtId="0" fontId="28" fillId="5" borderId="72" xfId="0" applyFont="1" applyFill="1" applyBorder="1" applyAlignment="1">
      <alignment horizontal="center" vertical="center" wrapText="1"/>
    </xf>
    <xf numFmtId="0" fontId="12" fillId="0" borderId="73" xfId="0" applyFont="1" applyBorder="1" applyAlignment="1">
      <alignment vertical="center"/>
    </xf>
    <xf numFmtId="0" fontId="12" fillId="0" borderId="76" xfId="0" applyFont="1" applyBorder="1" applyAlignment="1">
      <alignment vertical="center"/>
    </xf>
    <xf numFmtId="0" fontId="11" fillId="11" borderId="0" xfId="0" applyFont="1" applyFill="1" applyAlignment="1">
      <alignment horizontal="center" vertical="center"/>
    </xf>
    <xf numFmtId="0" fontId="8" fillId="12" borderId="2" xfId="0" applyFont="1" applyFill="1" applyBorder="1" applyAlignment="1" applyProtection="1">
      <alignment horizontal="left"/>
      <protection locked="0"/>
    </xf>
    <xf numFmtId="0" fontId="8" fillId="12" borderId="0" xfId="0" applyFont="1" applyFill="1" applyAlignment="1" applyProtection="1">
      <alignment horizontal="left"/>
      <protection locked="0"/>
    </xf>
    <xf numFmtId="0" fontId="9" fillId="0" borderId="7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6" fillId="13" borderId="0" xfId="0" applyFont="1" applyFill="1" applyAlignment="1" applyProtection="1">
      <alignment horizontal="left" vertical="center"/>
      <protection locked="0"/>
    </xf>
    <xf numFmtId="14" fontId="6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top" wrapText="1"/>
      <protection locked="0"/>
    </xf>
    <xf numFmtId="0" fontId="0" fillId="0" borderId="0" xfId="0" applyAlignment="1">
      <alignment horizontal="left" vertical="top" wrapText="1"/>
    </xf>
    <xf numFmtId="0" fontId="6" fillId="0" borderId="0" xfId="0" applyFont="1" applyAlignment="1">
      <alignment horizontal="left" vertical="top" wrapText="1"/>
    </xf>
    <xf numFmtId="0" fontId="6" fillId="0" borderId="9" xfId="0" applyFont="1" applyBorder="1" applyAlignment="1">
      <alignment horizontal="left" vertical="top" wrapText="1"/>
    </xf>
    <xf numFmtId="0" fontId="6" fillId="13" borderId="0" xfId="0" applyFont="1" applyFill="1" applyAlignment="1">
      <alignment horizontal="left" vertical="center"/>
    </xf>
    <xf numFmtId="0" fontId="0" fillId="0" borderId="0" xfId="0" applyAlignment="1">
      <alignment horizontal="center" vertical="top" wrapText="1"/>
    </xf>
    <xf numFmtId="0" fontId="6" fillId="13" borderId="0" xfId="0" applyFont="1" applyFill="1" applyAlignment="1">
      <alignment horizontal="left" vertical="top" wrapText="1"/>
    </xf>
    <xf numFmtId="14" fontId="6" fillId="13" borderId="0" xfId="0" applyNumberFormat="1" applyFont="1" applyFill="1" applyAlignment="1">
      <alignment horizontal="left" vertical="center"/>
    </xf>
    <xf numFmtId="166" fontId="6" fillId="13" borderId="0" xfId="0" applyNumberFormat="1" applyFont="1" applyFill="1" applyAlignment="1">
      <alignment horizontal="center" vertical="center"/>
    </xf>
    <xf numFmtId="0" fontId="6" fillId="13" borderId="0" xfId="0" applyFont="1" applyFill="1" applyAlignment="1" applyProtection="1">
      <alignment horizontal="center" vertical="center"/>
      <protection locked="0"/>
    </xf>
    <xf numFmtId="171" fontId="6" fillId="13" borderId="0" xfId="3" applyNumberFormat="1" applyFont="1" applyFill="1" applyBorder="1" applyAlignment="1">
      <alignment horizontal="left" vertical="center"/>
    </xf>
    <xf numFmtId="0" fontId="6" fillId="13" borderId="0" xfId="0" applyFont="1" applyFill="1" applyAlignment="1">
      <alignment horizontal="left" wrapText="1"/>
    </xf>
    <xf numFmtId="14" fontId="8" fillId="0" borderId="36" xfId="0" applyNumberFormat="1" applyFont="1" applyBorder="1" applyAlignment="1">
      <alignment horizontal="center" vertical="center"/>
    </xf>
    <xf numFmtId="14" fontId="8" fillId="0" borderId="37" xfId="0" applyNumberFormat="1" applyFont="1" applyBorder="1" applyAlignment="1">
      <alignment horizontal="center" vertical="center"/>
    </xf>
    <xf numFmtId="0" fontId="8" fillId="13" borderId="38" xfId="0" applyFont="1" applyFill="1" applyBorder="1" applyAlignment="1">
      <alignment horizontal="left" vertical="center"/>
    </xf>
    <xf numFmtId="0" fontId="8" fillId="13" borderId="39" xfId="0" applyFont="1" applyFill="1" applyBorder="1" applyAlignment="1">
      <alignment horizontal="left" vertical="center"/>
    </xf>
    <xf numFmtId="0" fontId="8" fillId="13" borderId="37" xfId="0" applyFont="1" applyFill="1" applyBorder="1" applyAlignment="1">
      <alignment horizontal="left" vertical="center"/>
    </xf>
    <xf numFmtId="0" fontId="8" fillId="0" borderId="38" xfId="0" applyFont="1" applyBorder="1" applyAlignment="1">
      <alignment horizontal="center" vertical="center"/>
    </xf>
    <xf numFmtId="0" fontId="8" fillId="0" borderId="39" xfId="0" applyFont="1" applyBorder="1" applyAlignment="1">
      <alignment horizontal="center" vertical="center"/>
    </xf>
    <xf numFmtId="0" fontId="8" fillId="0" borderId="41" xfId="0" applyFont="1" applyBorder="1" applyAlignment="1">
      <alignment horizontal="center" vertical="center"/>
    </xf>
    <xf numFmtId="14" fontId="8" fillId="0" borderId="34" xfId="0" applyNumberFormat="1" applyFont="1" applyBorder="1" applyAlignment="1">
      <alignment horizontal="center" vertical="center"/>
    </xf>
    <xf numFmtId="14" fontId="8" fillId="0" borderId="17" xfId="0" applyNumberFormat="1" applyFont="1" applyBorder="1" applyAlignment="1">
      <alignment horizontal="center" vertical="center"/>
    </xf>
    <xf numFmtId="0" fontId="8" fillId="13" borderId="15" xfId="0" applyFont="1" applyFill="1" applyBorder="1" applyAlignment="1">
      <alignment horizontal="left" vertical="center"/>
    </xf>
    <xf numFmtId="0" fontId="8" fillId="13" borderId="16" xfId="0" applyFont="1" applyFill="1" applyBorder="1" applyAlignment="1">
      <alignment horizontal="left" vertical="center"/>
    </xf>
    <xf numFmtId="0" fontId="8" fillId="13" borderId="17" xfId="0" applyFont="1" applyFill="1" applyBorder="1" applyAlignment="1">
      <alignment horizontal="left" vertical="center"/>
    </xf>
    <xf numFmtId="0" fontId="8" fillId="0" borderId="15" xfId="0" applyFont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8" fillId="0" borderId="35" xfId="0" applyFont="1" applyBorder="1" applyAlignment="1">
      <alignment horizontal="center" vertical="center"/>
    </xf>
    <xf numFmtId="0" fontId="0" fillId="13" borderId="15" xfId="0" applyFill="1" applyBorder="1" applyAlignment="1">
      <alignment horizontal="left" vertical="center"/>
    </xf>
    <xf numFmtId="0" fontId="8" fillId="12" borderId="15" xfId="0" applyFont="1" applyFill="1" applyBorder="1" applyAlignment="1" applyProtection="1">
      <alignment horizontal="center"/>
      <protection locked="0"/>
    </xf>
    <xf numFmtId="0" fontId="8" fillId="12" borderId="16" xfId="0" applyFont="1" applyFill="1" applyBorder="1" applyAlignment="1" applyProtection="1">
      <alignment horizontal="center"/>
      <protection locked="0"/>
    </xf>
    <xf numFmtId="0" fontId="8" fillId="12" borderId="17" xfId="0" applyFont="1" applyFill="1" applyBorder="1" applyAlignment="1" applyProtection="1">
      <alignment horizontal="center"/>
      <protection locked="0"/>
    </xf>
    <xf numFmtId="0" fontId="18" fillId="0" borderId="0" xfId="0" applyFont="1" applyAlignment="1">
      <alignment horizontal="center" vertical="center"/>
    </xf>
    <xf numFmtId="0" fontId="19" fillId="0" borderId="0" xfId="0" applyFont="1" applyAlignment="1">
      <alignment horizontal="center" wrapText="1"/>
    </xf>
    <xf numFmtId="0" fontId="15" fillId="0" borderId="0" xfId="0" applyFont="1" applyAlignment="1">
      <alignment horizontal="left" vertical="justify" wrapText="1"/>
    </xf>
    <xf numFmtId="0" fontId="15" fillId="0" borderId="0" xfId="0" applyFont="1" applyAlignment="1">
      <alignment horizontal="left" vertical="justify"/>
    </xf>
    <xf numFmtId="0" fontId="19" fillId="0" borderId="0" xfId="0" applyFont="1" applyAlignment="1">
      <alignment horizontal="left" vertical="center"/>
    </xf>
    <xf numFmtId="0" fontId="6" fillId="0" borderId="0" xfId="0" applyFont="1" applyAlignment="1">
      <alignment horizontal="center"/>
    </xf>
    <xf numFmtId="0" fontId="15" fillId="0" borderId="0" xfId="0" applyFont="1" applyAlignment="1">
      <alignment horizontal="left" wrapText="1"/>
    </xf>
    <xf numFmtId="0" fontId="8" fillId="0" borderId="18" xfId="0" applyFont="1" applyBorder="1" applyAlignment="1">
      <alignment horizontal="center" vertical="center"/>
    </xf>
    <xf numFmtId="0" fontId="8" fillId="0" borderId="19" xfId="0" applyFont="1" applyBorder="1" applyAlignment="1">
      <alignment horizontal="center" vertical="center"/>
    </xf>
    <xf numFmtId="0" fontId="8" fillId="0" borderId="20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8" fillId="0" borderId="23" xfId="0" applyFont="1" applyBorder="1" applyAlignment="1">
      <alignment horizontal="center" vertical="center"/>
    </xf>
    <xf numFmtId="0" fontId="6" fillId="0" borderId="24" xfId="0" applyFont="1" applyBorder="1" applyAlignment="1">
      <alignment horizontal="center" vertical="center"/>
    </xf>
    <xf numFmtId="0" fontId="6" fillId="0" borderId="25" xfId="0" applyFont="1" applyBorder="1" applyAlignment="1">
      <alignment horizontal="center" vertical="center"/>
    </xf>
    <xf numFmtId="0" fontId="6" fillId="0" borderId="26" xfId="0" applyFont="1" applyBorder="1" applyAlignment="1">
      <alignment horizontal="center" vertical="center"/>
    </xf>
    <xf numFmtId="14" fontId="8" fillId="0" borderId="28" xfId="0" applyNumberFormat="1" applyFont="1" applyBorder="1" applyAlignment="1">
      <alignment horizontal="center" vertical="center"/>
    </xf>
    <xf numFmtId="14" fontId="8" fillId="0" borderId="29" xfId="0" applyNumberFormat="1" applyFont="1" applyBorder="1" applyAlignment="1">
      <alignment horizontal="center" vertical="center"/>
    </xf>
    <xf numFmtId="0" fontId="0" fillId="13" borderId="30" xfId="0" applyFill="1" applyBorder="1" applyAlignment="1">
      <alignment horizontal="left" vertical="center"/>
    </xf>
    <xf numFmtId="0" fontId="8" fillId="13" borderId="31" xfId="0" applyFont="1" applyFill="1" applyBorder="1" applyAlignment="1">
      <alignment horizontal="left" vertical="center"/>
    </xf>
    <xf numFmtId="0" fontId="8" fillId="13" borderId="29" xfId="0" applyFont="1" applyFill="1" applyBorder="1" applyAlignment="1">
      <alignment horizontal="left" vertical="center"/>
    </xf>
    <xf numFmtId="0" fontId="8" fillId="0" borderId="30" xfId="0" applyFont="1" applyBorder="1" applyAlignment="1">
      <alignment horizontal="center" vertical="center"/>
    </xf>
    <xf numFmtId="0" fontId="8" fillId="0" borderId="31" xfId="0" applyFont="1" applyBorder="1" applyAlignment="1">
      <alignment horizontal="center" vertical="center"/>
    </xf>
    <xf numFmtId="0" fontId="8" fillId="0" borderId="33" xfId="0" applyFont="1" applyBorder="1" applyAlignment="1">
      <alignment horizontal="center" vertical="center"/>
    </xf>
  </cellXfs>
  <cellStyles count="5">
    <cellStyle name="Hiperligação" xfId="1" builtinId="8"/>
    <cellStyle name="Moeda" xfId="3" builtinId="4"/>
    <cellStyle name="Normal" xfId="0" builtinId="0"/>
    <cellStyle name="Percentagem" xfId="4" builtinId="5"/>
    <cellStyle name="Vírgula" xfId="2" builtinId="3"/>
  </cellStyles>
  <dxfs count="14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00#"/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protection locked="1" hidden="0"/>
    </dxf>
    <dxf>
      <border outline="0">
        <top style="thin">
          <color theme="5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bgColor auto="1"/>
        </patternFill>
      </fill>
      <alignment horizontal="center" textRotation="0" wrapText="0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00#"/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bgColor auto="1"/>
        </patternFill>
      </fill>
      <alignment horizont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protection locked="0" hidden="0"/>
    </dxf>
    <dxf>
      <numFmt numFmtId="168" formatCode="00#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bgColor auto="1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00#"/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protection locked="1" hidden="0"/>
    </dxf>
    <dxf>
      <border outline="0">
        <top style="thin">
          <color theme="5" tint="0.39997558519241921"/>
        </top>
      </border>
    </dxf>
    <dxf>
      <border outline="0">
        <left style="thin">
          <color theme="5" tint="0.39997558519241921"/>
        </left>
        <right style="thin">
          <color theme="5" tint="0.39997558519241921"/>
        </right>
        <top style="thin">
          <color theme="5" tint="0.39997558519241921"/>
        </top>
        <bottom style="thin">
          <color theme="5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5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00#"/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protection locked="1" hidden="0"/>
    </dxf>
    <dxf>
      <border outline="0">
        <left style="thin">
          <color theme="5" tint="0.39997558519241921"/>
        </left>
        <right style="thin">
          <color theme="5" tint="0.39997558519241921"/>
        </right>
        <top style="thin">
          <color theme="5" tint="0.39997558519241921"/>
        </top>
        <bottom style="thin">
          <color theme="5" tint="0.39997558519241921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00#"/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protection locked="1" hidden="0"/>
    </dxf>
    <dxf>
      <border outline="0">
        <top style="thin">
          <color theme="5" tint="0.39997558519241921"/>
        </top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bgColor auto="1"/>
        </patternFill>
      </fill>
    </dxf>
    <dxf>
      <border outline="0">
        <bottom style="thin">
          <color theme="5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auto="1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_-* #,##0_-;\-* #,##0_-;_-* &quot;-&quot;??_-;_-@_-"/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protection locked="1" hidden="0"/>
    </dxf>
    <dxf>
      <border outline="0">
        <left style="thin">
          <color theme="5" tint="0.39997558519241921"/>
        </left>
        <right style="thin">
          <color theme="5" tint="0.39997558519241921"/>
        </right>
        <top style="thin">
          <color theme="5" tint="0.39997558519241921"/>
        </top>
        <bottom style="thin">
          <color theme="5" tint="0.39997558519241921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bgColor auto="1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bgColor auto="1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8" formatCode="00#"/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bgColor auto="1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00#"/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00#"/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00#"/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bgColor auto="1"/>
        </patternFill>
      </fill>
      <protection locked="0" hidden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00#"/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bgColor auto="1"/>
        </patternFill>
      </fill>
      <alignment horizontal="center" textRotation="0" wrapText="0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8" formatCode="00#"/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bgColor auto="1"/>
        </patternFill>
      </fill>
      <alignment horizont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bgColor auto="1"/>
        </patternFill>
      </fill>
      <alignment horizontal="center" textRotation="0" wrapText="0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00#"/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bgColor auto="1"/>
        </patternFill>
      </fill>
      <alignment horizont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bgColor auto="1"/>
        </patternFill>
      </fill>
      <alignment horizontal="center" textRotation="0" wrapText="0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00#"/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bgColor auto="1"/>
        </patternFill>
      </fill>
      <alignment horizont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bgColor auto="1"/>
        </patternFill>
      </fill>
      <alignment horizontal="center" textRotation="0" wrapText="0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00#"/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bgColor auto="1"/>
        </patternFill>
      </fill>
      <alignment horizont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bgColor auto="1"/>
        </patternFill>
      </fill>
      <alignment horizont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00#"/>
      <fill>
        <patternFill patternType="solid">
          <fgColor indexed="64"/>
          <bgColor theme="2" tint="-9.9978637043366805E-2"/>
        </patternFill>
      </fill>
      <alignment horizont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bgColor auto="1"/>
        </patternFill>
      </fill>
      <alignment horizont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color rgb="FF9C0006"/>
      </font>
      <fill>
        <patternFill>
          <bgColor rgb="FFFFC7CE"/>
        </patternFill>
      </fill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alignment horizontal="left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color auto="1"/>
      </font>
    </dxf>
    <dxf>
      <font>
        <color auto="1"/>
      </font>
    </dxf>
    <dxf>
      <alignment horizontal="center"/>
    </dxf>
    <dxf>
      <alignment horizontal="center"/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alignment horizontal="center"/>
    </dxf>
    <dxf>
      <alignment horizontal="center"/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numFmt numFmtId="14" formatCode="0.00%"/>
    </dxf>
    <dxf>
      <alignment horizontal="center"/>
    </dxf>
    <dxf>
      <alignment horizontal="center"/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alignment horizontal="center"/>
    </dxf>
    <dxf>
      <alignment horizontal="center"/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alignment horizontal="center"/>
    </dxf>
    <dxf>
      <alignment horizontal="center"/>
    </dxf>
    <dxf>
      <font>
        <color theme="0"/>
      </font>
    </dxf>
    <dxf>
      <font>
        <color theme="0"/>
      </font>
    </dxf>
    <dxf>
      <alignment horizontal="center"/>
    </dxf>
    <dxf>
      <alignment horizontal="center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alignment horizontal="center"/>
    </dxf>
    <dxf>
      <alignment vertical="center"/>
    </dxf>
    <dxf>
      <alignment horizontal="center"/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alignment horizontal="center"/>
    </dxf>
    <dxf>
      <alignment horizontal="center"/>
    </dxf>
    <dxf>
      <font>
        <color theme="0"/>
      </font>
    </dxf>
    <dxf>
      <font>
        <color theme="0"/>
      </font>
    </dxf>
    <dxf>
      <alignment horizontal="center"/>
    </dxf>
    <dxf>
      <alignment horizontal="center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alignment horizontal="center"/>
    </dxf>
    <dxf>
      <alignment vertical="center"/>
    </dxf>
    <dxf>
      <alignment horizontal="center"/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numFmt numFmtId="164" formatCode="_(&quot;R$&quot;* #,##0.00_);_(&quot;R$&quot;* \(#,##0.00\);_(&quot;R$&quot;* &quot;-&quot;??_);_(@_)"/>
    </dxf>
    <dxf>
      <alignment horizontal="center"/>
    </dxf>
    <dxf>
      <alignment horizontal="center"/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alignment horizontal="left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color auto="1"/>
      </font>
    </dxf>
    <dxf>
      <font>
        <color auto="1"/>
      </font>
    </dxf>
    <dxf>
      <alignment horizontal="center"/>
    </dxf>
    <dxf>
      <alignment horizontal="center"/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 Light"/>
        <family val="2"/>
        <scheme val="none"/>
      </font>
      <numFmt numFmtId="186" formatCode="_-[$R$-416]\ * #,##0.00_-;\-[$R$-416]\ * #,##0.00_-;_-[$R$-416]\ * &quot;-&quot;??_-;_-@_-"/>
      <fill>
        <patternFill patternType="solid">
          <fgColor indexed="64"/>
          <bgColor theme="4" tint="0.79998168889431442"/>
        </patternFill>
      </fill>
      <alignment horizontal="general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 Light"/>
        <family val="2"/>
        <scheme val="none"/>
      </font>
      <numFmt numFmtId="186" formatCode="_-[$R$-416]\ * #,##0.00_-;\-[$R$-416]\ * #,##0.00_-;_-[$R$-416]\ 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 Light"/>
        <family val="2"/>
        <scheme val="none"/>
      </font>
      <numFmt numFmtId="186" formatCode="_-[$R$-416]\ * #,##0.00_-;\-[$R$-416]\ * #,##0.00_-;_-[$R$-416]\ * &quot;-&quot;??_-;_-@_-"/>
      <fill>
        <patternFill patternType="solid">
          <fgColor indexed="64"/>
          <bgColor theme="2" tint="-9.9978637043366805E-2"/>
        </patternFill>
      </fill>
      <alignment horizontal="general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 Light"/>
        <family val="2"/>
        <scheme val="none"/>
      </font>
      <numFmt numFmtId="186" formatCode="_-[$R$-416]\ * #,##0.00_-;\-[$R$-416]\ * #,##0.00_-;_-[$R$-416]\ * &quot;-&quot;??_-;_-@_-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 Light"/>
        <family val="2"/>
        <scheme val="none"/>
      </font>
      <numFmt numFmtId="186" formatCode="_-[$R$-416]\ * #,##0.00_-;\-[$R$-416]\ * #,##0.00_-;_-[$R$-416]\ 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 Light"/>
        <family val="2"/>
        <scheme val="none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 Light"/>
        <family val="2"/>
        <scheme val="none"/>
      </font>
      <numFmt numFmtId="1" formatCode="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 Light"/>
        <family val="2"/>
        <scheme val="none"/>
      </font>
      <numFmt numFmtId="187" formatCode="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 Light"/>
        <family val="2"/>
        <scheme val="none"/>
      </font>
      <numFmt numFmtId="190" formatCode="m/d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 Light"/>
        <family val="2"/>
        <scheme val="none"/>
      </font>
      <numFmt numFmtId="179" formatCode="000"/>
      <fill>
        <patternFill patternType="solid">
          <fgColor indexed="64"/>
          <bgColor theme="1" tint="0.499984740745262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numFmt numFmtId="164" formatCode="_(&quot;R$&quot;* #,##0.00_);_(&quot;R$&quot;* \(#,##0.00\);_(&quot;R$&quot;* &quot;-&quot;??_);_(@_)"/>
    </dxf>
    <dxf>
      <numFmt numFmtId="189" formatCode="#,##0.00%;[Red]\-#,##0.00%"/>
    </dxf>
    <dxf>
      <numFmt numFmtId="188" formatCode="_-&quot;R$&quot;\ * #,##0.00_-;[Red]\-&quot;R$&quot;\ * #,##0.00_-;_-&quot;R$&quot;\ * &quot;-&quot;??_-;_-@_-"/>
    </dxf>
    <dxf>
      <numFmt numFmtId="2" formatCode="0.00"/>
    </dxf>
    <dxf>
      <numFmt numFmtId="2" formatCode="0.00"/>
    </dxf>
    <dxf>
      <fill>
        <patternFill patternType="solid">
          <bgColor theme="5" tint="0.79998168889431442"/>
        </patternFill>
      </fill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 Light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2" tint="-9.9978637043366805E-2"/>
        <name val="Calibri Light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 Light"/>
        <family val="2"/>
        <scheme val="none"/>
      </font>
      <numFmt numFmtId="0" formatCode="General"/>
      <fill>
        <patternFill patternType="none"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 Light"/>
        <family val="2"/>
        <scheme val="none"/>
      </font>
      <fill>
        <patternFill patternType="none">
          <bgColor auto="1"/>
        </patternFill>
      </fill>
      <alignment horizontal="general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 Light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 Light"/>
        <family val="2"/>
        <scheme val="none"/>
      </font>
      <numFmt numFmtId="1" formatCode="0"/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 Light"/>
        <family val="2"/>
        <scheme val="none"/>
      </font>
      <numFmt numFmtId="190" formatCode="m/d/yyyy"/>
      <fill>
        <patternFill patternType="none"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 Light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 Light"/>
        <family val="2"/>
        <scheme val="none"/>
      </font>
      <numFmt numFmtId="186" formatCode="_-[$R$-416]\ * #,##0.00_-;\-[$R$-416]\ * #,##0.00_-;_-[$R$-416]\ * &quot;-&quot;??_-;_-@_-"/>
      <fill>
        <patternFill patternType="none">
          <bgColor auto="1"/>
        </patternFill>
      </fill>
      <alignment horizontal="general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 Light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 Light"/>
        <family val="2"/>
        <scheme val="none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 patternType="none"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 Light"/>
        <family val="2"/>
        <scheme val="none"/>
      </font>
      <numFmt numFmtId="190" formatCode="m/d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 Light"/>
        <family val="2"/>
        <scheme val="none"/>
      </font>
      <numFmt numFmtId="1" formatCode="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 Light"/>
        <family val="2"/>
        <scheme val="none"/>
      </font>
      <numFmt numFmtId="190" formatCode="m/d/yyyy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 Light"/>
        <family val="2"/>
        <scheme val="none"/>
      </font>
      <numFmt numFmtId="1" formatCode="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 Light"/>
        <family val="2"/>
        <scheme val="none"/>
      </font>
      <numFmt numFmtId="185" formatCode="#,##0_ ;[Red]\-#,##0\ 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 Light"/>
        <family val="2"/>
        <scheme val="none"/>
      </font>
      <numFmt numFmtId="190" formatCode="m/d/yyyy"/>
      <fill>
        <patternFill patternType="none"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 Light"/>
        <family val="2"/>
        <scheme val="none"/>
      </font>
      <numFmt numFmtId="167" formatCode="0000"/>
      <fill>
        <patternFill patternType="solid">
          <fgColor indexed="64"/>
          <bgColor theme="2" tint="-0.249977111117893"/>
        </patternFill>
      </fill>
      <alignment horizontal="center" vertical="center" textRotation="0" wrapText="0" indent="0" justifyLastLine="0" shrinkToFit="0" readingOrder="0"/>
      <protection locked="1" hidden="0"/>
    </dxf>
    <dxf>
      <border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 patternType="none">
          <bgColor auto="1"/>
        </patternFill>
      </fill>
      <protection locked="1" hidden="0"/>
    </dxf>
    <dxf>
      <border outline="0">
        <bottom style="thin">
          <color theme="0"/>
        </bottom>
      </border>
    </dxf>
    <dxf>
      <fill>
        <patternFill patternType="none">
          <bgColor auto="1"/>
        </patternFill>
      </fill>
      <alignment textRotation="0" wrapText="1" indent="0" justifyLastLine="0" shrinkToFit="0" readingOrder="0"/>
    </dxf>
    <dxf>
      <font>
        <b/>
        <i val="0"/>
        <color theme="0" tint="-4.9989318521683403E-2"/>
      </font>
      <fill>
        <patternFill>
          <bgColor rgb="FFC00000"/>
        </patternFill>
      </fill>
    </dxf>
    <dxf>
      <font>
        <b/>
        <i val="0"/>
        <color theme="3" tint="-0.24994659260841701"/>
      </font>
    </dxf>
    <dxf>
      <font>
        <b/>
        <i val="0"/>
        <color rgb="FFC00000"/>
      </font>
    </dxf>
    <dxf>
      <font>
        <b/>
        <i val="0"/>
        <color rgb="FF00B050"/>
      </font>
    </dxf>
    <dxf>
      <font>
        <b/>
        <i val="0"/>
        <color rgb="FFFFC000"/>
      </font>
    </dxf>
    <dxf>
      <font>
        <b/>
        <i val="0"/>
        <color rgb="FF0070C0"/>
      </font>
      <fill>
        <patternFill>
          <bgColor theme="3" tint="0.79998168889431442"/>
        </patternFill>
      </fill>
    </dxf>
    <dxf>
      <font>
        <b/>
        <i val="0"/>
        <color rgb="FFC00000"/>
      </font>
      <fill>
        <patternFill>
          <bgColor theme="5" tint="0.3999450666829432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 Light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2" tint="-9.9978637043366805E-2"/>
        <name val="Calibri Light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 Light"/>
        <family val="2"/>
        <scheme val="none"/>
      </font>
      <numFmt numFmtId="0" formatCode="General"/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 Light"/>
        <family val="2"/>
        <scheme val="none"/>
      </font>
      <numFmt numFmtId="190" formatCode="m/d/yyyy"/>
      <fill>
        <patternFill patternType="none"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 Light"/>
        <family val="2"/>
        <scheme val="none"/>
      </font>
      <numFmt numFmtId="164" formatCode="_(&quot;R$&quot;* #,##0.00_);_(&quot;R$&quot;* \(#,##0.00\);_(&quot;R$&quot;* &quot;-&quot;??_);_(@_)"/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 Light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 Light"/>
        <family val="2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 Light"/>
        <family val="2"/>
        <scheme val="none"/>
      </font>
      <numFmt numFmtId="186" formatCode="_-[$R$-416]\ * #,##0.00_-;\-[$R$-416]\ * #,##0.00_-;_-[$R$-416]\ * &quot;-&quot;??_-;_-@_-"/>
      <fill>
        <patternFill patternType="none">
          <bgColor auto="1"/>
        </patternFill>
      </fill>
      <alignment horizontal="general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 Light"/>
        <family val="2"/>
        <scheme val="none"/>
      </font>
      <numFmt numFmtId="186" formatCode="_-[$R$-416]\ * #,##0.00_-;\-[$R$-416]\ * #,##0.00_-;_-[$R$-416]\ * &quot;-&quot;??_-;_-@_-"/>
      <fill>
        <patternFill patternType="none">
          <bgColor auto="1"/>
        </patternFill>
      </fill>
      <alignment horizontal="general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 Light"/>
        <family val="2"/>
        <scheme val="none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 Light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 Light"/>
        <family val="2"/>
        <scheme val="none"/>
      </font>
      <numFmt numFmtId="190" formatCode="m/d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 Light"/>
        <family val="2"/>
        <scheme val="none"/>
      </font>
      <numFmt numFmtId="1" formatCode="0"/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 Light"/>
        <family val="2"/>
        <scheme val="none"/>
      </font>
      <numFmt numFmtId="1" formatCode="0"/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 Light"/>
        <family val="2"/>
        <scheme val="none"/>
      </font>
      <numFmt numFmtId="1" formatCode="0"/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 Light"/>
        <family val="2"/>
        <scheme val="none"/>
      </font>
      <numFmt numFmtId="1" formatCode="0"/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 Light"/>
        <family val="2"/>
        <scheme val="none"/>
      </font>
      <numFmt numFmtId="185" formatCode="#,##0_ ;[Red]\-#,##0\ "/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</dxf>
    <dxf>
      <numFmt numFmtId="190" formatCode="m/d/yyyy"/>
      <fill>
        <patternFill patternType="none">
          <bgColor auto="1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 Light"/>
        <family val="2"/>
        <scheme val="none"/>
      </font>
      <numFmt numFmtId="167" formatCode="0000"/>
      <fill>
        <patternFill patternType="solid">
          <fgColor indexed="64"/>
          <bgColor theme="1" tint="0.499984740745262"/>
        </patternFill>
      </fill>
      <alignment horizontal="center" vertical="center" textRotation="0" wrapText="0" indent="0" justifyLastLine="0" shrinkToFit="0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 val="0"/>
        <i/>
        <strike/>
        <color theme="0"/>
      </font>
      <fill>
        <patternFill>
          <bgColor theme="1" tint="0.499984740745262"/>
        </patternFill>
      </fill>
    </dxf>
    <dxf>
      <font>
        <b/>
        <i val="0"/>
        <color theme="3" tint="-0.24994659260841701"/>
      </font>
    </dxf>
    <dxf>
      <font>
        <b/>
        <i val="0"/>
        <color rgb="FFC00000"/>
      </font>
    </dxf>
    <dxf>
      <font>
        <b/>
        <i val="0"/>
        <color rgb="FFFFC000"/>
      </font>
      <fill>
        <patternFill patternType="none">
          <bgColor auto="1"/>
        </patternFill>
      </fill>
    </dxf>
    <dxf>
      <font>
        <b/>
        <i val="0"/>
        <color theme="3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00B050"/>
      </font>
    </dxf>
    <dxf>
      <font>
        <b/>
        <i val="0"/>
        <color rgb="FFFFC000"/>
      </font>
    </dxf>
    <dxf>
      <font>
        <b/>
        <i val="0"/>
        <color rgb="FF0070C0"/>
      </font>
      <fill>
        <patternFill>
          <bgColor theme="3" tint="0.79998168889431442"/>
        </patternFill>
      </fill>
    </dxf>
    <dxf>
      <font>
        <b/>
        <i val="0"/>
        <color rgb="FFC00000"/>
      </font>
      <fill>
        <patternFill>
          <bgColor theme="5" tint="0.39994506668294322"/>
        </patternFill>
      </fill>
    </dxf>
    <dxf>
      <font>
        <b/>
        <i val="0"/>
        <color theme="3"/>
      </font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alignment horizontal="left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vertical="center"/>
    </dxf>
    <dxf>
      <alignment vertical="center"/>
    </dxf>
    <dxf>
      <alignment horizontal="center"/>
    </dxf>
    <dxf>
      <alignment vertical="center"/>
    </dxf>
    <dxf>
      <alignment vertical="center"/>
    </dxf>
    <dxf>
      <alignment horizontal="center"/>
    </dxf>
    <dxf>
      <alignment vertical="center"/>
    </dxf>
    <dxf>
      <alignment horizont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color theme="0"/>
      </font>
    </dxf>
    <dxf>
      <font>
        <color theme="0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alignment horizontal="center"/>
    </dxf>
    <dxf>
      <alignment vertical="center"/>
    </dxf>
    <dxf>
      <alignment horizontal="center"/>
    </dxf>
    <dxf>
      <alignment horizontal="center"/>
    </dxf>
    <dxf>
      <alignment vertical="center"/>
    </dxf>
    <dxf>
      <alignment horizontal="center"/>
    </dxf>
    <dxf>
      <alignment vertical="center"/>
    </dxf>
    <dxf>
      <alignment vertical="center"/>
    </dxf>
    <dxf>
      <alignment horizontal="center"/>
    </dxf>
    <dxf>
      <alignment vertical="center"/>
    </dxf>
    <dxf>
      <alignment vertical="center"/>
    </dxf>
    <dxf>
      <alignment horizontal="center"/>
    </dxf>
    <dxf>
      <alignment vertical="center"/>
    </dxf>
    <dxf>
      <alignment horizontal="center"/>
    </dxf>
    <dxf>
      <alignment horizontal="center"/>
    </dxf>
    <dxf>
      <alignment vertical="center"/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numFmt numFmtId="167" formatCode="0000"/>
    </dxf>
    <dxf>
      <font>
        <b/>
      </font>
    </dxf>
    <dxf>
      <font>
        <b val="0"/>
      </font>
    </dxf>
    <dxf>
      <font>
        <color auto="1"/>
      </font>
    </dxf>
    <dxf>
      <font>
        <color auto="1"/>
      </font>
    </dxf>
    <dxf>
      <alignment vertical="center"/>
    </dxf>
    <dxf>
      <alignment vertical="center"/>
    </dxf>
    <dxf>
      <alignment vertical="center"/>
    </dxf>
    <dxf>
      <alignment horizontal="left"/>
    </dxf>
    <dxf>
      <alignment horizontal="center"/>
    </dxf>
    <dxf>
      <alignment vertical="center"/>
    </dxf>
    <dxf>
      <alignment horizontal="center"/>
    </dxf>
    <dxf>
      <alignment vertical="center"/>
    </dxf>
    <dxf>
      <alignment wrapText="1"/>
    </dxf>
    <dxf>
      <font>
        <sz val="14"/>
      </font>
    </dxf>
    <dxf>
      <font>
        <sz val="14"/>
      </font>
    </dxf>
    <dxf>
      <font>
        <name val="Calibri"/>
        <family val="2"/>
        <scheme val="minor"/>
      </font>
    </dxf>
    <dxf>
      <font>
        <name val="Calibri"/>
        <family val="2"/>
        <scheme val="minor"/>
      </font>
    </dxf>
    <dxf>
      <alignment vertical="center"/>
    </dxf>
    <dxf>
      <alignment horizontal="center"/>
    </dxf>
    <dxf>
      <alignment horizontal="center"/>
    </dxf>
    <dxf>
      <alignment horizontal="center"/>
    </dxf>
    <dxf>
      <font>
        <color theme="0"/>
      </font>
    </dxf>
    <dxf>
      <font>
        <color theme="0"/>
      </font>
    </dxf>
    <dxf>
      <fill>
        <patternFill patternType="solid">
          <bgColor rgb="FF7E0000"/>
        </patternFill>
      </fill>
    </dxf>
    <dxf>
      <fill>
        <patternFill patternType="solid">
          <bgColor rgb="FF7E0000"/>
        </patternFill>
      </fill>
    </dxf>
    <dxf>
      <alignment horizontal="center"/>
    </dxf>
    <dxf>
      <alignment vertical="center"/>
    </dxf>
    <dxf>
      <alignment vertical="center"/>
    </dxf>
    <dxf>
      <alignment vertical="center"/>
    </dxf>
    <dxf>
      <alignment horizontal="general"/>
    </dxf>
    <dxf>
      <alignment horizontal="general"/>
    </dxf>
    <dxf>
      <font>
        <color auto="1"/>
      </font>
    </dxf>
    <dxf>
      <font>
        <color auto="1"/>
      </font>
    </dxf>
    <dxf>
      <font>
        <color auto="1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vertical="center"/>
    </dxf>
    <dxf>
      <alignment vertical="center"/>
    </dxf>
    <dxf>
      <alignment wrapText="1"/>
    </dxf>
    <dxf>
      <alignment wrapText="1"/>
    </dxf>
    <dxf>
      <font>
        <sz val="12"/>
      </font>
    </dxf>
    <dxf>
      <font>
        <sz val="12"/>
      </font>
    </dxf>
    <dxf>
      <font>
        <sz val="12"/>
      </font>
    </dxf>
    <dxf>
      <font>
        <name val="Segoe Script"/>
        <family val="4"/>
        <scheme val="none"/>
      </font>
    </dxf>
    <dxf>
      <font>
        <name val="Segoe Script"/>
        <family val="4"/>
        <scheme val="none"/>
      </font>
    </dxf>
    <dxf>
      <font>
        <name val="Segoe Script"/>
        <family val="4"/>
        <scheme val="none"/>
      </font>
    </dxf>
    <dxf>
      <numFmt numFmtId="182" formatCode="dd"/>
    </dxf>
    <dxf>
      <numFmt numFmtId="182" formatCode="dd"/>
    </dxf>
    <dxf>
      <alignment horizontal="center"/>
    </dxf>
    <dxf>
      <alignment horizontal="center"/>
    </dxf>
    <dxf>
      <alignment vertical="center"/>
    </dxf>
    <dxf>
      <alignment vertical="center"/>
    </dxf>
    <dxf>
      <alignment horizontal="center"/>
    </dxf>
    <dxf>
      <alignment horizontal="center"/>
    </dxf>
    <dxf>
      <font>
        <b/>
      </font>
    </dxf>
    <dxf>
      <font>
        <b/>
      </font>
    </dxf>
    <dxf>
      <font>
        <b/>
      </font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alignment horizontal="center"/>
    </dxf>
    <dxf>
      <alignment horizontal="center"/>
    </dxf>
    <dxf>
      <alignment vertical="center"/>
    </dxf>
    <dxf>
      <font>
        <color theme="0"/>
      </font>
    </dxf>
    <dxf>
      <font>
        <color theme="0"/>
      </font>
    </dxf>
    <dxf>
      <fill>
        <patternFill patternType="solid">
          <bgColor rgb="FF640000"/>
        </patternFill>
      </fill>
    </dxf>
    <dxf>
      <fill>
        <patternFill patternType="solid">
          <bgColor rgb="FF640000"/>
        </patternFill>
      </fill>
    </dxf>
    <dxf>
      <numFmt numFmtId="192" formatCode="dd/mm"/>
    </dxf>
    <dxf>
      <numFmt numFmtId="192" formatCode="dd/mm"/>
    </dxf>
    <dxf>
      <alignment horizontal="center"/>
    </dxf>
    <dxf>
      <alignment horizontal="center"/>
    </dxf>
    <dxf>
      <font>
        <b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b/>
      </font>
    </dxf>
    <dxf>
      <font>
        <b/>
      </font>
    </dxf>
    <dxf>
      <font>
        <b/>
      </font>
    </dxf>
    <dxf>
      <font>
        <b/>
      </font>
    </dxf>
    <dxf>
      <alignment horizontal="center"/>
    </dxf>
    <dxf>
      <alignment vertical="center"/>
    </dxf>
    <dxf>
      <font>
        <color auto="1"/>
      </font>
    </dxf>
    <dxf>
      <alignment vertical="center"/>
    </dxf>
    <dxf>
      <alignment horizontal="center"/>
    </dxf>
    <dxf>
      <font>
        <b val="0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 Light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/>
      </border>
      <protection locked="0" hidden="0"/>
    </dxf>
    <dxf>
      <font>
        <strike val="0"/>
        <outline val="0"/>
        <shadow val="0"/>
        <u val="none"/>
        <vertAlign val="baseline"/>
        <sz val="10"/>
        <name val="Calibri Light"/>
        <family val="2"/>
        <scheme val="none"/>
      </font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 Light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/>
      </border>
      <protection locked="0" hidden="0"/>
    </dxf>
    <dxf>
      <font>
        <strike val="0"/>
        <outline val="0"/>
        <shadow val="0"/>
        <u val="none"/>
        <vertAlign val="baseline"/>
        <sz val="10"/>
        <name val="Calibri Light"/>
        <family val="2"/>
        <scheme val="none"/>
      </font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 Light"/>
        <family val="2"/>
        <scheme val="none"/>
      </font>
      <numFmt numFmtId="180" formatCode="0#&quot;.&quot;###&quot;.&quot;###&quot;/&quot;####&quot;-&quot;0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/>
      </border>
      <protection locked="0" hidden="0"/>
    </dxf>
    <dxf>
      <font>
        <strike val="0"/>
        <outline val="0"/>
        <shadow val="0"/>
        <u val="none"/>
        <vertAlign val="baseline"/>
        <sz val="10"/>
        <name val="Calibri Light"/>
        <family val="2"/>
        <scheme val="none"/>
      </font>
      <numFmt numFmtId="180" formatCode="0#&quot;.&quot;###&quot;.&quot;###&quot;/&quot;####&quot;-&quot;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 Light"/>
        <family val="2"/>
        <scheme val="none"/>
      </font>
      <numFmt numFmtId="193" formatCode="d\-mmm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  <protection locked="0" hidden="0"/>
    </dxf>
    <dxf>
      <font>
        <strike val="0"/>
        <outline val="0"/>
        <shadow val="0"/>
        <u val="none"/>
        <vertAlign val="baseline"/>
        <sz val="10"/>
        <name val="Calibri Light"/>
        <family val="2"/>
        <scheme val="none"/>
      </font>
      <numFmt numFmtId="190" formatCode="m/d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 Light"/>
        <family val="2"/>
        <scheme val="none"/>
      </font>
      <numFmt numFmtId="179" formatCode="0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/>
      </border>
      <protection locked="0" hidden="0"/>
    </dxf>
    <dxf>
      <font>
        <b/>
        <strike val="0"/>
        <outline val="0"/>
        <shadow val="0"/>
        <u val="none"/>
        <vertAlign val="baseline"/>
        <sz val="10"/>
        <color theme="0"/>
        <name val="Calibri Light"/>
        <family val="2"/>
        <scheme val="none"/>
      </font>
      <numFmt numFmtId="179" formatCode="000"/>
      <fill>
        <patternFill patternType="solid">
          <fgColor indexed="64"/>
          <bgColor theme="1" tint="0.499984740745262"/>
        </patternFill>
      </fill>
      <alignment horizontal="center" vertical="center" textRotation="0" wrapText="0" indent="0" justifyLastLine="0" shrinkToFit="0" readingOrder="0"/>
      <protection locked="1" hidden="0"/>
    </dxf>
    <dxf>
      <border>
        <top style="thin">
          <color rgb="FFFFFFFF"/>
        </top>
      </border>
    </dxf>
    <dxf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</border>
    </dxf>
    <dxf>
      <font>
        <strike val="0"/>
        <outline val="0"/>
        <shadow val="0"/>
        <u val="none"/>
        <vertAlign val="baseline"/>
        <sz val="10"/>
        <name val="Calibri Light"/>
        <family val="2"/>
        <scheme val="none"/>
      </font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0"/>
    </dxf>
    <dxf>
      <border>
        <bottom style="thin">
          <color rgb="FFFFFFFF"/>
        </bottom>
      </border>
    </dxf>
    <dxf>
      <font>
        <strike val="0"/>
        <outline val="0"/>
        <shadow val="0"/>
        <u val="none"/>
        <vertAlign val="baseline"/>
        <sz val="10"/>
        <name val="Calibri Light"/>
        <family val="2"/>
        <scheme val="none"/>
      </font>
      <fill>
        <patternFill patternType="none">
          <fgColor indexed="64"/>
          <bgColor auto="1"/>
        </patternFill>
      </fill>
      <alignment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  <protection locked="0" hidden="0"/>
    </dxf>
    <dxf>
      <font>
        <strike val="0"/>
        <outline val="0"/>
        <shadow val="0"/>
        <vertAlign val="baseline"/>
        <sz val="10"/>
      </font>
      <fill>
        <patternFill patternType="none">
          <fgColor indexed="64"/>
          <bgColor auto="1"/>
        </patternFill>
      </fill>
      <alignment horizontal="center" textRotation="0" indent="0" justifyLastLine="0" shrinkToFit="0" readingOrder="0"/>
      <border diagonalUp="0" diagonalDown="0" outline="0">
        <left style="hair">
          <color theme="1"/>
        </left>
        <right/>
        <top style="hair">
          <color theme="1"/>
        </top>
        <bottom style="hair">
          <color theme="1"/>
        </bottom>
      </border>
      <protection locked="0" hidden="0"/>
    </dxf>
    <dxf>
      <font>
        <strike val="0"/>
        <outline val="0"/>
        <shadow val="0"/>
        <vertAlign val="baseline"/>
        <sz val="10"/>
      </font>
      <fill>
        <patternFill patternType="solid">
          <fgColor indexed="64"/>
          <bgColor theme="0" tint="-4.9989318521683403E-2"/>
        </patternFill>
      </fill>
      <alignment horizontal="center" vertical="center" textRotation="0" indent="0" justifyLastLine="0" shrinkToFit="0" readingOrder="0"/>
      <border diagonalUp="0" diagonalDown="0" outline="0">
        <left style="hair">
          <color theme="1"/>
        </left>
        <right style="hair">
          <color theme="1"/>
        </right>
        <top style="hair">
          <color theme="1"/>
        </top>
        <bottom style="hair">
          <color theme="1"/>
        </bottom>
      </border>
      <protection locked="0" hidden="0"/>
    </dxf>
    <dxf>
      <font>
        <strike val="0"/>
        <outline val="0"/>
        <shadow val="0"/>
        <vertAlign val="baseline"/>
        <sz val="10"/>
      </font>
      <fill>
        <patternFill patternType="solid">
          <fgColor indexed="64"/>
          <bgColor theme="0" tint="-4.9989318521683403E-2"/>
        </patternFill>
      </fill>
      <alignment horizontal="center" vertical="center" textRotation="0" indent="0" justifyLastLine="0" shrinkToFit="0" readingOrder="0"/>
      <border diagonalUp="0" diagonalDown="0" outline="0">
        <left style="hair">
          <color theme="1"/>
        </left>
        <right style="hair">
          <color theme="1"/>
        </right>
        <top style="hair">
          <color theme="1"/>
        </top>
        <bottom style="hair">
          <color theme="1"/>
        </bottom>
      </border>
      <protection locked="0" hidden="0"/>
    </dxf>
    <dxf>
      <font>
        <strike val="0"/>
        <outline val="0"/>
        <shadow val="0"/>
        <vertAlign val="baseline"/>
        <sz val="10"/>
      </font>
      <fill>
        <patternFill patternType="none">
          <fgColor indexed="64"/>
          <bgColor auto="1"/>
        </patternFill>
      </fill>
      <border diagonalUp="0" diagonalDown="0" outline="0">
        <left style="hair">
          <color theme="1"/>
        </left>
        <right style="hair">
          <color theme="1"/>
        </right>
        <top style="hair">
          <color theme="1"/>
        </top>
        <bottom style="hair">
          <color theme="1"/>
        </bottom>
      </border>
      <protection locked="0" hidden="0"/>
    </dxf>
    <dxf>
      <font>
        <strike val="0"/>
        <outline val="0"/>
        <shadow val="0"/>
        <vertAlign val="baseline"/>
        <sz val="10"/>
      </font>
      <fill>
        <patternFill patternType="none">
          <fgColor indexed="64"/>
          <bgColor auto="1"/>
        </patternFill>
      </fill>
      <border diagonalUp="0" diagonalDown="0" outline="0">
        <left style="hair">
          <color theme="1"/>
        </left>
        <right style="hair">
          <color theme="1"/>
        </right>
        <top style="hair">
          <color theme="1"/>
        </top>
        <bottom style="hair">
          <color theme="1"/>
        </bottom>
      </border>
      <protection locked="0" hidden="0"/>
    </dxf>
    <dxf>
      <font>
        <strike val="0"/>
        <outline val="0"/>
        <shadow val="0"/>
        <vertAlign val="baseline"/>
        <sz val="10"/>
      </font>
      <fill>
        <patternFill patternType="none">
          <fgColor indexed="64"/>
          <bgColor auto="1"/>
        </patternFill>
      </fill>
      <border diagonalUp="0" diagonalDown="0" outline="0">
        <left style="hair">
          <color theme="1"/>
        </left>
        <right style="hair">
          <color theme="1"/>
        </right>
        <top style="hair">
          <color theme="1"/>
        </top>
        <bottom style="hair">
          <color theme="1"/>
        </bottom>
      </border>
      <protection locked="0" hidden="0"/>
    </dxf>
    <dxf>
      <font>
        <strike val="0"/>
        <outline val="0"/>
        <shadow val="0"/>
        <vertAlign val="baseline"/>
        <sz val="10"/>
      </font>
      <numFmt numFmtId="177" formatCode="&quot;(&quot;00&quot;)&quot;\ #\ ####&quot;-&quot;####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 Light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hair">
          <color theme="1"/>
        </left>
        <right style="hair">
          <color theme="1"/>
        </right>
        <top style="hair">
          <color theme="1"/>
        </top>
        <bottom style="hair">
          <color theme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 Light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hair">
          <color theme="1"/>
        </left>
        <right style="hair">
          <color theme="1"/>
        </right>
        <top style="hair">
          <color theme="1"/>
        </top>
        <bottom style="hair">
          <color theme="1"/>
        </bottom>
      </border>
      <protection locked="0" hidden="0"/>
    </dxf>
    <dxf>
      <font>
        <strike val="0"/>
        <outline val="0"/>
        <shadow val="0"/>
        <vertAlign val="baseline"/>
        <sz val="10"/>
      </font>
      <fill>
        <patternFill patternType="none">
          <fgColor indexed="64"/>
          <bgColor auto="1"/>
        </patternFill>
      </fill>
      <border diagonalUp="0" diagonalDown="0" outline="0">
        <left style="hair">
          <color theme="1"/>
        </left>
        <right style="hair">
          <color theme="1"/>
        </right>
        <top style="hair">
          <color theme="1"/>
        </top>
        <bottom style="hair">
          <color theme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 Light"/>
        <family val="2"/>
        <scheme val="none"/>
      </font>
      <numFmt numFmtId="181" formatCode="00#&quot;.&quot;###&quot;.&quot;###&quot;-&quot;0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theme="1"/>
        </left>
        <right style="hair">
          <color theme="1"/>
        </right>
        <top style="hair">
          <color theme="1"/>
        </top>
        <bottom style="hair">
          <color theme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 Light"/>
        <family val="2"/>
        <scheme val="none"/>
      </font>
      <numFmt numFmtId="180" formatCode="0#&quot;.&quot;###&quot;.&quot;###&quot;/&quot;####&quot;-&quot;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theme="1"/>
        </left>
        <right style="hair">
          <color theme="1"/>
        </right>
        <top style="hair">
          <color theme="1"/>
        </top>
        <bottom style="hair">
          <color theme="1"/>
        </bottom>
      </border>
      <protection locked="0" hidden="0"/>
    </dxf>
    <dxf>
      <font>
        <strike val="0"/>
        <outline val="0"/>
        <shadow val="0"/>
        <vertAlign val="baseline"/>
        <sz val="10"/>
      </font>
      <fill>
        <patternFill patternType="none">
          <fgColor indexed="64"/>
          <bgColor auto="1"/>
        </patternFill>
      </fill>
      <border diagonalUp="0" diagonalDown="0" outline="0">
        <left style="hair">
          <color theme="1"/>
        </left>
        <right style="hair">
          <color theme="1"/>
        </right>
        <top style="hair">
          <color theme="1"/>
        </top>
        <bottom style="hair">
          <color theme="1"/>
        </bottom>
      </border>
      <protection locked="0" hidden="0"/>
    </dxf>
    <dxf>
      <font>
        <strike val="0"/>
        <outline val="0"/>
        <shadow val="0"/>
        <vertAlign val="baseline"/>
        <sz val="10"/>
      </font>
      <fill>
        <patternFill patternType="none">
          <fgColor indexed="64"/>
          <bgColor auto="1"/>
        </patternFill>
      </fill>
      <border diagonalUp="0" diagonalDown="0" outline="0">
        <left style="hair">
          <color theme="1"/>
        </left>
        <right style="hair">
          <color theme="1"/>
        </right>
        <top style="hair">
          <color theme="1"/>
        </top>
        <bottom style="hair">
          <color theme="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 Light"/>
        <family val="2"/>
        <scheme val="none"/>
      </font>
      <numFmt numFmtId="179" formatCode="000"/>
      <fill>
        <patternFill patternType="solid">
          <fgColor indexed="64"/>
          <bgColor theme="1" tint="0.499984740745262"/>
        </patternFill>
      </fill>
      <alignment horizontal="center" vertical="center" textRotation="0" wrapText="0" indent="0" justifyLastLine="0" shrinkToFit="0" readingOrder="0"/>
      <border diagonalUp="0" diagonalDown="0">
        <left/>
        <right style="hair">
          <color theme="1"/>
        </right>
        <top style="hair">
          <color theme="1"/>
        </top>
        <bottom style="hair">
          <color theme="1"/>
        </bottom>
      </border>
      <protection locked="1" hidden="0"/>
    </dxf>
    <dxf>
      <border>
        <top style="hair">
          <color theme="1"/>
        </top>
      </border>
    </dxf>
    <dxf>
      <border diagonalUp="0" diagonalDown="0">
        <left style="hair">
          <color theme="1"/>
        </left>
        <right style="hair">
          <color theme="1"/>
        </right>
        <top style="hair">
          <color theme="1"/>
        </top>
        <bottom style="hair">
          <color theme="1"/>
        </bottom>
      </border>
    </dxf>
    <dxf>
      <font>
        <strike val="0"/>
        <outline val="0"/>
        <shadow val="0"/>
        <vertAlign val="baseline"/>
        <sz val="10"/>
        <family val="2"/>
      </font>
      <fill>
        <patternFill patternType="none">
          <fgColor indexed="64"/>
          <bgColor auto="1"/>
        </patternFill>
      </fill>
      <protection locked="1" hidden="0"/>
    </dxf>
    <dxf>
      <border>
        <bottom style="hair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 Light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hair">
          <color theme="1"/>
        </left>
        <right style="hair">
          <color theme="1"/>
        </right>
        <top/>
        <bottom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fgColor indexed="64"/>
          <bgColor auto="1"/>
        </patternFill>
      </fill>
      <alignment horizontal="center" textRotation="0" indent="0" justifyLastLine="0" shrinkToFit="0" readingOrder="0"/>
      <border diagonalUp="0" diagonalDown="0" outline="0">
        <left style="hair">
          <color theme="1"/>
        </left>
        <right/>
        <top style="hair">
          <color theme="1"/>
        </top>
        <bottom style="hair">
          <color theme="1"/>
        </bottom>
      </border>
      <protection locked="1" hidden="0"/>
    </dxf>
    <dxf>
      <fill>
        <patternFill patternType="solid">
          <fgColor indexed="64"/>
          <bgColor theme="0" tint="-4.9989318521683403E-2"/>
        </patternFill>
      </fill>
      <border diagonalUp="0" diagonalDown="0" outline="0">
        <left style="hair">
          <color theme="1"/>
        </left>
        <right style="hair">
          <color theme="1"/>
        </right>
        <top style="hair">
          <color theme="1"/>
        </top>
        <bottom style="hair">
          <color theme="1"/>
        </bottom>
      </border>
      <protection locked="0" hidden="0"/>
    </dxf>
    <dxf>
      <fill>
        <patternFill patternType="solid">
          <fgColor indexed="64"/>
          <bgColor theme="0" tint="-4.9989318521683403E-2"/>
        </patternFill>
      </fill>
      <border diagonalUp="0" diagonalDown="0" outline="0">
        <left style="hair">
          <color theme="1"/>
        </left>
        <right style="hair">
          <color theme="1"/>
        </right>
        <top style="hair">
          <color theme="1"/>
        </top>
        <bottom style="hair">
          <color theme="1"/>
        </bottom>
      </border>
      <protection locked="0" hidden="0"/>
    </dxf>
    <dxf>
      <fill>
        <patternFill patternType="none">
          <fgColor indexed="64"/>
          <bgColor auto="1"/>
        </patternFill>
      </fill>
      <border diagonalUp="0" diagonalDown="0" outline="0">
        <left style="hair">
          <color theme="1"/>
        </left>
        <right style="hair">
          <color theme="1"/>
        </right>
        <top style="hair">
          <color theme="1"/>
        </top>
        <bottom style="hair">
          <color theme="1"/>
        </bottom>
      </border>
      <protection locked="0" hidden="0"/>
    </dxf>
    <dxf>
      <fill>
        <patternFill patternType="none">
          <fgColor indexed="64"/>
          <bgColor auto="1"/>
        </patternFill>
      </fill>
      <border diagonalUp="0" diagonalDown="0" outline="0">
        <left style="hair">
          <color theme="1"/>
        </left>
        <right style="hair">
          <color theme="1"/>
        </right>
        <top style="hair">
          <color theme="1"/>
        </top>
        <bottom style="hair">
          <color theme="1"/>
        </bottom>
      </border>
      <protection locked="0" hidden="0"/>
    </dxf>
    <dxf>
      <fill>
        <patternFill patternType="none">
          <fgColor indexed="64"/>
          <bgColor auto="1"/>
        </patternFill>
      </fill>
      <border diagonalUp="0" diagonalDown="0" outline="0">
        <left style="hair">
          <color theme="1"/>
        </left>
        <right style="hair">
          <color theme="1"/>
        </right>
        <top style="hair">
          <color theme="1"/>
        </top>
        <bottom style="hair">
          <color theme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77" formatCode="&quot;(&quot;00&quot;)&quot;\ #\ ####&quot;-&quot;####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 Light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hair">
          <color theme="1"/>
        </left>
        <right style="hair">
          <color theme="1"/>
        </right>
        <top style="hair">
          <color theme="1"/>
        </top>
        <bottom style="hair">
          <color theme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 Light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hair">
          <color theme="1"/>
        </left>
        <right style="hair">
          <color theme="1"/>
        </right>
        <top style="hair">
          <color theme="1"/>
        </top>
        <bottom style="hair">
          <color theme="1"/>
        </bottom>
      </border>
      <protection locked="0" hidden="0"/>
    </dxf>
    <dxf>
      <fill>
        <patternFill patternType="none">
          <fgColor indexed="64"/>
          <bgColor auto="1"/>
        </patternFill>
      </fill>
      <border diagonalUp="0" diagonalDown="0" outline="0">
        <left style="hair">
          <color theme="1"/>
        </left>
        <right style="hair">
          <color theme="1"/>
        </right>
        <top style="hair">
          <color theme="1"/>
        </top>
        <bottom style="hair">
          <color theme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 Light"/>
        <family val="2"/>
        <scheme val="none"/>
      </font>
      <numFmt numFmtId="181" formatCode="00#&quot;.&quot;###&quot;.&quot;###&quot;-&quot;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theme="1"/>
        </left>
        <right style="hair">
          <color theme="1"/>
        </right>
        <top style="hair">
          <color theme="1"/>
        </top>
        <bottom style="hair">
          <color theme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 Light"/>
        <family val="2"/>
        <scheme val="none"/>
      </font>
      <numFmt numFmtId="180" formatCode="0#&quot;.&quot;###&quot;.&quot;###&quot;/&quot;####&quot;-&quot;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theme="1"/>
        </left>
        <right style="hair">
          <color theme="1"/>
        </right>
        <top style="hair">
          <color theme="1"/>
        </top>
        <bottom style="hair">
          <color theme="1"/>
        </bottom>
      </border>
      <protection locked="0" hidden="0"/>
    </dxf>
    <dxf>
      <fill>
        <patternFill patternType="none">
          <fgColor indexed="64"/>
          <bgColor auto="1"/>
        </patternFill>
      </fill>
      <border diagonalUp="0" diagonalDown="0" outline="0">
        <left style="hair">
          <color theme="1"/>
        </left>
        <right style="hair">
          <color theme="1"/>
        </right>
        <top style="hair">
          <color theme="1"/>
        </top>
        <bottom style="hair">
          <color theme="1"/>
        </bottom>
      </border>
      <protection locked="0" hidden="0"/>
    </dxf>
    <dxf>
      <fill>
        <patternFill patternType="none">
          <fgColor indexed="64"/>
          <bgColor auto="1"/>
        </patternFill>
      </fill>
      <border diagonalUp="0" diagonalDown="0" outline="0">
        <left style="hair">
          <color theme="1"/>
        </left>
        <right style="hair">
          <color theme="1"/>
        </right>
        <top style="hair">
          <color theme="1"/>
        </top>
        <bottom style="hair">
          <color theme="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 Light"/>
        <family val="2"/>
        <scheme val="none"/>
      </font>
      <numFmt numFmtId="179" formatCode="000"/>
      <fill>
        <patternFill patternType="solid">
          <fgColor indexed="64"/>
          <bgColor theme="1" tint="0.499984740745262"/>
        </patternFill>
      </fill>
      <alignment horizontal="center" vertical="center" textRotation="0" wrapText="0" indent="0" justifyLastLine="0" shrinkToFit="0" readingOrder="0"/>
      <border diagonalUp="0" diagonalDown="0">
        <left/>
        <right style="hair">
          <color theme="1"/>
        </right>
        <top style="hair">
          <color theme="1"/>
        </top>
        <bottom style="hair">
          <color theme="1"/>
        </bottom>
      </border>
      <protection locked="1" hidden="0"/>
    </dxf>
    <dxf>
      <border>
        <top style="hair">
          <color theme="1"/>
        </top>
      </border>
    </dxf>
    <dxf>
      <border diagonalUp="0" diagonalDown="0">
        <left style="hair">
          <color theme="1"/>
        </left>
        <right style="hair">
          <color theme="1"/>
        </right>
        <top style="hair">
          <color theme="1"/>
        </top>
        <bottom style="hair">
          <color theme="1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>
        <bottom style="hair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 Light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hair">
          <color theme="1"/>
        </left>
        <right style="hair">
          <color theme="1"/>
        </right>
        <top/>
        <bottom/>
        <vertical style="hair">
          <color theme="1"/>
        </vertical>
        <horizontal style="hair">
          <color theme="1"/>
        </horizontal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theme="5" tint="0.39997558519241921"/>
        </right>
        <top style="thin">
          <color theme="5" tint="0.39997558519241921"/>
        </top>
        <bottom style="thin">
          <color theme="5" tint="0.3999755851924192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5" tint="0.39997558519241921"/>
        </top>
        <bottom style="thin">
          <color theme="5" tint="0.3999755851924192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5" tint="0.39997558519241921"/>
        </top>
        <bottom style="thin">
          <color theme="5" tint="0.3999755851924192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5" tint="0.39997558519241921"/>
        </top>
        <bottom style="thin">
          <color theme="5" tint="0.3999755851924192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5" tint="0.39997558519241921"/>
        </top>
        <bottom style="thin">
          <color theme="5" tint="0.3999755851924192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5" tint="0.39997558519241921"/>
        </top>
        <bottom style="thin">
          <color theme="5" tint="0.3999755851924192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5" tint="0.39997558519241921"/>
        </top>
        <bottom style="thin">
          <color theme="5" tint="0.3999755851924192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5" tint="0.39997558519241921"/>
        </top>
        <bottom style="thin">
          <color theme="5" tint="0.3999755851924192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5" tint="0.39997558519241921"/>
        </top>
        <bottom style="thin">
          <color theme="5" tint="0.3999755851924192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5" tint="0.39997558519241921"/>
        </top>
        <bottom style="thin">
          <color theme="5" tint="0.3999755851924192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5" tint="0.39997558519241921"/>
        </top>
        <bottom style="thin">
          <color theme="5" tint="0.3999755851924192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5" tint="0.39997558519241921"/>
        </top>
        <bottom style="thin">
          <color theme="5" tint="0.3999755851924192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5" tint="0.39997558519241921"/>
        </top>
        <bottom style="thin">
          <color theme="5" tint="0.3999755851924192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5" tint="0.39997558519241921"/>
        </top>
        <bottom style="thin">
          <color theme="5" tint="0.3999755851924192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5" tint="0.39997558519241921"/>
        </top>
        <bottom style="thin">
          <color theme="5" tint="0.3999755851924192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5" tint="0.39997558519241921"/>
        </top>
        <bottom style="thin">
          <color theme="5" tint="0.3999755851924192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5" tint="0.39997558519241921"/>
        </top>
        <bottom style="thin">
          <color theme="5" tint="0.3999755851924192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none">
          <fgColor theme="5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5" tint="0.39997558519241921"/>
        </top>
        <bottom style="thin">
          <color theme="5" tint="0.3999755851924192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 tint="-4.9989318521683403E-2"/>
        <name val="Calibri"/>
        <family val="2"/>
        <scheme val="minor"/>
      </font>
      <numFmt numFmtId="167" formatCode="0000"/>
      <fill>
        <patternFill patternType="solid">
          <fgColor indexed="64"/>
          <bgColor theme="2" tint="-0.249977111117893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70" formatCode="_-&quot;R$&quot;* #,##0.00_-;\-&quot;R$&quot;* #,##0.00_-;_-&quot;R$&quot;* &quot;-&quot;??_-;_-@_-"/>
      <fill>
        <patternFill patternType="none">
          <fgColor theme="5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5" tint="0.39997558519241921"/>
        </top>
        <bottom style="thin">
          <color theme="5" tint="0.3999755851924192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72" formatCode="0000#"/>
      <fill>
        <patternFill patternType="none">
          <fgColor theme="5" tint="0.79998168889431442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5" tint="0.39997558519241921"/>
        </top>
        <bottom style="thin">
          <color theme="5" tint="0.3999755851924192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72" formatCode="0000#"/>
      <fill>
        <patternFill patternType="none">
          <fgColor theme="5" tint="0.79998168889431442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 style="thin">
          <color theme="5" tint="0.39997558519241921"/>
        </top>
        <bottom style="thin">
          <color theme="5" tint="0.3999755851924192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72" formatCode="0000#"/>
      <fill>
        <patternFill patternType="none">
          <fgColor theme="5" tint="0.79998168889431442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5" tint="0.39997558519241921"/>
        </top>
        <bottom style="thin">
          <color theme="5" tint="0.3999755851924192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00#"/>
      <fill>
        <patternFill patternType="none">
          <fgColor theme="5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5" tint="0.39997558519241921"/>
        </top>
        <bottom style="thin">
          <color theme="5" tint="0.3999755851924192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 tint="-4.9989318521683403E-2"/>
        <name val="Calibri"/>
        <family val="2"/>
        <scheme val="minor"/>
      </font>
      <numFmt numFmtId="167" formatCode="0000"/>
      <fill>
        <patternFill patternType="solid">
          <fgColor indexed="64"/>
          <bgColor theme="2" tint="-0.249977111117893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rgb="FFE7E6E6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none">
          <fgColor theme="5" tint="0.79998168889431442"/>
          <bgColor auto="1"/>
        </patternFill>
      </fill>
      <alignment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theme="2"/>
        </left>
        <right style="thin">
          <color theme="2"/>
        </right>
        <top/>
        <bottom/>
      </border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/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  <protection locked="0" hidden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  <protection locked="0" hidden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  <protection locked="0" hidden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  <protection locked="0" hidden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  <protection locked="0" hidden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  <protection locked="0" hidden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  <protection locked="0" hidden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  <protection locked="0" hidden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  <protection locked="0" hidden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  <protection locked="0" hidden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  <protection locked="0" hidden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  <protection locked="0" hidden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  <protection locked="0" hidden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  <protection locked="0" hidden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ck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 style="hair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  <protection locked="0" hidden="0"/>
    </dxf>
    <dxf>
      <font>
        <b/>
        <strike val="0"/>
        <outline val="0"/>
        <shadow val="0"/>
        <u val="none"/>
        <vertAlign val="baseline"/>
        <sz val="10"/>
        <name val="Calibri"/>
        <family val="2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  <protection locked="0" hidden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numFmt numFmtId="190" formatCode="m/d/yyyy"/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  <protection locked="1" hidden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90" formatCode="m/d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  <protection locked="0" hidden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numFmt numFmtId="190" formatCode="m/d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  <protection locked="0" hidden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  <protection locked="1" hidden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  <protection locked="0" hidden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numFmt numFmtId="190" formatCode="m/d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  <protection locked="0" hidden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  <protection locked="1" hidden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fill>
        <patternFill patternType="solid">
          <fgColor indexed="64"/>
          <bgColor theme="3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  <protection locked="1" hidden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numFmt numFmtId="0" formatCode="General"/>
      <fill>
        <patternFill patternType="solid">
          <fgColor indexed="64"/>
          <bgColor theme="3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  <protection locked="1" hidden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fill>
        <patternFill patternType="solid">
          <fgColor indexed="64"/>
          <bgColor theme="3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  <protection locked="1" hidden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  <protection locked="0" hidden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  <protection locked="0" hidden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  <protection locked="0" hidden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  <protection locked="0" hidden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fill>
        <patternFill patternType="solid">
          <fgColor indexed="64"/>
          <bgColor theme="3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  <protection locked="1" hidden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fill>
        <patternFill patternType="solid">
          <fgColor indexed="64"/>
          <bgColor theme="3" tint="0.39997558519241921"/>
        </patternFill>
      </fill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  <protection locked="1" hidden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  <protection locked="0" hidden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fill>
        <patternFill patternType="solid">
          <fgColor indexed="64"/>
          <bgColor theme="3" tint="0.39997558519241921"/>
        </patternFill>
      </fill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  <protection locked="0" hidden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  <protection locked="0" hidden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  <protection locked="0" hidden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numFmt numFmtId="177" formatCode="&quot;(&quot;00&quot;)&quot;\ #\ ####&quot;-&quot;####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78" formatCode="&quot;(&quot;00&quot;)&quot;\ ####&quot;-&quot;####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  <protection locked="0" hidden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numFmt numFmtId="176" formatCode="00&quot;.&quot;###&quot;-&quot;###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  <protection locked="0" hidden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  <protection locked="0" hidden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  <protection locked="0" hidden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  <protection locked="0" hidden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  <protection locked="0" hidden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numFmt numFmtId="175" formatCode="000&quot;.&quot;#####&quot;.&quot;##&quot;-&quot;#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  <protection locked="0" hidden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  <protection locked="0" hidden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  <protection locked="0" hidden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numFmt numFmtId="174" formatCode="0&quot;.&quot;###&quot;.&quot;###&quot;-&quot;#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  <protection locked="0" hidden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numFmt numFmtId="173" formatCode="000&quot;.&quot;###&quot;.&quot;###&quot;-&quot;##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  <protection locked="0" hidden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  <protection locked="0" hidden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  <protection locked="0" hidden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  <protection locked="0" hidden="0"/>
    </dxf>
    <dxf>
      <font>
        <b/>
        <strike val="0"/>
        <outline val="0"/>
        <shadow val="0"/>
        <u val="none"/>
        <vertAlign val="baseline"/>
        <sz val="10"/>
        <color theme="0" tint="-4.9989318521683403E-2"/>
        <name val="Calibri"/>
        <family val="2"/>
        <scheme val="minor"/>
      </font>
      <numFmt numFmtId="0" formatCode="General"/>
      <fill>
        <patternFill patternType="solid">
          <fgColor indexed="64"/>
          <bgColor theme="2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90" formatCode="m/d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90" formatCode="m/d/yyyy"/>
      <fill>
        <patternFill patternType="solid">
          <fgColor indexed="64"/>
          <bgColor theme="1" tint="0.49998474074526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  <protection locked="0" hidden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numFmt numFmtId="190" formatCode="m/d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  <protection locked="0" hidden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  <protection locked="0" hidden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  <protection locked="0" hidden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  <protection locked="0" hidden="0"/>
    </dxf>
    <dxf>
      <font>
        <b/>
        <strike val="0"/>
        <outline val="0"/>
        <shadow val="0"/>
        <u val="none"/>
        <vertAlign val="baseline"/>
        <sz val="10"/>
        <color theme="0" tint="-4.9989318521683403E-2"/>
        <name val="Calibri"/>
        <family val="2"/>
        <scheme val="minor"/>
      </font>
      <numFmt numFmtId="167" formatCode="0000"/>
      <fill>
        <patternFill patternType="solid">
          <fgColor indexed="64"/>
          <bgColor theme="2" tint="-0.249977111117893"/>
        </patternFill>
      </fill>
      <alignment horizontal="center" vertical="center" textRotation="0" wrapText="0" indent="0" justifyLastLine="0" shrinkToFit="0" readingOrder="0"/>
      <border diagonalUp="0" diagonalDown="0">
        <left/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  <protection locked="1" hidden="0"/>
    </dxf>
    <dxf>
      <border>
        <top style="hair">
          <color auto="1"/>
        </top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border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 style="hair">
          <color auto="1"/>
        </horizontal>
      </border>
      <protection locked="1" hidden="0"/>
    </dxf>
    <dxf>
      <fill>
        <patternFill>
          <bgColor rgb="FFFF0000"/>
        </patternFill>
      </fill>
    </dxf>
    <dxf>
      <font>
        <b/>
        <i val="0"/>
        <color theme="9" tint="-0.499984740745262"/>
      </font>
      <fill>
        <patternFill>
          <bgColor theme="9" tint="0.79998168889431442"/>
        </patternFill>
      </fill>
    </dxf>
    <dxf>
      <font>
        <b/>
        <i val="0"/>
        <color theme="2" tint="-0.749961851863155"/>
      </font>
      <fill>
        <patternFill>
          <bgColor theme="6" tint="0.39994506668294322"/>
        </patternFill>
      </fill>
    </dxf>
    <dxf>
      <font>
        <b/>
        <i val="0"/>
        <color theme="7" tint="-0.499984740745262"/>
      </font>
      <fill>
        <patternFill>
          <bgColor theme="7" tint="0.59996337778862885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theme="7" tint="0.59996337778862885"/>
        </patternFill>
      </fill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alignment horizontal="center"/>
    </dxf>
    <dxf>
      <alignment horizontal="center"/>
    </dxf>
    <dxf>
      <alignment vertical="center"/>
    </dxf>
    <dxf>
      <alignment vertical="center"/>
    </dxf>
    <dxf>
      <alignment wrapText="1"/>
    </dxf>
    <dxf>
      <alignment wrapText="1"/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wrapText="1"/>
    </dxf>
    <dxf>
      <alignment wrapText="1"/>
    </dxf>
    <dxf>
      <alignment wrapText="1"/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90" formatCode="m/d/yyyy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90" formatCode="m/d/yyyy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90" formatCode="m/d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90" formatCode="m/d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90" formatCode="m/d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91" formatCode="_(* #,##0_);_(* \(#,##0\);_(* &quot;-&quot;??_);_(@_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90" formatCode="m/d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7" formatCode="0000"/>
      <fill>
        <patternFill patternType="solid">
          <fgColor indexed="64"/>
          <bgColor theme="1" tint="0.49998474074526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hair">
          <color auto="1"/>
        </right>
        <top style="hair">
          <color auto="1"/>
        </top>
        <bottom/>
      </border>
      <protection locked="1" hidden="0"/>
    </dxf>
    <dxf>
      <border outline="0">
        <top style="hair">
          <color auto="1"/>
        </top>
      </border>
    </dxf>
    <dxf>
      <border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protection locked="1" hidden="0"/>
    </dxf>
    <dxf>
      <border outline="0">
        <bottom style="hair">
          <color auto="1"/>
        </bottom>
      </border>
    </dxf>
    <dxf>
      <font>
        <b val="0"/>
        <strike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protection locked="1" hidden="0"/>
    </dxf>
    <dxf>
      <fill>
        <patternFill>
          <bgColor rgb="FFD1CBAF"/>
        </patternFill>
      </fill>
    </dxf>
    <dxf>
      <font>
        <b/>
        <i val="0"/>
        <color rgb="FFD6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90" formatCode="m/d/yyyy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7" formatCode="0000"/>
      <fill>
        <patternFill patternType="solid">
          <fgColor indexed="64"/>
          <bgColor theme="1" tint="0.49998474074526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hair">
          <color auto="1"/>
        </right>
        <top style="hair">
          <color auto="1"/>
        </top>
        <bottom/>
      </border>
      <protection locked="1" hidden="0"/>
    </dxf>
    <dxf>
      <border outline="0">
        <top style="hair">
          <color auto="1"/>
        </top>
      </border>
    </dxf>
    <dxf>
      <border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strike val="0"/>
        <outline val="0"/>
        <shadow val="0"/>
        <u val="none"/>
        <vertAlign val="baseline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protection locked="0" hidden="0"/>
    </dxf>
    <dxf>
      <border outline="0">
        <bottom style="hair">
          <color auto="1"/>
        </bottom>
      </border>
    </dxf>
    <dxf>
      <font>
        <b val="0"/>
        <strike val="0"/>
        <outline val="0"/>
        <shadow val="0"/>
        <u val="none"/>
        <vertAlign val="baseline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protection locked="0" hidden="0"/>
    </dxf>
    <dxf>
      <font>
        <sz val="8"/>
        <color theme="1"/>
      </font>
      <border>
        <bottom style="thin">
          <color rgb="FF4F81BD"/>
        </bottom>
        <vertical/>
        <horizontal/>
      </border>
    </dxf>
    <dxf>
      <font>
        <sz val="8"/>
        <color theme="1"/>
      </font>
      <border>
        <left style="thin">
          <color rgb="FF4F81BD"/>
        </left>
        <right style="thin">
          <color rgb="FF4F81BD"/>
        </right>
        <top style="thin">
          <color rgb="FF4F81BD"/>
        </top>
        <bottom style="thin">
          <color rgb="FF4F81BD"/>
        </bottom>
        <vertical/>
        <horizontal/>
      </border>
    </dxf>
    <dxf>
      <font>
        <sz val="8"/>
        <color theme="1"/>
      </font>
      <border>
        <bottom style="thin">
          <color theme="4"/>
        </bottom>
        <vertical/>
        <horizontal/>
      </border>
    </dxf>
    <dxf>
      <font>
        <sz val="8"/>
        <color theme="1"/>
      </font>
      <border>
        <left style="hair">
          <color rgb="FF640000"/>
        </left>
        <right style="hair">
          <color rgb="FF640000"/>
        </right>
        <top style="hair">
          <color rgb="FF640000"/>
        </top>
        <bottom style="hair">
          <color rgb="FF640000"/>
        </bottom>
        <vertical/>
        <horizontal/>
      </border>
    </dxf>
    <dxf>
      <border>
        <top style="thin">
          <color rgb="FF002060"/>
        </top>
        <bottom style="thin">
          <color rgb="FF002060"/>
        </bottom>
      </border>
    </dxf>
    <dxf>
      <border>
        <top style="thin">
          <color rgb="FF002060"/>
        </top>
        <bottom style="thin">
          <color rgb="FF002060"/>
        </bottom>
      </border>
    </dxf>
    <dxf>
      <font>
        <color auto="1"/>
      </font>
    </dxf>
    <dxf>
      <font>
        <b/>
        <color theme="1"/>
      </font>
    </dxf>
    <dxf>
      <font>
        <color auto="1"/>
      </font>
    </dxf>
    <dxf>
      <font>
        <b/>
        <color theme="1"/>
      </font>
    </dxf>
    <dxf>
      <border>
        <left style="hair">
          <color rgb="FF00B0F0"/>
        </left>
        <right style="hair">
          <color rgb="FF00B0F0"/>
        </right>
        <top style="hair">
          <color rgb="FF00B0F0"/>
        </top>
        <bottom style="hair">
          <color rgb="FF00B0F0"/>
        </bottom>
        <vertical style="hair">
          <color rgb="FF00B0F0"/>
        </vertical>
        <horizontal style="hair">
          <color rgb="FF00B0F0"/>
        </horizontal>
      </border>
    </dxf>
    <dxf>
      <border>
        <top style="hair">
          <color rgb="FF00B0F0"/>
        </top>
        <bottom style="hair">
          <color rgb="FF00B0F0"/>
        </bottom>
      </border>
    </dxf>
    <dxf>
      <font>
        <b/>
        <color theme="1"/>
      </font>
      <fill>
        <patternFill patternType="solid">
          <fgColor theme="0"/>
          <bgColor theme="0"/>
        </patternFill>
      </fill>
      <border>
        <top style="thin">
          <color rgb="FF00B0F0"/>
        </top>
        <bottom style="thin">
          <color rgb="FF00B0F0"/>
        </bottom>
      </border>
    </dxf>
    <dxf>
      <font>
        <b/>
        <i val="0"/>
        <color theme="0"/>
      </font>
      <fill>
        <patternFill>
          <bgColor rgb="FF002060"/>
        </patternFill>
      </fill>
      <border>
        <top style="thin">
          <color theme="0"/>
        </top>
        <bottom style="thin">
          <color theme="0"/>
        </bottom>
      </border>
    </dxf>
    <dxf>
      <font>
        <color theme="1"/>
      </font>
      <border>
        <left style="hair">
          <color rgb="FF0070C0"/>
        </left>
        <right style="hair">
          <color rgb="FF0070C0"/>
        </right>
        <top style="hair">
          <color rgb="FF0070C0"/>
        </top>
        <bottom style="hair">
          <color rgb="FF0070C0"/>
        </bottom>
        <vertical style="hair">
          <color rgb="FF0070C0"/>
        </vertical>
        <horizontal style="hair">
          <color rgb="FF0070C0"/>
        </horizontal>
      </border>
    </dxf>
    <dxf>
      <border>
        <top style="thin">
          <color rgb="FF640000"/>
        </top>
        <bottom style="thin">
          <color rgb="FF640000"/>
        </bottom>
      </border>
    </dxf>
    <dxf>
      <border>
        <top style="thin">
          <color rgb="FF640000"/>
        </top>
        <bottom style="thin">
          <color rgb="FF640000"/>
        </bottom>
      </border>
    </dxf>
    <dxf>
      <font>
        <b/>
        <color theme="5"/>
      </font>
    </dxf>
    <dxf>
      <font>
        <b/>
        <color theme="1"/>
      </font>
    </dxf>
    <dxf>
      <font>
        <b/>
        <color theme="5"/>
      </font>
    </dxf>
    <dxf>
      <font>
        <b/>
        <color theme="1"/>
      </font>
    </dxf>
    <dxf>
      <fill>
        <patternFill patternType="solid">
          <fgColor theme="5" tint="0.79998168889431442"/>
          <bgColor theme="5" tint="0.79998168889431442"/>
        </patternFill>
      </fill>
      <border>
        <left style="thin">
          <color theme="5" tint="0.59999389629810485"/>
        </left>
        <right style="thin">
          <color theme="5" tint="0.59999389629810485"/>
        </right>
        <top style="thin">
          <color theme="5" tint="0.59999389629810485"/>
        </top>
        <bottom style="thin">
          <color theme="5" tint="0.59999389629810485"/>
        </bottom>
        <vertical style="thin">
          <color theme="5" tint="0.59999389629810485"/>
        </vertical>
        <horizontal style="thin">
          <color theme="5" tint="0.59999389629810485"/>
        </horizontal>
      </border>
    </dxf>
    <dxf>
      <fill>
        <patternFill patternType="solid">
          <fgColor rgb="FF640000"/>
          <bgColor theme="0" tint="-4.9989318521683403E-2"/>
        </patternFill>
      </fill>
      <border>
        <top style="thin">
          <color theme="5" tint="0.59999389629810485"/>
        </top>
        <bottom style="thin">
          <color theme="5" tint="0.59999389629810485"/>
        </bottom>
      </border>
    </dxf>
    <dxf>
      <font>
        <b/>
        <color theme="1"/>
      </font>
      <fill>
        <patternFill patternType="solid">
          <fgColor theme="0"/>
          <bgColor theme="0"/>
        </patternFill>
      </fill>
      <border>
        <top style="thin">
          <color theme="5"/>
        </top>
        <bottom style="thin">
          <color theme="5"/>
        </bottom>
      </border>
    </dxf>
    <dxf>
      <font>
        <b/>
        <i val="0"/>
        <color theme="0"/>
      </font>
      <fill>
        <patternFill>
          <bgColor rgb="FF800000"/>
        </patternFill>
      </fill>
      <border>
        <top style="thin">
          <color theme="0"/>
        </top>
        <bottom style="thin">
          <color theme="0"/>
        </bottom>
      </border>
    </dxf>
    <dxf>
      <font>
        <color theme="1"/>
      </font>
      <border>
        <left style="hair">
          <color rgb="FFFF9393"/>
        </left>
        <right style="hair">
          <color rgb="FFFF9393"/>
        </right>
        <top style="hair">
          <color rgb="FFFF9393"/>
        </top>
        <bottom style="hair">
          <color rgb="FFFF9393"/>
        </bottom>
        <vertical style="hair">
          <color rgb="FFFF9393"/>
        </vertical>
        <horizontal style="hair">
          <color rgb="FFFF9393"/>
        </horizontal>
      </border>
    </dxf>
    <dxf>
      <fill>
        <patternFill>
          <bgColor rgb="FFD9EFFF"/>
        </patternFill>
      </fill>
    </dxf>
    <dxf>
      <font>
        <b/>
        <i val="0"/>
        <color theme="0"/>
      </font>
      <fill>
        <patternFill patternType="solid">
          <fgColor auto="1"/>
          <bgColor rgb="FF002060"/>
        </patternFill>
      </fill>
    </dxf>
    <dxf>
      <fill>
        <patternFill>
          <bgColor rgb="FFD9EFFF"/>
        </patternFill>
      </fill>
    </dxf>
    <dxf>
      <font>
        <b/>
        <i val="0"/>
        <color theme="0"/>
      </font>
      <fill>
        <gradientFill degree="270">
          <stop position="0">
            <color theme="0"/>
          </stop>
          <stop position="1">
            <color rgb="FF002060"/>
          </stop>
        </gradientFill>
      </fill>
    </dxf>
    <dxf>
      <fill>
        <patternFill>
          <bgColor rgb="FFFFEFEF"/>
        </patternFill>
      </fill>
    </dxf>
    <dxf>
      <font>
        <b/>
        <i val="0"/>
        <color theme="0"/>
      </font>
      <fill>
        <patternFill>
          <bgColor rgb="FF640000"/>
        </patternFill>
      </fill>
    </dxf>
    <dxf>
      <font>
        <b/>
        <i val="0"/>
        <sz val="6"/>
      </font>
      <fill>
        <gradientFill degree="90">
          <stop position="0">
            <color rgb="FF640000"/>
          </stop>
          <stop position="0.5">
            <color theme="0"/>
          </stop>
          <stop position="1">
            <color rgb="FF640000"/>
          </stop>
        </gradientFill>
      </fill>
    </dxf>
    <dxf>
      <fill>
        <patternFill patternType="none">
          <bgColor auto="1"/>
        </patternFill>
      </fill>
    </dxf>
  </dxfs>
  <tableStyles count="9" defaultTableStyle="TableStyleMedium2" defaultPivotStyle="PivotStyleLight16">
    <tableStyle name="Estilo de Segmentação de Dados 1" pivot="0" table="0" count="10" xr9:uid="{81E7D4F7-0C35-4F5E-8DAE-84DA7428E755}">
      <tableStyleElement type="wholeTable" dxfId="1416"/>
      <tableStyleElement type="headerRow" dxfId="1415"/>
    </tableStyle>
    <tableStyle name="Estilo de Tabela 1" pivot="0" count="2" xr9:uid="{00000000-0011-0000-FFFF-FFFF00000000}">
      <tableStyleElement type="headerRow" dxfId="1414"/>
      <tableStyleElement type="firstRowStripe" dxfId="1413"/>
    </tableStyle>
    <tableStyle name="Estilo de Tabela 1 2" pivot="0" count="2" xr9:uid="{BEE08E2E-0C91-4A85-9707-9E37BC02A056}">
      <tableStyleElement type="headerRow" dxfId="1412"/>
      <tableStyleElement type="firstRowStripe" dxfId="1411"/>
    </tableStyle>
    <tableStyle name="Estilo de Tabela 1 2 2" pivot="0" count="2" xr9:uid="{89FBF822-85C5-4677-8C00-CE1140711B5F}">
      <tableStyleElement type="headerRow" dxfId="1410"/>
      <tableStyleElement type="firstRowStripe" dxfId="1409"/>
    </tableStyle>
    <tableStyle name="Invisible" pivot="0" table="0" count="0" xr9:uid="{0EA2AC27-E32F-46F9-AD7D-A6253ACBDB5D}"/>
    <tableStyle name="PivotStyleLight3 2" table="0" count="11" xr9:uid="{4ADBA39F-A70B-4E7F-B9FB-C5A8F8C3E604}">
      <tableStyleElement type="wholeTable" dxfId="1408"/>
      <tableStyleElement type="headerRow" dxfId="1407"/>
      <tableStyleElement type="totalRow" dxfId="1406"/>
      <tableStyleElement type="firstRowStripe" dxfId="1405"/>
      <tableStyleElement type="firstColumnStripe" dxfId="1404"/>
      <tableStyleElement type="firstSubtotalRow" dxfId="1403"/>
      <tableStyleElement type="secondSubtotalRow" dxfId="1402"/>
      <tableStyleElement type="firstRowSubheading" dxfId="1401"/>
      <tableStyleElement type="secondRowSubheading" dxfId="1400"/>
      <tableStyleElement type="pageFieldLabels" dxfId="1399"/>
      <tableStyleElement type="pageFieldValues" dxfId="1398"/>
    </tableStyle>
    <tableStyle name="PivotStyleLight3 2 2" table="0" count="11" xr9:uid="{B03C4908-0DF3-492E-BF9F-6750AE2DD4F3}">
      <tableStyleElement type="wholeTable" dxfId="1397"/>
      <tableStyleElement type="headerRow" dxfId="1396"/>
      <tableStyleElement type="totalRow" dxfId="1395"/>
      <tableStyleElement type="firstRowStripe" dxfId="1394"/>
      <tableStyleElement type="firstColumnStripe" dxfId="1393"/>
      <tableStyleElement type="firstSubtotalRow" dxfId="1392"/>
      <tableStyleElement type="secondSubtotalRow" dxfId="1391"/>
      <tableStyleElement type="firstRowSubheading" dxfId="1390"/>
      <tableStyleElement type="secondRowSubheading" dxfId="1389"/>
      <tableStyleElement type="pageFieldLabels" dxfId="1388"/>
      <tableStyleElement type="pageFieldValues" dxfId="1387"/>
    </tableStyle>
    <tableStyle name="SlicerStyleLight1 2" pivot="0" table="0" count="10" xr9:uid="{75C8AD4D-14FD-47F3-B8D3-D3937932A67E}">
      <tableStyleElement type="wholeTable" dxfId="1386"/>
      <tableStyleElement type="headerRow" dxfId="1385"/>
    </tableStyle>
    <tableStyle name="SlicerStyleOther2 2" pivot="0" table="0" count="10" xr9:uid="{A7DC35D7-5DBE-4C0B-AB66-ED2A61F5069F}">
      <tableStyleElement type="wholeTable" dxfId="1384"/>
      <tableStyleElement type="headerRow" dxfId="1383"/>
    </tableStyle>
  </tableStyles>
  <colors>
    <mruColors>
      <color rgb="FFD60000"/>
      <color rgb="FFD1CBAF"/>
      <color rgb="FFD9F5FF"/>
      <color rgb="FFD9EFFF"/>
      <color rgb="FF006666"/>
      <color rgb="FF640000"/>
      <color rgb="FFFF9393"/>
      <color rgb="FF7E0000"/>
      <color rgb="FFFCE5E0"/>
      <color rgb="FFA40000"/>
    </mruColors>
  </colors>
  <extLst>
    <ext xmlns:x14="http://schemas.microsoft.com/office/spreadsheetml/2009/9/main" uri="{46F421CA-312F-682f-3DD2-61675219B42D}">
      <x14:dxfs count="24">
        <dxf>
          <font>
            <sz val="8"/>
            <color theme="1"/>
          </font>
          <fill>
            <gradientFill degree="90">
              <stop position="0">
                <color rgb="FFF8E162"/>
              </stop>
              <stop position="1">
                <color rgb="FFFCF7F4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/>
          </font>
          <fill>
            <gradientFill degree="90">
              <stop position="0">
                <color rgb="FFF8E162"/>
              </stop>
              <stop position="1">
                <color rgb="FFFCF7F4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sz val="8"/>
            <color theme="1"/>
          </font>
          <fill>
            <gradientFill degree="90">
              <stop position="0">
                <color rgb="FFF8E162"/>
              </stop>
              <stop position="1">
                <color rgb="FFFCF7F4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sz val="8"/>
            <color theme="1"/>
          </font>
          <fill>
            <gradientFill degree="90">
              <stop position="0">
                <color rgb="FFF8E162"/>
              </stop>
              <stop position="1">
                <color rgb="FFFCF7F4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sz val="8"/>
            <color rgb="FF828282"/>
          </font>
          <fill>
            <gradientFill degree="90">
              <stop position="0">
                <color rgb="FFD1E0F5"/>
              </stop>
              <stop position="1">
                <color rgb="FFE9F2FB"/>
              </stop>
            </gradient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sz val="8"/>
            <color rgb="FF000000"/>
          </font>
          <fill>
            <gradientFill degree="90">
              <stop position="0">
                <color rgb="FFA3BBDF"/>
              </stop>
              <stop position="1">
                <color rgb="FFCADEF6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sz val="8"/>
            <color rgb="FF828282"/>
          </font>
          <fill>
            <gradientFill degree="90">
              <stop position="0">
                <color rgb="FFF2F4F6"/>
              </stop>
              <stop position="1">
                <color rgb="FFFEFEFE"/>
              </stop>
            </gradient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sz val="8"/>
            <color rgb="FF000000"/>
          </font>
          <fill>
            <gradientFill degree="90">
              <stop position="0">
                <color rgb="FFE8EBEE"/>
              </stop>
              <stop position="1">
                <color rgb="FFF8F8FA"/>
              </stop>
            </gradient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b/>
            <i val="0"/>
            <sz val="8"/>
            <color rgb="FF000000"/>
          </font>
          <fill>
            <gradientFill degree="90">
              <stop position="0">
                <color rgb="FF800000"/>
              </stop>
              <stop position="1">
                <color rgb="FFFFEFEF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b/>
            <i val="0"/>
            <sz val="8"/>
            <color rgb="FF000000"/>
          </font>
          <fill>
            <gradientFill degree="90">
              <stop position="0">
                <color rgb="FF800000"/>
              </stop>
              <stop position="1">
                <color rgb="FFFFEFEF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b/>
            <i val="0"/>
            <sz val="8"/>
            <color rgb="FF000000"/>
          </font>
          <fill>
            <gradientFill degree="90">
              <stop position="0">
                <color rgb="FF800000"/>
              </stop>
              <stop position="1">
                <color rgb="FFFCE5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b/>
            <i val="0"/>
            <sz val="8"/>
            <color rgb="FF000000"/>
          </font>
          <fill>
            <gradientFill degree="90">
              <stop position="0">
                <color rgb="FF800000"/>
              </stop>
              <stop position="1">
                <color rgb="FFFFEFEF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sz val="8"/>
            <color rgb="FF828282"/>
          </font>
          <fill>
            <patternFill patternType="solid">
              <fgColor rgb="FF640000"/>
              <bgColor rgb="FF800000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b/>
            <i val="0"/>
            <sz val="8"/>
            <color theme="0"/>
          </font>
          <fill>
            <patternFill patternType="lightTrellis">
              <fgColor rgb="FF640000"/>
              <bgColor rgb="FF800000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b/>
            <i val="0"/>
            <sz val="8"/>
            <color rgb="FF828282"/>
          </font>
          <fill>
            <patternFill patternType="solid">
              <fgColor rgb="FFFFFFFF"/>
              <bgColor theme="0" tint="-4.9989318521683403E-2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b/>
            <i val="0"/>
            <sz val="8"/>
            <color rgb="FF000000"/>
          </font>
          <fill>
            <patternFill patternType="solid">
              <fgColor rgb="FFFFFFFF"/>
              <bgColor theme="0" tint="-4.9989318521683403E-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ill>
            <patternFill patternType="mediumGray">
              <fgColor rgb="FFFFEFEF"/>
            </patternFill>
          </fill>
        </dxf>
        <dxf>
          <fill>
            <patternFill>
              <bgColor theme="3" tint="0.79998168889431442"/>
            </patternFill>
          </fill>
        </dxf>
        <dxf>
          <fill>
            <patternFill patternType="mediumGray">
              <fgColor rgb="FF640000"/>
            </patternFill>
          </fill>
        </dxf>
        <dxf>
          <fill>
            <patternFill>
              <bgColor theme="3" tint="0.79998168889431442"/>
            </patternFill>
          </fill>
        </dxf>
        <dxf>
          <font>
            <b/>
            <i val="0"/>
          </font>
          <fill>
            <patternFill>
              <fgColor rgb="FFFCE5E0"/>
              <bgColor theme="3" tint="0.79998168889431442"/>
            </patternFill>
          </fill>
        </dxf>
        <dxf>
          <font>
            <b/>
            <i val="0"/>
            <color theme="0"/>
          </font>
          <fill>
            <gradientFill degree="90">
              <stop position="0">
                <color rgb="FF640000"/>
              </stop>
              <stop position="1">
                <color rgb="FF640000"/>
              </stop>
            </gradientFill>
          </fill>
        </dxf>
        <dxf>
          <fill>
            <patternFill patternType="mediumGray">
              <bgColor theme="3" tint="0.79998168889431442"/>
            </patternFill>
          </fill>
        </dxf>
        <dxf>
          <fill>
            <patternFill>
              <bgColor theme="3" tint="0.79998168889431442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ção de Dados 1">
          <x14:slicerStyleElements>
            <x14:slicerStyleElement type="unselectedItemWithData" dxfId="23"/>
            <x14:slicerStyleElement type="unselectedItemWithNoData" dxfId="22"/>
            <x14:slicerStyleElement type="selectedItemWithData" dxfId="21"/>
            <x14:slicerStyleElement type="selectedItemWithNoData" dxfId="20"/>
            <x14:slicerStyleElement type="hoveredUnselectedItemWithData" dxfId="19"/>
            <x14:slicerStyleElement type="hoveredSelectedItemWithData" dxfId="18"/>
            <x14:slicerStyleElement type="hoveredUnselectedItemWithNoData" dxfId="17"/>
            <x14:slicerStyleElement type="hoveredSelectedItemWithNoData" dxfId="16"/>
          </x14:slicerStyleElements>
        </x14:slicerStyle>
        <x14:slicerStyle name="SlicerStyleLight1 2">
          <x14:slicerStyleElements>
            <x14:slicerStyleElement type="unselectedItemWithData" dxfId="15"/>
            <x14:slicerStyleElement type="unselectedItemWithNoData" dxfId="14"/>
            <x14:slicerStyleElement type="selectedItemWithData" dxfId="13"/>
            <x14:slicerStyleElement type="selectedItemWithNoData" dxfId="12"/>
            <x14:slicerStyleElement type="hoveredUnselectedItemWithData" dxfId="11"/>
            <x14:slicerStyleElement type="hoveredSelectedItemWithData" dxfId="10"/>
            <x14:slicerStyleElement type="hoveredUnselectedItemWithNoData" dxfId="9"/>
            <x14:slicerStyleElement type="hoveredSelectedItemWithNoData" dxfId="8"/>
          </x14:slicerStyleElements>
        </x14:slicerStyle>
        <x14:slicerStyle name="SlicerStyleOther2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pivotCacheDefinition" Target="pivotCache/pivotCacheDefinition1.xml"/><Relationship Id="rId42" Type="http://schemas.openxmlformats.org/officeDocument/2006/relationships/pivotCacheDefinition" Target="pivotCache/pivotCacheDefinition9.xml"/><Relationship Id="rId47" Type="http://schemas.microsoft.com/office/2007/relationships/slicerCache" Target="slicerCaches/slicerCache5.xml"/><Relationship Id="rId50" Type="http://schemas.microsoft.com/office/2007/relationships/slicerCache" Target="slicerCaches/slicerCache8.xml"/><Relationship Id="rId55" Type="http://schemas.microsoft.com/office/2007/relationships/slicerCache" Target="slicerCaches/slicerCache13.xml"/><Relationship Id="rId63" Type="http://schemas.openxmlformats.org/officeDocument/2006/relationships/powerPivotData" Target="model/item.data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pivotCacheDefinition" Target="pivotCache/pivotCacheDefinition4.xml"/><Relationship Id="rId40" Type="http://schemas.openxmlformats.org/officeDocument/2006/relationships/pivotCacheDefinition" Target="pivotCache/pivotCacheDefinition7.xml"/><Relationship Id="rId45" Type="http://schemas.microsoft.com/office/2007/relationships/slicerCache" Target="slicerCaches/slicerCache3.xml"/><Relationship Id="rId53" Type="http://schemas.microsoft.com/office/2007/relationships/slicerCache" Target="slicerCaches/slicerCache11.xml"/><Relationship Id="rId58" Type="http://schemas.microsoft.com/office/2007/relationships/slicerCache" Target="slicerCaches/slicerCache16.xml"/><Relationship Id="rId5" Type="http://schemas.openxmlformats.org/officeDocument/2006/relationships/worksheet" Target="worksheets/sheet5.xml"/><Relationship Id="rId61" Type="http://schemas.openxmlformats.org/officeDocument/2006/relationships/styles" Target="style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pivotCacheDefinition" Target="pivotCache/pivotCacheDefinition2.xml"/><Relationship Id="rId43" Type="http://schemas.microsoft.com/office/2007/relationships/slicerCache" Target="slicerCaches/slicerCache1.xml"/><Relationship Id="rId48" Type="http://schemas.microsoft.com/office/2007/relationships/slicerCache" Target="slicerCaches/slicerCache6.xml"/><Relationship Id="rId56" Type="http://schemas.microsoft.com/office/2007/relationships/slicerCache" Target="slicerCaches/slicerCache14.xml"/><Relationship Id="rId64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microsoft.com/office/2007/relationships/slicerCache" Target="slicerCaches/slicerCache9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5.xml"/><Relationship Id="rId46" Type="http://schemas.microsoft.com/office/2007/relationships/slicerCache" Target="slicerCaches/slicerCache4.xml"/><Relationship Id="rId59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8.xml"/><Relationship Id="rId54" Type="http://schemas.microsoft.com/office/2007/relationships/slicerCache" Target="slicerCaches/slicerCache12.xml"/><Relationship Id="rId62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pivotCacheDefinition" Target="pivotCache/pivotCacheDefinition3.xml"/><Relationship Id="rId49" Type="http://schemas.microsoft.com/office/2007/relationships/slicerCache" Target="slicerCaches/slicerCache7.xml"/><Relationship Id="rId57" Type="http://schemas.microsoft.com/office/2007/relationships/slicerCache" Target="slicerCaches/slicerCache15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microsoft.com/office/2007/relationships/slicerCache" Target="slicerCaches/slicerCache2.xml"/><Relationship Id="rId52" Type="http://schemas.microsoft.com/office/2007/relationships/slicerCache" Target="slicerCaches/slicerCache10.xml"/><Relationship Id="rId60" Type="http://schemas.openxmlformats.org/officeDocument/2006/relationships/connections" Target="connections.xml"/><Relationship Id="rId65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pivotCacheDefinition" Target="pivotCache/pivotCacheDefinition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Dedicar V1.0 - original(1).xlsm]Apoio_RH!Tabela dinâmica3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/>
              <a:t>Total Colaboradores por Função</a:t>
            </a:r>
          </a:p>
        </c:rich>
      </c:tx>
      <c:layout>
        <c:manualLayout>
          <c:xMode val="edge"/>
          <c:yMode val="edge"/>
          <c:x val="0.22341377390728145"/>
          <c:y val="3.12077258131129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206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Apoio_RH!$B$3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Apoio_RH!$A$4:$A$15</c:f>
              <c:strCache>
                <c:ptCount val="11"/>
                <c:pt idx="0">
                  <c:v>Costureira</c:v>
                </c:pt>
                <c:pt idx="1">
                  <c:v>Passadeira</c:v>
                </c:pt>
                <c:pt idx="2">
                  <c:v>Auxiliar de costura</c:v>
                </c:pt>
                <c:pt idx="3">
                  <c:v>Analista de RH</c:v>
                </c:pt>
                <c:pt idx="4">
                  <c:v>Distribuidor (a)</c:v>
                </c:pt>
                <c:pt idx="5">
                  <c:v>Encarregada de Costura</c:v>
                </c:pt>
                <c:pt idx="6">
                  <c:v>Revisora</c:v>
                </c:pt>
                <c:pt idx="7">
                  <c:v>Operador de Prensa</c:v>
                </c:pt>
                <c:pt idx="8">
                  <c:v>Auxiliar de corte</c:v>
                </c:pt>
                <c:pt idx="9">
                  <c:v>Pilotista</c:v>
                </c:pt>
                <c:pt idx="10">
                  <c:v>(em branco)</c:v>
                </c:pt>
              </c:strCache>
            </c:strRef>
          </c:cat>
          <c:val>
            <c:numRef>
              <c:f>Apoio_RH!$B$4:$B$15</c:f>
              <c:numCache>
                <c:formatCode>General</c:formatCode>
                <c:ptCount val="11"/>
                <c:pt idx="0">
                  <c:v>24</c:v>
                </c:pt>
                <c:pt idx="1">
                  <c:v>9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12C-44C9-854C-ABD958A2BA8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15"/>
        <c:overlap val="-20"/>
        <c:axId val="550823631"/>
        <c:axId val="550806991"/>
      </c:barChart>
      <c:catAx>
        <c:axId val="550823631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50806991"/>
        <c:crosses val="autoZero"/>
        <c:auto val="1"/>
        <c:lblAlgn val="ctr"/>
        <c:lblOffset val="100"/>
        <c:noMultiLvlLbl val="0"/>
      </c:catAx>
      <c:valAx>
        <c:axId val="550806991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high"/>
        <c:crossAx val="550823631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Dedicar V1.0 - original(1).xlsm]Apoio_RH!Tabela dinâmica6</c:name>
    <c:fmtId val="7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9393"/>
          </a:solidFill>
          <a:ln>
            <a:noFill/>
          </a:ln>
          <a:effectLst/>
        </c:spP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9393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9393"/>
          </a:solidFill>
          <a:ln>
            <a:noFill/>
          </a:ln>
          <a:effectLst/>
        </c:spPr>
      </c:pivotFmt>
      <c:pivotFmt>
        <c:idx val="6"/>
        <c:spPr>
          <a:solidFill>
            <a:srgbClr val="0070C0"/>
          </a:solidFill>
          <a:ln>
            <a:noFill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8.8353469533864304E-2"/>
          <c:y val="0.16758838277810434"/>
          <c:w val="0.72690745780441945"/>
          <c:h val="0.6648232344437913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Apoio_RH!$L$3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939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15B-4213-97A9-09E270FC1406}"/>
              </c:ext>
            </c:extLst>
          </c:dPt>
          <c:dPt>
            <c:idx val="1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015B-4213-97A9-09E270FC1406}"/>
              </c:ext>
            </c:extLst>
          </c:dPt>
          <c:cat>
            <c:strRef>
              <c:f>Apoio_RH!$K$4:$K$7</c:f>
              <c:strCache>
                <c:ptCount val="3"/>
                <c:pt idx="0">
                  <c:v>FEMININO</c:v>
                </c:pt>
                <c:pt idx="1">
                  <c:v>MASCULINO</c:v>
                </c:pt>
                <c:pt idx="2">
                  <c:v>(em branco)</c:v>
                </c:pt>
              </c:strCache>
            </c:strRef>
          </c:cat>
          <c:val>
            <c:numRef>
              <c:f>Apoio_RH!$L$4:$L$7</c:f>
              <c:numCache>
                <c:formatCode>0.00%</c:formatCode>
                <c:ptCount val="3"/>
                <c:pt idx="0">
                  <c:v>0.95833333333333337</c:v>
                </c:pt>
                <c:pt idx="1">
                  <c:v>4.1666666666666664E-2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15B-4213-97A9-09E270FC14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12"/>
        <c:axId val="550839439"/>
        <c:axId val="550830287"/>
      </c:barChart>
      <c:catAx>
        <c:axId val="550839439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50830287"/>
        <c:crosses val="autoZero"/>
        <c:auto val="1"/>
        <c:lblAlgn val="ctr"/>
        <c:lblOffset val="100"/>
        <c:noMultiLvlLbl val="0"/>
      </c:catAx>
      <c:valAx>
        <c:axId val="550830287"/>
        <c:scaling>
          <c:orientation val="minMax"/>
          <c:max val="1"/>
        </c:scaling>
        <c:delete val="1"/>
        <c:axPos val="l"/>
        <c:numFmt formatCode="0.00%" sourceLinked="1"/>
        <c:majorTickMark val="none"/>
        <c:minorTickMark val="none"/>
        <c:tickLblPos val="nextTo"/>
        <c:crossAx val="5508394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n>
            <a:noFill/>
          </a:ln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Dedicar V1.0 - original(1).xlsm]Apoio_RH!Tabela dinâmica4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b="1"/>
              <a:t>Colaboradores</a:t>
            </a:r>
            <a:r>
              <a:rPr lang="pt-BR" b="1" baseline="0"/>
              <a:t> por Setor</a:t>
            </a:r>
          </a:p>
        </c:rich>
      </c:tx>
      <c:layout>
        <c:manualLayout>
          <c:xMode val="edge"/>
          <c:yMode val="edge"/>
          <c:x val="0.1301968085125188"/>
          <c:y val="4.425985382259402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"/>
        <c:spPr>
          <a:solidFill>
            <a:schemeClr val="accent1">
              <a:lumMod val="5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>
              <a:lumMod val="5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9"/>
        <c:spPr>
          <a:solidFill>
            <a:srgbClr val="00B0F0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bg1">
              <a:lumMod val="65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bg2">
              <a:lumMod val="9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rgbClr val="002060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rgbClr val="0070C0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51809208835365272"/>
          <c:y val="1.5351623862646314E-2"/>
          <c:w val="0.40368715593666121"/>
          <c:h val="0.8709046414809033"/>
        </c:manualLayout>
      </c:layout>
      <c:doughnutChart>
        <c:varyColors val="1"/>
        <c:ser>
          <c:idx val="0"/>
          <c:order val="0"/>
          <c:tx>
            <c:strRef>
              <c:f>Apoio_RH!$E$3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28C-4CB2-A9FF-5257ADC6AA84}"/>
              </c:ext>
            </c:extLst>
          </c:dPt>
          <c:dPt>
            <c:idx val="1"/>
            <c:bubble3D val="0"/>
            <c:spPr>
              <a:solidFill>
                <a:srgbClr val="00B0F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28C-4CB2-A9FF-5257ADC6AA84}"/>
              </c:ext>
            </c:extLst>
          </c:dPt>
          <c:dPt>
            <c:idx val="2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28C-4CB2-A9FF-5257ADC6AA84}"/>
              </c:ext>
            </c:extLst>
          </c:dPt>
          <c:dPt>
            <c:idx val="3"/>
            <c:bubble3D val="0"/>
            <c:spPr>
              <a:solidFill>
                <a:schemeClr val="bg2">
                  <a:lumMod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28C-4CB2-A9FF-5257ADC6AA84}"/>
              </c:ext>
            </c:extLst>
          </c:dPt>
          <c:dPt>
            <c:idx val="4"/>
            <c:bubble3D val="0"/>
            <c:spPr>
              <a:solidFill>
                <a:srgbClr val="00206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028C-4CB2-A9FF-5257ADC6AA84}"/>
              </c:ext>
            </c:extLst>
          </c:dPt>
          <c:dPt>
            <c:idx val="5"/>
            <c:bubble3D val="0"/>
            <c:spPr>
              <a:solidFill>
                <a:srgbClr val="0070C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287B-4A63-894F-224AA8D31CA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Apoio_RH!$D$4:$D$10</c:f>
              <c:strCache>
                <c:ptCount val="6"/>
                <c:pt idx="1">
                  <c:v>Acabamento</c:v>
                </c:pt>
                <c:pt idx="2">
                  <c:v>Administrativo</c:v>
                </c:pt>
                <c:pt idx="3">
                  <c:v>Corte</c:v>
                </c:pt>
                <c:pt idx="4">
                  <c:v>Costura</c:v>
                </c:pt>
                <c:pt idx="5">
                  <c:v>Pilotagem/Desenvolvimento</c:v>
                </c:pt>
              </c:strCache>
            </c:strRef>
          </c:cat>
          <c:val>
            <c:numRef>
              <c:f>Apoio_RH!$E$4:$E$10</c:f>
              <c:numCache>
                <c:formatCode>General</c:formatCode>
                <c:ptCount val="6"/>
                <c:pt idx="0">
                  <c:v>0</c:v>
                </c:pt>
                <c:pt idx="1">
                  <c:v>7</c:v>
                </c:pt>
                <c:pt idx="2">
                  <c:v>2</c:v>
                </c:pt>
                <c:pt idx="3">
                  <c:v>1</c:v>
                </c:pt>
                <c:pt idx="4">
                  <c:v>37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28C-4CB2-A9FF-5257ADC6AA8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41"/>
      </c:doughnutChart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7.1666759302146055E-2"/>
          <c:y val="0.12422861514359948"/>
          <c:w val="0.49619827850442644"/>
          <c:h val="0.8757713848564004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 w="25400"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Apoio_Fluxo!$A$5</c:f>
              <c:strCache>
                <c:ptCount val="1"/>
                <c:pt idx="0">
                  <c:v>TOTAL RECEITA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numFmt formatCode="#,##0\ &quot;K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Apoio_Fluxo!$B$4:$M$4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Apoio_Fluxo!$B$5:$M$5</c:f>
              <c:numCache>
                <c:formatCode>_("$"* #.##000_);_("$"* \(#.##000\);_("$"* "-"??_);_(@_)</c:formatCode>
                <c:ptCount val="12"/>
                <c:pt idx="0">
                  <c:v>94337.81</c:v>
                </c:pt>
                <c:pt idx="1">
                  <c:v>84184.81</c:v>
                </c:pt>
                <c:pt idx="2">
                  <c:v>25143.41</c:v>
                </c:pt>
                <c:pt idx="3">
                  <c:v>60145.74</c:v>
                </c:pt>
                <c:pt idx="4">
                  <c:v>0</c:v>
                </c:pt>
                <c:pt idx="5">
                  <c:v>73972.990000000005</c:v>
                </c:pt>
                <c:pt idx="6">
                  <c:v>0</c:v>
                </c:pt>
                <c:pt idx="7">
                  <c:v>20000</c:v>
                </c:pt>
                <c:pt idx="8">
                  <c:v>15451</c:v>
                </c:pt>
                <c:pt idx="9">
                  <c:v>35151</c:v>
                </c:pt>
                <c:pt idx="10">
                  <c:v>8154</c:v>
                </c:pt>
                <c:pt idx="11">
                  <c:v>3012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00-4D45-97FB-CDEBA43EC6B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gapDepth val="0"/>
        <c:shape val="box"/>
        <c:axId val="810538256"/>
        <c:axId val="810542416"/>
        <c:axId val="0"/>
      </c:bar3DChart>
      <c:catAx>
        <c:axId val="810538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162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10542416"/>
        <c:crosses val="autoZero"/>
        <c:auto val="0"/>
        <c:lblAlgn val="ctr"/>
        <c:lblOffset val="100"/>
        <c:noMultiLvlLbl val="0"/>
      </c:catAx>
      <c:valAx>
        <c:axId val="81054241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_(&quot;$&quot;* #.##000_);_(&quot;$&quot;* \(#.##000\);_(&quot;$&quot;* &quot;-&quot;??_);_(@_)" sourceLinked="1"/>
        <c:majorTickMark val="none"/>
        <c:minorTickMark val="none"/>
        <c:tickLblPos val="nextTo"/>
        <c:crossAx val="810538256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RELALIZADO</a:t>
            </a:r>
            <a:r>
              <a:rPr lang="pt-BR" baseline="0"/>
              <a:t> VS ORÇADO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Apoio_Fluxo!$A$5</c:f>
              <c:strCache>
                <c:ptCount val="1"/>
                <c:pt idx="0">
                  <c:v>TOTAL RECEITA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B0F0"/>
                </a:solidFill>
              </a:ln>
              <a:effectLst/>
            </c:spPr>
          </c:marker>
          <c:dLbls>
            <c:numFmt formatCode="#,##0\ &quot;K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Apoio_Fluxo!$B$4:$M$4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Apoio_Fluxo!$B$5:$M$5</c:f>
              <c:numCache>
                <c:formatCode>_("$"* #.##000_);_("$"* \(#.##000\);_("$"* "-"??_);_(@_)</c:formatCode>
                <c:ptCount val="12"/>
                <c:pt idx="0">
                  <c:v>94337.81</c:v>
                </c:pt>
                <c:pt idx="1">
                  <c:v>84184.81</c:v>
                </c:pt>
                <c:pt idx="2">
                  <c:v>25143.41</c:v>
                </c:pt>
                <c:pt idx="3">
                  <c:v>60145.74</c:v>
                </c:pt>
                <c:pt idx="4">
                  <c:v>0</c:v>
                </c:pt>
                <c:pt idx="5">
                  <c:v>73972.990000000005</c:v>
                </c:pt>
                <c:pt idx="6">
                  <c:v>0</c:v>
                </c:pt>
                <c:pt idx="7">
                  <c:v>20000</c:v>
                </c:pt>
                <c:pt idx="8">
                  <c:v>15451</c:v>
                </c:pt>
                <c:pt idx="9">
                  <c:v>35151</c:v>
                </c:pt>
                <c:pt idx="10">
                  <c:v>8154</c:v>
                </c:pt>
                <c:pt idx="11">
                  <c:v>3012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AD-433E-8897-B9170A8FC6D2}"/>
            </c:ext>
          </c:extLst>
        </c:ser>
        <c:ser>
          <c:idx val="1"/>
          <c:order val="1"/>
          <c:tx>
            <c:strRef>
              <c:f>Apoio_Fluxo!$A$12</c:f>
              <c:strCache>
                <c:ptCount val="1"/>
                <c:pt idx="0">
                  <c:v>TOTAL DESPESAS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40000"/>
                  <a:lumOff val="6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dLbls>
            <c:numFmt formatCode="#,##0\ &quot;K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Apoio_Fluxo!$B$4:$M$4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Apoio_Fluxo!$B$13:$L$13</c:f>
              <c:numCache>
                <c:formatCode>_("$"* #.##000_);_("$"* \(#.##000\);_("$"* "-"??_);_(@_)</c:formatCode>
                <c:ptCount val="11"/>
                <c:pt idx="0">
                  <c:v>15001</c:v>
                </c:pt>
                <c:pt idx="1">
                  <c:v>14301</c:v>
                </c:pt>
                <c:pt idx="2">
                  <c:v>30001</c:v>
                </c:pt>
                <c:pt idx="3">
                  <c:v>45000</c:v>
                </c:pt>
                <c:pt idx="4">
                  <c:v>50000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AD-433E-8897-B9170A8FC6D2}"/>
            </c:ext>
          </c:extLst>
        </c:ser>
        <c:ser>
          <c:idx val="2"/>
          <c:order val="2"/>
          <c:tx>
            <c:strRef>
              <c:f>Apoio_Fluxo!$A$9</c:f>
              <c:strCache>
                <c:ptCount val="1"/>
                <c:pt idx="0">
                  <c:v>META RECEITA</c:v>
                </c:pt>
              </c:strCache>
            </c:strRef>
          </c:tx>
          <c:spPr>
            <a:ln w="28575" cap="rnd">
              <a:solidFill>
                <a:srgbClr val="00B0F0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B0F0"/>
                </a:solidFill>
                <a:prstDash val="sysDot"/>
              </a:ln>
              <a:effectLst/>
            </c:spPr>
          </c:marker>
          <c:dLbls>
            <c:delete val="1"/>
          </c:dLbls>
          <c:cat>
            <c:strRef>
              <c:f>Apoio_Fluxo!$B$4:$M$4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Apoio_Fluxo!$B$9:$M$9</c:f>
              <c:numCache>
                <c:formatCode>_("$"* #.##000_);_("$"* \(#.##000\);_("$"* "-"??_);_(@_)</c:formatCode>
                <c:ptCount val="12"/>
                <c:pt idx="0">
                  <c:v>40000</c:v>
                </c:pt>
                <c:pt idx="1">
                  <c:v>40000</c:v>
                </c:pt>
                <c:pt idx="2">
                  <c:v>40000</c:v>
                </c:pt>
                <c:pt idx="3">
                  <c:v>40000</c:v>
                </c:pt>
                <c:pt idx="4">
                  <c:v>40000</c:v>
                </c:pt>
                <c:pt idx="5">
                  <c:v>40000</c:v>
                </c:pt>
                <c:pt idx="6">
                  <c:v>40000</c:v>
                </c:pt>
                <c:pt idx="7">
                  <c:v>40000</c:v>
                </c:pt>
                <c:pt idx="8">
                  <c:v>40000</c:v>
                </c:pt>
                <c:pt idx="9">
                  <c:v>40000</c:v>
                </c:pt>
                <c:pt idx="10">
                  <c:v>40000</c:v>
                </c:pt>
                <c:pt idx="11">
                  <c:v>40000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DAD-433E-8897-B9170A8FC6D2}"/>
            </c:ext>
          </c:extLst>
        </c:ser>
        <c:ser>
          <c:idx val="3"/>
          <c:order val="3"/>
          <c:tx>
            <c:strRef>
              <c:f>Apoio_Fluxo!$A$16</c:f>
              <c:strCache>
                <c:ptCount val="1"/>
                <c:pt idx="0">
                  <c:v>META DESPESAS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20000"/>
                  <a:lumOff val="8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  <a:prstDash val="sysDot"/>
              </a:ln>
              <a:effectLst/>
            </c:spPr>
          </c:marker>
          <c:dLbls>
            <c:delete val="1"/>
          </c:dLbls>
          <c:cat>
            <c:strRef>
              <c:f>Apoio_Fluxo!$B$4:$M$4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Apoio_Fluxo!$B$16:$M$16</c:f>
              <c:numCache>
                <c:formatCode>_("$"* #.##000_);_("$"* \(#.##000\);_("$"* "-"??_);_(@_)</c:formatCode>
                <c:ptCount val="12"/>
                <c:pt idx="0">
                  <c:v>30000</c:v>
                </c:pt>
                <c:pt idx="1">
                  <c:v>30000</c:v>
                </c:pt>
                <c:pt idx="2">
                  <c:v>30000</c:v>
                </c:pt>
                <c:pt idx="3">
                  <c:v>30000</c:v>
                </c:pt>
                <c:pt idx="4">
                  <c:v>30000</c:v>
                </c:pt>
                <c:pt idx="5">
                  <c:v>30000</c:v>
                </c:pt>
                <c:pt idx="6">
                  <c:v>30000</c:v>
                </c:pt>
                <c:pt idx="7">
                  <c:v>30000</c:v>
                </c:pt>
                <c:pt idx="8">
                  <c:v>30000</c:v>
                </c:pt>
                <c:pt idx="9">
                  <c:v>30000</c:v>
                </c:pt>
                <c:pt idx="10">
                  <c:v>30000</c:v>
                </c:pt>
                <c:pt idx="11">
                  <c:v>30000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DAD-433E-8897-B9170A8FC6D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1137424"/>
        <c:axId val="1651137840"/>
      </c:lineChart>
      <c:catAx>
        <c:axId val="1651137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51137840"/>
        <c:crosses val="autoZero"/>
        <c:auto val="1"/>
        <c:lblAlgn val="ctr"/>
        <c:lblOffset val="100"/>
        <c:noMultiLvlLbl val="0"/>
      </c:catAx>
      <c:valAx>
        <c:axId val="165113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.##000_);_(&quot;$&quot;* \(#.##0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51137424"/>
        <c:crosses val="autoZero"/>
        <c:crossBetween val="between"/>
        <c:majorUnit val="20000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Apoio_Fluxo!$A$12</c:f>
              <c:strCache>
                <c:ptCount val="1"/>
                <c:pt idx="0">
                  <c:v>TOTAL DESPESAS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numFmt formatCode="#,##0\ &quot;K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Apoio_Fluxo!$B$4:$M$4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Apoio_Fluxo!$B$12:$M$12</c:f>
              <c:numCache>
                <c:formatCode>_("$"* #.##000_);_("$"* \(#.##000\);_("$"* "-"??_);_(@_)</c:formatCode>
                <c:ptCount val="12"/>
                <c:pt idx="0">
                  <c:v>15001</c:v>
                </c:pt>
                <c:pt idx="1">
                  <c:v>14301</c:v>
                </c:pt>
                <c:pt idx="2">
                  <c:v>30001</c:v>
                </c:pt>
                <c:pt idx="3">
                  <c:v>45000</c:v>
                </c:pt>
                <c:pt idx="4">
                  <c:v>50000</c:v>
                </c:pt>
                <c:pt idx="5">
                  <c:v>14550</c:v>
                </c:pt>
                <c:pt idx="6">
                  <c:v>32351</c:v>
                </c:pt>
                <c:pt idx="7">
                  <c:v>50501</c:v>
                </c:pt>
                <c:pt idx="8">
                  <c:v>15160</c:v>
                </c:pt>
                <c:pt idx="9">
                  <c:v>45660</c:v>
                </c:pt>
                <c:pt idx="10">
                  <c:v>29215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D4-4CC1-B07D-8DF2950A740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gapDepth val="0"/>
        <c:shape val="box"/>
        <c:axId val="810538256"/>
        <c:axId val="810542416"/>
        <c:axId val="0"/>
      </c:bar3DChart>
      <c:catAx>
        <c:axId val="810538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162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10542416"/>
        <c:crosses val="autoZero"/>
        <c:auto val="0"/>
        <c:lblAlgn val="ctr"/>
        <c:lblOffset val="100"/>
        <c:noMultiLvlLbl val="0"/>
      </c:catAx>
      <c:valAx>
        <c:axId val="81054241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_(&quot;$&quot;* #.##000_);_(&quot;$&quot;* \(#.##000\);_(&quot;$&quot;* &quot;-&quot;??_);_(@_)" sourceLinked="1"/>
        <c:majorTickMark val="none"/>
        <c:minorTickMark val="none"/>
        <c:tickLblPos val="nextTo"/>
        <c:crossAx val="810538256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/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alpha val="0"/>
            </a:schemeClr>
          </a:gs>
          <a:gs pos="50000">
            <a:schemeClr val="phClr"/>
          </a:gs>
        </a:gsLst>
        <a:lin ang="5400000" scaled="0"/>
      </a:gradFill>
      <a:sp3d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/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alpha val="0"/>
            </a:schemeClr>
          </a:gs>
          <a:gs pos="50000">
            <a:schemeClr val="phClr"/>
          </a:gs>
        </a:gsLst>
        <a:lin ang="5400000" scaled="0"/>
      </a:gradFill>
      <a:sp3d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Drop" dropLines="12" dropStyle="combo" dx="22" fmlaLink="A1" fmlaRange="MANUTENCAO_VALIDAÇOES!$AY$10:$AY$40" sel="2" val="0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svg"/><Relationship Id="rId3" Type="http://schemas.openxmlformats.org/officeDocument/2006/relationships/image" Target="../media/image3.svg"/><Relationship Id="rId7" Type="http://schemas.openxmlformats.org/officeDocument/2006/relationships/image" Target="../media/image7.sv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svg"/><Relationship Id="rId5" Type="http://schemas.openxmlformats.org/officeDocument/2006/relationships/image" Target="../media/image5.svg"/><Relationship Id="rId15" Type="http://schemas.microsoft.com/office/2007/relationships/hdphoto" Target="../media/hdphoto1.wdp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svg"/><Relationship Id="rId14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2" Type="http://schemas.openxmlformats.org/officeDocument/2006/relationships/image" Target="../media/image16.png"/><Relationship Id="rId1" Type="http://schemas.openxmlformats.org/officeDocument/2006/relationships/image" Target="../media/image15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svg"/><Relationship Id="rId18" Type="http://schemas.openxmlformats.org/officeDocument/2006/relationships/image" Target="../media/image20.png"/><Relationship Id="rId3" Type="http://schemas.openxmlformats.org/officeDocument/2006/relationships/image" Target="../media/image3.svg"/><Relationship Id="rId21" Type="http://schemas.openxmlformats.org/officeDocument/2006/relationships/image" Target="../media/image23.svg"/><Relationship Id="rId7" Type="http://schemas.openxmlformats.org/officeDocument/2006/relationships/image" Target="../media/image7.svg"/><Relationship Id="rId12" Type="http://schemas.openxmlformats.org/officeDocument/2006/relationships/image" Target="../media/image12.png"/><Relationship Id="rId17" Type="http://schemas.openxmlformats.org/officeDocument/2006/relationships/image" Target="../media/image19.svg"/><Relationship Id="rId2" Type="http://schemas.openxmlformats.org/officeDocument/2006/relationships/image" Target="../media/image2.png"/><Relationship Id="rId16" Type="http://schemas.openxmlformats.org/officeDocument/2006/relationships/image" Target="../media/image18.png"/><Relationship Id="rId20" Type="http://schemas.openxmlformats.org/officeDocument/2006/relationships/image" Target="../media/image22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svg"/><Relationship Id="rId5" Type="http://schemas.openxmlformats.org/officeDocument/2006/relationships/image" Target="../media/image5.svg"/><Relationship Id="rId15" Type="http://schemas.microsoft.com/office/2007/relationships/hdphoto" Target="../media/hdphoto1.wdp"/><Relationship Id="rId10" Type="http://schemas.openxmlformats.org/officeDocument/2006/relationships/image" Target="../media/image10.png"/><Relationship Id="rId19" Type="http://schemas.openxmlformats.org/officeDocument/2006/relationships/image" Target="../media/image21.svg"/><Relationship Id="rId4" Type="http://schemas.openxmlformats.org/officeDocument/2006/relationships/image" Target="../media/image4.png"/><Relationship Id="rId9" Type="http://schemas.openxmlformats.org/officeDocument/2006/relationships/image" Target="../media/image9.svg"/><Relationship Id="rId14" Type="http://schemas.openxmlformats.org/officeDocument/2006/relationships/image" Target="../media/image14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svg"/><Relationship Id="rId18" Type="http://schemas.openxmlformats.org/officeDocument/2006/relationships/image" Target="../media/image20.png"/><Relationship Id="rId3" Type="http://schemas.openxmlformats.org/officeDocument/2006/relationships/image" Target="../media/image3.svg"/><Relationship Id="rId21" Type="http://schemas.openxmlformats.org/officeDocument/2006/relationships/image" Target="../media/image23.svg"/><Relationship Id="rId7" Type="http://schemas.openxmlformats.org/officeDocument/2006/relationships/image" Target="../media/image7.svg"/><Relationship Id="rId12" Type="http://schemas.openxmlformats.org/officeDocument/2006/relationships/image" Target="../media/image12.png"/><Relationship Id="rId17" Type="http://schemas.openxmlformats.org/officeDocument/2006/relationships/image" Target="../media/image19.svg"/><Relationship Id="rId2" Type="http://schemas.openxmlformats.org/officeDocument/2006/relationships/image" Target="../media/image2.png"/><Relationship Id="rId16" Type="http://schemas.openxmlformats.org/officeDocument/2006/relationships/image" Target="../media/image18.png"/><Relationship Id="rId20" Type="http://schemas.openxmlformats.org/officeDocument/2006/relationships/image" Target="../media/image22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svg"/><Relationship Id="rId5" Type="http://schemas.openxmlformats.org/officeDocument/2006/relationships/image" Target="../media/image5.svg"/><Relationship Id="rId15" Type="http://schemas.microsoft.com/office/2007/relationships/hdphoto" Target="../media/hdphoto1.wdp"/><Relationship Id="rId10" Type="http://schemas.openxmlformats.org/officeDocument/2006/relationships/image" Target="../media/image10.png"/><Relationship Id="rId19" Type="http://schemas.openxmlformats.org/officeDocument/2006/relationships/image" Target="../media/image21.svg"/><Relationship Id="rId4" Type="http://schemas.openxmlformats.org/officeDocument/2006/relationships/image" Target="../media/image4.png"/><Relationship Id="rId9" Type="http://schemas.openxmlformats.org/officeDocument/2006/relationships/image" Target="../media/image9.svg"/><Relationship Id="rId14" Type="http://schemas.openxmlformats.org/officeDocument/2006/relationships/image" Target="../media/image14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svg"/><Relationship Id="rId18" Type="http://schemas.openxmlformats.org/officeDocument/2006/relationships/image" Target="../media/image20.png"/><Relationship Id="rId3" Type="http://schemas.openxmlformats.org/officeDocument/2006/relationships/image" Target="../media/image3.svg"/><Relationship Id="rId21" Type="http://schemas.openxmlformats.org/officeDocument/2006/relationships/image" Target="../media/image23.svg"/><Relationship Id="rId7" Type="http://schemas.openxmlformats.org/officeDocument/2006/relationships/image" Target="../media/image7.svg"/><Relationship Id="rId12" Type="http://schemas.openxmlformats.org/officeDocument/2006/relationships/image" Target="../media/image12.png"/><Relationship Id="rId17" Type="http://schemas.openxmlformats.org/officeDocument/2006/relationships/image" Target="../media/image19.svg"/><Relationship Id="rId2" Type="http://schemas.openxmlformats.org/officeDocument/2006/relationships/image" Target="../media/image2.png"/><Relationship Id="rId16" Type="http://schemas.openxmlformats.org/officeDocument/2006/relationships/image" Target="../media/image18.png"/><Relationship Id="rId20" Type="http://schemas.openxmlformats.org/officeDocument/2006/relationships/image" Target="../media/image22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svg"/><Relationship Id="rId5" Type="http://schemas.openxmlformats.org/officeDocument/2006/relationships/image" Target="../media/image5.svg"/><Relationship Id="rId15" Type="http://schemas.microsoft.com/office/2007/relationships/hdphoto" Target="../media/hdphoto1.wdp"/><Relationship Id="rId10" Type="http://schemas.openxmlformats.org/officeDocument/2006/relationships/image" Target="../media/image10.png"/><Relationship Id="rId19" Type="http://schemas.openxmlformats.org/officeDocument/2006/relationships/image" Target="../media/image21.svg"/><Relationship Id="rId4" Type="http://schemas.openxmlformats.org/officeDocument/2006/relationships/image" Target="../media/image4.png"/><Relationship Id="rId9" Type="http://schemas.openxmlformats.org/officeDocument/2006/relationships/image" Target="../media/image9.svg"/><Relationship Id="rId14" Type="http://schemas.openxmlformats.org/officeDocument/2006/relationships/image" Target="../media/image14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svg"/><Relationship Id="rId18" Type="http://schemas.openxmlformats.org/officeDocument/2006/relationships/image" Target="../media/image20.png"/><Relationship Id="rId3" Type="http://schemas.openxmlformats.org/officeDocument/2006/relationships/image" Target="../media/image3.svg"/><Relationship Id="rId21" Type="http://schemas.openxmlformats.org/officeDocument/2006/relationships/image" Target="../media/image23.svg"/><Relationship Id="rId7" Type="http://schemas.openxmlformats.org/officeDocument/2006/relationships/image" Target="../media/image7.svg"/><Relationship Id="rId12" Type="http://schemas.openxmlformats.org/officeDocument/2006/relationships/image" Target="../media/image12.png"/><Relationship Id="rId17" Type="http://schemas.openxmlformats.org/officeDocument/2006/relationships/image" Target="../media/image19.svg"/><Relationship Id="rId2" Type="http://schemas.openxmlformats.org/officeDocument/2006/relationships/image" Target="../media/image2.png"/><Relationship Id="rId16" Type="http://schemas.openxmlformats.org/officeDocument/2006/relationships/image" Target="../media/image18.png"/><Relationship Id="rId20" Type="http://schemas.openxmlformats.org/officeDocument/2006/relationships/image" Target="../media/image22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svg"/><Relationship Id="rId24" Type="http://schemas.openxmlformats.org/officeDocument/2006/relationships/image" Target="../media/image26.png"/><Relationship Id="rId5" Type="http://schemas.openxmlformats.org/officeDocument/2006/relationships/image" Target="../media/image5.svg"/><Relationship Id="rId15" Type="http://schemas.microsoft.com/office/2007/relationships/hdphoto" Target="../media/hdphoto1.wdp"/><Relationship Id="rId23" Type="http://schemas.openxmlformats.org/officeDocument/2006/relationships/image" Target="../media/image25.svg"/><Relationship Id="rId10" Type="http://schemas.openxmlformats.org/officeDocument/2006/relationships/image" Target="../media/image10.png"/><Relationship Id="rId19" Type="http://schemas.openxmlformats.org/officeDocument/2006/relationships/image" Target="../media/image21.svg"/><Relationship Id="rId4" Type="http://schemas.openxmlformats.org/officeDocument/2006/relationships/image" Target="../media/image4.png"/><Relationship Id="rId9" Type="http://schemas.openxmlformats.org/officeDocument/2006/relationships/image" Target="../media/image9.svg"/><Relationship Id="rId14" Type="http://schemas.openxmlformats.org/officeDocument/2006/relationships/image" Target="../media/image14.png"/><Relationship Id="rId22" Type="http://schemas.openxmlformats.org/officeDocument/2006/relationships/image" Target="../media/image24.pn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svg"/><Relationship Id="rId18" Type="http://schemas.openxmlformats.org/officeDocument/2006/relationships/image" Target="../media/image20.png"/><Relationship Id="rId3" Type="http://schemas.openxmlformats.org/officeDocument/2006/relationships/image" Target="../media/image3.svg"/><Relationship Id="rId21" Type="http://schemas.openxmlformats.org/officeDocument/2006/relationships/image" Target="../media/image23.svg"/><Relationship Id="rId7" Type="http://schemas.openxmlformats.org/officeDocument/2006/relationships/image" Target="../media/image7.svg"/><Relationship Id="rId12" Type="http://schemas.openxmlformats.org/officeDocument/2006/relationships/image" Target="../media/image12.png"/><Relationship Id="rId17" Type="http://schemas.openxmlformats.org/officeDocument/2006/relationships/image" Target="../media/image19.svg"/><Relationship Id="rId2" Type="http://schemas.openxmlformats.org/officeDocument/2006/relationships/image" Target="../media/image2.png"/><Relationship Id="rId16" Type="http://schemas.openxmlformats.org/officeDocument/2006/relationships/image" Target="../media/image18.png"/><Relationship Id="rId20" Type="http://schemas.openxmlformats.org/officeDocument/2006/relationships/image" Target="../media/image22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svg"/><Relationship Id="rId5" Type="http://schemas.openxmlformats.org/officeDocument/2006/relationships/image" Target="../media/image5.svg"/><Relationship Id="rId15" Type="http://schemas.microsoft.com/office/2007/relationships/hdphoto" Target="../media/hdphoto1.wdp"/><Relationship Id="rId10" Type="http://schemas.openxmlformats.org/officeDocument/2006/relationships/image" Target="../media/image10.png"/><Relationship Id="rId19" Type="http://schemas.openxmlformats.org/officeDocument/2006/relationships/image" Target="../media/image21.svg"/><Relationship Id="rId4" Type="http://schemas.openxmlformats.org/officeDocument/2006/relationships/image" Target="../media/image4.png"/><Relationship Id="rId9" Type="http://schemas.openxmlformats.org/officeDocument/2006/relationships/image" Target="../media/image9.svg"/><Relationship Id="rId14" Type="http://schemas.openxmlformats.org/officeDocument/2006/relationships/image" Target="../media/image14.png"/><Relationship Id="rId22" Type="http://schemas.openxmlformats.org/officeDocument/2006/relationships/image" Target="../media/image26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13" Type="http://schemas.openxmlformats.org/officeDocument/2006/relationships/image" Target="../media/image9.svg"/><Relationship Id="rId18" Type="http://schemas.openxmlformats.org/officeDocument/2006/relationships/image" Target="../media/image31.png"/><Relationship Id="rId3" Type="http://schemas.openxmlformats.org/officeDocument/2006/relationships/image" Target="../media/image3.svg"/><Relationship Id="rId21" Type="http://schemas.openxmlformats.org/officeDocument/2006/relationships/image" Target="../media/image34.svg"/><Relationship Id="rId7" Type="http://schemas.openxmlformats.org/officeDocument/2006/relationships/image" Target="../media/image7.svg"/><Relationship Id="rId12" Type="http://schemas.openxmlformats.org/officeDocument/2006/relationships/image" Target="../media/image8.png"/><Relationship Id="rId17" Type="http://schemas.openxmlformats.org/officeDocument/2006/relationships/image" Target="../media/image13.svg"/><Relationship Id="rId2" Type="http://schemas.openxmlformats.org/officeDocument/2006/relationships/image" Target="../media/image2.png"/><Relationship Id="rId16" Type="http://schemas.openxmlformats.org/officeDocument/2006/relationships/image" Target="../media/image12.png"/><Relationship Id="rId20" Type="http://schemas.openxmlformats.org/officeDocument/2006/relationships/image" Target="../media/image33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30.svg"/><Relationship Id="rId5" Type="http://schemas.openxmlformats.org/officeDocument/2006/relationships/image" Target="../media/image5.svg"/><Relationship Id="rId15" Type="http://schemas.openxmlformats.org/officeDocument/2006/relationships/image" Target="../media/image11.svg"/><Relationship Id="rId23" Type="http://schemas.microsoft.com/office/2007/relationships/hdphoto" Target="../media/hdphoto1.wdp"/><Relationship Id="rId10" Type="http://schemas.openxmlformats.org/officeDocument/2006/relationships/image" Target="../media/image29.png"/><Relationship Id="rId19" Type="http://schemas.openxmlformats.org/officeDocument/2006/relationships/image" Target="../media/image32.svg"/><Relationship Id="rId4" Type="http://schemas.openxmlformats.org/officeDocument/2006/relationships/image" Target="../media/image4.png"/><Relationship Id="rId9" Type="http://schemas.openxmlformats.org/officeDocument/2006/relationships/image" Target="../media/image28.svg"/><Relationship Id="rId14" Type="http://schemas.openxmlformats.org/officeDocument/2006/relationships/image" Target="../media/image10.png"/><Relationship Id="rId22" Type="http://schemas.openxmlformats.org/officeDocument/2006/relationships/image" Target="../media/image14.pn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35.png"/><Relationship Id="rId13" Type="http://schemas.openxmlformats.org/officeDocument/2006/relationships/image" Target="../media/image9.svg"/><Relationship Id="rId18" Type="http://schemas.openxmlformats.org/officeDocument/2006/relationships/image" Target="../media/image31.png"/><Relationship Id="rId3" Type="http://schemas.openxmlformats.org/officeDocument/2006/relationships/image" Target="../media/image3.svg"/><Relationship Id="rId21" Type="http://schemas.openxmlformats.org/officeDocument/2006/relationships/image" Target="../media/image34.svg"/><Relationship Id="rId7" Type="http://schemas.openxmlformats.org/officeDocument/2006/relationships/image" Target="../media/image7.svg"/><Relationship Id="rId12" Type="http://schemas.openxmlformats.org/officeDocument/2006/relationships/image" Target="../media/image8.png"/><Relationship Id="rId17" Type="http://schemas.openxmlformats.org/officeDocument/2006/relationships/image" Target="../media/image13.svg"/><Relationship Id="rId25" Type="http://schemas.microsoft.com/office/2007/relationships/hdphoto" Target="../media/hdphoto1.wdp"/><Relationship Id="rId2" Type="http://schemas.openxmlformats.org/officeDocument/2006/relationships/image" Target="../media/image2.png"/><Relationship Id="rId16" Type="http://schemas.openxmlformats.org/officeDocument/2006/relationships/image" Target="../media/image12.png"/><Relationship Id="rId20" Type="http://schemas.openxmlformats.org/officeDocument/2006/relationships/image" Target="../media/image33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30.svg"/><Relationship Id="rId24" Type="http://schemas.openxmlformats.org/officeDocument/2006/relationships/image" Target="../media/image14.png"/><Relationship Id="rId5" Type="http://schemas.openxmlformats.org/officeDocument/2006/relationships/image" Target="../media/image5.svg"/><Relationship Id="rId15" Type="http://schemas.openxmlformats.org/officeDocument/2006/relationships/image" Target="../media/image11.svg"/><Relationship Id="rId23" Type="http://schemas.microsoft.com/office/2007/relationships/hdphoto" Target="../media/hdphoto2.wdp"/><Relationship Id="rId10" Type="http://schemas.openxmlformats.org/officeDocument/2006/relationships/image" Target="../media/image29.png"/><Relationship Id="rId19" Type="http://schemas.openxmlformats.org/officeDocument/2006/relationships/image" Target="../media/image32.svg"/><Relationship Id="rId4" Type="http://schemas.openxmlformats.org/officeDocument/2006/relationships/image" Target="../media/image4.png"/><Relationship Id="rId9" Type="http://schemas.openxmlformats.org/officeDocument/2006/relationships/image" Target="../media/image36.svg"/><Relationship Id="rId14" Type="http://schemas.openxmlformats.org/officeDocument/2006/relationships/image" Target="../media/image10.png"/><Relationship Id="rId22" Type="http://schemas.openxmlformats.org/officeDocument/2006/relationships/image" Target="../media/image37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13" Type="http://schemas.openxmlformats.org/officeDocument/2006/relationships/image" Target="../media/image9.svg"/><Relationship Id="rId18" Type="http://schemas.openxmlformats.org/officeDocument/2006/relationships/image" Target="../media/image31.png"/><Relationship Id="rId3" Type="http://schemas.openxmlformats.org/officeDocument/2006/relationships/image" Target="../media/image3.svg"/><Relationship Id="rId21" Type="http://schemas.openxmlformats.org/officeDocument/2006/relationships/image" Target="../media/image34.svg"/><Relationship Id="rId7" Type="http://schemas.openxmlformats.org/officeDocument/2006/relationships/image" Target="../media/image7.svg"/><Relationship Id="rId12" Type="http://schemas.openxmlformats.org/officeDocument/2006/relationships/image" Target="../media/image8.png"/><Relationship Id="rId17" Type="http://schemas.openxmlformats.org/officeDocument/2006/relationships/image" Target="../media/image13.svg"/><Relationship Id="rId2" Type="http://schemas.openxmlformats.org/officeDocument/2006/relationships/image" Target="../media/image2.png"/><Relationship Id="rId16" Type="http://schemas.openxmlformats.org/officeDocument/2006/relationships/image" Target="../media/image12.png"/><Relationship Id="rId20" Type="http://schemas.openxmlformats.org/officeDocument/2006/relationships/image" Target="../media/image33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40.svg"/><Relationship Id="rId24" Type="http://schemas.microsoft.com/office/2007/relationships/hdphoto" Target="../media/hdphoto1.wdp"/><Relationship Id="rId5" Type="http://schemas.openxmlformats.org/officeDocument/2006/relationships/image" Target="../media/image5.svg"/><Relationship Id="rId15" Type="http://schemas.openxmlformats.org/officeDocument/2006/relationships/image" Target="../media/image11.svg"/><Relationship Id="rId23" Type="http://schemas.openxmlformats.org/officeDocument/2006/relationships/image" Target="../media/image14.png"/><Relationship Id="rId10" Type="http://schemas.openxmlformats.org/officeDocument/2006/relationships/image" Target="../media/image39.png"/><Relationship Id="rId19" Type="http://schemas.openxmlformats.org/officeDocument/2006/relationships/image" Target="../media/image32.svg"/><Relationship Id="rId4" Type="http://schemas.openxmlformats.org/officeDocument/2006/relationships/image" Target="../media/image4.png"/><Relationship Id="rId9" Type="http://schemas.openxmlformats.org/officeDocument/2006/relationships/image" Target="../media/image38.svg"/><Relationship Id="rId14" Type="http://schemas.openxmlformats.org/officeDocument/2006/relationships/image" Target="../media/image10.png"/><Relationship Id="rId22" Type="http://schemas.openxmlformats.org/officeDocument/2006/relationships/image" Target="../media/image41.pn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13" Type="http://schemas.openxmlformats.org/officeDocument/2006/relationships/image" Target="../media/image9.svg"/><Relationship Id="rId18" Type="http://schemas.openxmlformats.org/officeDocument/2006/relationships/image" Target="../media/image43.png"/><Relationship Id="rId3" Type="http://schemas.openxmlformats.org/officeDocument/2006/relationships/image" Target="../media/image3.svg"/><Relationship Id="rId21" Type="http://schemas.openxmlformats.org/officeDocument/2006/relationships/image" Target="../media/image34.svg"/><Relationship Id="rId7" Type="http://schemas.openxmlformats.org/officeDocument/2006/relationships/image" Target="../media/image7.svg"/><Relationship Id="rId12" Type="http://schemas.openxmlformats.org/officeDocument/2006/relationships/image" Target="../media/image8.png"/><Relationship Id="rId17" Type="http://schemas.openxmlformats.org/officeDocument/2006/relationships/image" Target="../media/image13.svg"/><Relationship Id="rId2" Type="http://schemas.openxmlformats.org/officeDocument/2006/relationships/image" Target="../media/image2.png"/><Relationship Id="rId16" Type="http://schemas.openxmlformats.org/officeDocument/2006/relationships/image" Target="../media/image12.png"/><Relationship Id="rId20" Type="http://schemas.openxmlformats.org/officeDocument/2006/relationships/image" Target="../media/image33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42.svg"/><Relationship Id="rId24" Type="http://schemas.microsoft.com/office/2007/relationships/hdphoto" Target="../media/hdphoto1.wdp"/><Relationship Id="rId5" Type="http://schemas.openxmlformats.org/officeDocument/2006/relationships/image" Target="../media/image5.svg"/><Relationship Id="rId15" Type="http://schemas.openxmlformats.org/officeDocument/2006/relationships/image" Target="../media/image11.svg"/><Relationship Id="rId23" Type="http://schemas.openxmlformats.org/officeDocument/2006/relationships/image" Target="../media/image14.png"/><Relationship Id="rId10" Type="http://schemas.openxmlformats.org/officeDocument/2006/relationships/image" Target="../media/image29.png"/><Relationship Id="rId19" Type="http://schemas.openxmlformats.org/officeDocument/2006/relationships/image" Target="../media/image44.svg"/><Relationship Id="rId4" Type="http://schemas.openxmlformats.org/officeDocument/2006/relationships/image" Target="../media/image4.png"/><Relationship Id="rId9" Type="http://schemas.openxmlformats.org/officeDocument/2006/relationships/image" Target="../media/image38.svg"/><Relationship Id="rId14" Type="http://schemas.openxmlformats.org/officeDocument/2006/relationships/image" Target="../media/image10.png"/><Relationship Id="rId22" Type="http://schemas.openxmlformats.org/officeDocument/2006/relationships/image" Target="../media/image45.png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13" Type="http://schemas.openxmlformats.org/officeDocument/2006/relationships/image" Target="../media/image9.svg"/><Relationship Id="rId18" Type="http://schemas.openxmlformats.org/officeDocument/2006/relationships/image" Target="../media/image31.png"/><Relationship Id="rId26" Type="http://schemas.microsoft.com/office/2007/relationships/hdphoto" Target="../media/hdphoto1.wdp"/><Relationship Id="rId3" Type="http://schemas.openxmlformats.org/officeDocument/2006/relationships/image" Target="../media/image3.svg"/><Relationship Id="rId21" Type="http://schemas.openxmlformats.org/officeDocument/2006/relationships/image" Target="../media/image48.svg"/><Relationship Id="rId7" Type="http://schemas.openxmlformats.org/officeDocument/2006/relationships/image" Target="../media/image7.svg"/><Relationship Id="rId12" Type="http://schemas.openxmlformats.org/officeDocument/2006/relationships/image" Target="../media/image8.png"/><Relationship Id="rId17" Type="http://schemas.openxmlformats.org/officeDocument/2006/relationships/image" Target="../media/image13.svg"/><Relationship Id="rId25" Type="http://schemas.openxmlformats.org/officeDocument/2006/relationships/image" Target="../media/image14.png"/><Relationship Id="rId2" Type="http://schemas.openxmlformats.org/officeDocument/2006/relationships/image" Target="../media/image2.png"/><Relationship Id="rId16" Type="http://schemas.openxmlformats.org/officeDocument/2006/relationships/image" Target="../media/image12.png"/><Relationship Id="rId20" Type="http://schemas.openxmlformats.org/officeDocument/2006/relationships/image" Target="../media/image47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42.svg"/><Relationship Id="rId24" Type="http://schemas.openxmlformats.org/officeDocument/2006/relationships/image" Target="../media/image49.png"/><Relationship Id="rId5" Type="http://schemas.openxmlformats.org/officeDocument/2006/relationships/image" Target="../media/image5.svg"/><Relationship Id="rId15" Type="http://schemas.openxmlformats.org/officeDocument/2006/relationships/image" Target="../media/image11.svg"/><Relationship Id="rId23" Type="http://schemas.openxmlformats.org/officeDocument/2006/relationships/image" Target="../media/image34.svg"/><Relationship Id="rId10" Type="http://schemas.openxmlformats.org/officeDocument/2006/relationships/image" Target="../media/image29.png"/><Relationship Id="rId19" Type="http://schemas.openxmlformats.org/officeDocument/2006/relationships/image" Target="../media/image46.svg"/><Relationship Id="rId4" Type="http://schemas.openxmlformats.org/officeDocument/2006/relationships/image" Target="../media/image4.png"/><Relationship Id="rId9" Type="http://schemas.openxmlformats.org/officeDocument/2006/relationships/image" Target="../media/image38.svg"/><Relationship Id="rId14" Type="http://schemas.openxmlformats.org/officeDocument/2006/relationships/image" Target="../media/image10.png"/><Relationship Id="rId22" Type="http://schemas.openxmlformats.org/officeDocument/2006/relationships/image" Target="../media/image33.png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13" Type="http://schemas.openxmlformats.org/officeDocument/2006/relationships/image" Target="../media/image9.svg"/><Relationship Id="rId18" Type="http://schemas.openxmlformats.org/officeDocument/2006/relationships/image" Target="../media/image31.png"/><Relationship Id="rId26" Type="http://schemas.openxmlformats.org/officeDocument/2006/relationships/image" Target="../media/image14.png"/><Relationship Id="rId3" Type="http://schemas.openxmlformats.org/officeDocument/2006/relationships/image" Target="../media/image3.svg"/><Relationship Id="rId21" Type="http://schemas.openxmlformats.org/officeDocument/2006/relationships/image" Target="../media/image34.svg"/><Relationship Id="rId7" Type="http://schemas.openxmlformats.org/officeDocument/2006/relationships/image" Target="../media/image7.svg"/><Relationship Id="rId12" Type="http://schemas.openxmlformats.org/officeDocument/2006/relationships/image" Target="../media/image8.png"/><Relationship Id="rId17" Type="http://schemas.openxmlformats.org/officeDocument/2006/relationships/image" Target="../media/image13.svg"/><Relationship Id="rId25" Type="http://schemas.openxmlformats.org/officeDocument/2006/relationships/image" Target="../media/image26.png"/><Relationship Id="rId2" Type="http://schemas.openxmlformats.org/officeDocument/2006/relationships/image" Target="../media/image2.png"/><Relationship Id="rId16" Type="http://schemas.openxmlformats.org/officeDocument/2006/relationships/image" Target="../media/image12.png"/><Relationship Id="rId20" Type="http://schemas.openxmlformats.org/officeDocument/2006/relationships/image" Target="../media/image33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30.svg"/><Relationship Id="rId24" Type="http://schemas.openxmlformats.org/officeDocument/2006/relationships/image" Target="../media/image50.png"/><Relationship Id="rId5" Type="http://schemas.openxmlformats.org/officeDocument/2006/relationships/image" Target="../media/image5.svg"/><Relationship Id="rId15" Type="http://schemas.openxmlformats.org/officeDocument/2006/relationships/image" Target="../media/image11.svg"/><Relationship Id="rId23" Type="http://schemas.openxmlformats.org/officeDocument/2006/relationships/image" Target="../media/image48.svg"/><Relationship Id="rId10" Type="http://schemas.openxmlformats.org/officeDocument/2006/relationships/image" Target="../media/image29.png"/><Relationship Id="rId19" Type="http://schemas.openxmlformats.org/officeDocument/2006/relationships/image" Target="../media/image32.svg"/><Relationship Id="rId4" Type="http://schemas.openxmlformats.org/officeDocument/2006/relationships/image" Target="../media/image4.png"/><Relationship Id="rId9" Type="http://schemas.openxmlformats.org/officeDocument/2006/relationships/image" Target="../media/image28.svg"/><Relationship Id="rId14" Type="http://schemas.openxmlformats.org/officeDocument/2006/relationships/image" Target="../media/image10.png"/><Relationship Id="rId22" Type="http://schemas.openxmlformats.org/officeDocument/2006/relationships/image" Target="../media/image47.png"/><Relationship Id="rId27" Type="http://schemas.microsoft.com/office/2007/relationships/hdphoto" Target="../media/hdphoto1.wdp"/></Relationships>
</file>

<file path=xl/drawings/_rels/drawing1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13" Type="http://schemas.openxmlformats.org/officeDocument/2006/relationships/image" Target="../media/image9.svg"/><Relationship Id="rId18" Type="http://schemas.openxmlformats.org/officeDocument/2006/relationships/image" Target="../media/image31.png"/><Relationship Id="rId26" Type="http://schemas.openxmlformats.org/officeDocument/2006/relationships/image" Target="../media/image14.png"/><Relationship Id="rId3" Type="http://schemas.openxmlformats.org/officeDocument/2006/relationships/image" Target="../media/image3.svg"/><Relationship Id="rId21" Type="http://schemas.openxmlformats.org/officeDocument/2006/relationships/image" Target="../media/image34.svg"/><Relationship Id="rId7" Type="http://schemas.openxmlformats.org/officeDocument/2006/relationships/image" Target="../media/image7.svg"/><Relationship Id="rId12" Type="http://schemas.openxmlformats.org/officeDocument/2006/relationships/image" Target="../media/image8.png"/><Relationship Id="rId17" Type="http://schemas.openxmlformats.org/officeDocument/2006/relationships/image" Target="../media/image13.svg"/><Relationship Id="rId25" Type="http://schemas.openxmlformats.org/officeDocument/2006/relationships/image" Target="../media/image54.svg"/><Relationship Id="rId2" Type="http://schemas.openxmlformats.org/officeDocument/2006/relationships/image" Target="../media/image2.png"/><Relationship Id="rId16" Type="http://schemas.openxmlformats.org/officeDocument/2006/relationships/image" Target="../media/image12.png"/><Relationship Id="rId20" Type="http://schemas.openxmlformats.org/officeDocument/2006/relationships/image" Target="../media/image33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30.svg"/><Relationship Id="rId24" Type="http://schemas.openxmlformats.org/officeDocument/2006/relationships/image" Target="../media/image53.png"/><Relationship Id="rId5" Type="http://schemas.openxmlformats.org/officeDocument/2006/relationships/image" Target="../media/image5.svg"/><Relationship Id="rId15" Type="http://schemas.openxmlformats.org/officeDocument/2006/relationships/image" Target="../media/image11.svg"/><Relationship Id="rId23" Type="http://schemas.openxmlformats.org/officeDocument/2006/relationships/image" Target="../media/image52.svg"/><Relationship Id="rId10" Type="http://schemas.openxmlformats.org/officeDocument/2006/relationships/image" Target="../media/image29.png"/><Relationship Id="rId19" Type="http://schemas.openxmlformats.org/officeDocument/2006/relationships/image" Target="../media/image32.svg"/><Relationship Id="rId4" Type="http://schemas.openxmlformats.org/officeDocument/2006/relationships/image" Target="../media/image4.png"/><Relationship Id="rId9" Type="http://schemas.openxmlformats.org/officeDocument/2006/relationships/image" Target="../media/image28.svg"/><Relationship Id="rId14" Type="http://schemas.openxmlformats.org/officeDocument/2006/relationships/image" Target="../media/image10.png"/><Relationship Id="rId22" Type="http://schemas.openxmlformats.org/officeDocument/2006/relationships/image" Target="../media/image51.png"/><Relationship Id="rId27" Type="http://schemas.microsoft.com/office/2007/relationships/hdphoto" Target="../media/hdphoto1.wdp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35.png"/><Relationship Id="rId13" Type="http://schemas.openxmlformats.org/officeDocument/2006/relationships/image" Target="../media/image9.svg"/><Relationship Id="rId18" Type="http://schemas.openxmlformats.org/officeDocument/2006/relationships/image" Target="../media/image31.png"/><Relationship Id="rId26" Type="http://schemas.openxmlformats.org/officeDocument/2006/relationships/image" Target="../media/image55.png"/><Relationship Id="rId3" Type="http://schemas.openxmlformats.org/officeDocument/2006/relationships/image" Target="../media/image3.svg"/><Relationship Id="rId21" Type="http://schemas.openxmlformats.org/officeDocument/2006/relationships/image" Target="../media/image34.svg"/><Relationship Id="rId7" Type="http://schemas.openxmlformats.org/officeDocument/2006/relationships/image" Target="../media/image7.svg"/><Relationship Id="rId12" Type="http://schemas.openxmlformats.org/officeDocument/2006/relationships/image" Target="../media/image8.png"/><Relationship Id="rId17" Type="http://schemas.openxmlformats.org/officeDocument/2006/relationships/image" Target="../media/image13.svg"/><Relationship Id="rId25" Type="http://schemas.openxmlformats.org/officeDocument/2006/relationships/image" Target="../media/image54.svg"/><Relationship Id="rId2" Type="http://schemas.openxmlformats.org/officeDocument/2006/relationships/image" Target="../media/image2.png"/><Relationship Id="rId16" Type="http://schemas.openxmlformats.org/officeDocument/2006/relationships/image" Target="../media/image12.png"/><Relationship Id="rId20" Type="http://schemas.openxmlformats.org/officeDocument/2006/relationships/image" Target="../media/image33.png"/><Relationship Id="rId29" Type="http://schemas.openxmlformats.org/officeDocument/2006/relationships/image" Target="../media/image14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30.svg"/><Relationship Id="rId24" Type="http://schemas.openxmlformats.org/officeDocument/2006/relationships/image" Target="../media/image53.png"/><Relationship Id="rId5" Type="http://schemas.openxmlformats.org/officeDocument/2006/relationships/image" Target="../media/image5.svg"/><Relationship Id="rId15" Type="http://schemas.openxmlformats.org/officeDocument/2006/relationships/image" Target="../media/image11.svg"/><Relationship Id="rId23" Type="http://schemas.openxmlformats.org/officeDocument/2006/relationships/image" Target="../media/image52.svg"/><Relationship Id="rId28" Type="http://schemas.openxmlformats.org/officeDocument/2006/relationships/image" Target="../media/image26.png"/><Relationship Id="rId10" Type="http://schemas.openxmlformats.org/officeDocument/2006/relationships/image" Target="../media/image29.png"/><Relationship Id="rId19" Type="http://schemas.openxmlformats.org/officeDocument/2006/relationships/image" Target="../media/image32.svg"/><Relationship Id="rId4" Type="http://schemas.openxmlformats.org/officeDocument/2006/relationships/image" Target="../media/image4.png"/><Relationship Id="rId9" Type="http://schemas.openxmlformats.org/officeDocument/2006/relationships/image" Target="../media/image36.svg"/><Relationship Id="rId14" Type="http://schemas.openxmlformats.org/officeDocument/2006/relationships/image" Target="../media/image10.png"/><Relationship Id="rId22" Type="http://schemas.openxmlformats.org/officeDocument/2006/relationships/image" Target="../media/image51.png"/><Relationship Id="rId27" Type="http://schemas.openxmlformats.org/officeDocument/2006/relationships/image" Target="../media/image56.svg"/><Relationship Id="rId30" Type="http://schemas.microsoft.com/office/2007/relationships/hdphoto" Target="../media/hdphoto1.wdp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59.png"/><Relationship Id="rId2" Type="http://schemas.openxmlformats.org/officeDocument/2006/relationships/image" Target="../media/image58.emf"/><Relationship Id="rId1" Type="http://schemas.openxmlformats.org/officeDocument/2006/relationships/image" Target="../media/image57.png"/><Relationship Id="rId6" Type="http://schemas.openxmlformats.org/officeDocument/2006/relationships/image" Target="../media/image61.svg"/><Relationship Id="rId5" Type="http://schemas.openxmlformats.org/officeDocument/2006/relationships/image" Target="../media/image24.png"/><Relationship Id="rId4" Type="http://schemas.openxmlformats.org/officeDocument/2006/relationships/image" Target="../media/image60.sv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13" Type="http://schemas.openxmlformats.org/officeDocument/2006/relationships/image" Target="../media/image9.svg"/><Relationship Id="rId18" Type="http://schemas.openxmlformats.org/officeDocument/2006/relationships/image" Target="../media/image31.png"/><Relationship Id="rId26" Type="http://schemas.openxmlformats.org/officeDocument/2006/relationships/image" Target="../media/image26.png"/><Relationship Id="rId3" Type="http://schemas.openxmlformats.org/officeDocument/2006/relationships/image" Target="../media/image3.svg"/><Relationship Id="rId21" Type="http://schemas.openxmlformats.org/officeDocument/2006/relationships/image" Target="../media/image34.svg"/><Relationship Id="rId7" Type="http://schemas.openxmlformats.org/officeDocument/2006/relationships/image" Target="../media/image7.svg"/><Relationship Id="rId12" Type="http://schemas.openxmlformats.org/officeDocument/2006/relationships/image" Target="../media/image8.png"/><Relationship Id="rId17" Type="http://schemas.openxmlformats.org/officeDocument/2006/relationships/image" Target="../media/image13.svg"/><Relationship Id="rId25" Type="http://schemas.openxmlformats.org/officeDocument/2006/relationships/image" Target="../media/image54.svg"/><Relationship Id="rId2" Type="http://schemas.openxmlformats.org/officeDocument/2006/relationships/image" Target="../media/image2.png"/><Relationship Id="rId16" Type="http://schemas.openxmlformats.org/officeDocument/2006/relationships/image" Target="../media/image12.png"/><Relationship Id="rId20" Type="http://schemas.openxmlformats.org/officeDocument/2006/relationships/image" Target="../media/image33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40.svg"/><Relationship Id="rId24" Type="http://schemas.openxmlformats.org/officeDocument/2006/relationships/image" Target="../media/image53.png"/><Relationship Id="rId5" Type="http://schemas.openxmlformats.org/officeDocument/2006/relationships/image" Target="../media/image5.svg"/><Relationship Id="rId15" Type="http://schemas.openxmlformats.org/officeDocument/2006/relationships/image" Target="../media/image11.svg"/><Relationship Id="rId23" Type="http://schemas.openxmlformats.org/officeDocument/2006/relationships/image" Target="../media/image52.svg"/><Relationship Id="rId28" Type="http://schemas.microsoft.com/office/2007/relationships/hdphoto" Target="../media/hdphoto1.wdp"/><Relationship Id="rId10" Type="http://schemas.openxmlformats.org/officeDocument/2006/relationships/image" Target="../media/image39.png"/><Relationship Id="rId19" Type="http://schemas.openxmlformats.org/officeDocument/2006/relationships/image" Target="../media/image32.svg"/><Relationship Id="rId4" Type="http://schemas.openxmlformats.org/officeDocument/2006/relationships/image" Target="../media/image4.png"/><Relationship Id="rId9" Type="http://schemas.openxmlformats.org/officeDocument/2006/relationships/image" Target="../media/image38.svg"/><Relationship Id="rId14" Type="http://schemas.openxmlformats.org/officeDocument/2006/relationships/image" Target="../media/image10.png"/><Relationship Id="rId22" Type="http://schemas.openxmlformats.org/officeDocument/2006/relationships/image" Target="../media/image51.png"/><Relationship Id="rId27" Type="http://schemas.openxmlformats.org/officeDocument/2006/relationships/image" Target="../media/image14.pn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13" Type="http://schemas.openxmlformats.org/officeDocument/2006/relationships/image" Target="../media/image9.svg"/><Relationship Id="rId18" Type="http://schemas.openxmlformats.org/officeDocument/2006/relationships/image" Target="../media/image43.png"/><Relationship Id="rId26" Type="http://schemas.openxmlformats.org/officeDocument/2006/relationships/image" Target="../media/image26.png"/><Relationship Id="rId3" Type="http://schemas.openxmlformats.org/officeDocument/2006/relationships/image" Target="../media/image3.svg"/><Relationship Id="rId21" Type="http://schemas.openxmlformats.org/officeDocument/2006/relationships/image" Target="../media/image34.svg"/><Relationship Id="rId7" Type="http://schemas.openxmlformats.org/officeDocument/2006/relationships/image" Target="../media/image7.svg"/><Relationship Id="rId12" Type="http://schemas.openxmlformats.org/officeDocument/2006/relationships/image" Target="../media/image8.png"/><Relationship Id="rId17" Type="http://schemas.openxmlformats.org/officeDocument/2006/relationships/image" Target="../media/image13.svg"/><Relationship Id="rId25" Type="http://schemas.openxmlformats.org/officeDocument/2006/relationships/image" Target="../media/image54.svg"/><Relationship Id="rId2" Type="http://schemas.openxmlformats.org/officeDocument/2006/relationships/image" Target="../media/image2.png"/><Relationship Id="rId16" Type="http://schemas.openxmlformats.org/officeDocument/2006/relationships/image" Target="../media/image12.png"/><Relationship Id="rId20" Type="http://schemas.openxmlformats.org/officeDocument/2006/relationships/image" Target="../media/image33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42.svg"/><Relationship Id="rId24" Type="http://schemas.openxmlformats.org/officeDocument/2006/relationships/image" Target="../media/image53.png"/><Relationship Id="rId5" Type="http://schemas.openxmlformats.org/officeDocument/2006/relationships/image" Target="../media/image5.svg"/><Relationship Id="rId15" Type="http://schemas.openxmlformats.org/officeDocument/2006/relationships/image" Target="../media/image11.svg"/><Relationship Id="rId23" Type="http://schemas.openxmlformats.org/officeDocument/2006/relationships/image" Target="../media/image52.svg"/><Relationship Id="rId28" Type="http://schemas.microsoft.com/office/2007/relationships/hdphoto" Target="../media/hdphoto1.wdp"/><Relationship Id="rId10" Type="http://schemas.openxmlformats.org/officeDocument/2006/relationships/image" Target="../media/image29.png"/><Relationship Id="rId19" Type="http://schemas.openxmlformats.org/officeDocument/2006/relationships/image" Target="../media/image44.svg"/><Relationship Id="rId4" Type="http://schemas.openxmlformats.org/officeDocument/2006/relationships/image" Target="../media/image4.png"/><Relationship Id="rId9" Type="http://schemas.openxmlformats.org/officeDocument/2006/relationships/image" Target="../media/image38.svg"/><Relationship Id="rId14" Type="http://schemas.openxmlformats.org/officeDocument/2006/relationships/image" Target="../media/image10.png"/><Relationship Id="rId22" Type="http://schemas.openxmlformats.org/officeDocument/2006/relationships/image" Target="../media/image51.png"/><Relationship Id="rId27" Type="http://schemas.openxmlformats.org/officeDocument/2006/relationships/image" Target="../media/image14.png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13" Type="http://schemas.openxmlformats.org/officeDocument/2006/relationships/image" Target="../media/image9.svg"/><Relationship Id="rId18" Type="http://schemas.openxmlformats.org/officeDocument/2006/relationships/image" Target="../media/image31.png"/><Relationship Id="rId26" Type="http://schemas.openxmlformats.org/officeDocument/2006/relationships/image" Target="../media/image26.png"/><Relationship Id="rId3" Type="http://schemas.openxmlformats.org/officeDocument/2006/relationships/image" Target="../media/image3.svg"/><Relationship Id="rId21" Type="http://schemas.openxmlformats.org/officeDocument/2006/relationships/image" Target="../media/image48.svg"/><Relationship Id="rId7" Type="http://schemas.openxmlformats.org/officeDocument/2006/relationships/image" Target="../media/image7.svg"/><Relationship Id="rId12" Type="http://schemas.openxmlformats.org/officeDocument/2006/relationships/image" Target="../media/image8.png"/><Relationship Id="rId17" Type="http://schemas.openxmlformats.org/officeDocument/2006/relationships/image" Target="../media/image13.svg"/><Relationship Id="rId25" Type="http://schemas.openxmlformats.org/officeDocument/2006/relationships/image" Target="../media/image54.svg"/><Relationship Id="rId2" Type="http://schemas.openxmlformats.org/officeDocument/2006/relationships/image" Target="../media/image2.png"/><Relationship Id="rId16" Type="http://schemas.openxmlformats.org/officeDocument/2006/relationships/image" Target="../media/image12.png"/><Relationship Id="rId20" Type="http://schemas.openxmlformats.org/officeDocument/2006/relationships/image" Target="../media/image47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42.svg"/><Relationship Id="rId24" Type="http://schemas.openxmlformats.org/officeDocument/2006/relationships/image" Target="../media/image53.png"/><Relationship Id="rId5" Type="http://schemas.openxmlformats.org/officeDocument/2006/relationships/image" Target="../media/image5.svg"/><Relationship Id="rId15" Type="http://schemas.openxmlformats.org/officeDocument/2006/relationships/image" Target="../media/image11.svg"/><Relationship Id="rId23" Type="http://schemas.openxmlformats.org/officeDocument/2006/relationships/image" Target="../media/image52.svg"/><Relationship Id="rId28" Type="http://schemas.microsoft.com/office/2007/relationships/hdphoto" Target="../media/hdphoto1.wdp"/><Relationship Id="rId10" Type="http://schemas.openxmlformats.org/officeDocument/2006/relationships/image" Target="../media/image29.png"/><Relationship Id="rId19" Type="http://schemas.openxmlformats.org/officeDocument/2006/relationships/image" Target="../media/image46.svg"/><Relationship Id="rId4" Type="http://schemas.openxmlformats.org/officeDocument/2006/relationships/image" Target="../media/image4.png"/><Relationship Id="rId9" Type="http://schemas.openxmlformats.org/officeDocument/2006/relationships/image" Target="../media/image38.svg"/><Relationship Id="rId14" Type="http://schemas.openxmlformats.org/officeDocument/2006/relationships/image" Target="../media/image10.png"/><Relationship Id="rId22" Type="http://schemas.openxmlformats.org/officeDocument/2006/relationships/image" Target="../media/image51.png"/><Relationship Id="rId27" Type="http://schemas.openxmlformats.org/officeDocument/2006/relationships/image" Target="../media/image14.png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13" Type="http://schemas.openxmlformats.org/officeDocument/2006/relationships/image" Target="../media/image9.svg"/><Relationship Id="rId18" Type="http://schemas.openxmlformats.org/officeDocument/2006/relationships/image" Target="../media/image31.png"/><Relationship Id="rId26" Type="http://schemas.openxmlformats.org/officeDocument/2006/relationships/image" Target="../media/image26.png"/><Relationship Id="rId3" Type="http://schemas.openxmlformats.org/officeDocument/2006/relationships/image" Target="../media/image3.svg"/><Relationship Id="rId21" Type="http://schemas.openxmlformats.org/officeDocument/2006/relationships/image" Target="../media/image63.svg"/><Relationship Id="rId7" Type="http://schemas.openxmlformats.org/officeDocument/2006/relationships/image" Target="../media/image7.svg"/><Relationship Id="rId12" Type="http://schemas.openxmlformats.org/officeDocument/2006/relationships/image" Target="../media/image8.png"/><Relationship Id="rId17" Type="http://schemas.openxmlformats.org/officeDocument/2006/relationships/image" Target="../media/image13.svg"/><Relationship Id="rId25" Type="http://schemas.openxmlformats.org/officeDocument/2006/relationships/image" Target="../media/image54.svg"/><Relationship Id="rId2" Type="http://schemas.openxmlformats.org/officeDocument/2006/relationships/image" Target="../media/image2.png"/><Relationship Id="rId16" Type="http://schemas.openxmlformats.org/officeDocument/2006/relationships/image" Target="../media/image12.png"/><Relationship Id="rId20" Type="http://schemas.openxmlformats.org/officeDocument/2006/relationships/image" Target="../media/image33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42.svg"/><Relationship Id="rId24" Type="http://schemas.openxmlformats.org/officeDocument/2006/relationships/image" Target="../media/image53.png"/><Relationship Id="rId5" Type="http://schemas.openxmlformats.org/officeDocument/2006/relationships/image" Target="../media/image5.svg"/><Relationship Id="rId15" Type="http://schemas.openxmlformats.org/officeDocument/2006/relationships/image" Target="../media/image11.svg"/><Relationship Id="rId23" Type="http://schemas.openxmlformats.org/officeDocument/2006/relationships/image" Target="../media/image65.svg"/><Relationship Id="rId28" Type="http://schemas.microsoft.com/office/2007/relationships/hdphoto" Target="../media/hdphoto1.wdp"/><Relationship Id="rId10" Type="http://schemas.openxmlformats.org/officeDocument/2006/relationships/image" Target="../media/image29.png"/><Relationship Id="rId19" Type="http://schemas.openxmlformats.org/officeDocument/2006/relationships/image" Target="../media/image46.svg"/><Relationship Id="rId4" Type="http://schemas.openxmlformats.org/officeDocument/2006/relationships/image" Target="../media/image4.png"/><Relationship Id="rId9" Type="http://schemas.openxmlformats.org/officeDocument/2006/relationships/image" Target="../media/image38.svg"/><Relationship Id="rId14" Type="http://schemas.openxmlformats.org/officeDocument/2006/relationships/image" Target="../media/image10.png"/><Relationship Id="rId22" Type="http://schemas.openxmlformats.org/officeDocument/2006/relationships/image" Target="../media/image64.png"/><Relationship Id="rId27" Type="http://schemas.openxmlformats.org/officeDocument/2006/relationships/image" Target="../media/image14.png"/></Relationships>
</file>

<file path=xl/drawings/_rels/drawing2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13" Type="http://schemas.openxmlformats.org/officeDocument/2006/relationships/image" Target="../media/image9.svg"/><Relationship Id="rId18" Type="http://schemas.openxmlformats.org/officeDocument/2006/relationships/image" Target="../media/image31.png"/><Relationship Id="rId26" Type="http://schemas.openxmlformats.org/officeDocument/2006/relationships/image" Target="../media/image26.png"/><Relationship Id="rId3" Type="http://schemas.openxmlformats.org/officeDocument/2006/relationships/image" Target="../media/image3.svg"/><Relationship Id="rId21" Type="http://schemas.openxmlformats.org/officeDocument/2006/relationships/image" Target="../media/image63.svg"/><Relationship Id="rId7" Type="http://schemas.openxmlformats.org/officeDocument/2006/relationships/image" Target="../media/image7.svg"/><Relationship Id="rId12" Type="http://schemas.openxmlformats.org/officeDocument/2006/relationships/image" Target="../media/image8.png"/><Relationship Id="rId17" Type="http://schemas.openxmlformats.org/officeDocument/2006/relationships/image" Target="../media/image13.svg"/><Relationship Id="rId25" Type="http://schemas.openxmlformats.org/officeDocument/2006/relationships/image" Target="../media/image67.svg"/><Relationship Id="rId2" Type="http://schemas.openxmlformats.org/officeDocument/2006/relationships/image" Target="../media/image2.png"/><Relationship Id="rId16" Type="http://schemas.openxmlformats.org/officeDocument/2006/relationships/image" Target="../media/image12.png"/><Relationship Id="rId20" Type="http://schemas.openxmlformats.org/officeDocument/2006/relationships/image" Target="../media/image33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42.svg"/><Relationship Id="rId24" Type="http://schemas.openxmlformats.org/officeDocument/2006/relationships/image" Target="../media/image66.png"/><Relationship Id="rId5" Type="http://schemas.openxmlformats.org/officeDocument/2006/relationships/image" Target="../media/image5.svg"/><Relationship Id="rId15" Type="http://schemas.openxmlformats.org/officeDocument/2006/relationships/image" Target="../media/image11.svg"/><Relationship Id="rId23" Type="http://schemas.openxmlformats.org/officeDocument/2006/relationships/image" Target="../media/image52.svg"/><Relationship Id="rId28" Type="http://schemas.microsoft.com/office/2007/relationships/hdphoto" Target="../media/hdphoto1.wdp"/><Relationship Id="rId10" Type="http://schemas.openxmlformats.org/officeDocument/2006/relationships/image" Target="../media/image29.png"/><Relationship Id="rId19" Type="http://schemas.openxmlformats.org/officeDocument/2006/relationships/image" Target="../media/image46.svg"/><Relationship Id="rId4" Type="http://schemas.openxmlformats.org/officeDocument/2006/relationships/image" Target="../media/image4.png"/><Relationship Id="rId9" Type="http://schemas.openxmlformats.org/officeDocument/2006/relationships/image" Target="../media/image38.svg"/><Relationship Id="rId14" Type="http://schemas.openxmlformats.org/officeDocument/2006/relationships/image" Target="../media/image10.png"/><Relationship Id="rId22" Type="http://schemas.openxmlformats.org/officeDocument/2006/relationships/image" Target="../media/image51.png"/><Relationship Id="rId27" Type="http://schemas.openxmlformats.org/officeDocument/2006/relationships/image" Target="../media/image14.png"/></Relationships>
</file>

<file path=xl/drawings/_rels/drawing2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svg"/><Relationship Id="rId18" Type="http://schemas.openxmlformats.org/officeDocument/2006/relationships/image" Target="../media/image72.png"/><Relationship Id="rId3" Type="http://schemas.openxmlformats.org/officeDocument/2006/relationships/image" Target="../media/image3.svg"/><Relationship Id="rId21" Type="http://schemas.microsoft.com/office/2007/relationships/hdphoto" Target="../media/hdphoto1.wdp"/><Relationship Id="rId7" Type="http://schemas.openxmlformats.org/officeDocument/2006/relationships/image" Target="../media/image7.svg"/><Relationship Id="rId12" Type="http://schemas.openxmlformats.org/officeDocument/2006/relationships/image" Target="../media/image12.png"/><Relationship Id="rId17" Type="http://schemas.openxmlformats.org/officeDocument/2006/relationships/image" Target="../media/image71.svg"/><Relationship Id="rId2" Type="http://schemas.openxmlformats.org/officeDocument/2006/relationships/image" Target="../media/image2.png"/><Relationship Id="rId16" Type="http://schemas.openxmlformats.org/officeDocument/2006/relationships/image" Target="../media/image70.png"/><Relationship Id="rId20" Type="http://schemas.openxmlformats.org/officeDocument/2006/relationships/image" Target="../media/image14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svg"/><Relationship Id="rId5" Type="http://schemas.openxmlformats.org/officeDocument/2006/relationships/image" Target="../media/image5.svg"/><Relationship Id="rId15" Type="http://schemas.openxmlformats.org/officeDocument/2006/relationships/image" Target="../media/image69.svg"/><Relationship Id="rId10" Type="http://schemas.openxmlformats.org/officeDocument/2006/relationships/image" Target="../media/image10.png"/><Relationship Id="rId19" Type="http://schemas.openxmlformats.org/officeDocument/2006/relationships/image" Target="../media/image73.svg"/><Relationship Id="rId4" Type="http://schemas.openxmlformats.org/officeDocument/2006/relationships/image" Target="../media/image4.png"/><Relationship Id="rId9" Type="http://schemas.openxmlformats.org/officeDocument/2006/relationships/image" Target="../media/image9.svg"/><Relationship Id="rId14" Type="http://schemas.openxmlformats.org/officeDocument/2006/relationships/image" Target="../media/image68.png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svg"/><Relationship Id="rId18" Type="http://schemas.openxmlformats.org/officeDocument/2006/relationships/image" Target="../media/image72.png"/><Relationship Id="rId3" Type="http://schemas.openxmlformats.org/officeDocument/2006/relationships/image" Target="../media/image3.svg"/><Relationship Id="rId21" Type="http://schemas.microsoft.com/office/2007/relationships/hdphoto" Target="../media/hdphoto3.wdp"/><Relationship Id="rId7" Type="http://schemas.openxmlformats.org/officeDocument/2006/relationships/image" Target="../media/image7.svg"/><Relationship Id="rId12" Type="http://schemas.openxmlformats.org/officeDocument/2006/relationships/image" Target="../media/image12.png"/><Relationship Id="rId17" Type="http://schemas.openxmlformats.org/officeDocument/2006/relationships/image" Target="../media/image75.svg"/><Relationship Id="rId2" Type="http://schemas.openxmlformats.org/officeDocument/2006/relationships/image" Target="../media/image2.png"/><Relationship Id="rId16" Type="http://schemas.openxmlformats.org/officeDocument/2006/relationships/image" Target="../media/image74.png"/><Relationship Id="rId20" Type="http://schemas.openxmlformats.org/officeDocument/2006/relationships/image" Target="../media/image76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svg"/><Relationship Id="rId5" Type="http://schemas.openxmlformats.org/officeDocument/2006/relationships/image" Target="../media/image5.svg"/><Relationship Id="rId15" Type="http://schemas.openxmlformats.org/officeDocument/2006/relationships/image" Target="../media/image69.svg"/><Relationship Id="rId23" Type="http://schemas.microsoft.com/office/2007/relationships/hdphoto" Target="../media/hdphoto1.wdp"/><Relationship Id="rId10" Type="http://schemas.openxmlformats.org/officeDocument/2006/relationships/image" Target="../media/image10.png"/><Relationship Id="rId19" Type="http://schemas.openxmlformats.org/officeDocument/2006/relationships/image" Target="../media/image73.svg"/><Relationship Id="rId4" Type="http://schemas.openxmlformats.org/officeDocument/2006/relationships/image" Target="../media/image4.png"/><Relationship Id="rId9" Type="http://schemas.openxmlformats.org/officeDocument/2006/relationships/image" Target="../media/image9.svg"/><Relationship Id="rId14" Type="http://schemas.openxmlformats.org/officeDocument/2006/relationships/image" Target="../media/image68.png"/><Relationship Id="rId22" Type="http://schemas.openxmlformats.org/officeDocument/2006/relationships/image" Target="../media/image14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svg"/><Relationship Id="rId18" Type="http://schemas.openxmlformats.org/officeDocument/2006/relationships/image" Target="../media/image72.png"/><Relationship Id="rId3" Type="http://schemas.openxmlformats.org/officeDocument/2006/relationships/image" Target="../media/image3.svg"/><Relationship Id="rId21" Type="http://schemas.microsoft.com/office/2007/relationships/hdphoto" Target="../media/hdphoto4.wdp"/><Relationship Id="rId7" Type="http://schemas.openxmlformats.org/officeDocument/2006/relationships/image" Target="../media/image7.svg"/><Relationship Id="rId12" Type="http://schemas.openxmlformats.org/officeDocument/2006/relationships/image" Target="../media/image12.png"/><Relationship Id="rId17" Type="http://schemas.openxmlformats.org/officeDocument/2006/relationships/image" Target="../media/image79.svg"/><Relationship Id="rId2" Type="http://schemas.openxmlformats.org/officeDocument/2006/relationships/image" Target="../media/image2.png"/><Relationship Id="rId16" Type="http://schemas.openxmlformats.org/officeDocument/2006/relationships/image" Target="../media/image70.png"/><Relationship Id="rId20" Type="http://schemas.openxmlformats.org/officeDocument/2006/relationships/image" Target="../media/image81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svg"/><Relationship Id="rId5" Type="http://schemas.openxmlformats.org/officeDocument/2006/relationships/image" Target="../media/image5.svg"/><Relationship Id="rId15" Type="http://schemas.openxmlformats.org/officeDocument/2006/relationships/image" Target="../media/image78.svg"/><Relationship Id="rId23" Type="http://schemas.microsoft.com/office/2007/relationships/hdphoto" Target="../media/hdphoto1.wdp"/><Relationship Id="rId10" Type="http://schemas.openxmlformats.org/officeDocument/2006/relationships/image" Target="../media/image10.png"/><Relationship Id="rId19" Type="http://schemas.openxmlformats.org/officeDocument/2006/relationships/image" Target="../media/image80.svg"/><Relationship Id="rId4" Type="http://schemas.openxmlformats.org/officeDocument/2006/relationships/image" Target="../media/image4.png"/><Relationship Id="rId9" Type="http://schemas.openxmlformats.org/officeDocument/2006/relationships/image" Target="../media/image9.svg"/><Relationship Id="rId14" Type="http://schemas.openxmlformats.org/officeDocument/2006/relationships/image" Target="../media/image77.png"/><Relationship Id="rId22" Type="http://schemas.openxmlformats.org/officeDocument/2006/relationships/image" Target="../media/image14.png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svg"/><Relationship Id="rId18" Type="http://schemas.openxmlformats.org/officeDocument/2006/relationships/image" Target="../media/image83.png"/><Relationship Id="rId3" Type="http://schemas.openxmlformats.org/officeDocument/2006/relationships/image" Target="../media/image3.svg"/><Relationship Id="rId21" Type="http://schemas.microsoft.com/office/2007/relationships/hdphoto" Target="../media/hdphoto5.wdp"/><Relationship Id="rId7" Type="http://schemas.openxmlformats.org/officeDocument/2006/relationships/image" Target="../media/image7.svg"/><Relationship Id="rId12" Type="http://schemas.openxmlformats.org/officeDocument/2006/relationships/image" Target="../media/image12.png"/><Relationship Id="rId17" Type="http://schemas.openxmlformats.org/officeDocument/2006/relationships/image" Target="../media/image82.svg"/><Relationship Id="rId2" Type="http://schemas.openxmlformats.org/officeDocument/2006/relationships/image" Target="../media/image2.png"/><Relationship Id="rId16" Type="http://schemas.openxmlformats.org/officeDocument/2006/relationships/image" Target="../media/image68.png"/><Relationship Id="rId20" Type="http://schemas.openxmlformats.org/officeDocument/2006/relationships/image" Target="../media/image85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svg"/><Relationship Id="rId24" Type="http://schemas.microsoft.com/office/2007/relationships/hdphoto" Target="../media/hdphoto1.wdp"/><Relationship Id="rId5" Type="http://schemas.openxmlformats.org/officeDocument/2006/relationships/image" Target="../media/image5.svg"/><Relationship Id="rId15" Type="http://schemas.openxmlformats.org/officeDocument/2006/relationships/image" Target="../media/image79.svg"/><Relationship Id="rId23" Type="http://schemas.openxmlformats.org/officeDocument/2006/relationships/image" Target="../media/image14.png"/><Relationship Id="rId10" Type="http://schemas.openxmlformats.org/officeDocument/2006/relationships/image" Target="../media/image10.png"/><Relationship Id="rId19" Type="http://schemas.openxmlformats.org/officeDocument/2006/relationships/image" Target="../media/image84.svg"/><Relationship Id="rId4" Type="http://schemas.openxmlformats.org/officeDocument/2006/relationships/image" Target="../media/image4.png"/><Relationship Id="rId9" Type="http://schemas.openxmlformats.org/officeDocument/2006/relationships/image" Target="../media/image9.svg"/><Relationship Id="rId14" Type="http://schemas.openxmlformats.org/officeDocument/2006/relationships/image" Target="../media/image70.png"/><Relationship Id="rId22" Type="http://schemas.openxmlformats.org/officeDocument/2006/relationships/image" Target="../media/image26.png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svg"/><Relationship Id="rId3" Type="http://schemas.openxmlformats.org/officeDocument/2006/relationships/image" Target="../media/image3.svg"/><Relationship Id="rId7" Type="http://schemas.openxmlformats.org/officeDocument/2006/relationships/image" Target="../media/image7.svg"/><Relationship Id="rId12" Type="http://schemas.openxmlformats.org/officeDocument/2006/relationships/image" Target="../media/image12.png"/><Relationship Id="rId17" Type="http://schemas.microsoft.com/office/2007/relationships/hdphoto" Target="../media/hdphoto1.wdp"/><Relationship Id="rId2" Type="http://schemas.openxmlformats.org/officeDocument/2006/relationships/image" Target="../media/image2.png"/><Relationship Id="rId16" Type="http://schemas.openxmlformats.org/officeDocument/2006/relationships/image" Target="../media/image14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svg"/><Relationship Id="rId5" Type="http://schemas.openxmlformats.org/officeDocument/2006/relationships/image" Target="../media/image5.svg"/><Relationship Id="rId15" Type="http://schemas.openxmlformats.org/officeDocument/2006/relationships/image" Target="../media/image28.sv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svg"/><Relationship Id="rId14" Type="http://schemas.openxmlformats.org/officeDocument/2006/relationships/image" Target="../media/image27.png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svg"/><Relationship Id="rId18" Type="http://schemas.openxmlformats.org/officeDocument/2006/relationships/image" Target="../media/image35.png"/><Relationship Id="rId3" Type="http://schemas.openxmlformats.org/officeDocument/2006/relationships/image" Target="../media/image3.svg"/><Relationship Id="rId21" Type="http://schemas.microsoft.com/office/2007/relationships/hdphoto" Target="../media/hdphoto1.wdp"/><Relationship Id="rId7" Type="http://schemas.openxmlformats.org/officeDocument/2006/relationships/image" Target="../media/image7.svg"/><Relationship Id="rId12" Type="http://schemas.openxmlformats.org/officeDocument/2006/relationships/image" Target="../media/image12.png"/><Relationship Id="rId17" Type="http://schemas.openxmlformats.org/officeDocument/2006/relationships/chart" Target="../charts/chart3.xml"/><Relationship Id="rId2" Type="http://schemas.openxmlformats.org/officeDocument/2006/relationships/image" Target="../media/image2.png"/><Relationship Id="rId16" Type="http://schemas.openxmlformats.org/officeDocument/2006/relationships/image" Target="../media/image86.png"/><Relationship Id="rId20" Type="http://schemas.openxmlformats.org/officeDocument/2006/relationships/image" Target="../media/image14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svg"/><Relationship Id="rId5" Type="http://schemas.openxmlformats.org/officeDocument/2006/relationships/image" Target="../media/image5.svg"/><Relationship Id="rId15" Type="http://schemas.openxmlformats.org/officeDocument/2006/relationships/chart" Target="../charts/chart2.xml"/><Relationship Id="rId10" Type="http://schemas.openxmlformats.org/officeDocument/2006/relationships/image" Target="../media/image10.png"/><Relationship Id="rId19" Type="http://schemas.openxmlformats.org/officeDocument/2006/relationships/image" Target="../media/image36.svg"/><Relationship Id="rId4" Type="http://schemas.openxmlformats.org/officeDocument/2006/relationships/image" Target="../media/image4.png"/><Relationship Id="rId9" Type="http://schemas.openxmlformats.org/officeDocument/2006/relationships/image" Target="../media/image9.svg"/><Relationship Id="rId14" Type="http://schemas.openxmlformats.org/officeDocument/2006/relationships/chart" Target="../charts/chart1.xml"/></Relationships>
</file>

<file path=xl/drawings/_rels/drawing28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svg"/><Relationship Id="rId18" Type="http://schemas.openxmlformats.org/officeDocument/2006/relationships/chart" Target="../charts/chart4.xml"/><Relationship Id="rId3" Type="http://schemas.openxmlformats.org/officeDocument/2006/relationships/image" Target="../media/image3.svg"/><Relationship Id="rId21" Type="http://schemas.openxmlformats.org/officeDocument/2006/relationships/image" Target="../media/image89.png"/><Relationship Id="rId7" Type="http://schemas.openxmlformats.org/officeDocument/2006/relationships/image" Target="../media/image7.svg"/><Relationship Id="rId12" Type="http://schemas.openxmlformats.org/officeDocument/2006/relationships/image" Target="../media/image12.png"/><Relationship Id="rId17" Type="http://schemas.openxmlformats.org/officeDocument/2006/relationships/image" Target="../media/image88.jpeg"/><Relationship Id="rId2" Type="http://schemas.openxmlformats.org/officeDocument/2006/relationships/image" Target="../media/image2.png"/><Relationship Id="rId16" Type="http://schemas.openxmlformats.org/officeDocument/2006/relationships/image" Target="../media/image87.jpeg"/><Relationship Id="rId20" Type="http://schemas.openxmlformats.org/officeDocument/2006/relationships/chart" Target="../charts/chart6.xm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svg"/><Relationship Id="rId24" Type="http://schemas.microsoft.com/office/2007/relationships/hdphoto" Target="../media/hdphoto1.wdp"/><Relationship Id="rId5" Type="http://schemas.openxmlformats.org/officeDocument/2006/relationships/image" Target="../media/image5.svg"/><Relationship Id="rId15" Type="http://schemas.openxmlformats.org/officeDocument/2006/relationships/image" Target="../media/image28.svg"/><Relationship Id="rId23" Type="http://schemas.openxmlformats.org/officeDocument/2006/relationships/image" Target="../media/image14.png"/><Relationship Id="rId10" Type="http://schemas.openxmlformats.org/officeDocument/2006/relationships/image" Target="../media/image10.png"/><Relationship Id="rId19" Type="http://schemas.openxmlformats.org/officeDocument/2006/relationships/chart" Target="../charts/chart5.xml"/><Relationship Id="rId4" Type="http://schemas.openxmlformats.org/officeDocument/2006/relationships/image" Target="../media/image4.png"/><Relationship Id="rId9" Type="http://schemas.openxmlformats.org/officeDocument/2006/relationships/image" Target="../media/image9.svg"/><Relationship Id="rId14" Type="http://schemas.openxmlformats.org/officeDocument/2006/relationships/image" Target="../media/image27.png"/><Relationship Id="rId22" Type="http://schemas.openxmlformats.org/officeDocument/2006/relationships/image" Target="../media/image90.svg"/></Relationships>
</file>

<file path=xl/drawings/_rels/drawing29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svg"/><Relationship Id="rId18" Type="http://schemas.openxmlformats.org/officeDocument/2006/relationships/image" Target="../media/image14.png"/><Relationship Id="rId3" Type="http://schemas.openxmlformats.org/officeDocument/2006/relationships/image" Target="../media/image3.svg"/><Relationship Id="rId7" Type="http://schemas.openxmlformats.org/officeDocument/2006/relationships/image" Target="../media/image7.svg"/><Relationship Id="rId12" Type="http://schemas.openxmlformats.org/officeDocument/2006/relationships/image" Target="../media/image12.png"/><Relationship Id="rId17" Type="http://schemas.openxmlformats.org/officeDocument/2006/relationships/image" Target="../media/image94.svg"/><Relationship Id="rId2" Type="http://schemas.openxmlformats.org/officeDocument/2006/relationships/image" Target="../media/image2.png"/><Relationship Id="rId16" Type="http://schemas.openxmlformats.org/officeDocument/2006/relationships/image" Target="../media/image93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svg"/><Relationship Id="rId5" Type="http://schemas.openxmlformats.org/officeDocument/2006/relationships/image" Target="../media/image5.svg"/><Relationship Id="rId15" Type="http://schemas.openxmlformats.org/officeDocument/2006/relationships/image" Target="../media/image92.svg"/><Relationship Id="rId10" Type="http://schemas.openxmlformats.org/officeDocument/2006/relationships/image" Target="../media/image10.png"/><Relationship Id="rId19" Type="http://schemas.microsoft.com/office/2007/relationships/hdphoto" Target="../media/hdphoto1.wdp"/><Relationship Id="rId4" Type="http://schemas.openxmlformats.org/officeDocument/2006/relationships/image" Target="../media/image4.png"/><Relationship Id="rId9" Type="http://schemas.openxmlformats.org/officeDocument/2006/relationships/image" Target="../media/image9.svg"/><Relationship Id="rId14" Type="http://schemas.openxmlformats.org/officeDocument/2006/relationships/image" Target="../media/image91.png"/></Relationships>
</file>

<file path=xl/drawings/_rels/drawing30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svg"/><Relationship Id="rId18" Type="http://schemas.openxmlformats.org/officeDocument/2006/relationships/image" Target="../media/image14.png"/><Relationship Id="rId3" Type="http://schemas.openxmlformats.org/officeDocument/2006/relationships/image" Target="../media/image3.svg"/><Relationship Id="rId7" Type="http://schemas.openxmlformats.org/officeDocument/2006/relationships/image" Target="../media/image7.svg"/><Relationship Id="rId12" Type="http://schemas.openxmlformats.org/officeDocument/2006/relationships/image" Target="../media/image12.png"/><Relationship Id="rId17" Type="http://schemas.openxmlformats.org/officeDocument/2006/relationships/image" Target="../media/image94.svg"/><Relationship Id="rId2" Type="http://schemas.openxmlformats.org/officeDocument/2006/relationships/image" Target="../media/image2.png"/><Relationship Id="rId16" Type="http://schemas.openxmlformats.org/officeDocument/2006/relationships/image" Target="../media/image93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svg"/><Relationship Id="rId5" Type="http://schemas.openxmlformats.org/officeDocument/2006/relationships/image" Target="../media/image5.svg"/><Relationship Id="rId15" Type="http://schemas.openxmlformats.org/officeDocument/2006/relationships/image" Target="../media/image96.svg"/><Relationship Id="rId10" Type="http://schemas.openxmlformats.org/officeDocument/2006/relationships/image" Target="../media/image10.png"/><Relationship Id="rId19" Type="http://schemas.microsoft.com/office/2007/relationships/hdphoto" Target="../media/hdphoto1.wdp"/><Relationship Id="rId4" Type="http://schemas.openxmlformats.org/officeDocument/2006/relationships/image" Target="../media/image4.png"/><Relationship Id="rId9" Type="http://schemas.openxmlformats.org/officeDocument/2006/relationships/image" Target="../media/image9.svg"/><Relationship Id="rId14" Type="http://schemas.openxmlformats.org/officeDocument/2006/relationships/image" Target="../media/image95.png"/></Relationships>
</file>

<file path=xl/drawings/_rels/drawing3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svg"/><Relationship Id="rId18" Type="http://schemas.openxmlformats.org/officeDocument/2006/relationships/image" Target="../media/image100.jpeg"/><Relationship Id="rId3" Type="http://schemas.openxmlformats.org/officeDocument/2006/relationships/image" Target="../media/image3.svg"/><Relationship Id="rId7" Type="http://schemas.openxmlformats.org/officeDocument/2006/relationships/image" Target="../media/image7.svg"/><Relationship Id="rId12" Type="http://schemas.openxmlformats.org/officeDocument/2006/relationships/image" Target="../media/image12.png"/><Relationship Id="rId17" Type="http://schemas.openxmlformats.org/officeDocument/2006/relationships/image" Target="../media/image99.svg"/><Relationship Id="rId2" Type="http://schemas.openxmlformats.org/officeDocument/2006/relationships/image" Target="../media/image2.png"/><Relationship Id="rId16" Type="http://schemas.openxmlformats.org/officeDocument/2006/relationships/image" Target="../media/image98.png"/><Relationship Id="rId20" Type="http://schemas.microsoft.com/office/2007/relationships/hdphoto" Target="../media/hdphoto1.wdp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svg"/><Relationship Id="rId5" Type="http://schemas.openxmlformats.org/officeDocument/2006/relationships/image" Target="../media/image5.svg"/><Relationship Id="rId15" Type="http://schemas.openxmlformats.org/officeDocument/2006/relationships/image" Target="../media/image97.svg"/><Relationship Id="rId10" Type="http://schemas.openxmlformats.org/officeDocument/2006/relationships/image" Target="../media/image10.png"/><Relationship Id="rId19" Type="http://schemas.openxmlformats.org/officeDocument/2006/relationships/image" Target="../media/image14.png"/><Relationship Id="rId4" Type="http://schemas.openxmlformats.org/officeDocument/2006/relationships/image" Target="../media/image4.png"/><Relationship Id="rId9" Type="http://schemas.openxmlformats.org/officeDocument/2006/relationships/image" Target="../media/image9.svg"/><Relationship Id="rId14" Type="http://schemas.openxmlformats.org/officeDocument/2006/relationships/image" Target="../media/image9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21</xdr:col>
      <xdr:colOff>0</xdr:colOff>
      <xdr:row>34</xdr:row>
      <xdr:rowOff>0</xdr:rowOff>
    </xdr:to>
    <xdr:sp macro="" textlink="">
      <xdr:nvSpPr>
        <xdr:cNvPr id="204" name="Retângulo 203">
          <a:extLst>
            <a:ext uri="{FF2B5EF4-FFF2-40B4-BE49-F238E27FC236}">
              <a16:creationId xmlns:a16="http://schemas.microsoft.com/office/drawing/2014/main" id="{00000000-0008-0000-0000-0000CC000000}"/>
            </a:ext>
          </a:extLst>
        </xdr:cNvPr>
        <xdr:cNvSpPr>
          <a:spLocks noChangeAspect="1"/>
        </xdr:cNvSpPr>
      </xdr:nvSpPr>
      <xdr:spPr>
        <a:xfrm>
          <a:off x="0" y="0"/>
          <a:ext cx="12192000" cy="657225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tile tx="0" ty="0" sx="100000" sy="100000" flip="none" algn="tl"/>
        </a:blip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19</xdr:col>
      <xdr:colOff>419099</xdr:colOff>
      <xdr:row>5</xdr:row>
      <xdr:rowOff>9525</xdr:rowOff>
    </xdr:to>
    <xdr:sp macro="" textlink="">
      <xdr:nvSpPr>
        <xdr:cNvPr id="114" name="Retângulo 113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>
          <a:spLocks noChangeAspect="1"/>
        </xdr:cNvSpPr>
      </xdr:nvSpPr>
      <xdr:spPr>
        <a:xfrm>
          <a:off x="0" y="0"/>
          <a:ext cx="11744324" cy="1057275"/>
        </a:xfrm>
        <a:prstGeom prst="rect">
          <a:avLst/>
        </a:prstGeom>
        <a:solidFill>
          <a:srgbClr val="002060">
            <a:alpha val="86000"/>
          </a:srgb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19</xdr:col>
      <xdr:colOff>419099</xdr:colOff>
      <xdr:row>0</xdr:row>
      <xdr:rowOff>0</xdr:rowOff>
    </xdr:from>
    <xdr:to>
      <xdr:col>20</xdr:col>
      <xdr:colOff>186284</xdr:colOff>
      <xdr:row>5</xdr:row>
      <xdr:rowOff>0</xdr:rowOff>
    </xdr:to>
    <xdr:sp macro="" textlink="">
      <xdr:nvSpPr>
        <xdr:cNvPr id="112" name="Fluxograma: Atraso 111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>
          <a:spLocks noChangeAspect="1"/>
        </xdr:cNvSpPr>
      </xdr:nvSpPr>
      <xdr:spPr>
        <a:xfrm>
          <a:off x="11744324" y="0"/>
          <a:ext cx="376785" cy="1009650"/>
        </a:xfrm>
        <a:prstGeom prst="flowChartDelay">
          <a:avLst/>
        </a:prstGeom>
        <a:solidFill>
          <a:srgbClr val="002060">
            <a:alpha val="86000"/>
          </a:srgb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447675</xdr:colOff>
      <xdr:row>7</xdr:row>
      <xdr:rowOff>55004</xdr:rowOff>
    </xdr:from>
    <xdr:to>
      <xdr:col>18</xdr:col>
      <xdr:colOff>19813</xdr:colOff>
      <xdr:row>27</xdr:row>
      <xdr:rowOff>32070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1057275" y="1483754"/>
          <a:ext cx="9678163" cy="3787066"/>
          <a:chOff x="1057275" y="1483754"/>
          <a:chExt cx="9678163" cy="3787066"/>
        </a:xfrm>
      </xdr:grpSpPr>
      <xdr:sp macro="" textlink="">
        <xdr:nvSpPr>
          <xdr:cNvPr id="40" name="Retângulo 39">
            <a:extLst>
              <a:ext uri="{FF2B5EF4-FFF2-40B4-BE49-F238E27FC236}">
                <a16:creationId xmlns:a16="http://schemas.microsoft.com/office/drawing/2014/main" id="{00000000-0008-0000-0000-000028000000}"/>
              </a:ext>
            </a:extLst>
          </xdr:cNvPr>
          <xdr:cNvSpPr/>
        </xdr:nvSpPr>
        <xdr:spPr>
          <a:xfrm>
            <a:off x="3910314" y="1483754"/>
            <a:ext cx="4578176" cy="1097223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marL="0" indent="0" algn="ctr"/>
            <a:r>
              <a:rPr lang="pt-BR" sz="6000" b="1" cap="none" spc="0">
                <a:ln w="10160">
                  <a:noFill/>
                  <a:prstDash val="solid"/>
                </a:ln>
                <a:solidFill>
                  <a:schemeClr val="bg1">
                    <a:lumMod val="65000"/>
                  </a:schemeClr>
                </a:solidFill>
                <a:effectLst>
                  <a:outerShdw blurRad="38100" dist="22860" dir="5400000" algn="tl" rotWithShape="0">
                    <a:srgbClr val="000000">
                      <a:alpha val="30000"/>
                    </a:srgbClr>
                  </a:outerShdw>
                </a:effectLst>
                <a:latin typeface="Teutonic No3" panose="02000000000000000000" pitchFamily="2" charset="0"/>
                <a:ea typeface="+mn-ea"/>
                <a:cs typeface="+mn-cs"/>
              </a:rPr>
              <a:t>Confeccoes</a:t>
            </a:r>
            <a:endParaRPr lang="pt-BR" sz="18100" b="1" cap="none" spc="0">
              <a:ln w="10160">
                <a:noFill/>
                <a:prstDash val="solid"/>
              </a:ln>
              <a:solidFill>
                <a:schemeClr val="bg1">
                  <a:lumMod val="65000"/>
                </a:schemeClr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Teutonic No3" panose="02000000000000000000" pitchFamily="2" charset="0"/>
              <a:ea typeface="+mn-ea"/>
              <a:cs typeface="+mn-cs"/>
            </a:endParaRPr>
          </a:p>
        </xdr:txBody>
      </xdr:sp>
      <xdr:sp macro="" textlink="">
        <xdr:nvSpPr>
          <xdr:cNvPr id="41" name="Retângulo 40">
            <a:extLst>
              <a:ext uri="{FF2B5EF4-FFF2-40B4-BE49-F238E27FC236}">
                <a16:creationId xmlns:a16="http://schemas.microsoft.com/office/drawing/2014/main" id="{00000000-0008-0000-0000-000029000000}"/>
              </a:ext>
            </a:extLst>
          </xdr:cNvPr>
          <xdr:cNvSpPr/>
        </xdr:nvSpPr>
        <xdr:spPr>
          <a:xfrm>
            <a:off x="1057275" y="2147080"/>
            <a:ext cx="9678163" cy="3123740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18100" b="1" cap="none" spc="0">
                <a:ln w="10160">
                  <a:noFill/>
                  <a:prstDash val="solid"/>
                </a:ln>
                <a:solidFill>
                  <a:schemeClr val="bg1">
                    <a:lumMod val="65000"/>
                  </a:schemeClr>
                </a:solidFill>
                <a:effectLst>
                  <a:outerShdw blurRad="38100" dist="22860" dir="5400000" algn="tl" rotWithShape="0">
                    <a:srgbClr val="000000">
                      <a:alpha val="30000"/>
                    </a:srgbClr>
                  </a:outerShdw>
                </a:effectLst>
                <a:latin typeface="Teutonic No3" panose="02000000000000000000" pitchFamily="2" charset="0"/>
              </a:rPr>
              <a:t>Dedicar</a:t>
            </a:r>
            <a:endParaRPr lang="pt-BR" sz="28700" b="1" cap="none" spc="0">
              <a:ln w="10160">
                <a:noFill/>
                <a:prstDash val="solid"/>
              </a:ln>
              <a:solidFill>
                <a:schemeClr val="bg1">
                  <a:lumMod val="65000"/>
                </a:schemeClr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Teutonic No3" panose="02000000000000000000" pitchFamily="2" charset="0"/>
            </a:endParaRPr>
          </a:p>
        </xdr:txBody>
      </xdr:sp>
    </xdr:grpSp>
    <xdr:clientData/>
  </xdr:twoCellAnchor>
  <xdr:twoCellAnchor editAs="absolute">
    <xdr:from>
      <xdr:col>3</xdr:col>
      <xdr:colOff>81512</xdr:colOff>
      <xdr:row>0</xdr:row>
      <xdr:rowOff>38099</xdr:rowOff>
    </xdr:from>
    <xdr:to>
      <xdr:col>4</xdr:col>
      <xdr:colOff>462512</xdr:colOff>
      <xdr:row>3</xdr:row>
      <xdr:rowOff>47624</xdr:rowOff>
    </xdr:to>
    <xdr:grpSp>
      <xdr:nvGrpSpPr>
        <xdr:cNvPr id="15" name="Agrupar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pSpPr>
          <a:grpSpLocks noChangeAspect="1"/>
        </xdr:cNvGrpSpPr>
      </xdr:nvGrpSpPr>
      <xdr:grpSpPr>
        <a:xfrm>
          <a:off x="1910312" y="38099"/>
          <a:ext cx="990600" cy="638175"/>
          <a:chOff x="1843637" y="38099"/>
          <a:chExt cx="990600" cy="638175"/>
        </a:xfrm>
      </xdr:grpSpPr>
      <xdr:sp macro="[0]!menu_1" textlink="">
        <xdr:nvSpPr>
          <xdr:cNvPr id="125" name="Retângulo: Cantos Arredondados 124">
            <a:extLst>
              <a:ext uri="{FF2B5EF4-FFF2-40B4-BE49-F238E27FC236}">
                <a16:creationId xmlns:a16="http://schemas.microsoft.com/office/drawing/2014/main" id="{00000000-0008-0000-0000-00007D000000}"/>
              </a:ext>
            </a:extLst>
          </xdr:cNvPr>
          <xdr:cNvSpPr>
            <a:spLocks/>
          </xdr:cNvSpPr>
        </xdr:nvSpPr>
        <xdr:spPr>
          <a:xfrm>
            <a:off x="1843637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2000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Menu</a:t>
            </a:r>
          </a:p>
        </xdr:txBody>
      </xdr:sp>
      <xdr:pic macro="[0]!menu_1">
        <xdr:nvPicPr>
          <xdr:cNvPr id="122" name="Gráfico 121" descr="Início com preenchimento sólido">
            <a:extLst>
              <a:ext uri="{FF2B5EF4-FFF2-40B4-BE49-F238E27FC236}">
                <a16:creationId xmlns:a16="http://schemas.microsoft.com/office/drawing/2014/main" id="{00000000-0008-0000-0000-00007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105536" y="38100"/>
            <a:ext cx="504000" cy="369976"/>
          </a:xfrm>
          <a:prstGeom prst="rect">
            <a:avLst/>
          </a:prstGeom>
          <a:effectLst/>
        </xdr:spPr>
      </xdr:pic>
    </xdr:grpSp>
    <xdr:clientData/>
  </xdr:twoCellAnchor>
  <xdr:twoCellAnchor editAs="absolute">
    <xdr:from>
      <xdr:col>2</xdr:col>
      <xdr:colOff>510136</xdr:colOff>
      <xdr:row>0</xdr:row>
      <xdr:rowOff>57150</xdr:rowOff>
    </xdr:from>
    <xdr:to>
      <xdr:col>2</xdr:col>
      <xdr:colOff>510136</xdr:colOff>
      <xdr:row>2</xdr:row>
      <xdr:rowOff>159000</xdr:rowOff>
    </xdr:to>
    <xdr:cxnSp macro="">
      <xdr:nvCxnSpPr>
        <xdr:cNvPr id="127" name="Conector reto 126">
          <a:extLst>
            <a:ext uri="{FF2B5EF4-FFF2-40B4-BE49-F238E27FC236}">
              <a16:creationId xmlns:a16="http://schemas.microsoft.com/office/drawing/2014/main" id="{00000000-0008-0000-0000-00007F000000}"/>
            </a:ext>
          </a:extLst>
        </xdr:cNvPr>
        <xdr:cNvCxnSpPr>
          <a:cxnSpLocks noChangeAspect="1"/>
        </xdr:cNvCxnSpPr>
      </xdr:nvCxnSpPr>
      <xdr:spPr>
        <a:xfrm>
          <a:off x="1729336" y="57150"/>
          <a:ext cx="0" cy="4828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5311</xdr:colOff>
      <xdr:row>0</xdr:row>
      <xdr:rowOff>66675</xdr:rowOff>
    </xdr:from>
    <xdr:to>
      <xdr:col>5</xdr:col>
      <xdr:colOff>5311</xdr:colOff>
      <xdr:row>2</xdr:row>
      <xdr:rowOff>168525</xdr:rowOff>
    </xdr:to>
    <xdr:cxnSp macro="">
      <xdr:nvCxnSpPr>
        <xdr:cNvPr id="131" name="Conector reto 130">
          <a:extLst>
            <a:ext uri="{FF2B5EF4-FFF2-40B4-BE49-F238E27FC236}">
              <a16:creationId xmlns:a16="http://schemas.microsoft.com/office/drawing/2014/main" id="{00000000-0008-0000-0000-000083000000}"/>
            </a:ext>
          </a:extLst>
        </xdr:cNvPr>
        <xdr:cNvCxnSpPr>
          <a:cxnSpLocks noChangeAspect="1"/>
        </xdr:cNvCxnSpPr>
      </xdr:nvCxnSpPr>
      <xdr:spPr>
        <a:xfrm>
          <a:off x="3053311" y="66675"/>
          <a:ext cx="0" cy="4828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7</xdr:col>
      <xdr:colOff>548236</xdr:colOff>
      <xdr:row>0</xdr:row>
      <xdr:rowOff>66675</xdr:rowOff>
    </xdr:from>
    <xdr:to>
      <xdr:col>7</xdr:col>
      <xdr:colOff>548236</xdr:colOff>
      <xdr:row>2</xdr:row>
      <xdr:rowOff>187575</xdr:rowOff>
    </xdr:to>
    <xdr:cxnSp macro="">
      <xdr:nvCxnSpPr>
        <xdr:cNvPr id="132" name="Conector reto 131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CxnSpPr>
          <a:cxnSpLocks noChangeAspect="1"/>
        </xdr:cNvCxnSpPr>
      </xdr:nvCxnSpPr>
      <xdr:spPr>
        <a:xfrm>
          <a:off x="4558261" y="66675"/>
          <a:ext cx="0" cy="50190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224386</xdr:colOff>
      <xdr:row>0</xdr:row>
      <xdr:rowOff>66675</xdr:rowOff>
    </xdr:from>
    <xdr:to>
      <xdr:col>10</xdr:col>
      <xdr:colOff>224386</xdr:colOff>
      <xdr:row>2</xdr:row>
      <xdr:rowOff>168525</xdr:rowOff>
    </xdr:to>
    <xdr:cxnSp macro="">
      <xdr:nvCxnSpPr>
        <xdr:cNvPr id="134" name="Conector reto 133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CxnSpPr>
          <a:cxnSpLocks noChangeAspect="1"/>
        </xdr:cNvCxnSpPr>
      </xdr:nvCxnSpPr>
      <xdr:spPr>
        <a:xfrm>
          <a:off x="6063211" y="66675"/>
          <a:ext cx="0" cy="4828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529186</xdr:colOff>
      <xdr:row>0</xdr:row>
      <xdr:rowOff>66675</xdr:rowOff>
    </xdr:from>
    <xdr:to>
      <xdr:col>12</xdr:col>
      <xdr:colOff>529186</xdr:colOff>
      <xdr:row>2</xdr:row>
      <xdr:rowOff>168525</xdr:rowOff>
    </xdr:to>
    <xdr:cxnSp macro="">
      <xdr:nvCxnSpPr>
        <xdr:cNvPr id="136" name="Conector reto 135">
          <a:extLst>
            <a:ext uri="{FF2B5EF4-FFF2-40B4-BE49-F238E27FC236}">
              <a16:creationId xmlns:a16="http://schemas.microsoft.com/office/drawing/2014/main" id="{00000000-0008-0000-0000-000088000000}"/>
            </a:ext>
          </a:extLst>
        </xdr:cNvPr>
        <xdr:cNvCxnSpPr>
          <a:cxnSpLocks noChangeAspect="1"/>
        </xdr:cNvCxnSpPr>
      </xdr:nvCxnSpPr>
      <xdr:spPr>
        <a:xfrm>
          <a:off x="7587211" y="66675"/>
          <a:ext cx="0" cy="4828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205336</xdr:colOff>
      <xdr:row>0</xdr:row>
      <xdr:rowOff>66675</xdr:rowOff>
    </xdr:from>
    <xdr:to>
      <xdr:col>15</xdr:col>
      <xdr:colOff>205336</xdr:colOff>
      <xdr:row>2</xdr:row>
      <xdr:rowOff>168525</xdr:rowOff>
    </xdr:to>
    <xdr:cxnSp macro="">
      <xdr:nvCxnSpPr>
        <xdr:cNvPr id="138" name="Conector reto 137">
          <a:extLst>
            <a:ext uri="{FF2B5EF4-FFF2-40B4-BE49-F238E27FC236}">
              <a16:creationId xmlns:a16="http://schemas.microsoft.com/office/drawing/2014/main" id="{00000000-0008-0000-0000-00008A000000}"/>
            </a:ext>
          </a:extLst>
        </xdr:cNvPr>
        <xdr:cNvCxnSpPr>
          <a:cxnSpLocks noChangeAspect="1"/>
        </xdr:cNvCxnSpPr>
      </xdr:nvCxnSpPr>
      <xdr:spPr>
        <a:xfrm>
          <a:off x="9092161" y="66675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272012</xdr:colOff>
      <xdr:row>0</xdr:row>
      <xdr:rowOff>38099</xdr:rowOff>
    </xdr:from>
    <xdr:to>
      <xdr:col>7</xdr:col>
      <xdr:colOff>300587</xdr:colOff>
      <xdr:row>3</xdr:row>
      <xdr:rowOff>47624</xdr:rowOff>
    </xdr:to>
    <xdr:grpSp>
      <xdr:nvGrpSpPr>
        <xdr:cNvPr id="14" name="Agrupar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>
          <a:grpSpLocks noChangeAspect="1"/>
        </xdr:cNvGrpSpPr>
      </xdr:nvGrpSpPr>
      <xdr:grpSpPr>
        <a:xfrm>
          <a:off x="3320012" y="38099"/>
          <a:ext cx="990600" cy="638175"/>
          <a:chOff x="3320012" y="38099"/>
          <a:chExt cx="990600" cy="638175"/>
        </a:xfrm>
      </xdr:grpSpPr>
      <xdr:sp macro="[0]!menu_2" textlink="">
        <xdr:nvSpPr>
          <xdr:cNvPr id="130" name="Retângulo: Cantos Arredondados 129">
            <a:extLst>
              <a:ext uri="{FF2B5EF4-FFF2-40B4-BE49-F238E27FC236}">
                <a16:creationId xmlns:a16="http://schemas.microsoft.com/office/drawing/2014/main" id="{00000000-0008-0000-0000-000082000000}"/>
              </a:ext>
            </a:extLst>
          </xdr:cNvPr>
          <xdr:cNvSpPr>
            <a:spLocks/>
          </xdr:cNvSpPr>
        </xdr:nvSpPr>
        <xdr:spPr>
          <a:xfrm>
            <a:off x="3320012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Cadastro</a:t>
            </a:r>
          </a:p>
        </xdr:txBody>
      </xdr:sp>
      <xdr:pic macro="[0]!menu_2">
        <xdr:nvPicPr>
          <xdr:cNvPr id="118" name="Gráfico 117" descr="Ciclo com pessoas com preenchimento sólido">
            <a:extLst>
              <a:ext uri="{FF2B5EF4-FFF2-40B4-BE49-F238E27FC236}">
                <a16:creationId xmlns:a16="http://schemas.microsoft.com/office/drawing/2014/main" id="{00000000-0008-0000-0000-00007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3577186" y="38100"/>
            <a:ext cx="504000" cy="370651"/>
          </a:xfrm>
          <a:prstGeom prst="rect">
            <a:avLst/>
          </a:prstGeom>
          <a:effectLst/>
        </xdr:spPr>
      </xdr:pic>
    </xdr:grpSp>
    <xdr:clientData/>
  </xdr:twoCellAnchor>
  <xdr:twoCellAnchor editAs="absolute">
    <xdr:from>
      <xdr:col>8</xdr:col>
      <xdr:colOff>205337</xdr:colOff>
      <xdr:row>0</xdr:row>
      <xdr:rowOff>38099</xdr:rowOff>
    </xdr:from>
    <xdr:to>
      <xdr:col>9</xdr:col>
      <xdr:colOff>586337</xdr:colOff>
      <xdr:row>3</xdr:row>
      <xdr:rowOff>47624</xdr:rowOff>
    </xdr:to>
    <xdr:grpSp>
      <xdr:nvGrpSpPr>
        <xdr:cNvPr id="13" name="Agrupar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pSpPr>
          <a:grpSpLocks noChangeAspect="1"/>
        </xdr:cNvGrpSpPr>
      </xdr:nvGrpSpPr>
      <xdr:grpSpPr>
        <a:xfrm>
          <a:off x="4824962" y="38099"/>
          <a:ext cx="990600" cy="638175"/>
          <a:chOff x="4824962" y="38099"/>
          <a:chExt cx="990600" cy="638175"/>
        </a:xfrm>
      </xdr:grpSpPr>
      <xdr:sp macro="[0]!relatorios" textlink="">
        <xdr:nvSpPr>
          <xdr:cNvPr id="133" name="Retângulo: Cantos Arredondados 132">
            <a:extLst>
              <a:ext uri="{FF2B5EF4-FFF2-40B4-BE49-F238E27FC236}">
                <a16:creationId xmlns:a16="http://schemas.microsoft.com/office/drawing/2014/main" id="{00000000-0008-0000-0000-000085000000}"/>
              </a:ext>
            </a:extLst>
          </xdr:cNvPr>
          <xdr:cNvSpPr>
            <a:spLocks/>
          </xdr:cNvSpPr>
        </xdr:nvSpPr>
        <xdr:spPr>
          <a:xfrm>
            <a:off x="4824962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Relatórios</a:t>
            </a:r>
          </a:p>
        </xdr:txBody>
      </xdr:sp>
      <xdr:pic macro="[0]!relatorios">
        <xdr:nvPicPr>
          <xdr:cNvPr id="205" name="Gráfico 204" descr="Pesquisa com preenchimento sólido">
            <a:extLst>
              <a:ext uri="{FF2B5EF4-FFF2-40B4-BE49-F238E27FC236}">
                <a16:creationId xmlns:a16="http://schemas.microsoft.com/office/drawing/2014/main" id="{00000000-0008-0000-0000-0000C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5153025" y="76200"/>
            <a:ext cx="371475" cy="361950"/>
          </a:xfrm>
          <a:prstGeom prst="rect">
            <a:avLst/>
          </a:prstGeom>
        </xdr:spPr>
      </xdr:pic>
    </xdr:grpSp>
    <xdr:clientData/>
  </xdr:twoCellAnchor>
  <xdr:twoCellAnchor editAs="absolute">
    <xdr:from>
      <xdr:col>17</xdr:col>
      <xdr:colOff>538711</xdr:colOff>
      <xdr:row>0</xdr:row>
      <xdr:rowOff>66675</xdr:rowOff>
    </xdr:from>
    <xdr:to>
      <xdr:col>17</xdr:col>
      <xdr:colOff>538711</xdr:colOff>
      <xdr:row>2</xdr:row>
      <xdr:rowOff>168525</xdr:rowOff>
    </xdr:to>
    <xdr:cxnSp macro="">
      <xdr:nvCxnSpPr>
        <xdr:cNvPr id="52" name="Conector reto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CxnSpPr>
          <a:cxnSpLocks noChangeAspect="1"/>
        </xdr:cNvCxnSpPr>
      </xdr:nvCxnSpPr>
      <xdr:spPr>
        <a:xfrm>
          <a:off x="10644736" y="66675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519662</xdr:colOff>
      <xdr:row>0</xdr:row>
      <xdr:rowOff>38099</xdr:rowOff>
    </xdr:from>
    <xdr:to>
      <xdr:col>17</xdr:col>
      <xdr:colOff>291062</xdr:colOff>
      <xdr:row>3</xdr:row>
      <xdr:rowOff>47624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>
          <a:grpSpLocks noChangeAspect="1"/>
        </xdr:cNvGrpSpPr>
      </xdr:nvGrpSpPr>
      <xdr:grpSpPr>
        <a:xfrm>
          <a:off x="9406487" y="38099"/>
          <a:ext cx="990600" cy="638175"/>
          <a:chOff x="9406487" y="38099"/>
          <a:chExt cx="990600" cy="638175"/>
        </a:xfrm>
      </xdr:grpSpPr>
      <xdr:sp macro="[0]!manutencao1" textlink="">
        <xdr:nvSpPr>
          <xdr:cNvPr id="51" name="Retângulo: Cantos Arredondados 50">
            <a:extLst>
              <a:ext uri="{FF2B5EF4-FFF2-40B4-BE49-F238E27FC236}">
                <a16:creationId xmlns:a16="http://schemas.microsoft.com/office/drawing/2014/main" id="{00000000-0008-0000-0000-000033000000}"/>
              </a:ext>
            </a:extLst>
          </xdr:cNvPr>
          <xdr:cNvSpPr>
            <a:spLocks/>
          </xdr:cNvSpPr>
        </xdr:nvSpPr>
        <xdr:spPr>
          <a:xfrm>
            <a:off x="9406487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Manutenção</a:t>
            </a:r>
          </a:p>
        </xdr:txBody>
      </xdr:sp>
      <xdr:pic macro="[0]!manutencao1">
        <xdr:nvPicPr>
          <xdr:cNvPr id="207" name="Gráfico 206" descr="Engrenagens com preenchimento sólido">
            <a:extLst>
              <a:ext uri="{FF2B5EF4-FFF2-40B4-BE49-F238E27FC236}">
                <a16:creationId xmlns:a16="http://schemas.microsoft.com/office/drawing/2014/main" id="{00000000-0008-0000-0000-0000C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9667875" y="76200"/>
            <a:ext cx="417600" cy="369975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195812</xdr:colOff>
      <xdr:row>0</xdr:row>
      <xdr:rowOff>38099</xdr:rowOff>
    </xdr:from>
    <xdr:to>
      <xdr:col>14</xdr:col>
      <xdr:colOff>576812</xdr:colOff>
      <xdr:row>3</xdr:row>
      <xdr:rowOff>47624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>
          <a:grpSpLocks noChangeAspect="1"/>
        </xdr:cNvGrpSpPr>
      </xdr:nvGrpSpPr>
      <xdr:grpSpPr>
        <a:xfrm>
          <a:off x="7863437" y="38099"/>
          <a:ext cx="990600" cy="638175"/>
          <a:chOff x="7863437" y="38099"/>
          <a:chExt cx="990600" cy="638175"/>
        </a:xfrm>
      </xdr:grpSpPr>
      <xdr:sp macro="[0]!grafico" textlink="">
        <xdr:nvSpPr>
          <xdr:cNvPr id="137" name="Retângulo: Cantos Arredondados 136">
            <a:extLst>
              <a:ext uri="{FF2B5EF4-FFF2-40B4-BE49-F238E27FC236}">
                <a16:creationId xmlns:a16="http://schemas.microsoft.com/office/drawing/2014/main" id="{00000000-0008-0000-0000-000089000000}"/>
              </a:ext>
            </a:extLst>
          </xdr:cNvPr>
          <xdr:cNvSpPr>
            <a:spLocks/>
          </xdr:cNvSpPr>
        </xdr:nvSpPr>
        <xdr:spPr>
          <a:xfrm>
            <a:off x="7863437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Dashboard</a:t>
            </a:r>
          </a:p>
        </xdr:txBody>
      </xdr:sp>
      <xdr:pic macro="[0]!grafico">
        <xdr:nvPicPr>
          <xdr:cNvPr id="206" name="Gráfico 205" descr="Velocímetro baixo com preenchimento sólido">
            <a:extLst>
              <a:ext uri="{FF2B5EF4-FFF2-40B4-BE49-F238E27FC236}">
                <a16:creationId xmlns:a16="http://schemas.microsoft.com/office/drawing/2014/main" id="{00000000-0008-0000-0000-0000C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8143875" y="38100"/>
            <a:ext cx="417600" cy="369975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510137</xdr:colOff>
      <xdr:row>0</xdr:row>
      <xdr:rowOff>38099</xdr:rowOff>
    </xdr:from>
    <xdr:to>
      <xdr:col>12</xdr:col>
      <xdr:colOff>281537</xdr:colOff>
      <xdr:row>3</xdr:row>
      <xdr:rowOff>47624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>
          <a:grpSpLocks noChangeAspect="1"/>
        </xdr:cNvGrpSpPr>
      </xdr:nvGrpSpPr>
      <xdr:grpSpPr>
        <a:xfrm>
          <a:off x="6348962" y="38099"/>
          <a:ext cx="990600" cy="638175"/>
          <a:chOff x="6348962" y="38099"/>
          <a:chExt cx="990600" cy="638175"/>
        </a:xfrm>
      </xdr:grpSpPr>
      <xdr:sp macro="[0]!fluxo_caixa" textlink="">
        <xdr:nvSpPr>
          <xdr:cNvPr id="135" name="Retângulo: Cantos Arredondados 134">
            <a:extLst>
              <a:ext uri="{FF2B5EF4-FFF2-40B4-BE49-F238E27FC236}">
                <a16:creationId xmlns:a16="http://schemas.microsoft.com/office/drawing/2014/main" id="{00000000-0008-0000-0000-000087000000}"/>
              </a:ext>
            </a:extLst>
          </xdr:cNvPr>
          <xdr:cNvSpPr>
            <a:spLocks/>
          </xdr:cNvSpPr>
        </xdr:nvSpPr>
        <xdr:spPr>
          <a:xfrm>
            <a:off x="6348962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Fluxo</a:t>
            </a:r>
            <a:r>
              <a:rPr lang="pt-BR" sz="1100" baseline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Caixa</a:t>
            </a:r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 macro="[0]!fluxo_caixa">
        <xdr:nvPicPr>
          <xdr:cNvPr id="11" name="Gráfico 10" descr="Registrar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6657975" y="85725"/>
            <a:ext cx="371475" cy="371475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219075</xdr:colOff>
      <xdr:row>29</xdr:row>
      <xdr:rowOff>123825</xdr:rowOff>
    </xdr:from>
    <xdr:to>
      <xdr:col>18</xdr:col>
      <xdr:colOff>142875</xdr:colOff>
      <xdr:row>33</xdr:row>
      <xdr:rowOff>19049</xdr:rowOff>
    </xdr:to>
    <xdr:sp macro="" textlink="">
      <xdr:nvSpPr>
        <xdr:cNvPr id="62" name="Retângulo 61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/>
      </xdr:nvSpPr>
      <xdr:spPr>
        <a:xfrm>
          <a:off x="828675" y="5743575"/>
          <a:ext cx="10029825" cy="657224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pt-BR" sz="4000" b="1" cap="none" spc="0" baseline="0">
              <a:ln w="10160">
                <a:noFill/>
                <a:prstDash val="solid"/>
              </a:ln>
              <a:solidFill>
                <a:schemeClr val="bg1">
                  <a:lumMod val="65000"/>
                </a:schemeClr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Lucida Calligraphy" panose="03010101010101010101" pitchFamily="66" charset="0"/>
            </a:rPr>
            <a:t>T.C Confecções de </a:t>
          </a:r>
          <a:r>
            <a:rPr lang="pt-BR" sz="2800" b="1" cap="none" spc="0" baseline="0">
              <a:ln w="10160">
                <a:noFill/>
                <a:prstDash val="solid"/>
              </a:ln>
              <a:solidFill>
                <a:schemeClr val="bg1">
                  <a:lumMod val="65000"/>
                </a:schemeClr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Lucida Calligraphy" panose="03010101010101010101" pitchFamily="66" charset="0"/>
            </a:rPr>
            <a:t>Vestuário</a:t>
          </a:r>
          <a:r>
            <a:rPr lang="pt-BR" sz="4000" b="1" cap="none" spc="0" baseline="0">
              <a:ln w="10160">
                <a:noFill/>
                <a:prstDash val="solid"/>
              </a:ln>
              <a:solidFill>
                <a:schemeClr val="bg1">
                  <a:lumMod val="65000"/>
                </a:schemeClr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Lucida Calligraphy" panose="03010101010101010101" pitchFamily="66" charset="0"/>
            </a:rPr>
            <a:t> Eirele.</a:t>
          </a:r>
          <a:endParaRPr lang="pt-BR" sz="4000" b="1" cap="none" spc="0">
            <a:ln w="10160">
              <a:noFill/>
              <a:prstDash val="solid"/>
            </a:ln>
            <a:solidFill>
              <a:schemeClr val="bg1">
                <a:lumMod val="65000"/>
              </a:schemeClr>
            </a:solidFill>
            <a:effectLst>
              <a:outerShdw blurRad="38100" dist="22860" dir="5400000" algn="tl" rotWithShape="0">
                <a:srgbClr val="000000">
                  <a:alpha val="30000"/>
                </a:srgbClr>
              </a:outerShdw>
            </a:effectLst>
            <a:latin typeface="Lucida Calligraphy" panose="03010101010101010101" pitchFamily="66" charset="0"/>
          </a:endParaRPr>
        </a:p>
      </xdr:txBody>
    </xdr:sp>
    <xdr:clientData/>
  </xdr:twoCellAnchor>
  <xdr:twoCellAnchor editAs="absolute">
    <xdr:from>
      <xdr:col>18</xdr:col>
      <xdr:colOff>24362</xdr:colOff>
      <xdr:row>0</xdr:row>
      <xdr:rowOff>57150</xdr:rowOff>
    </xdr:from>
    <xdr:to>
      <xdr:col>19</xdr:col>
      <xdr:colOff>405362</xdr:colOff>
      <xdr:row>3</xdr:row>
      <xdr:rowOff>66675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10739987" y="57150"/>
          <a:ext cx="990600" cy="638175"/>
          <a:chOff x="10797137" y="47625"/>
          <a:chExt cx="990600" cy="638175"/>
        </a:xfrm>
      </xdr:grpSpPr>
      <xdr:sp macro="[0]!producao" textlink="">
        <xdr:nvSpPr>
          <xdr:cNvPr id="35" name="Retângulo: Cantos Arredondados 34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SpPr>
            <a:spLocks/>
          </xdr:cNvSpPr>
        </xdr:nvSpPr>
        <xdr:spPr>
          <a:xfrm>
            <a:off x="10797137" y="47625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Produção</a:t>
            </a:r>
          </a:p>
        </xdr:txBody>
      </xdr:sp>
      <xdr:pic macro="[0]!producao">
        <xdr:nvPicPr>
          <xdr:cNvPr id="2" name="Imagem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colorTemperature colorTemp="8284"/>
                    </a14:imgEffect>
                    <a14:imgEffect>
                      <a14:brightnessContrast bright="35000" contrast="4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10978486" y="104776"/>
            <a:ext cx="661064" cy="352424"/>
          </a:xfrm>
          <a:prstGeom prst="rect">
            <a:avLst/>
          </a:prstGeom>
          <a:noFill/>
          <a:ln>
            <a:noFill/>
          </a:ln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12</xdr:row>
      <xdr:rowOff>0</xdr:rowOff>
    </xdr:from>
    <xdr:to>
      <xdr:col>14</xdr:col>
      <xdr:colOff>457200</xdr:colOff>
      <xdr:row>16</xdr:row>
      <xdr:rowOff>9525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8727"/>
        <a:stretch/>
      </xdr:blipFill>
      <xdr:spPr>
        <a:xfrm>
          <a:off x="1247775" y="2286000"/>
          <a:ext cx="7772400" cy="771525"/>
        </a:xfrm>
        <a:prstGeom prst="rect">
          <a:avLst/>
        </a:prstGeom>
      </xdr:spPr>
    </xdr:pic>
    <xdr:clientData/>
  </xdr:twoCellAnchor>
  <xdr:twoCellAnchor editAs="oneCell">
    <xdr:from>
      <xdr:col>6</xdr:col>
      <xdr:colOff>209550</xdr:colOff>
      <xdr:row>6</xdr:row>
      <xdr:rowOff>0</xdr:rowOff>
    </xdr:from>
    <xdr:to>
      <xdr:col>10</xdr:col>
      <xdr:colOff>514350</xdr:colOff>
      <xdr:row>10</xdr:row>
      <xdr:rowOff>57150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5806"/>
        <a:stretch/>
      </xdr:blipFill>
      <xdr:spPr>
        <a:xfrm>
          <a:off x="3895725" y="1143000"/>
          <a:ext cx="2743200" cy="81915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</xdr:row>
      <xdr:rowOff>0</xdr:rowOff>
    </xdr:from>
    <xdr:to>
      <xdr:col>12</xdr:col>
      <xdr:colOff>600584</xdr:colOff>
      <xdr:row>40</xdr:row>
      <xdr:rowOff>152900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95775" y="4191000"/>
          <a:ext cx="3648584" cy="35819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20</xdr:col>
      <xdr:colOff>228599</xdr:colOff>
      <xdr:row>34</xdr:row>
      <xdr:rowOff>0</xdr:rowOff>
    </xdr:to>
    <xdr:sp macro="" textlink="">
      <xdr:nvSpPr>
        <xdr:cNvPr id="62" name="Retângulo 61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SpPr>
          <a:spLocks noChangeAspect="1"/>
        </xdr:cNvSpPr>
      </xdr:nvSpPr>
      <xdr:spPr>
        <a:xfrm>
          <a:off x="0" y="0"/>
          <a:ext cx="12163424" cy="657225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tile tx="0" ty="0" sx="100000" sy="100000" flip="none" algn="tl"/>
        </a:blip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19</xdr:col>
      <xdr:colOff>419099</xdr:colOff>
      <xdr:row>5</xdr:row>
      <xdr:rowOff>9525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ChangeAspect="1"/>
        </xdr:cNvSpPr>
      </xdr:nvSpPr>
      <xdr:spPr>
        <a:xfrm>
          <a:off x="0" y="0"/>
          <a:ext cx="11744324" cy="1057275"/>
        </a:xfrm>
        <a:prstGeom prst="rect">
          <a:avLst/>
        </a:prstGeom>
        <a:solidFill>
          <a:srgbClr val="002060">
            <a:alpha val="86000"/>
          </a:srgb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19</xdr:col>
      <xdr:colOff>419099</xdr:colOff>
      <xdr:row>0</xdr:row>
      <xdr:rowOff>0</xdr:rowOff>
    </xdr:from>
    <xdr:to>
      <xdr:col>20</xdr:col>
      <xdr:colOff>186284</xdr:colOff>
      <xdr:row>5</xdr:row>
      <xdr:rowOff>0</xdr:rowOff>
    </xdr:to>
    <xdr:sp macro="" textlink="">
      <xdr:nvSpPr>
        <xdr:cNvPr id="4" name="Fluxograma: Atras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Aspect="1"/>
        </xdr:cNvSpPr>
      </xdr:nvSpPr>
      <xdr:spPr>
        <a:xfrm>
          <a:off x="11744324" y="0"/>
          <a:ext cx="376785" cy="1047750"/>
        </a:xfrm>
        <a:prstGeom prst="flowChartDelay">
          <a:avLst/>
        </a:prstGeom>
        <a:solidFill>
          <a:srgbClr val="002060">
            <a:alpha val="86000"/>
          </a:srgb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3</xdr:col>
      <xdr:colOff>81512</xdr:colOff>
      <xdr:row>0</xdr:row>
      <xdr:rowOff>38099</xdr:rowOff>
    </xdr:from>
    <xdr:to>
      <xdr:col>4</xdr:col>
      <xdr:colOff>462512</xdr:colOff>
      <xdr:row>3</xdr:row>
      <xdr:rowOff>47624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pSpPr>
          <a:grpSpLocks noChangeAspect="1"/>
        </xdr:cNvGrpSpPr>
      </xdr:nvGrpSpPr>
      <xdr:grpSpPr>
        <a:xfrm>
          <a:off x="1910312" y="38099"/>
          <a:ext cx="990600" cy="638175"/>
          <a:chOff x="1843637" y="38099"/>
          <a:chExt cx="990600" cy="638175"/>
        </a:xfrm>
      </xdr:grpSpPr>
      <xdr:sp macro="[0]!menu_1" textlink="">
        <xdr:nvSpPr>
          <xdr:cNvPr id="6" name="Retângulo: Cantos Arredondados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>
            <a:spLocks/>
          </xdr:cNvSpPr>
        </xdr:nvSpPr>
        <xdr:spPr>
          <a:xfrm>
            <a:off x="1843637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Menu</a:t>
            </a:r>
          </a:p>
        </xdr:txBody>
      </xdr:sp>
      <xdr:pic macro="[0]!menu_1">
        <xdr:nvPicPr>
          <xdr:cNvPr id="7" name="Gráfico 6" descr="Início com preenchimento sólido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105536" y="38100"/>
            <a:ext cx="504000" cy="369976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510136</xdr:colOff>
      <xdr:row>0</xdr:row>
      <xdr:rowOff>57150</xdr:rowOff>
    </xdr:from>
    <xdr:to>
      <xdr:col>2</xdr:col>
      <xdr:colOff>510136</xdr:colOff>
      <xdr:row>2</xdr:row>
      <xdr:rowOff>159000</xdr:rowOff>
    </xdr:to>
    <xdr:cxnSp macro="">
      <xdr:nvCxnSpPr>
        <xdr:cNvPr id="8" name="Conector reto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CxnSpPr>
          <a:cxnSpLocks noChangeAspect="1"/>
        </xdr:cNvCxnSpPr>
      </xdr:nvCxnSpPr>
      <xdr:spPr>
        <a:xfrm>
          <a:off x="1729336" y="57150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5311</xdr:colOff>
      <xdr:row>0</xdr:row>
      <xdr:rowOff>66675</xdr:rowOff>
    </xdr:from>
    <xdr:to>
      <xdr:col>5</xdr:col>
      <xdr:colOff>5311</xdr:colOff>
      <xdr:row>2</xdr:row>
      <xdr:rowOff>168525</xdr:rowOff>
    </xdr:to>
    <xdr:cxnSp macro="">
      <xdr:nvCxnSpPr>
        <xdr:cNvPr id="9" name="Conector reto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>
          <a:cxnSpLocks noChangeAspect="1"/>
        </xdr:cNvCxnSpPr>
      </xdr:nvCxnSpPr>
      <xdr:spPr>
        <a:xfrm>
          <a:off x="3053311" y="66675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7</xdr:col>
      <xdr:colOff>548236</xdr:colOff>
      <xdr:row>0</xdr:row>
      <xdr:rowOff>66675</xdr:rowOff>
    </xdr:from>
    <xdr:to>
      <xdr:col>7</xdr:col>
      <xdr:colOff>548236</xdr:colOff>
      <xdr:row>2</xdr:row>
      <xdr:rowOff>187575</xdr:rowOff>
    </xdr:to>
    <xdr:cxnSp macro="">
      <xdr:nvCxnSpPr>
        <xdr:cNvPr id="10" name="Conector reto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CxnSpPr>
          <a:cxnSpLocks noChangeAspect="1"/>
        </xdr:cNvCxnSpPr>
      </xdr:nvCxnSpPr>
      <xdr:spPr>
        <a:xfrm>
          <a:off x="4558261" y="66675"/>
          <a:ext cx="0" cy="54000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224386</xdr:colOff>
      <xdr:row>0</xdr:row>
      <xdr:rowOff>66675</xdr:rowOff>
    </xdr:from>
    <xdr:to>
      <xdr:col>10</xdr:col>
      <xdr:colOff>224386</xdr:colOff>
      <xdr:row>2</xdr:row>
      <xdr:rowOff>168525</xdr:rowOff>
    </xdr:to>
    <xdr:cxnSp macro="">
      <xdr:nvCxnSpPr>
        <xdr:cNvPr id="11" name="Conector reto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CxnSpPr>
          <a:cxnSpLocks noChangeAspect="1"/>
        </xdr:cNvCxnSpPr>
      </xdr:nvCxnSpPr>
      <xdr:spPr>
        <a:xfrm>
          <a:off x="6063211" y="66675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529186</xdr:colOff>
      <xdr:row>0</xdr:row>
      <xdr:rowOff>66675</xdr:rowOff>
    </xdr:from>
    <xdr:to>
      <xdr:col>12</xdr:col>
      <xdr:colOff>529186</xdr:colOff>
      <xdr:row>2</xdr:row>
      <xdr:rowOff>168525</xdr:rowOff>
    </xdr:to>
    <xdr:cxnSp macro="">
      <xdr:nvCxnSpPr>
        <xdr:cNvPr id="12" name="Conector reto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CxnSpPr>
          <a:cxnSpLocks noChangeAspect="1"/>
        </xdr:cNvCxnSpPr>
      </xdr:nvCxnSpPr>
      <xdr:spPr>
        <a:xfrm>
          <a:off x="7587211" y="66675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205336</xdr:colOff>
      <xdr:row>0</xdr:row>
      <xdr:rowOff>66675</xdr:rowOff>
    </xdr:from>
    <xdr:to>
      <xdr:col>15</xdr:col>
      <xdr:colOff>205336</xdr:colOff>
      <xdr:row>2</xdr:row>
      <xdr:rowOff>168525</xdr:rowOff>
    </xdr:to>
    <xdr:cxnSp macro="">
      <xdr:nvCxnSpPr>
        <xdr:cNvPr id="13" name="Conector reto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CxnSpPr>
          <a:cxnSpLocks noChangeAspect="1"/>
        </xdr:cNvCxnSpPr>
      </xdr:nvCxnSpPr>
      <xdr:spPr>
        <a:xfrm>
          <a:off x="9092161" y="66675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272012</xdr:colOff>
      <xdr:row>0</xdr:row>
      <xdr:rowOff>38099</xdr:rowOff>
    </xdr:from>
    <xdr:to>
      <xdr:col>7</xdr:col>
      <xdr:colOff>300587</xdr:colOff>
      <xdr:row>3</xdr:row>
      <xdr:rowOff>47624</xdr:rowOff>
    </xdr:to>
    <xdr:grpSp>
      <xdr:nvGrpSpPr>
        <xdr:cNvPr id="14" name="Agrupar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pSpPr>
          <a:grpSpLocks noChangeAspect="1"/>
        </xdr:cNvGrpSpPr>
      </xdr:nvGrpSpPr>
      <xdr:grpSpPr>
        <a:xfrm>
          <a:off x="3320012" y="38099"/>
          <a:ext cx="990600" cy="638175"/>
          <a:chOff x="3320012" y="38099"/>
          <a:chExt cx="990600" cy="638175"/>
        </a:xfrm>
      </xdr:grpSpPr>
      <xdr:sp macro="[0]!menu_2" textlink="">
        <xdr:nvSpPr>
          <xdr:cNvPr id="15" name="Retângulo: Cantos Arredondados 14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>
            <a:spLocks/>
          </xdr:cNvSpPr>
        </xdr:nvSpPr>
        <xdr:spPr>
          <a:xfrm>
            <a:off x="3320012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Cadastro</a:t>
            </a:r>
          </a:p>
        </xdr:txBody>
      </xdr:sp>
      <xdr:pic macro="[0]!menu_2">
        <xdr:nvPicPr>
          <xdr:cNvPr id="16" name="Gráfico 15" descr="Ciclo com pessoas com preenchimento sólido">
            <a:extLst>
              <a:ext uri="{FF2B5EF4-FFF2-40B4-BE49-F238E27FC236}">
                <a16:creationId xmlns:a16="http://schemas.microsoft.com/office/drawing/2014/main" id="{00000000-0008-0000-0200-000010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3577186" y="38100"/>
            <a:ext cx="504000" cy="370651"/>
          </a:xfrm>
          <a:prstGeom prst="rect">
            <a:avLst/>
          </a:prstGeom>
          <a:effectLst/>
        </xdr:spPr>
      </xdr:pic>
    </xdr:grpSp>
    <xdr:clientData/>
  </xdr:twoCellAnchor>
  <xdr:twoCellAnchor editAs="absolute">
    <xdr:from>
      <xdr:col>8</xdr:col>
      <xdr:colOff>205337</xdr:colOff>
      <xdr:row>0</xdr:row>
      <xdr:rowOff>38099</xdr:rowOff>
    </xdr:from>
    <xdr:to>
      <xdr:col>9</xdr:col>
      <xdr:colOff>586337</xdr:colOff>
      <xdr:row>3</xdr:row>
      <xdr:rowOff>47624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pSpPr>
          <a:grpSpLocks noChangeAspect="1"/>
        </xdr:cNvGrpSpPr>
      </xdr:nvGrpSpPr>
      <xdr:grpSpPr>
        <a:xfrm>
          <a:off x="4824962" y="38099"/>
          <a:ext cx="990600" cy="638175"/>
          <a:chOff x="4824962" y="38099"/>
          <a:chExt cx="990600" cy="638175"/>
        </a:xfrm>
      </xdr:grpSpPr>
      <xdr:sp macro="[0]!relatorios" textlink="">
        <xdr:nvSpPr>
          <xdr:cNvPr id="18" name="Retângulo: Cantos Arredondados 17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>
            <a:spLocks/>
          </xdr:cNvSpPr>
        </xdr:nvSpPr>
        <xdr:spPr>
          <a:xfrm>
            <a:off x="4824962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Relatórios</a:t>
            </a:r>
          </a:p>
        </xdr:txBody>
      </xdr:sp>
      <xdr:pic macro="[0]!relatorios">
        <xdr:nvPicPr>
          <xdr:cNvPr id="19" name="Gráfico 18" descr="Pesquisa com preenchimento sólido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5153025" y="76200"/>
            <a:ext cx="371475" cy="361950"/>
          </a:xfrm>
          <a:prstGeom prst="rect">
            <a:avLst/>
          </a:prstGeom>
          <a:effectLst/>
        </xdr:spPr>
      </xdr:pic>
    </xdr:grpSp>
    <xdr:clientData/>
  </xdr:twoCellAnchor>
  <xdr:twoCellAnchor editAs="absolute">
    <xdr:from>
      <xdr:col>2</xdr:col>
      <xdr:colOff>557761</xdr:colOff>
      <xdr:row>3</xdr:row>
      <xdr:rowOff>95250</xdr:rowOff>
    </xdr:from>
    <xdr:to>
      <xdr:col>19</xdr:col>
      <xdr:colOff>600075</xdr:colOff>
      <xdr:row>4</xdr:row>
      <xdr:rowOff>200025</xdr:rowOff>
    </xdr:to>
    <xdr:sp macro="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>
          <a:spLocks noChangeAspect="1"/>
        </xdr:cNvSpPr>
      </xdr:nvSpPr>
      <xdr:spPr>
        <a:xfrm>
          <a:off x="1776961" y="723900"/>
          <a:ext cx="10148339" cy="314325"/>
        </a:xfrm>
        <a:prstGeom prst="roundRect">
          <a:avLst>
            <a:gd name="adj" fmla="val 17778"/>
          </a:avLst>
        </a:prstGeom>
        <a:solidFill>
          <a:schemeClr val="bg1">
            <a:lumMod val="85000"/>
            <a:alpha val="30000"/>
          </a:schemeClr>
        </a:solidFill>
        <a:ln>
          <a:noFill/>
        </a:ln>
        <a:effectLst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ctr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17</xdr:col>
      <xdr:colOff>538711</xdr:colOff>
      <xdr:row>0</xdr:row>
      <xdr:rowOff>66675</xdr:rowOff>
    </xdr:from>
    <xdr:to>
      <xdr:col>17</xdr:col>
      <xdr:colOff>538711</xdr:colOff>
      <xdr:row>2</xdr:row>
      <xdr:rowOff>168525</xdr:rowOff>
    </xdr:to>
    <xdr:cxnSp macro="">
      <xdr:nvCxnSpPr>
        <xdr:cNvPr id="27" name="Conector reto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CxnSpPr>
          <a:cxnSpLocks noChangeAspect="1"/>
        </xdr:cNvCxnSpPr>
      </xdr:nvCxnSpPr>
      <xdr:spPr>
        <a:xfrm>
          <a:off x="10644736" y="66675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519662</xdr:colOff>
      <xdr:row>0</xdr:row>
      <xdr:rowOff>38099</xdr:rowOff>
    </xdr:from>
    <xdr:to>
      <xdr:col>17</xdr:col>
      <xdr:colOff>291062</xdr:colOff>
      <xdr:row>3</xdr:row>
      <xdr:rowOff>47624</xdr:rowOff>
    </xdr:to>
    <xdr:grpSp>
      <xdr:nvGrpSpPr>
        <xdr:cNvPr id="28" name="Agrupar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GrpSpPr>
          <a:grpSpLocks noChangeAspect="1"/>
        </xdr:cNvGrpSpPr>
      </xdr:nvGrpSpPr>
      <xdr:grpSpPr>
        <a:xfrm>
          <a:off x="9406487" y="38099"/>
          <a:ext cx="990600" cy="638175"/>
          <a:chOff x="9406487" y="38099"/>
          <a:chExt cx="990600" cy="638175"/>
        </a:xfrm>
      </xdr:grpSpPr>
      <xdr:sp macro="[0]!manutencao1" textlink="">
        <xdr:nvSpPr>
          <xdr:cNvPr id="29" name="Retângulo: Cantos Arredondados 28">
            <a:extLst>
              <a:ext uri="{FF2B5EF4-FFF2-40B4-BE49-F238E27FC236}">
                <a16:creationId xmlns:a16="http://schemas.microsoft.com/office/drawing/2014/main" id="{00000000-0008-0000-0200-00001D000000}"/>
              </a:ext>
            </a:extLst>
          </xdr:cNvPr>
          <xdr:cNvSpPr>
            <a:spLocks/>
          </xdr:cNvSpPr>
        </xdr:nvSpPr>
        <xdr:spPr>
          <a:xfrm>
            <a:off x="9406487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Manutenção</a:t>
            </a:r>
          </a:p>
        </xdr:txBody>
      </xdr:sp>
      <xdr:pic macro="[0]!manutencao1">
        <xdr:nvPicPr>
          <xdr:cNvPr id="30" name="Gráfico 29" descr="Engrenagens com preenchimento sólido">
            <a:extLst>
              <a:ext uri="{FF2B5EF4-FFF2-40B4-BE49-F238E27FC236}">
                <a16:creationId xmlns:a16="http://schemas.microsoft.com/office/drawing/2014/main" id="{00000000-0008-0000-0200-00001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9667875" y="76200"/>
            <a:ext cx="417600" cy="369975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195812</xdr:colOff>
      <xdr:row>0</xdr:row>
      <xdr:rowOff>38099</xdr:rowOff>
    </xdr:from>
    <xdr:to>
      <xdr:col>14</xdr:col>
      <xdr:colOff>576812</xdr:colOff>
      <xdr:row>3</xdr:row>
      <xdr:rowOff>47624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>
          <a:grpSpLocks noChangeAspect="1"/>
        </xdr:cNvGrpSpPr>
      </xdr:nvGrpSpPr>
      <xdr:grpSpPr>
        <a:xfrm>
          <a:off x="7863437" y="38099"/>
          <a:ext cx="990600" cy="638175"/>
          <a:chOff x="7863437" y="38099"/>
          <a:chExt cx="990600" cy="638175"/>
        </a:xfrm>
      </xdr:grpSpPr>
      <xdr:sp macro="[0]!grafico" textlink="">
        <xdr:nvSpPr>
          <xdr:cNvPr id="32" name="Retângulo: Cantos Arredondados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>
            <a:spLocks/>
          </xdr:cNvSpPr>
        </xdr:nvSpPr>
        <xdr:spPr>
          <a:xfrm>
            <a:off x="7863437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Dashboard</a:t>
            </a:r>
          </a:p>
        </xdr:txBody>
      </xdr:sp>
      <xdr:pic macro="[0]!grafico">
        <xdr:nvPicPr>
          <xdr:cNvPr id="33" name="Gráfico 32" descr="Velocímetro baixo com preenchimento sólido">
            <a:extLst>
              <a:ext uri="{FF2B5EF4-FFF2-40B4-BE49-F238E27FC236}">
                <a16:creationId xmlns:a16="http://schemas.microsoft.com/office/drawing/2014/main" id="{00000000-0008-0000-0200-00002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8143875" y="38100"/>
            <a:ext cx="417600" cy="369975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510137</xdr:colOff>
      <xdr:row>0</xdr:row>
      <xdr:rowOff>38099</xdr:rowOff>
    </xdr:from>
    <xdr:to>
      <xdr:col>12</xdr:col>
      <xdr:colOff>281537</xdr:colOff>
      <xdr:row>3</xdr:row>
      <xdr:rowOff>47624</xdr:rowOff>
    </xdr:to>
    <xdr:grpSp>
      <xdr:nvGrpSpPr>
        <xdr:cNvPr id="34" name="Agrupar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pSpPr>
          <a:grpSpLocks noChangeAspect="1"/>
        </xdr:cNvGrpSpPr>
      </xdr:nvGrpSpPr>
      <xdr:grpSpPr>
        <a:xfrm>
          <a:off x="6348962" y="38099"/>
          <a:ext cx="990600" cy="638175"/>
          <a:chOff x="6348962" y="38099"/>
          <a:chExt cx="990600" cy="638175"/>
        </a:xfrm>
      </xdr:grpSpPr>
      <xdr:sp macro="[0]!fluxo_caixa" textlink="">
        <xdr:nvSpPr>
          <xdr:cNvPr id="35" name="Retângulo: Cantos Arredondados 34">
            <a:extLst>
              <a:ext uri="{FF2B5EF4-FFF2-40B4-BE49-F238E27FC236}">
                <a16:creationId xmlns:a16="http://schemas.microsoft.com/office/drawing/2014/main" id="{00000000-0008-0000-0200-000023000000}"/>
              </a:ext>
            </a:extLst>
          </xdr:cNvPr>
          <xdr:cNvSpPr>
            <a:spLocks/>
          </xdr:cNvSpPr>
        </xdr:nvSpPr>
        <xdr:spPr>
          <a:xfrm>
            <a:off x="6348962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Fluxo</a:t>
            </a:r>
            <a:r>
              <a:rPr lang="pt-BR" sz="1100" baseline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Caixa</a:t>
            </a:r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 macro="[0]!fluxo_caixa">
        <xdr:nvPicPr>
          <xdr:cNvPr id="36" name="Gráfico 35" descr="Registrar">
            <a:extLst>
              <a:ext uri="{FF2B5EF4-FFF2-40B4-BE49-F238E27FC236}">
                <a16:creationId xmlns:a16="http://schemas.microsoft.com/office/drawing/2014/main" id="{00000000-0008-0000-0200-00002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6657975" y="85725"/>
            <a:ext cx="371475" cy="371475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8485</xdr:colOff>
      <xdr:row>0</xdr:row>
      <xdr:rowOff>133350</xdr:rowOff>
    </xdr:from>
    <xdr:to>
      <xdr:col>2</xdr:col>
      <xdr:colOff>482989</xdr:colOff>
      <xdr:row>4</xdr:row>
      <xdr:rowOff>103939</xdr:rowOff>
    </xdr:to>
    <xdr:grpSp>
      <xdr:nvGrpSpPr>
        <xdr:cNvPr id="46" name="Agrupar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GrpSpPr/>
      </xdr:nvGrpSpPr>
      <xdr:grpSpPr>
        <a:xfrm>
          <a:off x="8485" y="133350"/>
          <a:ext cx="1693704" cy="808789"/>
          <a:chOff x="1519281" y="1759058"/>
          <a:chExt cx="8754120" cy="1738273"/>
        </a:xfrm>
      </xdr:grpSpPr>
      <xdr:sp macro="" textlink="">
        <xdr:nvSpPr>
          <xdr:cNvPr id="47" name="Retângulo 46">
            <a:extLst>
              <a:ext uri="{FF2B5EF4-FFF2-40B4-BE49-F238E27FC236}">
                <a16:creationId xmlns:a16="http://schemas.microsoft.com/office/drawing/2014/main" id="{00000000-0008-0000-0200-00002F000000}"/>
              </a:ext>
            </a:extLst>
          </xdr:cNvPr>
          <xdr:cNvSpPr/>
        </xdr:nvSpPr>
        <xdr:spPr>
          <a:xfrm>
            <a:off x="3959188" y="1759058"/>
            <a:ext cx="4480405" cy="576593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marL="0" indent="0" algn="ctr"/>
            <a:r>
              <a:rPr lang="pt-BR" sz="1050" b="1" cap="none" spc="0">
                <a:ln w="10160">
                  <a:noFill/>
                  <a:prstDash val="solid"/>
                </a:ln>
                <a:solidFill>
                  <a:schemeClr val="bg1">
                    <a:lumMod val="65000"/>
                  </a:schemeClr>
                </a:solidFill>
                <a:effectLst>
                  <a:outerShdw blurRad="38100" dist="22860" dir="5400000" algn="tl" rotWithShape="0">
                    <a:srgbClr val="000000">
                      <a:alpha val="30000"/>
                    </a:srgbClr>
                  </a:outerShdw>
                </a:effectLst>
                <a:latin typeface="Teutonic No3" panose="02000000000000000000" pitchFamily="2" charset="0"/>
                <a:ea typeface="+mn-ea"/>
                <a:cs typeface="+mn-cs"/>
              </a:rPr>
              <a:t>Confeccoes</a:t>
            </a:r>
            <a:endParaRPr lang="pt-BR" sz="3200" b="1" cap="none" spc="0">
              <a:ln w="10160">
                <a:noFill/>
                <a:prstDash val="solid"/>
              </a:ln>
              <a:solidFill>
                <a:schemeClr val="bg1">
                  <a:lumMod val="65000"/>
                </a:schemeClr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Teutonic No3" panose="02000000000000000000" pitchFamily="2" charset="0"/>
              <a:ea typeface="+mn-ea"/>
              <a:cs typeface="+mn-cs"/>
            </a:endParaRPr>
          </a:p>
        </xdr:txBody>
      </xdr:sp>
      <xdr:sp macro="" textlink="">
        <xdr:nvSpPr>
          <xdr:cNvPr id="48" name="Retângulo 47">
            <a:extLst>
              <a:ext uri="{FF2B5EF4-FFF2-40B4-BE49-F238E27FC236}">
                <a16:creationId xmlns:a16="http://schemas.microsoft.com/office/drawing/2014/main" id="{00000000-0008-0000-0200-000030000000}"/>
              </a:ext>
            </a:extLst>
          </xdr:cNvPr>
          <xdr:cNvSpPr/>
        </xdr:nvSpPr>
        <xdr:spPr>
          <a:xfrm>
            <a:off x="1519281" y="2147080"/>
            <a:ext cx="8754120" cy="1350251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3200" b="1" cap="none" spc="0">
                <a:ln w="10160">
                  <a:noFill/>
                  <a:prstDash val="solid"/>
                </a:ln>
                <a:solidFill>
                  <a:schemeClr val="bg1">
                    <a:lumMod val="65000"/>
                  </a:schemeClr>
                </a:solidFill>
                <a:effectLst>
                  <a:outerShdw blurRad="38100" dist="22860" dir="5400000" algn="tl" rotWithShape="0">
                    <a:srgbClr val="000000">
                      <a:alpha val="30000"/>
                    </a:srgbClr>
                  </a:outerShdw>
                </a:effectLst>
                <a:latin typeface="Teutonic No3" panose="02000000000000000000" pitchFamily="2" charset="0"/>
              </a:rPr>
              <a:t>Dedicar</a:t>
            </a:r>
            <a:endParaRPr lang="pt-BR" sz="4000" b="1" cap="none" spc="0">
              <a:ln w="10160">
                <a:noFill/>
                <a:prstDash val="solid"/>
              </a:ln>
              <a:solidFill>
                <a:schemeClr val="bg1">
                  <a:lumMod val="65000"/>
                </a:schemeClr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Teutonic No3" panose="02000000000000000000" pitchFamily="2" charset="0"/>
            </a:endParaRPr>
          </a:p>
        </xdr:txBody>
      </xdr:sp>
    </xdr:grpSp>
    <xdr:clientData/>
  </xdr:twoCellAnchor>
  <xdr:twoCellAnchor editAs="absolute">
    <xdr:from>
      <xdr:col>18</xdr:col>
      <xdr:colOff>28575</xdr:colOff>
      <xdr:row>0</xdr:row>
      <xdr:rowOff>66675</xdr:rowOff>
    </xdr:from>
    <xdr:to>
      <xdr:col>19</xdr:col>
      <xdr:colOff>409575</xdr:colOff>
      <xdr:row>3</xdr:row>
      <xdr:rowOff>76200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GrpSpPr/>
      </xdr:nvGrpSpPr>
      <xdr:grpSpPr>
        <a:xfrm>
          <a:off x="10744200" y="66675"/>
          <a:ext cx="990600" cy="638175"/>
          <a:chOff x="10797137" y="47625"/>
          <a:chExt cx="990600" cy="638175"/>
        </a:xfrm>
      </xdr:grpSpPr>
      <xdr:sp macro="[0]!producao" textlink="">
        <xdr:nvSpPr>
          <xdr:cNvPr id="50" name="Retângulo: Cantos Arredondados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>
            <a:spLocks/>
          </xdr:cNvSpPr>
        </xdr:nvSpPr>
        <xdr:spPr>
          <a:xfrm>
            <a:off x="10797137" y="47625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2000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Produção</a:t>
            </a:r>
          </a:p>
        </xdr:txBody>
      </xdr:sp>
      <xdr:pic macro="[0]!producao">
        <xdr:nvPicPr>
          <xdr:cNvPr id="51" name="Imagem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colorTemperature colorTemp="8284"/>
                    </a14:imgEffect>
                    <a14:imgEffect>
                      <a14:brightnessContrast bright="35000" contrast="4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10978486" y="104776"/>
            <a:ext cx="661064" cy="352424"/>
          </a:xfrm>
          <a:prstGeom prst="rect">
            <a:avLst/>
          </a:prstGeom>
          <a:noFill/>
          <a:ln>
            <a:noFill/>
          </a:ln>
        </xdr:spPr>
      </xdr:pic>
    </xdr:grpSp>
    <xdr:clientData/>
  </xdr:twoCellAnchor>
  <xdr:twoCellAnchor editAs="absolute">
    <xdr:from>
      <xdr:col>3</xdr:col>
      <xdr:colOff>66674</xdr:colOff>
      <xdr:row>3</xdr:row>
      <xdr:rowOff>104774</xdr:rowOff>
    </xdr:from>
    <xdr:to>
      <xdr:col>5</xdr:col>
      <xdr:colOff>419100</xdr:colOff>
      <xdr:row>4</xdr:row>
      <xdr:rowOff>209549</xdr:rowOff>
    </xdr:to>
    <xdr:grpSp>
      <xdr:nvGrpSpPr>
        <xdr:cNvPr id="61" name="Agrupar 60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GrpSpPr/>
      </xdr:nvGrpSpPr>
      <xdr:grpSpPr>
        <a:xfrm>
          <a:off x="1895474" y="733424"/>
          <a:ext cx="1571626" cy="314325"/>
          <a:chOff x="1895474" y="733424"/>
          <a:chExt cx="1571626" cy="314325"/>
        </a:xfrm>
      </xdr:grpSpPr>
      <xdr:sp macro="[0]!cad_producao" textlink="">
        <xdr:nvSpPr>
          <xdr:cNvPr id="22" name="Retângulo: Cantos Arredondados 21">
            <a:extLst>
              <a:ext uri="{FF2B5EF4-FFF2-40B4-BE49-F238E27FC236}">
                <a16:creationId xmlns:a16="http://schemas.microsoft.com/office/drawing/2014/main" id="{00000000-0008-0000-0200-000016000000}"/>
              </a:ext>
            </a:extLst>
          </xdr:cNvPr>
          <xdr:cNvSpPr>
            <a:spLocks/>
          </xdr:cNvSpPr>
        </xdr:nvSpPr>
        <xdr:spPr>
          <a:xfrm>
            <a:off x="1895474" y="750899"/>
            <a:ext cx="1571626" cy="270000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2200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        Cadastro Produto   </a:t>
            </a:r>
          </a:p>
        </xdr:txBody>
      </xdr:sp>
      <xdr:pic macro="[0]!cad_producao">
        <xdr:nvPicPr>
          <xdr:cNvPr id="57" name="Gráfico 56" descr="Código de Barras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7"/>
              </a:ext>
            </a:extLst>
          </a:blip>
          <a:stretch>
            <a:fillRect/>
          </a:stretch>
        </xdr:blipFill>
        <xdr:spPr>
          <a:xfrm>
            <a:off x="1971674" y="733424"/>
            <a:ext cx="314325" cy="314325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485774</xdr:colOff>
      <xdr:row>3</xdr:row>
      <xdr:rowOff>92850</xdr:rowOff>
    </xdr:from>
    <xdr:to>
      <xdr:col>8</xdr:col>
      <xdr:colOff>590550</xdr:colOff>
      <xdr:row>4</xdr:row>
      <xdr:rowOff>200025</xdr:rowOff>
    </xdr:to>
    <xdr:grpSp>
      <xdr:nvGrpSpPr>
        <xdr:cNvPr id="60" name="Agrupar 59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GrpSpPr/>
      </xdr:nvGrpSpPr>
      <xdr:grpSpPr>
        <a:xfrm>
          <a:off x="3533774" y="721500"/>
          <a:ext cx="1676401" cy="316725"/>
          <a:chOff x="3533774" y="721500"/>
          <a:chExt cx="1676401" cy="316725"/>
        </a:xfrm>
      </xdr:grpSpPr>
      <xdr:sp macro="[0]!Cont_producao" textlink="">
        <xdr:nvSpPr>
          <xdr:cNvPr id="25" name="Retângulo: Cantos Arredondados 24">
            <a:extLst>
              <a:ext uri="{FF2B5EF4-FFF2-40B4-BE49-F238E27FC236}">
                <a16:creationId xmlns:a16="http://schemas.microsoft.com/office/drawing/2014/main" id="{00000000-0008-0000-0200-000019000000}"/>
              </a:ext>
            </a:extLst>
          </xdr:cNvPr>
          <xdr:cNvSpPr>
            <a:spLocks/>
          </xdr:cNvSpPr>
        </xdr:nvSpPr>
        <xdr:spPr>
          <a:xfrm>
            <a:off x="3533774" y="749971"/>
            <a:ext cx="1676401" cy="270711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2200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     Controle Produção</a:t>
            </a:r>
          </a:p>
        </xdr:txBody>
      </xdr:sp>
      <xdr:pic macro="[0]!Cont_producao">
        <xdr:nvPicPr>
          <xdr:cNvPr id="59" name="Gráfico 58" descr="Fábrica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9"/>
              </a:ext>
            </a:extLst>
          </a:blip>
          <a:stretch>
            <a:fillRect/>
          </a:stretch>
        </xdr:blipFill>
        <xdr:spPr>
          <a:xfrm>
            <a:off x="3636150" y="721500"/>
            <a:ext cx="316725" cy="316725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57150</xdr:colOff>
      <xdr:row>3</xdr:row>
      <xdr:rowOff>123825</xdr:rowOff>
    </xdr:from>
    <xdr:to>
      <xdr:col>11</xdr:col>
      <xdr:colOff>514351</xdr:colOff>
      <xdr:row>4</xdr:row>
      <xdr:rowOff>184986</xdr:rowOff>
    </xdr:to>
    <xdr:grpSp>
      <xdr:nvGrpSpPr>
        <xdr:cNvPr id="71" name="Agrupar 70">
          <a:extLst>
            <a:ext uri="{FF2B5EF4-FFF2-40B4-BE49-F238E27FC236}">
              <a16:creationId xmlns:a16="http://schemas.microsoft.com/office/drawing/2014/main" id="{00000000-0008-0000-0200-000047000000}"/>
            </a:ext>
          </a:extLst>
        </xdr:cNvPr>
        <xdr:cNvGrpSpPr/>
      </xdr:nvGrpSpPr>
      <xdr:grpSpPr>
        <a:xfrm>
          <a:off x="5286375" y="752475"/>
          <a:ext cx="1676401" cy="270711"/>
          <a:chOff x="5286374" y="749971"/>
          <a:chExt cx="1676401" cy="270711"/>
        </a:xfrm>
      </xdr:grpSpPr>
      <xdr:sp macro="[0]!rel_producao" textlink="">
        <xdr:nvSpPr>
          <xdr:cNvPr id="72" name="Retângulo: Cantos Arredondados 71">
            <a:extLst>
              <a:ext uri="{FF2B5EF4-FFF2-40B4-BE49-F238E27FC236}">
                <a16:creationId xmlns:a16="http://schemas.microsoft.com/office/drawing/2014/main" id="{00000000-0008-0000-0200-000048000000}"/>
              </a:ext>
            </a:extLst>
          </xdr:cNvPr>
          <xdr:cNvSpPr>
            <a:spLocks/>
          </xdr:cNvSpPr>
        </xdr:nvSpPr>
        <xdr:spPr>
          <a:xfrm>
            <a:off x="5286374" y="749971"/>
            <a:ext cx="1676401" cy="270711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2200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     Relatorio</a:t>
            </a:r>
            <a:r>
              <a:rPr lang="pt-BR" sz="1100" baseline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Produto</a:t>
            </a:r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 macro="[0]!rel_producao">
        <xdr:nvPicPr>
          <xdr:cNvPr id="73" name="Gráfico 72" descr="Pesquisa com preenchimento sólido">
            <a:extLst>
              <a:ext uri="{FF2B5EF4-FFF2-40B4-BE49-F238E27FC236}">
                <a16:creationId xmlns:a16="http://schemas.microsoft.com/office/drawing/2014/main" id="{00000000-0008-0000-0200-00004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5425038" y="762000"/>
            <a:ext cx="244392" cy="238126"/>
          </a:xfrm>
          <a:prstGeom prst="rect">
            <a:avLst/>
          </a:prstGeom>
          <a:effectLst/>
        </xdr:spPr>
      </xdr:pic>
    </xdr:grpSp>
    <xdr:clientData/>
  </xdr:twoCellAnchor>
  <xdr:twoCellAnchor editAs="absolute">
    <xdr:from>
      <xdr:col>11</xdr:col>
      <xdr:colOff>590550</xdr:colOff>
      <xdr:row>3</xdr:row>
      <xdr:rowOff>123825</xdr:rowOff>
    </xdr:from>
    <xdr:to>
      <xdr:col>14</xdr:col>
      <xdr:colOff>438151</xdr:colOff>
      <xdr:row>4</xdr:row>
      <xdr:rowOff>184986</xdr:rowOff>
    </xdr:to>
    <xdr:grpSp>
      <xdr:nvGrpSpPr>
        <xdr:cNvPr id="74" name="Agrupar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GrpSpPr/>
      </xdr:nvGrpSpPr>
      <xdr:grpSpPr>
        <a:xfrm>
          <a:off x="7038975" y="752475"/>
          <a:ext cx="1676401" cy="270711"/>
          <a:chOff x="7038974" y="749971"/>
          <a:chExt cx="1676401" cy="270711"/>
        </a:xfrm>
      </xdr:grpSpPr>
      <xdr:sp macro="[0]!rel_acompanhamento" textlink="">
        <xdr:nvSpPr>
          <xdr:cNvPr id="75" name="Retângulo: Cantos Arredondados 74">
            <a:extLst>
              <a:ext uri="{FF2B5EF4-FFF2-40B4-BE49-F238E27FC236}">
                <a16:creationId xmlns:a16="http://schemas.microsoft.com/office/drawing/2014/main" id="{00000000-0008-0000-0200-00004B000000}"/>
              </a:ext>
            </a:extLst>
          </xdr:cNvPr>
          <xdr:cNvSpPr>
            <a:spLocks/>
          </xdr:cNvSpPr>
        </xdr:nvSpPr>
        <xdr:spPr>
          <a:xfrm>
            <a:off x="7038974" y="749971"/>
            <a:ext cx="1676401" cy="270711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2200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     Acomp.</a:t>
            </a:r>
            <a:r>
              <a:rPr lang="pt-BR" sz="1100" baseline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Produção</a:t>
            </a:r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 macro="[0]!rel_acompanhamento">
        <xdr:nvPicPr>
          <xdr:cNvPr id="76" name="Gráfico 75" descr="Tendência ascendente">
            <a:extLst>
              <a:ext uri="{FF2B5EF4-FFF2-40B4-BE49-F238E27FC236}">
                <a16:creationId xmlns:a16="http://schemas.microsoft.com/office/drawing/2014/main" id="{00000000-0008-0000-0200-00004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1"/>
              </a:ext>
            </a:extLst>
          </a:blip>
          <a:stretch>
            <a:fillRect/>
          </a:stretch>
        </xdr:blipFill>
        <xdr:spPr>
          <a:xfrm>
            <a:off x="7191375" y="771525"/>
            <a:ext cx="238125" cy="238125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</xdr:rowOff>
    </xdr:from>
    <xdr:to>
      <xdr:col>13</xdr:col>
      <xdr:colOff>409575</xdr:colOff>
      <xdr:row>8</xdr:row>
      <xdr:rowOff>1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>
          <a:spLocks noChangeAspect="1"/>
        </xdr:cNvSpPr>
      </xdr:nvSpPr>
      <xdr:spPr>
        <a:xfrm>
          <a:off x="0" y="1"/>
          <a:ext cx="12192000" cy="161925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tile tx="0" ty="0" sx="100000" sy="100000" flip="none" algn="tl"/>
        </a:blip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12</xdr:col>
      <xdr:colOff>571499</xdr:colOff>
      <xdr:row>5</xdr:row>
      <xdr:rowOff>9525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>
          <a:spLocks noChangeAspect="1"/>
        </xdr:cNvSpPr>
      </xdr:nvSpPr>
      <xdr:spPr>
        <a:xfrm>
          <a:off x="0" y="0"/>
          <a:ext cx="11744324" cy="1057275"/>
        </a:xfrm>
        <a:prstGeom prst="rect">
          <a:avLst/>
        </a:prstGeom>
        <a:solidFill>
          <a:srgbClr val="002060">
            <a:alpha val="86000"/>
          </a:srgb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12</xdr:col>
      <xdr:colOff>571499</xdr:colOff>
      <xdr:row>0</xdr:row>
      <xdr:rowOff>9525</xdr:rowOff>
    </xdr:from>
    <xdr:to>
      <xdr:col>13</xdr:col>
      <xdr:colOff>338684</xdr:colOff>
      <xdr:row>5</xdr:row>
      <xdr:rowOff>9525</xdr:rowOff>
    </xdr:to>
    <xdr:sp macro="" textlink="">
      <xdr:nvSpPr>
        <xdr:cNvPr id="3" name="Fluxograma: Atras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>
          <a:spLocks noChangeAspect="1"/>
        </xdr:cNvSpPr>
      </xdr:nvSpPr>
      <xdr:spPr>
        <a:xfrm>
          <a:off x="11744324" y="9525"/>
          <a:ext cx="376785" cy="1047750"/>
        </a:xfrm>
        <a:prstGeom prst="flowChartDelay">
          <a:avLst/>
        </a:prstGeom>
        <a:solidFill>
          <a:srgbClr val="002060">
            <a:alpha val="86000"/>
          </a:srgb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691112</xdr:colOff>
      <xdr:row>0</xdr:row>
      <xdr:rowOff>38099</xdr:rowOff>
    </xdr:from>
    <xdr:to>
      <xdr:col>2</xdr:col>
      <xdr:colOff>1681712</xdr:colOff>
      <xdr:row>3</xdr:row>
      <xdr:rowOff>47624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pSpPr>
          <a:grpSpLocks noChangeAspect="1"/>
        </xdr:cNvGrpSpPr>
      </xdr:nvGrpSpPr>
      <xdr:grpSpPr>
        <a:xfrm>
          <a:off x="1910312" y="38099"/>
          <a:ext cx="990600" cy="638175"/>
          <a:chOff x="1843637" y="38099"/>
          <a:chExt cx="990600" cy="638175"/>
        </a:xfrm>
      </xdr:grpSpPr>
      <xdr:sp macro="[0]!menu_1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SpPr>
            <a:spLocks/>
          </xdr:cNvSpPr>
        </xdr:nvSpPr>
        <xdr:spPr>
          <a:xfrm>
            <a:off x="1843637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Menu</a:t>
            </a:r>
          </a:p>
        </xdr:txBody>
      </xdr:sp>
      <xdr:pic macro="[0]!menu_1">
        <xdr:nvPicPr>
          <xdr:cNvPr id="6" name="Gráfico 5" descr="Início com preenchimento sólido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105536" y="38100"/>
            <a:ext cx="504000" cy="369976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510136</xdr:colOff>
      <xdr:row>0</xdr:row>
      <xdr:rowOff>57150</xdr:rowOff>
    </xdr:from>
    <xdr:to>
      <xdr:col>2</xdr:col>
      <xdr:colOff>510136</xdr:colOff>
      <xdr:row>2</xdr:row>
      <xdr:rowOff>159000</xdr:rowOff>
    </xdr:to>
    <xdr:cxnSp macro="">
      <xdr:nvCxnSpPr>
        <xdr:cNvPr id="7" name="Conector reto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CxnSpPr>
          <a:cxnSpLocks noChangeAspect="1"/>
        </xdr:cNvCxnSpPr>
      </xdr:nvCxnSpPr>
      <xdr:spPr>
        <a:xfrm>
          <a:off x="1729336" y="57150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</xdr:col>
      <xdr:colOff>1834111</xdr:colOff>
      <xdr:row>0</xdr:row>
      <xdr:rowOff>66675</xdr:rowOff>
    </xdr:from>
    <xdr:to>
      <xdr:col>2</xdr:col>
      <xdr:colOff>1834111</xdr:colOff>
      <xdr:row>2</xdr:row>
      <xdr:rowOff>168525</xdr:rowOff>
    </xdr:to>
    <xdr:cxnSp macro="">
      <xdr:nvCxnSpPr>
        <xdr:cNvPr id="8" name="Conector reto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>
          <a:cxnSpLocks noChangeAspect="1"/>
        </xdr:cNvCxnSpPr>
      </xdr:nvCxnSpPr>
      <xdr:spPr>
        <a:xfrm>
          <a:off x="3053311" y="66675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929236</xdr:colOff>
      <xdr:row>0</xdr:row>
      <xdr:rowOff>66675</xdr:rowOff>
    </xdr:from>
    <xdr:to>
      <xdr:col>3</xdr:col>
      <xdr:colOff>929236</xdr:colOff>
      <xdr:row>2</xdr:row>
      <xdr:rowOff>187575</xdr:rowOff>
    </xdr:to>
    <xdr:cxnSp macro="">
      <xdr:nvCxnSpPr>
        <xdr:cNvPr id="9" name="Conector reto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>
          <a:cxnSpLocks noChangeAspect="1"/>
        </xdr:cNvCxnSpPr>
      </xdr:nvCxnSpPr>
      <xdr:spPr>
        <a:xfrm>
          <a:off x="4558261" y="66675"/>
          <a:ext cx="0" cy="54000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1005436</xdr:colOff>
      <xdr:row>0</xdr:row>
      <xdr:rowOff>66675</xdr:rowOff>
    </xdr:from>
    <xdr:to>
      <xdr:col>4</xdr:col>
      <xdr:colOff>1005436</xdr:colOff>
      <xdr:row>2</xdr:row>
      <xdr:rowOff>168525</xdr:rowOff>
    </xdr:to>
    <xdr:cxnSp macro="">
      <xdr:nvCxnSpPr>
        <xdr:cNvPr id="10" name="Conector reto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>
          <a:cxnSpLocks noChangeAspect="1"/>
        </xdr:cNvCxnSpPr>
      </xdr:nvCxnSpPr>
      <xdr:spPr>
        <a:xfrm>
          <a:off x="6063211" y="66675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424411</xdr:colOff>
      <xdr:row>0</xdr:row>
      <xdr:rowOff>66675</xdr:rowOff>
    </xdr:from>
    <xdr:to>
      <xdr:col>5</xdr:col>
      <xdr:colOff>424411</xdr:colOff>
      <xdr:row>2</xdr:row>
      <xdr:rowOff>168525</xdr:rowOff>
    </xdr:to>
    <xdr:cxnSp macro="">
      <xdr:nvCxnSpPr>
        <xdr:cNvPr id="11" name="Conector reto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>
          <a:cxnSpLocks noChangeAspect="1"/>
        </xdr:cNvCxnSpPr>
      </xdr:nvCxnSpPr>
      <xdr:spPr>
        <a:xfrm>
          <a:off x="7587211" y="66675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357736</xdr:colOff>
      <xdr:row>0</xdr:row>
      <xdr:rowOff>66675</xdr:rowOff>
    </xdr:from>
    <xdr:to>
      <xdr:col>8</xdr:col>
      <xdr:colOff>357736</xdr:colOff>
      <xdr:row>2</xdr:row>
      <xdr:rowOff>168525</xdr:rowOff>
    </xdr:to>
    <xdr:cxnSp macro="">
      <xdr:nvCxnSpPr>
        <xdr:cNvPr id="12" name="Conector reto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CxnSpPr>
          <a:cxnSpLocks noChangeAspect="1"/>
        </xdr:cNvCxnSpPr>
      </xdr:nvCxnSpPr>
      <xdr:spPr>
        <a:xfrm>
          <a:off x="9092161" y="66675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</xdr:col>
      <xdr:colOff>2100812</xdr:colOff>
      <xdr:row>0</xdr:row>
      <xdr:rowOff>38099</xdr:rowOff>
    </xdr:from>
    <xdr:to>
      <xdr:col>3</xdr:col>
      <xdr:colOff>681587</xdr:colOff>
      <xdr:row>3</xdr:row>
      <xdr:rowOff>47624</xdr:rowOff>
    </xdr:to>
    <xdr:grpSp>
      <xdr:nvGrpSpPr>
        <xdr:cNvPr id="13" name="Agrupar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pSpPr>
          <a:grpSpLocks noChangeAspect="1"/>
        </xdr:cNvGrpSpPr>
      </xdr:nvGrpSpPr>
      <xdr:grpSpPr>
        <a:xfrm>
          <a:off x="3320012" y="38099"/>
          <a:ext cx="990600" cy="638175"/>
          <a:chOff x="3320012" y="38099"/>
          <a:chExt cx="990600" cy="638175"/>
        </a:xfrm>
      </xdr:grpSpPr>
      <xdr:sp macro="[0]!menu_2" textlink="">
        <xdr:nvSpPr>
          <xdr:cNvPr id="14" name="Retângulo: Cantos Arredondados 13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SpPr>
            <a:spLocks/>
          </xdr:cNvSpPr>
        </xdr:nvSpPr>
        <xdr:spPr>
          <a:xfrm>
            <a:off x="3320012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Cadastro</a:t>
            </a:r>
          </a:p>
        </xdr:txBody>
      </xdr:sp>
      <xdr:pic macro="[0]!menu_2">
        <xdr:nvPicPr>
          <xdr:cNvPr id="15" name="Gráfico 14" descr="Ciclo com pessoas com preenchimento sólido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3577186" y="38100"/>
            <a:ext cx="504000" cy="370651"/>
          </a:xfrm>
          <a:prstGeom prst="rect">
            <a:avLst/>
          </a:prstGeom>
          <a:effectLst/>
        </xdr:spPr>
      </xdr:pic>
    </xdr:grpSp>
    <xdr:clientData/>
  </xdr:twoCellAnchor>
  <xdr:twoCellAnchor editAs="absolute">
    <xdr:from>
      <xdr:col>3</xdr:col>
      <xdr:colOff>1195937</xdr:colOff>
      <xdr:row>0</xdr:row>
      <xdr:rowOff>38099</xdr:rowOff>
    </xdr:from>
    <xdr:to>
      <xdr:col>4</xdr:col>
      <xdr:colOff>757787</xdr:colOff>
      <xdr:row>3</xdr:row>
      <xdr:rowOff>47624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GrpSpPr>
          <a:grpSpLocks noChangeAspect="1"/>
        </xdr:cNvGrpSpPr>
      </xdr:nvGrpSpPr>
      <xdr:grpSpPr>
        <a:xfrm>
          <a:off x="4824962" y="38099"/>
          <a:ext cx="990600" cy="638175"/>
          <a:chOff x="4824962" y="38099"/>
          <a:chExt cx="990600" cy="638175"/>
        </a:xfrm>
      </xdr:grpSpPr>
      <xdr:sp macro="[0]!relatorios" textlink="">
        <xdr:nvSpPr>
          <xdr:cNvPr id="17" name="Retângulo: Cantos Arredondados 16">
            <a:extLst>
              <a:ext uri="{FF2B5EF4-FFF2-40B4-BE49-F238E27FC236}">
                <a16:creationId xmlns:a16="http://schemas.microsoft.com/office/drawing/2014/main" id="{00000000-0008-0000-0300-000011000000}"/>
              </a:ext>
            </a:extLst>
          </xdr:cNvPr>
          <xdr:cNvSpPr>
            <a:spLocks/>
          </xdr:cNvSpPr>
        </xdr:nvSpPr>
        <xdr:spPr>
          <a:xfrm>
            <a:off x="4824962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Relatórios</a:t>
            </a:r>
          </a:p>
        </xdr:txBody>
      </xdr:sp>
      <xdr:pic macro="[0]!relatorios">
        <xdr:nvPicPr>
          <xdr:cNvPr id="18" name="Gráfico 17" descr="Pesquisa com preenchimento sólido"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5153025" y="76200"/>
            <a:ext cx="371475" cy="361950"/>
          </a:xfrm>
          <a:prstGeom prst="rect">
            <a:avLst/>
          </a:prstGeom>
          <a:effectLst/>
        </xdr:spPr>
      </xdr:pic>
    </xdr:grpSp>
    <xdr:clientData/>
  </xdr:twoCellAnchor>
  <xdr:twoCellAnchor editAs="absolute">
    <xdr:from>
      <xdr:col>2</xdr:col>
      <xdr:colOff>557761</xdr:colOff>
      <xdr:row>3</xdr:row>
      <xdr:rowOff>95250</xdr:rowOff>
    </xdr:from>
    <xdr:to>
      <xdr:col>13</xdr:col>
      <xdr:colOff>142875</xdr:colOff>
      <xdr:row>4</xdr:row>
      <xdr:rowOff>200025</xdr:rowOff>
    </xdr:to>
    <xdr:sp macro="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SpPr>
          <a:spLocks noChangeAspect="1"/>
        </xdr:cNvSpPr>
      </xdr:nvSpPr>
      <xdr:spPr>
        <a:xfrm>
          <a:off x="1776961" y="723900"/>
          <a:ext cx="10148339" cy="314325"/>
        </a:xfrm>
        <a:prstGeom prst="roundRect">
          <a:avLst>
            <a:gd name="adj" fmla="val 17778"/>
          </a:avLst>
        </a:prstGeom>
        <a:solidFill>
          <a:schemeClr val="bg1">
            <a:lumMod val="85000"/>
            <a:alpha val="30000"/>
          </a:schemeClr>
        </a:solidFill>
        <a:ln>
          <a:noFill/>
        </a:ln>
        <a:effectLst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ctr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11</xdr:col>
      <xdr:colOff>81511</xdr:colOff>
      <xdr:row>0</xdr:row>
      <xdr:rowOff>66675</xdr:rowOff>
    </xdr:from>
    <xdr:to>
      <xdr:col>11</xdr:col>
      <xdr:colOff>81511</xdr:colOff>
      <xdr:row>2</xdr:row>
      <xdr:rowOff>168525</xdr:rowOff>
    </xdr:to>
    <xdr:cxnSp macro="">
      <xdr:nvCxnSpPr>
        <xdr:cNvPr id="20" name="Conector reto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CxnSpPr>
          <a:cxnSpLocks noChangeAspect="1"/>
        </xdr:cNvCxnSpPr>
      </xdr:nvCxnSpPr>
      <xdr:spPr>
        <a:xfrm>
          <a:off x="10644736" y="66675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62462</xdr:colOff>
      <xdr:row>0</xdr:row>
      <xdr:rowOff>38099</xdr:rowOff>
    </xdr:from>
    <xdr:to>
      <xdr:col>10</xdr:col>
      <xdr:colOff>443462</xdr:colOff>
      <xdr:row>3</xdr:row>
      <xdr:rowOff>47624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GrpSpPr>
          <a:grpSpLocks noChangeAspect="1"/>
        </xdr:cNvGrpSpPr>
      </xdr:nvGrpSpPr>
      <xdr:grpSpPr>
        <a:xfrm>
          <a:off x="9406487" y="38099"/>
          <a:ext cx="990600" cy="638175"/>
          <a:chOff x="9406487" y="38099"/>
          <a:chExt cx="990600" cy="638175"/>
        </a:xfrm>
      </xdr:grpSpPr>
      <xdr:sp macro="[0]!manutencao1" textlink="">
        <xdr:nvSpPr>
          <xdr:cNvPr id="22" name="Retângulo: Cantos Arredondados 21">
            <a:extLst>
              <a:ext uri="{FF2B5EF4-FFF2-40B4-BE49-F238E27FC236}">
                <a16:creationId xmlns:a16="http://schemas.microsoft.com/office/drawing/2014/main" id="{00000000-0008-0000-0300-000016000000}"/>
              </a:ext>
            </a:extLst>
          </xdr:cNvPr>
          <xdr:cNvSpPr>
            <a:spLocks/>
          </xdr:cNvSpPr>
        </xdr:nvSpPr>
        <xdr:spPr>
          <a:xfrm>
            <a:off x="9406487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Manutenção</a:t>
            </a:r>
          </a:p>
        </xdr:txBody>
      </xdr:sp>
      <xdr:pic macro="[0]!manutencao1">
        <xdr:nvPicPr>
          <xdr:cNvPr id="23" name="Gráfico 22" descr="Engrenagens com preenchimento sólido">
            <a:extLst>
              <a:ext uri="{FF2B5EF4-FFF2-40B4-BE49-F238E27FC236}">
                <a16:creationId xmlns:a16="http://schemas.microsoft.com/office/drawing/2014/main" id="{00000000-0008-0000-0300-00001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9667875" y="76200"/>
            <a:ext cx="417600" cy="369975"/>
          </a:xfrm>
          <a:prstGeom prst="rect">
            <a:avLst/>
          </a:prstGeom>
        </xdr:spPr>
      </xdr:pic>
    </xdr:grpSp>
    <xdr:clientData/>
  </xdr:twoCellAnchor>
  <xdr:twoCellAnchor editAs="absolute">
    <xdr:from>
      <xdr:col>6</xdr:col>
      <xdr:colOff>91037</xdr:colOff>
      <xdr:row>0</xdr:row>
      <xdr:rowOff>38099</xdr:rowOff>
    </xdr:from>
    <xdr:to>
      <xdr:col>8</xdr:col>
      <xdr:colOff>119612</xdr:colOff>
      <xdr:row>3</xdr:row>
      <xdr:rowOff>47624</xdr:rowOff>
    </xdr:to>
    <xdr:grpSp>
      <xdr:nvGrpSpPr>
        <xdr:cNvPr id="24" name="Agrupar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GrpSpPr>
          <a:grpSpLocks noChangeAspect="1"/>
        </xdr:cNvGrpSpPr>
      </xdr:nvGrpSpPr>
      <xdr:grpSpPr>
        <a:xfrm>
          <a:off x="7863437" y="38099"/>
          <a:ext cx="990600" cy="638175"/>
          <a:chOff x="7863437" y="38099"/>
          <a:chExt cx="990600" cy="638175"/>
        </a:xfrm>
      </xdr:grpSpPr>
      <xdr:sp macro="[0]!grafico" textlink="">
        <xdr:nvSpPr>
          <xdr:cNvPr id="25" name="Retângulo: Cantos Arredondados 24">
            <a:extLst>
              <a:ext uri="{FF2B5EF4-FFF2-40B4-BE49-F238E27FC236}">
                <a16:creationId xmlns:a16="http://schemas.microsoft.com/office/drawing/2014/main" id="{00000000-0008-0000-0300-000019000000}"/>
              </a:ext>
            </a:extLst>
          </xdr:cNvPr>
          <xdr:cNvSpPr>
            <a:spLocks/>
          </xdr:cNvSpPr>
        </xdr:nvSpPr>
        <xdr:spPr>
          <a:xfrm>
            <a:off x="7863437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Dashboard</a:t>
            </a:r>
          </a:p>
        </xdr:txBody>
      </xdr:sp>
      <xdr:pic macro="[0]!grafico">
        <xdr:nvPicPr>
          <xdr:cNvPr id="26" name="Gráfico 25" descr="Velocímetro baixo com preenchimento sólido">
            <a:extLst>
              <a:ext uri="{FF2B5EF4-FFF2-40B4-BE49-F238E27FC236}">
                <a16:creationId xmlns:a16="http://schemas.microsoft.com/office/drawing/2014/main" id="{00000000-0008-0000-03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8143875" y="38100"/>
            <a:ext cx="417600" cy="369975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1291187</xdr:colOff>
      <xdr:row>0</xdr:row>
      <xdr:rowOff>38099</xdr:rowOff>
    </xdr:from>
    <xdr:to>
      <xdr:col>5</xdr:col>
      <xdr:colOff>176762</xdr:colOff>
      <xdr:row>3</xdr:row>
      <xdr:rowOff>47624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GrpSpPr>
          <a:grpSpLocks noChangeAspect="1"/>
        </xdr:cNvGrpSpPr>
      </xdr:nvGrpSpPr>
      <xdr:grpSpPr>
        <a:xfrm>
          <a:off x="6348962" y="38099"/>
          <a:ext cx="990600" cy="638175"/>
          <a:chOff x="6348962" y="38099"/>
          <a:chExt cx="990600" cy="638175"/>
        </a:xfrm>
      </xdr:grpSpPr>
      <xdr:sp macro="[0]!fluxo_caixa" textlink="">
        <xdr:nvSpPr>
          <xdr:cNvPr id="28" name="Retângulo: Cantos Arredondados 27">
            <a:extLst>
              <a:ext uri="{FF2B5EF4-FFF2-40B4-BE49-F238E27FC236}">
                <a16:creationId xmlns:a16="http://schemas.microsoft.com/office/drawing/2014/main" id="{00000000-0008-0000-0300-00001C000000}"/>
              </a:ext>
            </a:extLst>
          </xdr:cNvPr>
          <xdr:cNvSpPr>
            <a:spLocks/>
          </xdr:cNvSpPr>
        </xdr:nvSpPr>
        <xdr:spPr>
          <a:xfrm>
            <a:off x="6348962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Fluxo</a:t>
            </a:r>
            <a:r>
              <a:rPr lang="pt-BR" sz="1100" baseline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Caixa</a:t>
            </a:r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 macro="[0]!fluxo_caixa">
        <xdr:nvPicPr>
          <xdr:cNvPr id="29" name="Gráfico 28" descr="Registrar">
            <a:extLst>
              <a:ext uri="{FF2B5EF4-FFF2-40B4-BE49-F238E27FC236}">
                <a16:creationId xmlns:a16="http://schemas.microsoft.com/office/drawing/2014/main" id="{00000000-0008-0000-0300-00001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6657975" y="85725"/>
            <a:ext cx="371475" cy="371475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8485</xdr:colOff>
      <xdr:row>0</xdr:row>
      <xdr:rowOff>133350</xdr:rowOff>
    </xdr:from>
    <xdr:to>
      <xdr:col>2</xdr:col>
      <xdr:colOff>482989</xdr:colOff>
      <xdr:row>4</xdr:row>
      <xdr:rowOff>103939</xdr:rowOff>
    </xdr:to>
    <xdr:grpSp>
      <xdr:nvGrpSpPr>
        <xdr:cNvPr id="30" name="Agrupar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GrpSpPr/>
      </xdr:nvGrpSpPr>
      <xdr:grpSpPr>
        <a:xfrm>
          <a:off x="8485" y="133350"/>
          <a:ext cx="1693704" cy="808789"/>
          <a:chOff x="1519281" y="1759058"/>
          <a:chExt cx="8754120" cy="1738273"/>
        </a:xfrm>
      </xdr:grpSpPr>
      <xdr:sp macro="" textlink="">
        <xdr:nvSpPr>
          <xdr:cNvPr id="31" name="Retângulo 30">
            <a:extLst>
              <a:ext uri="{FF2B5EF4-FFF2-40B4-BE49-F238E27FC236}">
                <a16:creationId xmlns:a16="http://schemas.microsoft.com/office/drawing/2014/main" id="{00000000-0008-0000-0300-00001F000000}"/>
              </a:ext>
            </a:extLst>
          </xdr:cNvPr>
          <xdr:cNvSpPr/>
        </xdr:nvSpPr>
        <xdr:spPr>
          <a:xfrm>
            <a:off x="3959188" y="1759058"/>
            <a:ext cx="4480405" cy="576593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marL="0" indent="0" algn="ctr"/>
            <a:r>
              <a:rPr lang="pt-BR" sz="1050" b="1" cap="none" spc="0">
                <a:ln w="10160">
                  <a:noFill/>
                  <a:prstDash val="solid"/>
                </a:ln>
                <a:solidFill>
                  <a:schemeClr val="bg1">
                    <a:lumMod val="65000"/>
                  </a:schemeClr>
                </a:solidFill>
                <a:effectLst>
                  <a:outerShdw blurRad="38100" dist="22860" dir="5400000" algn="tl" rotWithShape="0">
                    <a:srgbClr val="000000">
                      <a:alpha val="30000"/>
                    </a:srgbClr>
                  </a:outerShdw>
                </a:effectLst>
                <a:latin typeface="Teutonic No3" panose="02000000000000000000" pitchFamily="2" charset="0"/>
                <a:ea typeface="+mn-ea"/>
                <a:cs typeface="+mn-cs"/>
              </a:rPr>
              <a:t>Confeccoes</a:t>
            </a:r>
            <a:endParaRPr lang="pt-BR" sz="3200" b="1" cap="none" spc="0">
              <a:ln w="10160">
                <a:noFill/>
                <a:prstDash val="solid"/>
              </a:ln>
              <a:solidFill>
                <a:schemeClr val="bg1">
                  <a:lumMod val="65000"/>
                </a:schemeClr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Teutonic No3" panose="02000000000000000000" pitchFamily="2" charset="0"/>
              <a:ea typeface="+mn-ea"/>
              <a:cs typeface="+mn-cs"/>
            </a:endParaRPr>
          </a:p>
        </xdr:txBody>
      </xdr:sp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00000000-0008-0000-0300-000020000000}"/>
              </a:ext>
            </a:extLst>
          </xdr:cNvPr>
          <xdr:cNvSpPr/>
        </xdr:nvSpPr>
        <xdr:spPr>
          <a:xfrm>
            <a:off x="1519281" y="2147080"/>
            <a:ext cx="8754120" cy="1350251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3200" b="1" cap="none" spc="0">
                <a:ln w="10160">
                  <a:noFill/>
                  <a:prstDash val="solid"/>
                </a:ln>
                <a:solidFill>
                  <a:schemeClr val="bg1">
                    <a:lumMod val="65000"/>
                  </a:schemeClr>
                </a:solidFill>
                <a:effectLst>
                  <a:outerShdw blurRad="38100" dist="22860" dir="5400000" algn="tl" rotWithShape="0">
                    <a:srgbClr val="000000">
                      <a:alpha val="30000"/>
                    </a:srgbClr>
                  </a:outerShdw>
                </a:effectLst>
                <a:latin typeface="Teutonic No3" panose="02000000000000000000" pitchFamily="2" charset="0"/>
              </a:rPr>
              <a:t>Dedicar</a:t>
            </a:r>
            <a:endParaRPr lang="pt-BR" sz="4000" b="1" cap="none" spc="0">
              <a:ln w="10160">
                <a:noFill/>
                <a:prstDash val="solid"/>
              </a:ln>
              <a:solidFill>
                <a:schemeClr val="bg1">
                  <a:lumMod val="65000"/>
                </a:schemeClr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Teutonic No3" panose="02000000000000000000" pitchFamily="2" charset="0"/>
            </a:endParaRPr>
          </a:p>
        </xdr:txBody>
      </xdr:sp>
    </xdr:grpSp>
    <xdr:clientData/>
  </xdr:twoCellAnchor>
  <xdr:twoCellAnchor editAs="absolute">
    <xdr:from>
      <xdr:col>11</xdr:col>
      <xdr:colOff>180975</xdr:colOff>
      <xdr:row>0</xdr:row>
      <xdr:rowOff>66675</xdr:rowOff>
    </xdr:from>
    <xdr:to>
      <xdr:col>12</xdr:col>
      <xdr:colOff>561975</xdr:colOff>
      <xdr:row>3</xdr:row>
      <xdr:rowOff>76200</xdr:rowOff>
    </xdr:to>
    <xdr:grpSp>
      <xdr:nvGrpSpPr>
        <xdr:cNvPr id="33" name="Agrupar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GrpSpPr/>
      </xdr:nvGrpSpPr>
      <xdr:grpSpPr>
        <a:xfrm>
          <a:off x="10744200" y="66675"/>
          <a:ext cx="990600" cy="638175"/>
          <a:chOff x="10797137" y="47625"/>
          <a:chExt cx="990600" cy="638175"/>
        </a:xfrm>
      </xdr:grpSpPr>
      <xdr:sp macro="[0]!producao" textlink="">
        <xdr:nvSpPr>
          <xdr:cNvPr id="34" name="Retângulo: Cantos Arredondados 33">
            <a:extLst>
              <a:ext uri="{FF2B5EF4-FFF2-40B4-BE49-F238E27FC236}">
                <a16:creationId xmlns:a16="http://schemas.microsoft.com/office/drawing/2014/main" id="{00000000-0008-0000-0300-000022000000}"/>
              </a:ext>
            </a:extLst>
          </xdr:cNvPr>
          <xdr:cNvSpPr>
            <a:spLocks/>
          </xdr:cNvSpPr>
        </xdr:nvSpPr>
        <xdr:spPr>
          <a:xfrm>
            <a:off x="10797137" y="47625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2000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Produção</a:t>
            </a:r>
          </a:p>
        </xdr:txBody>
      </xdr:sp>
      <xdr:pic macro="[0]!producao">
        <xdr:nvPicPr>
          <xdr:cNvPr id="35" name="Imagem 34">
            <a:extLst>
              <a:ext uri="{FF2B5EF4-FFF2-40B4-BE49-F238E27FC236}">
                <a16:creationId xmlns:a16="http://schemas.microsoft.com/office/drawing/2014/main" id="{00000000-0008-0000-0300-00002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colorTemperature colorTemp="8284"/>
                    </a14:imgEffect>
                    <a14:imgEffect>
                      <a14:brightnessContrast bright="35000" contrast="4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10978486" y="104776"/>
            <a:ext cx="661064" cy="352424"/>
          </a:xfrm>
          <a:prstGeom prst="rect">
            <a:avLst/>
          </a:prstGeom>
          <a:noFill/>
          <a:ln>
            <a:noFill/>
          </a:ln>
        </xdr:spPr>
      </xdr:pic>
    </xdr:grpSp>
    <xdr:clientData/>
  </xdr:twoCellAnchor>
  <xdr:twoCellAnchor editAs="absolute">
    <xdr:from>
      <xdr:col>2</xdr:col>
      <xdr:colOff>676274</xdr:colOff>
      <xdr:row>3</xdr:row>
      <xdr:rowOff>104774</xdr:rowOff>
    </xdr:from>
    <xdr:to>
      <xdr:col>2</xdr:col>
      <xdr:colOff>2247900</xdr:colOff>
      <xdr:row>4</xdr:row>
      <xdr:rowOff>209549</xdr:rowOff>
    </xdr:to>
    <xdr:grpSp>
      <xdr:nvGrpSpPr>
        <xdr:cNvPr id="36" name="Agrupar 35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GrpSpPr/>
      </xdr:nvGrpSpPr>
      <xdr:grpSpPr>
        <a:xfrm>
          <a:off x="1895474" y="733424"/>
          <a:ext cx="1571626" cy="314325"/>
          <a:chOff x="1895474" y="733424"/>
          <a:chExt cx="1571626" cy="314325"/>
        </a:xfrm>
      </xdr:grpSpPr>
      <xdr:sp macro="[0]!cad_producao" textlink="">
        <xdr:nvSpPr>
          <xdr:cNvPr id="37" name="Retângulo: Cantos Arredondados 36">
            <a:extLst>
              <a:ext uri="{FF2B5EF4-FFF2-40B4-BE49-F238E27FC236}">
                <a16:creationId xmlns:a16="http://schemas.microsoft.com/office/drawing/2014/main" id="{00000000-0008-0000-0300-000025000000}"/>
              </a:ext>
            </a:extLst>
          </xdr:cNvPr>
          <xdr:cNvSpPr>
            <a:spLocks/>
          </xdr:cNvSpPr>
        </xdr:nvSpPr>
        <xdr:spPr>
          <a:xfrm>
            <a:off x="1895474" y="750899"/>
            <a:ext cx="1571626" cy="270000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2200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        Cadastro Produto   </a:t>
            </a:r>
          </a:p>
        </xdr:txBody>
      </xdr:sp>
      <xdr:pic macro="[0]!cad_producao">
        <xdr:nvPicPr>
          <xdr:cNvPr id="38" name="Gráfico 37" descr="Código de Barras">
            <a:extLst>
              <a:ext uri="{FF2B5EF4-FFF2-40B4-BE49-F238E27FC236}">
                <a16:creationId xmlns:a16="http://schemas.microsoft.com/office/drawing/2014/main" id="{00000000-0008-0000-0300-00002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7"/>
              </a:ext>
            </a:extLst>
          </a:blip>
          <a:stretch>
            <a:fillRect/>
          </a:stretch>
        </xdr:blipFill>
        <xdr:spPr>
          <a:xfrm>
            <a:off x="1971674" y="733424"/>
            <a:ext cx="314325" cy="314325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2314574</xdr:colOff>
      <xdr:row>3</xdr:row>
      <xdr:rowOff>92850</xdr:rowOff>
    </xdr:from>
    <xdr:to>
      <xdr:col>4</xdr:col>
      <xdr:colOff>152400</xdr:colOff>
      <xdr:row>4</xdr:row>
      <xdr:rowOff>200025</xdr:rowOff>
    </xdr:to>
    <xdr:grpSp>
      <xdr:nvGrpSpPr>
        <xdr:cNvPr id="39" name="Agrupar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GrpSpPr/>
      </xdr:nvGrpSpPr>
      <xdr:grpSpPr>
        <a:xfrm>
          <a:off x="3533774" y="721500"/>
          <a:ext cx="1676401" cy="316725"/>
          <a:chOff x="3533774" y="721500"/>
          <a:chExt cx="1676401" cy="316725"/>
        </a:xfrm>
      </xdr:grpSpPr>
      <xdr:sp macro="[0]!Cont_producao" textlink="">
        <xdr:nvSpPr>
          <xdr:cNvPr id="40" name="Retângulo: Cantos Arredondados 39">
            <a:extLst>
              <a:ext uri="{FF2B5EF4-FFF2-40B4-BE49-F238E27FC236}">
                <a16:creationId xmlns:a16="http://schemas.microsoft.com/office/drawing/2014/main" id="{00000000-0008-0000-0300-000028000000}"/>
              </a:ext>
            </a:extLst>
          </xdr:cNvPr>
          <xdr:cNvSpPr>
            <a:spLocks/>
          </xdr:cNvSpPr>
        </xdr:nvSpPr>
        <xdr:spPr>
          <a:xfrm>
            <a:off x="3533774" y="749971"/>
            <a:ext cx="1676401" cy="270711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2200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     Controle Produção</a:t>
            </a:r>
          </a:p>
        </xdr:txBody>
      </xdr:sp>
      <xdr:pic macro="[0]!Cont_producao">
        <xdr:nvPicPr>
          <xdr:cNvPr id="41" name="Gráfico 40" descr="Fábrica">
            <a:extLst>
              <a:ext uri="{FF2B5EF4-FFF2-40B4-BE49-F238E27FC236}">
                <a16:creationId xmlns:a16="http://schemas.microsoft.com/office/drawing/2014/main" id="{00000000-0008-0000-0300-00002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9"/>
              </a:ext>
            </a:extLst>
          </a:blip>
          <a:stretch>
            <a:fillRect/>
          </a:stretch>
        </xdr:blipFill>
        <xdr:spPr>
          <a:xfrm>
            <a:off x="3636150" y="721500"/>
            <a:ext cx="316725" cy="316725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9526</xdr:colOff>
      <xdr:row>5</xdr:row>
      <xdr:rowOff>76200</xdr:rowOff>
    </xdr:from>
    <xdr:to>
      <xdr:col>2</xdr:col>
      <xdr:colOff>819150</xdr:colOff>
      <xdr:row>7</xdr:row>
      <xdr:rowOff>9525</xdr:rowOff>
    </xdr:to>
    <xdr:sp macro="[0]!Inserir_produto" textlink="">
      <xdr:nvSpPr>
        <xdr:cNvPr id="43" name="Fluxograma: Terminação 42">
          <a:extLst>
            <a:ext uri="{FF2B5EF4-FFF2-40B4-BE49-F238E27FC236}">
              <a16:creationId xmlns:a16="http://schemas.microsoft.com/office/drawing/2014/main" id="{00000000-0008-0000-0300-00002B000000}"/>
            </a:ext>
          </a:extLst>
        </xdr:cNvPr>
        <xdr:cNvSpPr/>
      </xdr:nvSpPr>
      <xdr:spPr>
        <a:xfrm>
          <a:off x="619126" y="1123950"/>
          <a:ext cx="1419224" cy="314325"/>
        </a:xfrm>
        <a:prstGeom prst="flowChartTerminator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Novo</a:t>
          </a:r>
          <a:r>
            <a:rPr lang="pt-BR" sz="1100" b="1" baseline="0">
              <a:solidFill>
                <a:schemeClr val="bg1"/>
              </a:solidFill>
            </a:rPr>
            <a:t> Produto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4</xdr:col>
      <xdr:colOff>228600</xdr:colOff>
      <xdr:row>3</xdr:row>
      <xdr:rowOff>123825</xdr:rowOff>
    </xdr:from>
    <xdr:to>
      <xdr:col>4</xdr:col>
      <xdr:colOff>1905001</xdr:colOff>
      <xdr:row>4</xdr:row>
      <xdr:rowOff>184986</xdr:rowOff>
    </xdr:to>
    <xdr:grpSp>
      <xdr:nvGrpSpPr>
        <xdr:cNvPr id="50" name="Agrupar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GrpSpPr/>
      </xdr:nvGrpSpPr>
      <xdr:grpSpPr>
        <a:xfrm>
          <a:off x="5286375" y="752475"/>
          <a:ext cx="1676401" cy="270711"/>
          <a:chOff x="5286374" y="749971"/>
          <a:chExt cx="1676401" cy="270711"/>
        </a:xfrm>
      </xdr:grpSpPr>
      <xdr:sp macro="[0]!rel_producao" textlink="">
        <xdr:nvSpPr>
          <xdr:cNvPr id="51" name="Retângulo: Cantos Arredondados 50">
            <a:extLst>
              <a:ext uri="{FF2B5EF4-FFF2-40B4-BE49-F238E27FC236}">
                <a16:creationId xmlns:a16="http://schemas.microsoft.com/office/drawing/2014/main" id="{00000000-0008-0000-0300-000033000000}"/>
              </a:ext>
            </a:extLst>
          </xdr:cNvPr>
          <xdr:cNvSpPr>
            <a:spLocks/>
          </xdr:cNvSpPr>
        </xdr:nvSpPr>
        <xdr:spPr>
          <a:xfrm>
            <a:off x="5286374" y="749971"/>
            <a:ext cx="1676401" cy="270711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2200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     Relatorio</a:t>
            </a:r>
            <a:r>
              <a:rPr lang="pt-BR" sz="1100" baseline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Produto</a:t>
            </a:r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 macro="[0]!rel_producao">
        <xdr:nvPicPr>
          <xdr:cNvPr id="52" name="Gráfico 51" descr="Pesquisa com preenchimento sólido">
            <a:extLst>
              <a:ext uri="{FF2B5EF4-FFF2-40B4-BE49-F238E27FC236}">
                <a16:creationId xmlns:a16="http://schemas.microsoft.com/office/drawing/2014/main" id="{00000000-0008-0000-0300-00003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5425038" y="762000"/>
            <a:ext cx="244392" cy="238126"/>
          </a:xfrm>
          <a:prstGeom prst="rect">
            <a:avLst/>
          </a:prstGeom>
          <a:effectLst/>
        </xdr:spPr>
      </xdr:pic>
    </xdr:grpSp>
    <xdr:clientData/>
  </xdr:twoCellAnchor>
  <xdr:twoCellAnchor editAs="absolute">
    <xdr:from>
      <xdr:col>4</xdr:col>
      <xdr:colOff>1981200</xdr:colOff>
      <xdr:row>3</xdr:row>
      <xdr:rowOff>123825</xdr:rowOff>
    </xdr:from>
    <xdr:to>
      <xdr:col>7</xdr:col>
      <xdr:colOff>590551</xdr:colOff>
      <xdr:row>4</xdr:row>
      <xdr:rowOff>184986</xdr:rowOff>
    </xdr:to>
    <xdr:grpSp>
      <xdr:nvGrpSpPr>
        <xdr:cNvPr id="53" name="Agrupar 52">
          <a:extLst>
            <a:ext uri="{FF2B5EF4-FFF2-40B4-BE49-F238E27FC236}">
              <a16:creationId xmlns:a16="http://schemas.microsoft.com/office/drawing/2014/main" id="{00000000-0008-0000-0300-000035000000}"/>
            </a:ext>
          </a:extLst>
        </xdr:cNvPr>
        <xdr:cNvGrpSpPr/>
      </xdr:nvGrpSpPr>
      <xdr:grpSpPr>
        <a:xfrm>
          <a:off x="7038975" y="752475"/>
          <a:ext cx="1676401" cy="270711"/>
          <a:chOff x="7038974" y="749971"/>
          <a:chExt cx="1676401" cy="270711"/>
        </a:xfrm>
      </xdr:grpSpPr>
      <xdr:sp macro="[0]!rel_acompanhamento" textlink="">
        <xdr:nvSpPr>
          <xdr:cNvPr id="54" name="Retângulo: Cantos Arredondados 53">
            <a:extLst>
              <a:ext uri="{FF2B5EF4-FFF2-40B4-BE49-F238E27FC236}">
                <a16:creationId xmlns:a16="http://schemas.microsoft.com/office/drawing/2014/main" id="{00000000-0008-0000-0300-000036000000}"/>
              </a:ext>
            </a:extLst>
          </xdr:cNvPr>
          <xdr:cNvSpPr>
            <a:spLocks/>
          </xdr:cNvSpPr>
        </xdr:nvSpPr>
        <xdr:spPr>
          <a:xfrm>
            <a:off x="7038974" y="749971"/>
            <a:ext cx="1676401" cy="270711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2200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     Acomp.</a:t>
            </a:r>
            <a:r>
              <a:rPr lang="pt-BR" sz="1100" baseline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Produção</a:t>
            </a:r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 macro="[0]!rel_acompanhamento">
        <xdr:nvPicPr>
          <xdr:cNvPr id="55" name="Gráfico 54" descr="Tendência ascendente">
            <a:extLst>
              <a:ext uri="{FF2B5EF4-FFF2-40B4-BE49-F238E27FC236}">
                <a16:creationId xmlns:a16="http://schemas.microsoft.com/office/drawing/2014/main" id="{00000000-0008-0000-0300-00003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1"/>
              </a:ext>
            </a:extLst>
          </a:blip>
          <a:stretch>
            <a:fillRect/>
          </a:stretch>
        </xdr:blipFill>
        <xdr:spPr>
          <a:xfrm>
            <a:off x="7191375" y="771525"/>
            <a:ext cx="238125" cy="238125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971550</xdr:colOff>
      <xdr:row>5</xdr:row>
      <xdr:rowOff>123825</xdr:rowOff>
    </xdr:from>
    <xdr:to>
      <xdr:col>4</xdr:col>
      <xdr:colOff>1073721</xdr:colOff>
      <xdr:row>7</xdr:row>
      <xdr:rowOff>47625</xdr:rowOff>
    </xdr:to>
    <xdr:sp macro="" textlink="">
      <xdr:nvSpPr>
        <xdr:cNvPr id="56" name="Retângulo 55">
          <a:extLst>
            <a:ext uri="{FF2B5EF4-FFF2-40B4-BE49-F238E27FC236}">
              <a16:creationId xmlns:a16="http://schemas.microsoft.com/office/drawing/2014/main" id="{00000000-0008-0000-0300-000038000000}"/>
            </a:ext>
          </a:extLst>
        </xdr:cNvPr>
        <xdr:cNvSpPr>
          <a:spLocks noChangeAspect="1"/>
        </xdr:cNvSpPr>
      </xdr:nvSpPr>
      <xdr:spPr>
        <a:xfrm>
          <a:off x="2190750" y="1171575"/>
          <a:ext cx="3940746" cy="304800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3200" i="0">
              <a:solidFill>
                <a:srgbClr val="002060"/>
              </a:solidFill>
              <a:latin typeface="Colonna MT" panose="04020805060202030203" pitchFamily="82" charset="0"/>
              <a:ea typeface="+mn-ea"/>
              <a:cs typeface="+mn-cs"/>
            </a:rPr>
            <a:t>Cadastro</a:t>
          </a:r>
          <a:r>
            <a:rPr lang="pt-BR" sz="3200" i="0" baseline="0">
              <a:solidFill>
                <a:srgbClr val="002060"/>
              </a:solidFill>
              <a:latin typeface="Colonna MT" panose="04020805060202030203" pitchFamily="82" charset="0"/>
              <a:ea typeface="+mn-ea"/>
              <a:cs typeface="+mn-cs"/>
            </a:rPr>
            <a:t> de Produto</a:t>
          </a:r>
          <a:endParaRPr lang="pt-BR" sz="3200" i="0">
            <a:solidFill>
              <a:srgbClr val="002060"/>
            </a:solidFill>
            <a:latin typeface="Colonna MT" panose="04020805060202030203" pitchFamily="82" charset="0"/>
            <a:ea typeface="+mn-ea"/>
            <a:cs typeface="+mn-cs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14</xdr:col>
      <xdr:colOff>238125</xdr:colOff>
      <xdr:row>8</xdr:row>
      <xdr:rowOff>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>
          <a:spLocks noChangeAspect="1"/>
        </xdr:cNvSpPr>
      </xdr:nvSpPr>
      <xdr:spPr>
        <a:xfrm>
          <a:off x="0" y="0"/>
          <a:ext cx="12439650" cy="161925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tile tx="0" ty="0" sx="100000" sy="100000" flip="none" algn="tl"/>
        </a:blip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13</xdr:col>
      <xdr:colOff>323849</xdr:colOff>
      <xdr:row>5</xdr:row>
      <xdr:rowOff>9525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>
          <a:spLocks noChangeAspect="1"/>
        </xdr:cNvSpPr>
      </xdr:nvSpPr>
      <xdr:spPr>
        <a:xfrm>
          <a:off x="0" y="0"/>
          <a:ext cx="11744324" cy="1057275"/>
        </a:xfrm>
        <a:prstGeom prst="rect">
          <a:avLst/>
        </a:prstGeom>
        <a:solidFill>
          <a:srgbClr val="002060">
            <a:alpha val="86000"/>
          </a:srgb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13</xdr:col>
      <xdr:colOff>323849</xdr:colOff>
      <xdr:row>0</xdr:row>
      <xdr:rowOff>9525</xdr:rowOff>
    </xdr:from>
    <xdr:to>
      <xdr:col>13</xdr:col>
      <xdr:colOff>700634</xdr:colOff>
      <xdr:row>5</xdr:row>
      <xdr:rowOff>9525</xdr:rowOff>
    </xdr:to>
    <xdr:sp macro="" textlink="">
      <xdr:nvSpPr>
        <xdr:cNvPr id="4" name="Fluxograma: Atras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>
          <a:spLocks noChangeAspect="1"/>
        </xdr:cNvSpPr>
      </xdr:nvSpPr>
      <xdr:spPr>
        <a:xfrm>
          <a:off x="11744324" y="9525"/>
          <a:ext cx="376785" cy="1047750"/>
        </a:xfrm>
        <a:prstGeom prst="flowChartDelay">
          <a:avLst/>
        </a:prstGeom>
        <a:solidFill>
          <a:srgbClr val="002060">
            <a:alpha val="86000"/>
          </a:srgb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510137</xdr:colOff>
      <xdr:row>0</xdr:row>
      <xdr:rowOff>38099</xdr:rowOff>
    </xdr:from>
    <xdr:to>
      <xdr:col>2</xdr:col>
      <xdr:colOff>1500737</xdr:colOff>
      <xdr:row>3</xdr:row>
      <xdr:rowOff>47624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pSpPr>
          <a:grpSpLocks noChangeAspect="1"/>
        </xdr:cNvGrpSpPr>
      </xdr:nvGrpSpPr>
      <xdr:grpSpPr>
        <a:xfrm>
          <a:off x="1910312" y="38099"/>
          <a:ext cx="990600" cy="638175"/>
          <a:chOff x="1843637" y="38099"/>
          <a:chExt cx="990600" cy="638175"/>
        </a:xfrm>
      </xdr:grpSpPr>
      <xdr:sp macro="[0]!menu_1" textlink="">
        <xdr:nvSpPr>
          <xdr:cNvPr id="6" name="Retângulo: Cantos Arredondados 5">
            <a:extLst>
              <a:ext uri="{FF2B5EF4-FFF2-40B4-BE49-F238E27FC236}">
                <a16:creationId xmlns:a16="http://schemas.microsoft.com/office/drawing/2014/main" id="{00000000-0008-0000-0400-000006000000}"/>
              </a:ext>
            </a:extLst>
          </xdr:cNvPr>
          <xdr:cNvSpPr>
            <a:spLocks/>
          </xdr:cNvSpPr>
        </xdr:nvSpPr>
        <xdr:spPr>
          <a:xfrm>
            <a:off x="1843637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Menu</a:t>
            </a:r>
          </a:p>
        </xdr:txBody>
      </xdr:sp>
      <xdr:pic macro="[0]!menu_1">
        <xdr:nvPicPr>
          <xdr:cNvPr id="7" name="Gráfico 6" descr="Início com preenchimento sólido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105536" y="38100"/>
            <a:ext cx="504000" cy="369976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329161</xdr:colOff>
      <xdr:row>0</xdr:row>
      <xdr:rowOff>57150</xdr:rowOff>
    </xdr:from>
    <xdr:to>
      <xdr:col>2</xdr:col>
      <xdr:colOff>329161</xdr:colOff>
      <xdr:row>2</xdr:row>
      <xdr:rowOff>159000</xdr:rowOff>
    </xdr:to>
    <xdr:cxnSp macro="">
      <xdr:nvCxnSpPr>
        <xdr:cNvPr id="8" name="Conector reto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CxnSpPr>
          <a:cxnSpLocks noChangeAspect="1"/>
        </xdr:cNvCxnSpPr>
      </xdr:nvCxnSpPr>
      <xdr:spPr>
        <a:xfrm>
          <a:off x="1729336" y="57150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</xdr:col>
      <xdr:colOff>1653136</xdr:colOff>
      <xdr:row>0</xdr:row>
      <xdr:rowOff>66675</xdr:rowOff>
    </xdr:from>
    <xdr:to>
      <xdr:col>2</xdr:col>
      <xdr:colOff>1653136</xdr:colOff>
      <xdr:row>2</xdr:row>
      <xdr:rowOff>168525</xdr:rowOff>
    </xdr:to>
    <xdr:cxnSp macro="">
      <xdr:nvCxnSpPr>
        <xdr:cNvPr id="9" name="Conector reto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CxnSpPr>
          <a:cxnSpLocks noChangeAspect="1"/>
        </xdr:cNvCxnSpPr>
      </xdr:nvCxnSpPr>
      <xdr:spPr>
        <a:xfrm>
          <a:off x="3053311" y="66675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567286</xdr:colOff>
      <xdr:row>0</xdr:row>
      <xdr:rowOff>66675</xdr:rowOff>
    </xdr:from>
    <xdr:to>
      <xdr:col>4</xdr:col>
      <xdr:colOff>567286</xdr:colOff>
      <xdr:row>2</xdr:row>
      <xdr:rowOff>187575</xdr:rowOff>
    </xdr:to>
    <xdr:cxnSp macro="">
      <xdr:nvCxnSpPr>
        <xdr:cNvPr id="10" name="Conector reto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CxnSpPr>
          <a:cxnSpLocks noChangeAspect="1"/>
        </xdr:cNvCxnSpPr>
      </xdr:nvCxnSpPr>
      <xdr:spPr>
        <a:xfrm>
          <a:off x="4558261" y="66675"/>
          <a:ext cx="0" cy="54000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6</xdr:col>
      <xdr:colOff>424411</xdr:colOff>
      <xdr:row>0</xdr:row>
      <xdr:rowOff>66675</xdr:rowOff>
    </xdr:from>
    <xdr:to>
      <xdr:col>6</xdr:col>
      <xdr:colOff>424411</xdr:colOff>
      <xdr:row>2</xdr:row>
      <xdr:rowOff>168525</xdr:rowOff>
    </xdr:to>
    <xdr:cxnSp macro="">
      <xdr:nvCxnSpPr>
        <xdr:cNvPr id="11" name="Conector reto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CxnSpPr>
          <a:cxnSpLocks noChangeAspect="1"/>
        </xdr:cNvCxnSpPr>
      </xdr:nvCxnSpPr>
      <xdr:spPr>
        <a:xfrm>
          <a:off x="6063211" y="66675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595861</xdr:colOff>
      <xdr:row>0</xdr:row>
      <xdr:rowOff>66675</xdr:rowOff>
    </xdr:from>
    <xdr:to>
      <xdr:col>8</xdr:col>
      <xdr:colOff>595861</xdr:colOff>
      <xdr:row>2</xdr:row>
      <xdr:rowOff>168525</xdr:rowOff>
    </xdr:to>
    <xdr:cxnSp macro="">
      <xdr:nvCxnSpPr>
        <xdr:cNvPr id="12" name="Conector reto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CxnSpPr>
          <a:cxnSpLocks noChangeAspect="1"/>
        </xdr:cNvCxnSpPr>
      </xdr:nvCxnSpPr>
      <xdr:spPr>
        <a:xfrm>
          <a:off x="7587211" y="66675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452986</xdr:colOff>
      <xdr:row>0</xdr:row>
      <xdr:rowOff>66675</xdr:rowOff>
    </xdr:from>
    <xdr:to>
      <xdr:col>10</xdr:col>
      <xdr:colOff>452986</xdr:colOff>
      <xdr:row>2</xdr:row>
      <xdr:rowOff>168525</xdr:rowOff>
    </xdr:to>
    <xdr:cxnSp macro="">
      <xdr:nvCxnSpPr>
        <xdr:cNvPr id="13" name="Conector reto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CxnSpPr>
          <a:cxnSpLocks noChangeAspect="1"/>
        </xdr:cNvCxnSpPr>
      </xdr:nvCxnSpPr>
      <xdr:spPr>
        <a:xfrm>
          <a:off x="9092161" y="66675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14837</xdr:colOff>
      <xdr:row>0</xdr:row>
      <xdr:rowOff>38099</xdr:rowOff>
    </xdr:from>
    <xdr:to>
      <xdr:col>4</xdr:col>
      <xdr:colOff>319637</xdr:colOff>
      <xdr:row>3</xdr:row>
      <xdr:rowOff>47624</xdr:rowOff>
    </xdr:to>
    <xdr:grpSp>
      <xdr:nvGrpSpPr>
        <xdr:cNvPr id="14" name="Agrupar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GrpSpPr>
          <a:grpSpLocks noChangeAspect="1"/>
        </xdr:cNvGrpSpPr>
      </xdr:nvGrpSpPr>
      <xdr:grpSpPr>
        <a:xfrm>
          <a:off x="3320012" y="38099"/>
          <a:ext cx="990600" cy="638175"/>
          <a:chOff x="3320012" y="38099"/>
          <a:chExt cx="990600" cy="638175"/>
        </a:xfrm>
      </xdr:grpSpPr>
      <xdr:sp macro="[0]!menu_2" textlink="">
        <xdr:nvSpPr>
          <xdr:cNvPr id="15" name="Retângulo: Cantos Arredondados 14">
            <a:extLst>
              <a:ext uri="{FF2B5EF4-FFF2-40B4-BE49-F238E27FC236}">
                <a16:creationId xmlns:a16="http://schemas.microsoft.com/office/drawing/2014/main" id="{00000000-0008-0000-0400-00000F000000}"/>
              </a:ext>
            </a:extLst>
          </xdr:cNvPr>
          <xdr:cNvSpPr>
            <a:spLocks/>
          </xdr:cNvSpPr>
        </xdr:nvSpPr>
        <xdr:spPr>
          <a:xfrm>
            <a:off x="3320012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Cadastro</a:t>
            </a:r>
          </a:p>
        </xdr:txBody>
      </xdr:sp>
      <xdr:pic macro="[0]!menu_2">
        <xdr:nvPicPr>
          <xdr:cNvPr id="16" name="Gráfico 15" descr="Ciclo com pessoas com preenchimento sólido">
            <a:extLst>
              <a:ext uri="{FF2B5EF4-FFF2-40B4-BE49-F238E27FC236}">
                <a16:creationId xmlns:a16="http://schemas.microsoft.com/office/drawing/2014/main" id="{00000000-0008-0000-0400-000010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3577186" y="38100"/>
            <a:ext cx="504000" cy="370651"/>
          </a:xfrm>
          <a:prstGeom prst="rect">
            <a:avLst/>
          </a:prstGeom>
          <a:effectLst/>
        </xdr:spPr>
      </xdr:pic>
    </xdr:grpSp>
    <xdr:clientData/>
  </xdr:twoCellAnchor>
  <xdr:twoCellAnchor editAs="absolute">
    <xdr:from>
      <xdr:col>5</xdr:col>
      <xdr:colOff>33887</xdr:colOff>
      <xdr:row>0</xdr:row>
      <xdr:rowOff>38099</xdr:rowOff>
    </xdr:from>
    <xdr:to>
      <xdr:col>6</xdr:col>
      <xdr:colOff>176762</xdr:colOff>
      <xdr:row>3</xdr:row>
      <xdr:rowOff>47624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GrpSpPr>
          <a:grpSpLocks noChangeAspect="1"/>
        </xdr:cNvGrpSpPr>
      </xdr:nvGrpSpPr>
      <xdr:grpSpPr>
        <a:xfrm>
          <a:off x="4824962" y="38099"/>
          <a:ext cx="990600" cy="638175"/>
          <a:chOff x="4824962" y="38099"/>
          <a:chExt cx="990600" cy="638175"/>
        </a:xfrm>
      </xdr:grpSpPr>
      <xdr:sp macro="[0]!relatorios" textlink="">
        <xdr:nvSpPr>
          <xdr:cNvPr id="18" name="Retângulo: Cantos Arredondados 17">
            <a:extLst>
              <a:ext uri="{FF2B5EF4-FFF2-40B4-BE49-F238E27FC236}">
                <a16:creationId xmlns:a16="http://schemas.microsoft.com/office/drawing/2014/main" id="{00000000-0008-0000-0400-000012000000}"/>
              </a:ext>
            </a:extLst>
          </xdr:cNvPr>
          <xdr:cNvSpPr>
            <a:spLocks/>
          </xdr:cNvSpPr>
        </xdr:nvSpPr>
        <xdr:spPr>
          <a:xfrm>
            <a:off x="4824962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Relatórios</a:t>
            </a:r>
          </a:p>
        </xdr:txBody>
      </xdr:sp>
      <xdr:pic macro="[0]!relatorios">
        <xdr:nvPicPr>
          <xdr:cNvPr id="19" name="Gráfico 18" descr="Pesquisa com preenchimento sólido">
            <a:extLst>
              <a:ext uri="{FF2B5EF4-FFF2-40B4-BE49-F238E27FC236}">
                <a16:creationId xmlns:a16="http://schemas.microsoft.com/office/drawing/2014/main" id="{00000000-0008-0000-04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5153025" y="76200"/>
            <a:ext cx="371475" cy="361950"/>
          </a:xfrm>
          <a:prstGeom prst="rect">
            <a:avLst/>
          </a:prstGeom>
          <a:effectLst/>
        </xdr:spPr>
      </xdr:pic>
    </xdr:grpSp>
    <xdr:clientData/>
  </xdr:twoCellAnchor>
  <xdr:twoCellAnchor editAs="absolute">
    <xdr:from>
      <xdr:col>2</xdr:col>
      <xdr:colOff>376786</xdr:colOff>
      <xdr:row>3</xdr:row>
      <xdr:rowOff>95250</xdr:rowOff>
    </xdr:from>
    <xdr:to>
      <xdr:col>13</xdr:col>
      <xdr:colOff>504825</xdr:colOff>
      <xdr:row>4</xdr:row>
      <xdr:rowOff>200025</xdr:rowOff>
    </xdr:to>
    <xdr:sp macro="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SpPr>
          <a:spLocks noChangeAspect="1"/>
        </xdr:cNvSpPr>
      </xdr:nvSpPr>
      <xdr:spPr>
        <a:xfrm>
          <a:off x="1776961" y="723900"/>
          <a:ext cx="10148339" cy="314325"/>
        </a:xfrm>
        <a:prstGeom prst="roundRect">
          <a:avLst>
            <a:gd name="adj" fmla="val 17778"/>
          </a:avLst>
        </a:prstGeom>
        <a:solidFill>
          <a:schemeClr val="bg1">
            <a:lumMod val="85000"/>
            <a:alpha val="30000"/>
          </a:schemeClr>
        </a:solidFill>
        <a:ln>
          <a:noFill/>
        </a:ln>
        <a:effectLst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ctr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12</xdr:col>
      <xdr:colOff>405361</xdr:colOff>
      <xdr:row>0</xdr:row>
      <xdr:rowOff>66675</xdr:rowOff>
    </xdr:from>
    <xdr:to>
      <xdr:col>12</xdr:col>
      <xdr:colOff>405361</xdr:colOff>
      <xdr:row>2</xdr:row>
      <xdr:rowOff>168525</xdr:rowOff>
    </xdr:to>
    <xdr:cxnSp macro="">
      <xdr:nvCxnSpPr>
        <xdr:cNvPr id="21" name="Conector reto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CxnSpPr>
          <a:cxnSpLocks noChangeAspect="1"/>
        </xdr:cNvCxnSpPr>
      </xdr:nvCxnSpPr>
      <xdr:spPr>
        <a:xfrm>
          <a:off x="10644736" y="66675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767312</xdr:colOff>
      <xdr:row>0</xdr:row>
      <xdr:rowOff>38099</xdr:rowOff>
    </xdr:from>
    <xdr:to>
      <xdr:col>12</xdr:col>
      <xdr:colOff>157712</xdr:colOff>
      <xdr:row>3</xdr:row>
      <xdr:rowOff>47624</xdr:rowOff>
    </xdr:to>
    <xdr:grpSp>
      <xdr:nvGrpSpPr>
        <xdr:cNvPr id="22" name="Agrupar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GrpSpPr>
          <a:grpSpLocks noChangeAspect="1"/>
        </xdr:cNvGrpSpPr>
      </xdr:nvGrpSpPr>
      <xdr:grpSpPr>
        <a:xfrm>
          <a:off x="9406487" y="38099"/>
          <a:ext cx="990600" cy="638175"/>
          <a:chOff x="9406487" y="38099"/>
          <a:chExt cx="990600" cy="638175"/>
        </a:xfrm>
      </xdr:grpSpPr>
      <xdr:sp macro="[0]!manutencao1" textlink="">
        <xdr:nvSpPr>
          <xdr:cNvPr id="23" name="Retângulo: Cantos Arredondados 22">
            <a:extLst>
              <a:ext uri="{FF2B5EF4-FFF2-40B4-BE49-F238E27FC236}">
                <a16:creationId xmlns:a16="http://schemas.microsoft.com/office/drawing/2014/main" id="{00000000-0008-0000-0400-000017000000}"/>
              </a:ext>
            </a:extLst>
          </xdr:cNvPr>
          <xdr:cNvSpPr>
            <a:spLocks/>
          </xdr:cNvSpPr>
        </xdr:nvSpPr>
        <xdr:spPr>
          <a:xfrm>
            <a:off x="9406487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Manutenção</a:t>
            </a:r>
          </a:p>
        </xdr:txBody>
      </xdr:sp>
      <xdr:pic macro="[0]!manutencao1">
        <xdr:nvPicPr>
          <xdr:cNvPr id="24" name="Gráfico 23" descr="Engrenagens com preenchimento sólido">
            <a:extLst>
              <a:ext uri="{FF2B5EF4-FFF2-40B4-BE49-F238E27FC236}">
                <a16:creationId xmlns:a16="http://schemas.microsoft.com/office/drawing/2014/main" id="{00000000-0008-0000-0400-00001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9667875" y="76200"/>
            <a:ext cx="417600" cy="369975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224387</xdr:colOff>
      <xdr:row>0</xdr:row>
      <xdr:rowOff>38099</xdr:rowOff>
    </xdr:from>
    <xdr:to>
      <xdr:col>10</xdr:col>
      <xdr:colOff>214862</xdr:colOff>
      <xdr:row>3</xdr:row>
      <xdr:rowOff>47624</xdr:rowOff>
    </xdr:to>
    <xdr:grpSp>
      <xdr:nvGrpSpPr>
        <xdr:cNvPr id="25" name="Agrupar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GrpSpPr>
          <a:grpSpLocks noChangeAspect="1"/>
        </xdr:cNvGrpSpPr>
      </xdr:nvGrpSpPr>
      <xdr:grpSpPr>
        <a:xfrm>
          <a:off x="7863437" y="38099"/>
          <a:ext cx="990600" cy="638175"/>
          <a:chOff x="7863437" y="38099"/>
          <a:chExt cx="990600" cy="638175"/>
        </a:xfrm>
      </xdr:grpSpPr>
      <xdr:sp macro="[0]!grafico" textlink="">
        <xdr:nvSpPr>
          <xdr:cNvPr id="26" name="Retângulo: Cantos Arredondados 25">
            <a:extLst>
              <a:ext uri="{FF2B5EF4-FFF2-40B4-BE49-F238E27FC236}">
                <a16:creationId xmlns:a16="http://schemas.microsoft.com/office/drawing/2014/main" id="{00000000-0008-0000-0400-00001A000000}"/>
              </a:ext>
            </a:extLst>
          </xdr:cNvPr>
          <xdr:cNvSpPr>
            <a:spLocks/>
          </xdr:cNvSpPr>
        </xdr:nvSpPr>
        <xdr:spPr>
          <a:xfrm>
            <a:off x="7863437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Dashboard</a:t>
            </a:r>
          </a:p>
        </xdr:txBody>
      </xdr:sp>
      <xdr:pic macro="[0]!grafico">
        <xdr:nvPicPr>
          <xdr:cNvPr id="27" name="Gráfico 26" descr="Velocímetro baixo com preenchimento sólido">
            <a:extLst>
              <a:ext uri="{FF2B5EF4-FFF2-40B4-BE49-F238E27FC236}">
                <a16:creationId xmlns:a16="http://schemas.microsoft.com/office/drawing/2014/main" id="{00000000-0008-0000-0400-00001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8143875" y="38100"/>
            <a:ext cx="417600" cy="369975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71987</xdr:colOff>
      <xdr:row>0</xdr:row>
      <xdr:rowOff>38099</xdr:rowOff>
    </xdr:from>
    <xdr:to>
      <xdr:col>8</xdr:col>
      <xdr:colOff>348212</xdr:colOff>
      <xdr:row>3</xdr:row>
      <xdr:rowOff>47624</xdr:rowOff>
    </xdr:to>
    <xdr:grpSp>
      <xdr:nvGrpSpPr>
        <xdr:cNvPr id="28" name="Agrupar 27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GrpSpPr>
          <a:grpSpLocks noChangeAspect="1"/>
        </xdr:cNvGrpSpPr>
      </xdr:nvGrpSpPr>
      <xdr:grpSpPr>
        <a:xfrm>
          <a:off x="6348962" y="38099"/>
          <a:ext cx="990600" cy="638175"/>
          <a:chOff x="6348962" y="38099"/>
          <a:chExt cx="990600" cy="638175"/>
        </a:xfrm>
      </xdr:grpSpPr>
      <xdr:sp macro="[0]!fluxo_caixa" textlink="">
        <xdr:nvSpPr>
          <xdr:cNvPr id="29" name="Retângulo: Cantos Arredondados 28">
            <a:extLst>
              <a:ext uri="{FF2B5EF4-FFF2-40B4-BE49-F238E27FC236}">
                <a16:creationId xmlns:a16="http://schemas.microsoft.com/office/drawing/2014/main" id="{00000000-0008-0000-0400-00001D000000}"/>
              </a:ext>
            </a:extLst>
          </xdr:cNvPr>
          <xdr:cNvSpPr>
            <a:spLocks/>
          </xdr:cNvSpPr>
        </xdr:nvSpPr>
        <xdr:spPr>
          <a:xfrm>
            <a:off x="6348962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Fluxo</a:t>
            </a:r>
            <a:r>
              <a:rPr lang="pt-BR" sz="1100" baseline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Caixa</a:t>
            </a:r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 macro="[0]!fluxo_caixa">
        <xdr:nvPicPr>
          <xdr:cNvPr id="30" name="Gráfico 29" descr="Registrar">
            <a:extLst>
              <a:ext uri="{FF2B5EF4-FFF2-40B4-BE49-F238E27FC236}">
                <a16:creationId xmlns:a16="http://schemas.microsoft.com/office/drawing/2014/main" id="{00000000-0008-0000-0400-00001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6657975" y="85725"/>
            <a:ext cx="371475" cy="371475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8485</xdr:colOff>
      <xdr:row>0</xdr:row>
      <xdr:rowOff>133350</xdr:rowOff>
    </xdr:from>
    <xdr:to>
      <xdr:col>2</xdr:col>
      <xdr:colOff>302014</xdr:colOff>
      <xdr:row>4</xdr:row>
      <xdr:rowOff>103939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GrpSpPr/>
      </xdr:nvGrpSpPr>
      <xdr:grpSpPr>
        <a:xfrm>
          <a:off x="8485" y="133350"/>
          <a:ext cx="1693704" cy="808789"/>
          <a:chOff x="1519281" y="1759058"/>
          <a:chExt cx="8754120" cy="1738273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00000000-0008-0000-0400-000020000000}"/>
              </a:ext>
            </a:extLst>
          </xdr:cNvPr>
          <xdr:cNvSpPr/>
        </xdr:nvSpPr>
        <xdr:spPr>
          <a:xfrm>
            <a:off x="3959188" y="1759058"/>
            <a:ext cx="4480405" cy="576593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marL="0" indent="0" algn="ctr"/>
            <a:r>
              <a:rPr lang="pt-BR" sz="1050" b="1" cap="none" spc="0">
                <a:ln w="10160">
                  <a:noFill/>
                  <a:prstDash val="solid"/>
                </a:ln>
                <a:solidFill>
                  <a:schemeClr val="bg1">
                    <a:lumMod val="65000"/>
                  </a:schemeClr>
                </a:solidFill>
                <a:effectLst>
                  <a:outerShdw blurRad="38100" dist="22860" dir="5400000" algn="tl" rotWithShape="0">
                    <a:srgbClr val="000000">
                      <a:alpha val="30000"/>
                    </a:srgbClr>
                  </a:outerShdw>
                </a:effectLst>
                <a:latin typeface="Teutonic No3" panose="02000000000000000000" pitchFamily="2" charset="0"/>
                <a:ea typeface="+mn-ea"/>
                <a:cs typeface="+mn-cs"/>
              </a:rPr>
              <a:t>Confeccoes</a:t>
            </a:r>
            <a:endParaRPr lang="pt-BR" sz="3200" b="1" cap="none" spc="0">
              <a:ln w="10160">
                <a:noFill/>
                <a:prstDash val="solid"/>
              </a:ln>
              <a:solidFill>
                <a:schemeClr val="bg1">
                  <a:lumMod val="65000"/>
                </a:schemeClr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Teutonic No3" panose="02000000000000000000" pitchFamily="2" charset="0"/>
              <a:ea typeface="+mn-ea"/>
              <a:cs typeface="+mn-cs"/>
            </a:endParaRPr>
          </a:p>
        </xdr:txBody>
      </xdr:sp>
      <xdr:sp macro="" textlink="">
        <xdr:nvSpPr>
          <xdr:cNvPr id="33" name="Retângulo 32">
            <a:extLst>
              <a:ext uri="{FF2B5EF4-FFF2-40B4-BE49-F238E27FC236}">
                <a16:creationId xmlns:a16="http://schemas.microsoft.com/office/drawing/2014/main" id="{00000000-0008-0000-0400-000021000000}"/>
              </a:ext>
            </a:extLst>
          </xdr:cNvPr>
          <xdr:cNvSpPr/>
        </xdr:nvSpPr>
        <xdr:spPr>
          <a:xfrm>
            <a:off x="1519281" y="2147080"/>
            <a:ext cx="8754120" cy="1350251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3200" b="1" cap="none" spc="0">
                <a:ln w="10160">
                  <a:noFill/>
                  <a:prstDash val="solid"/>
                </a:ln>
                <a:solidFill>
                  <a:schemeClr val="bg1">
                    <a:lumMod val="65000"/>
                  </a:schemeClr>
                </a:solidFill>
                <a:effectLst>
                  <a:outerShdw blurRad="38100" dist="22860" dir="5400000" algn="tl" rotWithShape="0">
                    <a:srgbClr val="000000">
                      <a:alpha val="30000"/>
                    </a:srgbClr>
                  </a:outerShdw>
                </a:effectLst>
                <a:latin typeface="Teutonic No3" panose="02000000000000000000" pitchFamily="2" charset="0"/>
              </a:rPr>
              <a:t>Dedicar</a:t>
            </a:r>
            <a:endParaRPr lang="pt-BR" sz="4000" b="1" cap="none" spc="0">
              <a:ln w="10160">
                <a:noFill/>
                <a:prstDash val="solid"/>
              </a:ln>
              <a:solidFill>
                <a:schemeClr val="bg1">
                  <a:lumMod val="65000"/>
                </a:schemeClr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Teutonic No3" panose="02000000000000000000" pitchFamily="2" charset="0"/>
            </a:endParaRPr>
          </a:p>
        </xdr:txBody>
      </xdr:sp>
    </xdr:grpSp>
    <xdr:clientData/>
  </xdr:twoCellAnchor>
  <xdr:twoCellAnchor editAs="absolute">
    <xdr:from>
      <xdr:col>12</xdr:col>
      <xdr:colOff>504825</xdr:colOff>
      <xdr:row>0</xdr:row>
      <xdr:rowOff>66675</xdr:rowOff>
    </xdr:from>
    <xdr:to>
      <xdr:col>13</xdr:col>
      <xdr:colOff>314325</xdr:colOff>
      <xdr:row>3</xdr:row>
      <xdr:rowOff>76200</xdr:rowOff>
    </xdr:to>
    <xdr:grpSp>
      <xdr:nvGrpSpPr>
        <xdr:cNvPr id="34" name="Agrupar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GrpSpPr/>
      </xdr:nvGrpSpPr>
      <xdr:grpSpPr>
        <a:xfrm>
          <a:off x="10744200" y="66675"/>
          <a:ext cx="990600" cy="638175"/>
          <a:chOff x="10797137" y="47625"/>
          <a:chExt cx="990600" cy="638175"/>
        </a:xfrm>
      </xdr:grpSpPr>
      <xdr:sp macro="[0]!producao" textlink="">
        <xdr:nvSpPr>
          <xdr:cNvPr id="35" name="Retângulo: Cantos Arredondados 34">
            <a:extLst>
              <a:ext uri="{FF2B5EF4-FFF2-40B4-BE49-F238E27FC236}">
                <a16:creationId xmlns:a16="http://schemas.microsoft.com/office/drawing/2014/main" id="{00000000-0008-0000-0400-000023000000}"/>
              </a:ext>
            </a:extLst>
          </xdr:cNvPr>
          <xdr:cNvSpPr>
            <a:spLocks/>
          </xdr:cNvSpPr>
        </xdr:nvSpPr>
        <xdr:spPr>
          <a:xfrm>
            <a:off x="10797137" y="47625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2000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Produção</a:t>
            </a:r>
          </a:p>
        </xdr:txBody>
      </xdr:sp>
      <xdr:pic macro="[0]!producao">
        <xdr:nvPicPr>
          <xdr:cNvPr id="36" name="Imagem 35">
            <a:extLst>
              <a:ext uri="{FF2B5EF4-FFF2-40B4-BE49-F238E27FC236}">
                <a16:creationId xmlns:a16="http://schemas.microsoft.com/office/drawing/2014/main" id="{00000000-0008-0000-0400-00002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colorTemperature colorTemp="8284"/>
                    </a14:imgEffect>
                    <a14:imgEffect>
                      <a14:brightnessContrast bright="35000" contrast="4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10978486" y="104776"/>
            <a:ext cx="661064" cy="352424"/>
          </a:xfrm>
          <a:prstGeom prst="rect">
            <a:avLst/>
          </a:prstGeom>
          <a:noFill/>
          <a:ln>
            <a:noFill/>
          </a:ln>
        </xdr:spPr>
      </xdr:pic>
    </xdr:grpSp>
    <xdr:clientData/>
  </xdr:twoCellAnchor>
  <xdr:twoCellAnchor editAs="absolute">
    <xdr:from>
      <xdr:col>2</xdr:col>
      <xdr:colOff>495299</xdr:colOff>
      <xdr:row>3</xdr:row>
      <xdr:rowOff>104774</xdr:rowOff>
    </xdr:from>
    <xdr:to>
      <xdr:col>3</xdr:col>
      <xdr:colOff>161925</xdr:colOff>
      <xdr:row>4</xdr:row>
      <xdr:rowOff>209549</xdr:rowOff>
    </xdr:to>
    <xdr:grpSp>
      <xdr:nvGrpSpPr>
        <xdr:cNvPr id="37" name="Agrupar 36">
          <a:extLst>
            <a:ext uri="{FF2B5EF4-FFF2-40B4-BE49-F238E27FC236}">
              <a16:creationId xmlns:a16="http://schemas.microsoft.com/office/drawing/2014/main" id="{00000000-0008-0000-0400-000025000000}"/>
            </a:ext>
          </a:extLst>
        </xdr:cNvPr>
        <xdr:cNvGrpSpPr/>
      </xdr:nvGrpSpPr>
      <xdr:grpSpPr>
        <a:xfrm>
          <a:off x="1895474" y="733424"/>
          <a:ext cx="1571626" cy="314325"/>
          <a:chOff x="1895474" y="733424"/>
          <a:chExt cx="1571626" cy="314325"/>
        </a:xfrm>
      </xdr:grpSpPr>
      <xdr:sp macro="[0]!cad_producao" textlink="">
        <xdr:nvSpPr>
          <xdr:cNvPr id="38" name="Retângulo: Cantos Arredondados 37">
            <a:extLst>
              <a:ext uri="{FF2B5EF4-FFF2-40B4-BE49-F238E27FC236}">
                <a16:creationId xmlns:a16="http://schemas.microsoft.com/office/drawing/2014/main" id="{00000000-0008-0000-0400-000026000000}"/>
              </a:ext>
            </a:extLst>
          </xdr:cNvPr>
          <xdr:cNvSpPr>
            <a:spLocks/>
          </xdr:cNvSpPr>
        </xdr:nvSpPr>
        <xdr:spPr>
          <a:xfrm>
            <a:off x="1895474" y="750899"/>
            <a:ext cx="1571626" cy="270000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2200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        Cadastro Produto   </a:t>
            </a:r>
          </a:p>
        </xdr:txBody>
      </xdr:sp>
      <xdr:pic macro="[0]!cad_producao">
        <xdr:nvPicPr>
          <xdr:cNvPr id="39" name="Gráfico 38" descr="Código de Barras">
            <a:extLst>
              <a:ext uri="{FF2B5EF4-FFF2-40B4-BE49-F238E27FC236}">
                <a16:creationId xmlns:a16="http://schemas.microsoft.com/office/drawing/2014/main" id="{00000000-0008-0000-0400-00002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7"/>
              </a:ext>
            </a:extLst>
          </a:blip>
          <a:stretch>
            <a:fillRect/>
          </a:stretch>
        </xdr:blipFill>
        <xdr:spPr>
          <a:xfrm>
            <a:off x="1971674" y="733424"/>
            <a:ext cx="314325" cy="314325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228599</xdr:colOff>
      <xdr:row>3</xdr:row>
      <xdr:rowOff>92850</xdr:rowOff>
    </xdr:from>
    <xdr:to>
      <xdr:col>5</xdr:col>
      <xdr:colOff>419100</xdr:colOff>
      <xdr:row>4</xdr:row>
      <xdr:rowOff>200025</xdr:rowOff>
    </xdr:to>
    <xdr:grpSp>
      <xdr:nvGrpSpPr>
        <xdr:cNvPr id="40" name="Agrupar 39">
          <a:extLst>
            <a:ext uri="{FF2B5EF4-FFF2-40B4-BE49-F238E27FC236}">
              <a16:creationId xmlns:a16="http://schemas.microsoft.com/office/drawing/2014/main" id="{00000000-0008-0000-0400-000028000000}"/>
            </a:ext>
          </a:extLst>
        </xdr:cNvPr>
        <xdr:cNvGrpSpPr/>
      </xdr:nvGrpSpPr>
      <xdr:grpSpPr>
        <a:xfrm>
          <a:off x="3533774" y="721500"/>
          <a:ext cx="1676401" cy="316725"/>
          <a:chOff x="3533774" y="721500"/>
          <a:chExt cx="1676401" cy="316725"/>
        </a:xfrm>
      </xdr:grpSpPr>
      <xdr:sp macro="[0]!Cont_producao" textlink="">
        <xdr:nvSpPr>
          <xdr:cNvPr id="41" name="Retângulo: Cantos Arredondados 40">
            <a:extLst>
              <a:ext uri="{FF2B5EF4-FFF2-40B4-BE49-F238E27FC236}">
                <a16:creationId xmlns:a16="http://schemas.microsoft.com/office/drawing/2014/main" id="{00000000-0008-0000-0400-000029000000}"/>
              </a:ext>
            </a:extLst>
          </xdr:cNvPr>
          <xdr:cNvSpPr>
            <a:spLocks/>
          </xdr:cNvSpPr>
        </xdr:nvSpPr>
        <xdr:spPr>
          <a:xfrm>
            <a:off x="3533774" y="749971"/>
            <a:ext cx="1676401" cy="270711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2200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     Controle Produção</a:t>
            </a:r>
          </a:p>
        </xdr:txBody>
      </xdr:sp>
      <xdr:pic macro="[0]!Cont_producao">
        <xdr:nvPicPr>
          <xdr:cNvPr id="42" name="Gráfico 41" descr="Fábrica">
            <a:extLst>
              <a:ext uri="{FF2B5EF4-FFF2-40B4-BE49-F238E27FC236}">
                <a16:creationId xmlns:a16="http://schemas.microsoft.com/office/drawing/2014/main" id="{00000000-0008-0000-0400-00002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9"/>
              </a:ext>
            </a:extLst>
          </a:blip>
          <a:stretch>
            <a:fillRect/>
          </a:stretch>
        </xdr:blipFill>
        <xdr:spPr>
          <a:xfrm>
            <a:off x="3636150" y="721500"/>
            <a:ext cx="316725" cy="316725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495299</xdr:colOff>
      <xdr:row>3</xdr:row>
      <xdr:rowOff>121321</xdr:rowOff>
    </xdr:from>
    <xdr:to>
      <xdr:col>7</xdr:col>
      <xdr:colOff>685800</xdr:colOff>
      <xdr:row>4</xdr:row>
      <xdr:rowOff>182482</xdr:rowOff>
    </xdr:to>
    <xdr:grpSp>
      <xdr:nvGrpSpPr>
        <xdr:cNvPr id="53" name="Agrupar 52">
          <a:extLst>
            <a:ext uri="{FF2B5EF4-FFF2-40B4-BE49-F238E27FC236}">
              <a16:creationId xmlns:a16="http://schemas.microsoft.com/office/drawing/2014/main" id="{00000000-0008-0000-0400-000035000000}"/>
            </a:ext>
          </a:extLst>
        </xdr:cNvPr>
        <xdr:cNvGrpSpPr/>
      </xdr:nvGrpSpPr>
      <xdr:grpSpPr>
        <a:xfrm>
          <a:off x="5286374" y="749971"/>
          <a:ext cx="1676401" cy="270711"/>
          <a:chOff x="5286374" y="749971"/>
          <a:chExt cx="1676401" cy="270711"/>
        </a:xfrm>
      </xdr:grpSpPr>
      <xdr:sp macro="[0]!rel_producao" textlink="">
        <xdr:nvSpPr>
          <xdr:cNvPr id="44" name="Retângulo: Cantos Arredondados 43">
            <a:extLst>
              <a:ext uri="{FF2B5EF4-FFF2-40B4-BE49-F238E27FC236}">
                <a16:creationId xmlns:a16="http://schemas.microsoft.com/office/drawing/2014/main" id="{00000000-0008-0000-0400-00002C000000}"/>
              </a:ext>
            </a:extLst>
          </xdr:cNvPr>
          <xdr:cNvSpPr>
            <a:spLocks/>
          </xdr:cNvSpPr>
        </xdr:nvSpPr>
        <xdr:spPr>
          <a:xfrm>
            <a:off x="5286374" y="749971"/>
            <a:ext cx="1676401" cy="270711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2200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     Relatorio</a:t>
            </a:r>
            <a:r>
              <a:rPr lang="pt-BR" sz="1100" baseline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Produto</a:t>
            </a:r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 macro="[0]!rel_producao">
        <xdr:nvPicPr>
          <xdr:cNvPr id="46" name="Gráfico 45" descr="Pesquisa com preenchimento sólido">
            <a:extLst>
              <a:ext uri="{FF2B5EF4-FFF2-40B4-BE49-F238E27FC236}">
                <a16:creationId xmlns:a16="http://schemas.microsoft.com/office/drawing/2014/main" id="{00000000-0008-0000-0400-00002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5425038" y="762000"/>
            <a:ext cx="244392" cy="238126"/>
          </a:xfrm>
          <a:prstGeom prst="rect">
            <a:avLst/>
          </a:prstGeom>
          <a:effectLst/>
        </xdr:spPr>
      </xdr:pic>
    </xdr:grpSp>
    <xdr:clientData/>
  </xdr:twoCellAnchor>
  <xdr:twoCellAnchor editAs="absolute">
    <xdr:from>
      <xdr:col>8</xdr:col>
      <xdr:colOff>47624</xdr:colOff>
      <xdr:row>3</xdr:row>
      <xdr:rowOff>121321</xdr:rowOff>
    </xdr:from>
    <xdr:to>
      <xdr:col>10</xdr:col>
      <xdr:colOff>76200</xdr:colOff>
      <xdr:row>4</xdr:row>
      <xdr:rowOff>182482</xdr:rowOff>
    </xdr:to>
    <xdr:grpSp>
      <xdr:nvGrpSpPr>
        <xdr:cNvPr id="54" name="Agrupar 53">
          <a:extLst>
            <a:ext uri="{FF2B5EF4-FFF2-40B4-BE49-F238E27FC236}">
              <a16:creationId xmlns:a16="http://schemas.microsoft.com/office/drawing/2014/main" id="{00000000-0008-0000-0400-000036000000}"/>
            </a:ext>
          </a:extLst>
        </xdr:cNvPr>
        <xdr:cNvGrpSpPr/>
      </xdr:nvGrpSpPr>
      <xdr:grpSpPr>
        <a:xfrm>
          <a:off x="7038974" y="749971"/>
          <a:ext cx="1676401" cy="270711"/>
          <a:chOff x="7038974" y="749971"/>
          <a:chExt cx="1676401" cy="270711"/>
        </a:xfrm>
      </xdr:grpSpPr>
      <xdr:sp macro="[0]!rel_acompanhamento" textlink="">
        <xdr:nvSpPr>
          <xdr:cNvPr id="47" name="Retângulo: Cantos Arredondados 46">
            <a:extLst>
              <a:ext uri="{FF2B5EF4-FFF2-40B4-BE49-F238E27FC236}">
                <a16:creationId xmlns:a16="http://schemas.microsoft.com/office/drawing/2014/main" id="{00000000-0008-0000-0400-00002F000000}"/>
              </a:ext>
            </a:extLst>
          </xdr:cNvPr>
          <xdr:cNvSpPr>
            <a:spLocks/>
          </xdr:cNvSpPr>
        </xdr:nvSpPr>
        <xdr:spPr>
          <a:xfrm>
            <a:off x="7038974" y="749971"/>
            <a:ext cx="1676401" cy="270711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2200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     Acomp.</a:t>
            </a:r>
            <a:r>
              <a:rPr lang="pt-BR" sz="1100" baseline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Produção</a:t>
            </a:r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 macro="[0]!rel_acompanhamento">
        <xdr:nvPicPr>
          <xdr:cNvPr id="50" name="Gráfico 49" descr="Tendência ascendente">
            <a:extLst>
              <a:ext uri="{FF2B5EF4-FFF2-40B4-BE49-F238E27FC236}">
                <a16:creationId xmlns:a16="http://schemas.microsoft.com/office/drawing/2014/main" id="{00000000-0008-0000-0400-00003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1"/>
              </a:ext>
            </a:extLst>
          </a:blip>
          <a:stretch>
            <a:fillRect/>
          </a:stretch>
        </xdr:blipFill>
        <xdr:spPr>
          <a:xfrm>
            <a:off x="7191375" y="771525"/>
            <a:ext cx="238125" cy="238125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876300</xdr:colOff>
      <xdr:row>5</xdr:row>
      <xdr:rowOff>123825</xdr:rowOff>
    </xdr:from>
    <xdr:to>
      <xdr:col>7</xdr:col>
      <xdr:colOff>142876</xdr:colOff>
      <xdr:row>7</xdr:row>
      <xdr:rowOff>47625</xdr:rowOff>
    </xdr:to>
    <xdr:grpSp>
      <xdr:nvGrpSpPr>
        <xdr:cNvPr id="55" name="Agrupar 54">
          <a:extLst>
            <a:ext uri="{FF2B5EF4-FFF2-40B4-BE49-F238E27FC236}">
              <a16:creationId xmlns:a16="http://schemas.microsoft.com/office/drawing/2014/main" id="{00000000-0008-0000-0400-000037000000}"/>
            </a:ext>
          </a:extLst>
        </xdr:cNvPr>
        <xdr:cNvGrpSpPr/>
      </xdr:nvGrpSpPr>
      <xdr:grpSpPr>
        <a:xfrm>
          <a:off x="2276475" y="1171575"/>
          <a:ext cx="4143376" cy="304800"/>
          <a:chOff x="-3028950" y="819150"/>
          <a:chExt cx="12121109" cy="1057275"/>
        </a:xfrm>
        <a:noFill/>
      </xdr:grpSpPr>
      <xdr:sp macro="" textlink="">
        <xdr:nvSpPr>
          <xdr:cNvPr id="56" name="Retângulo 55">
            <a:extLst>
              <a:ext uri="{FF2B5EF4-FFF2-40B4-BE49-F238E27FC236}">
                <a16:creationId xmlns:a16="http://schemas.microsoft.com/office/drawing/2014/main" id="{00000000-0008-0000-0400-000038000000}"/>
              </a:ext>
            </a:extLst>
          </xdr:cNvPr>
          <xdr:cNvSpPr>
            <a:spLocks noChangeAspect="1"/>
          </xdr:cNvSpPr>
        </xdr:nvSpPr>
        <xdr:spPr>
          <a:xfrm>
            <a:off x="-3028950" y="819150"/>
            <a:ext cx="11744324" cy="1057275"/>
          </a:xfrm>
          <a:prstGeom prst="rect">
            <a:avLst/>
          </a:prstGeom>
          <a:grp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3200" i="0">
                <a:solidFill>
                  <a:srgbClr val="002060"/>
                </a:solidFill>
                <a:latin typeface="Colonna MT" panose="04020805060202030203" pitchFamily="82" charset="0"/>
                <a:ea typeface="+mn-ea"/>
                <a:cs typeface="+mn-cs"/>
              </a:rPr>
              <a:t>Controle de Produção</a:t>
            </a:r>
          </a:p>
        </xdr:txBody>
      </xdr:sp>
      <xdr:sp macro="" textlink="">
        <xdr:nvSpPr>
          <xdr:cNvPr id="57" name="Fluxograma: Atraso 56">
            <a:extLst>
              <a:ext uri="{FF2B5EF4-FFF2-40B4-BE49-F238E27FC236}">
                <a16:creationId xmlns:a16="http://schemas.microsoft.com/office/drawing/2014/main" id="{00000000-0008-0000-0400-000039000000}"/>
              </a:ext>
            </a:extLst>
          </xdr:cNvPr>
          <xdr:cNvSpPr>
            <a:spLocks noChangeAspect="1"/>
          </xdr:cNvSpPr>
        </xdr:nvSpPr>
        <xdr:spPr>
          <a:xfrm>
            <a:off x="8715374" y="828675"/>
            <a:ext cx="376785" cy="1047750"/>
          </a:xfrm>
          <a:prstGeom prst="flowChartDelay">
            <a:avLst/>
          </a:prstGeom>
          <a:grp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600">
              <a:solidFill>
                <a:srgbClr val="002060"/>
              </a:solidFill>
              <a:latin typeface="Colonna MT" panose="04020805060202030203" pitchFamily="82" charset="0"/>
              <a:ea typeface="+mn-ea"/>
              <a:cs typeface="+mn-cs"/>
            </a:endParaRPr>
          </a:p>
        </xdr:txBody>
      </xdr:sp>
    </xdr:grpSp>
    <xdr:clientData/>
  </xdr:twoCellAnchor>
  <xdr:twoCellAnchor editAs="absolute">
    <xdr:from>
      <xdr:col>1</xdr:col>
      <xdr:colOff>9525</xdr:colOff>
      <xdr:row>5</xdr:row>
      <xdr:rowOff>47625</xdr:rowOff>
    </xdr:from>
    <xdr:to>
      <xdr:col>2</xdr:col>
      <xdr:colOff>571500</xdr:colOff>
      <xdr:row>6</xdr:row>
      <xdr:rowOff>171450</xdr:rowOff>
    </xdr:to>
    <xdr:sp macro="[0]!Inserir_producao" textlink="">
      <xdr:nvSpPr>
        <xdr:cNvPr id="58" name="Fluxograma: Terminação 57">
          <a:extLst>
            <a:ext uri="{FF2B5EF4-FFF2-40B4-BE49-F238E27FC236}">
              <a16:creationId xmlns:a16="http://schemas.microsoft.com/office/drawing/2014/main" id="{00000000-0008-0000-0400-00003A000000}"/>
            </a:ext>
          </a:extLst>
        </xdr:cNvPr>
        <xdr:cNvSpPr/>
      </xdr:nvSpPr>
      <xdr:spPr>
        <a:xfrm>
          <a:off x="619125" y="1095375"/>
          <a:ext cx="1352550" cy="314325"/>
        </a:xfrm>
        <a:prstGeom prst="flowChartTerminator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Inserir</a:t>
          </a:r>
          <a:r>
            <a:rPr lang="pt-BR" sz="1100" b="1" baseline="0">
              <a:solidFill>
                <a:schemeClr val="bg1"/>
              </a:solidFill>
            </a:rPr>
            <a:t> Produção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15</xdr:col>
      <xdr:colOff>695324</xdr:colOff>
      <xdr:row>7</xdr:row>
      <xdr:rowOff>180975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>
          <a:spLocks noChangeAspect="1"/>
        </xdr:cNvSpPr>
      </xdr:nvSpPr>
      <xdr:spPr>
        <a:xfrm>
          <a:off x="0" y="0"/>
          <a:ext cx="12239624" cy="160972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tile tx="0" ty="0" sx="100000" sy="100000" flip="none" algn="tl"/>
        </a:blip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 fPrintsWithSheet="0"/>
  </xdr:twoCellAnchor>
  <xdr:twoCellAnchor editAs="absolute">
    <xdr:from>
      <xdr:col>0</xdr:col>
      <xdr:colOff>0</xdr:colOff>
      <xdr:row>0</xdr:row>
      <xdr:rowOff>0</xdr:rowOff>
    </xdr:from>
    <xdr:to>
      <xdr:col>15</xdr:col>
      <xdr:colOff>200024</xdr:colOff>
      <xdr:row>5</xdr:row>
      <xdr:rowOff>9525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>
          <a:spLocks noChangeAspect="1"/>
        </xdr:cNvSpPr>
      </xdr:nvSpPr>
      <xdr:spPr>
        <a:xfrm>
          <a:off x="0" y="0"/>
          <a:ext cx="11744324" cy="1057275"/>
        </a:xfrm>
        <a:prstGeom prst="rect">
          <a:avLst/>
        </a:prstGeom>
        <a:solidFill>
          <a:srgbClr val="002060">
            <a:alpha val="86000"/>
          </a:srgb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 fPrintsWithSheet="0"/>
  </xdr:twoCellAnchor>
  <xdr:twoCellAnchor editAs="absolute">
    <xdr:from>
      <xdr:col>15</xdr:col>
      <xdr:colOff>200024</xdr:colOff>
      <xdr:row>0</xdr:row>
      <xdr:rowOff>9525</xdr:rowOff>
    </xdr:from>
    <xdr:to>
      <xdr:col>15</xdr:col>
      <xdr:colOff>576809</xdr:colOff>
      <xdr:row>5</xdr:row>
      <xdr:rowOff>9525</xdr:rowOff>
    </xdr:to>
    <xdr:sp macro="" textlink="">
      <xdr:nvSpPr>
        <xdr:cNvPr id="4" name="Fluxograma: Atraso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>
          <a:spLocks noChangeAspect="1"/>
        </xdr:cNvSpPr>
      </xdr:nvSpPr>
      <xdr:spPr>
        <a:xfrm>
          <a:off x="11744324" y="9525"/>
          <a:ext cx="376785" cy="1047750"/>
        </a:xfrm>
        <a:prstGeom prst="flowChartDelay">
          <a:avLst/>
        </a:prstGeom>
        <a:solidFill>
          <a:srgbClr val="002060">
            <a:alpha val="86000"/>
          </a:srgb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 fPrintsWithSheet="0"/>
  </xdr:twoCellAnchor>
  <xdr:twoCellAnchor editAs="absolute">
    <xdr:from>
      <xdr:col>2</xdr:col>
      <xdr:colOff>691112</xdr:colOff>
      <xdr:row>0</xdr:row>
      <xdr:rowOff>38099</xdr:rowOff>
    </xdr:from>
    <xdr:to>
      <xdr:col>2</xdr:col>
      <xdr:colOff>1681712</xdr:colOff>
      <xdr:row>3</xdr:row>
      <xdr:rowOff>47624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pSpPr>
          <a:grpSpLocks noChangeAspect="1"/>
        </xdr:cNvGrpSpPr>
      </xdr:nvGrpSpPr>
      <xdr:grpSpPr>
        <a:xfrm>
          <a:off x="1910312" y="38099"/>
          <a:ext cx="990600" cy="638175"/>
          <a:chOff x="1843637" y="38099"/>
          <a:chExt cx="990600" cy="638175"/>
        </a:xfrm>
      </xdr:grpSpPr>
      <xdr:sp macro="[0]!menu_1" textlink="">
        <xdr:nvSpPr>
          <xdr:cNvPr id="6" name="Retângulo: Cantos Arredondados 5">
            <a:extLst>
              <a:ext uri="{FF2B5EF4-FFF2-40B4-BE49-F238E27FC236}">
                <a16:creationId xmlns:a16="http://schemas.microsoft.com/office/drawing/2014/main" id="{00000000-0008-0000-0500-000006000000}"/>
              </a:ext>
            </a:extLst>
          </xdr:cNvPr>
          <xdr:cNvSpPr>
            <a:spLocks/>
          </xdr:cNvSpPr>
        </xdr:nvSpPr>
        <xdr:spPr>
          <a:xfrm>
            <a:off x="1843637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Menu</a:t>
            </a:r>
          </a:p>
        </xdr:txBody>
      </xdr:sp>
      <xdr:pic macro="[0]!menu_1">
        <xdr:nvPicPr>
          <xdr:cNvPr id="7" name="Gráfico 6" descr="Início com preenchimento sólido">
            <a:extLst>
              <a:ext uri="{FF2B5EF4-FFF2-40B4-BE49-F238E27FC236}">
                <a16:creationId xmlns:a16="http://schemas.microsoft.com/office/drawing/2014/main" id="{00000000-0008-0000-05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105536" y="38100"/>
            <a:ext cx="504000" cy="369976"/>
          </a:xfrm>
          <a:prstGeom prst="rect">
            <a:avLst/>
          </a:prstGeom>
        </xdr:spPr>
      </xdr:pic>
    </xdr:grpSp>
    <xdr:clientData fPrintsWithSheet="0"/>
  </xdr:twoCellAnchor>
  <xdr:twoCellAnchor editAs="absolute">
    <xdr:from>
      <xdr:col>2</xdr:col>
      <xdr:colOff>510136</xdr:colOff>
      <xdr:row>0</xdr:row>
      <xdr:rowOff>57150</xdr:rowOff>
    </xdr:from>
    <xdr:to>
      <xdr:col>2</xdr:col>
      <xdr:colOff>510136</xdr:colOff>
      <xdr:row>2</xdr:row>
      <xdr:rowOff>159000</xdr:rowOff>
    </xdr:to>
    <xdr:cxnSp macro="">
      <xdr:nvCxnSpPr>
        <xdr:cNvPr id="8" name="Conector reto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CxnSpPr>
          <a:cxnSpLocks noChangeAspect="1"/>
        </xdr:cNvCxnSpPr>
      </xdr:nvCxnSpPr>
      <xdr:spPr>
        <a:xfrm>
          <a:off x="1729336" y="57150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PrintsWithSheet="0"/>
  </xdr:twoCellAnchor>
  <xdr:twoCellAnchor editAs="absolute">
    <xdr:from>
      <xdr:col>2</xdr:col>
      <xdr:colOff>1834111</xdr:colOff>
      <xdr:row>0</xdr:row>
      <xdr:rowOff>66675</xdr:rowOff>
    </xdr:from>
    <xdr:to>
      <xdr:col>2</xdr:col>
      <xdr:colOff>1834111</xdr:colOff>
      <xdr:row>2</xdr:row>
      <xdr:rowOff>168525</xdr:rowOff>
    </xdr:to>
    <xdr:cxnSp macro="">
      <xdr:nvCxnSpPr>
        <xdr:cNvPr id="9" name="Conector reto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CxnSpPr>
          <a:cxnSpLocks noChangeAspect="1"/>
        </xdr:cNvCxnSpPr>
      </xdr:nvCxnSpPr>
      <xdr:spPr>
        <a:xfrm>
          <a:off x="3053311" y="66675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PrintsWithSheet="0"/>
  </xdr:twoCellAnchor>
  <xdr:twoCellAnchor editAs="absolute">
    <xdr:from>
      <xdr:col>4</xdr:col>
      <xdr:colOff>5311</xdr:colOff>
      <xdr:row>0</xdr:row>
      <xdr:rowOff>66675</xdr:rowOff>
    </xdr:from>
    <xdr:to>
      <xdr:col>4</xdr:col>
      <xdr:colOff>5311</xdr:colOff>
      <xdr:row>2</xdr:row>
      <xdr:rowOff>187575</xdr:rowOff>
    </xdr:to>
    <xdr:cxnSp macro="">
      <xdr:nvCxnSpPr>
        <xdr:cNvPr id="10" name="Conector reto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CxnSpPr>
          <a:cxnSpLocks noChangeAspect="1"/>
        </xdr:cNvCxnSpPr>
      </xdr:nvCxnSpPr>
      <xdr:spPr>
        <a:xfrm>
          <a:off x="4558261" y="66675"/>
          <a:ext cx="0" cy="54000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PrintsWithSheet="0"/>
  </xdr:twoCellAnchor>
  <xdr:twoCellAnchor editAs="absolute">
    <xdr:from>
      <xdr:col>6</xdr:col>
      <xdr:colOff>5311</xdr:colOff>
      <xdr:row>0</xdr:row>
      <xdr:rowOff>66675</xdr:rowOff>
    </xdr:from>
    <xdr:to>
      <xdr:col>6</xdr:col>
      <xdr:colOff>5311</xdr:colOff>
      <xdr:row>2</xdr:row>
      <xdr:rowOff>168525</xdr:rowOff>
    </xdr:to>
    <xdr:cxnSp macro="">
      <xdr:nvCxnSpPr>
        <xdr:cNvPr id="11" name="Conector reto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CxnSpPr>
          <a:cxnSpLocks noChangeAspect="1"/>
        </xdr:cNvCxnSpPr>
      </xdr:nvCxnSpPr>
      <xdr:spPr>
        <a:xfrm>
          <a:off x="6063211" y="66675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PrintsWithSheet="0"/>
  </xdr:twoCellAnchor>
  <xdr:twoCellAnchor editAs="absolute">
    <xdr:from>
      <xdr:col>8</xdr:col>
      <xdr:colOff>310111</xdr:colOff>
      <xdr:row>0</xdr:row>
      <xdr:rowOff>66675</xdr:rowOff>
    </xdr:from>
    <xdr:to>
      <xdr:col>8</xdr:col>
      <xdr:colOff>310111</xdr:colOff>
      <xdr:row>2</xdr:row>
      <xdr:rowOff>168525</xdr:rowOff>
    </xdr:to>
    <xdr:cxnSp macro="">
      <xdr:nvCxnSpPr>
        <xdr:cNvPr id="12" name="Conector reto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CxnSpPr>
          <a:cxnSpLocks noChangeAspect="1"/>
        </xdr:cNvCxnSpPr>
      </xdr:nvCxnSpPr>
      <xdr:spPr>
        <a:xfrm>
          <a:off x="7587211" y="66675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PrintsWithSheet="0"/>
  </xdr:twoCellAnchor>
  <xdr:twoCellAnchor editAs="absolute">
    <xdr:from>
      <xdr:col>10</xdr:col>
      <xdr:colOff>595861</xdr:colOff>
      <xdr:row>0</xdr:row>
      <xdr:rowOff>66675</xdr:rowOff>
    </xdr:from>
    <xdr:to>
      <xdr:col>10</xdr:col>
      <xdr:colOff>595861</xdr:colOff>
      <xdr:row>2</xdr:row>
      <xdr:rowOff>168525</xdr:rowOff>
    </xdr:to>
    <xdr:cxnSp macro="">
      <xdr:nvCxnSpPr>
        <xdr:cNvPr id="13" name="Conector reto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CxnSpPr>
          <a:cxnSpLocks noChangeAspect="1"/>
        </xdr:cNvCxnSpPr>
      </xdr:nvCxnSpPr>
      <xdr:spPr>
        <a:xfrm>
          <a:off x="9092161" y="66675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PrintsWithSheet="0"/>
  </xdr:twoCellAnchor>
  <xdr:twoCellAnchor editAs="absolute">
    <xdr:from>
      <xdr:col>2</xdr:col>
      <xdr:colOff>2100812</xdr:colOff>
      <xdr:row>0</xdr:row>
      <xdr:rowOff>38099</xdr:rowOff>
    </xdr:from>
    <xdr:to>
      <xdr:col>3</xdr:col>
      <xdr:colOff>824462</xdr:colOff>
      <xdr:row>3</xdr:row>
      <xdr:rowOff>47624</xdr:rowOff>
    </xdr:to>
    <xdr:grpSp>
      <xdr:nvGrpSpPr>
        <xdr:cNvPr id="14" name="Agrupar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GrpSpPr>
          <a:grpSpLocks noChangeAspect="1"/>
        </xdr:cNvGrpSpPr>
      </xdr:nvGrpSpPr>
      <xdr:grpSpPr>
        <a:xfrm>
          <a:off x="3320012" y="38099"/>
          <a:ext cx="990600" cy="638175"/>
          <a:chOff x="3320012" y="38099"/>
          <a:chExt cx="990600" cy="638175"/>
        </a:xfrm>
      </xdr:grpSpPr>
      <xdr:sp macro="[0]!menu_2" textlink="">
        <xdr:nvSpPr>
          <xdr:cNvPr id="15" name="Retângulo: Cantos Arredondados 14">
            <a:extLst>
              <a:ext uri="{FF2B5EF4-FFF2-40B4-BE49-F238E27FC236}">
                <a16:creationId xmlns:a16="http://schemas.microsoft.com/office/drawing/2014/main" id="{00000000-0008-0000-0500-00000F000000}"/>
              </a:ext>
            </a:extLst>
          </xdr:cNvPr>
          <xdr:cNvSpPr>
            <a:spLocks/>
          </xdr:cNvSpPr>
        </xdr:nvSpPr>
        <xdr:spPr>
          <a:xfrm>
            <a:off x="3320012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Cadastro</a:t>
            </a:r>
          </a:p>
        </xdr:txBody>
      </xdr:sp>
      <xdr:pic macro="[0]!menu_2">
        <xdr:nvPicPr>
          <xdr:cNvPr id="16" name="Gráfico 15" descr="Ciclo com pessoas com preenchimento sólido">
            <a:extLst>
              <a:ext uri="{FF2B5EF4-FFF2-40B4-BE49-F238E27FC236}">
                <a16:creationId xmlns:a16="http://schemas.microsoft.com/office/drawing/2014/main" id="{00000000-0008-0000-0500-000010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3577186" y="38100"/>
            <a:ext cx="504000" cy="370651"/>
          </a:xfrm>
          <a:prstGeom prst="rect">
            <a:avLst/>
          </a:prstGeom>
          <a:effectLst/>
        </xdr:spPr>
      </xdr:pic>
    </xdr:grpSp>
    <xdr:clientData fPrintsWithSheet="0"/>
  </xdr:twoCellAnchor>
  <xdr:twoCellAnchor editAs="absolute">
    <xdr:from>
      <xdr:col>4</xdr:col>
      <xdr:colOff>272012</xdr:colOff>
      <xdr:row>0</xdr:row>
      <xdr:rowOff>38099</xdr:rowOff>
    </xdr:from>
    <xdr:to>
      <xdr:col>5</xdr:col>
      <xdr:colOff>367262</xdr:colOff>
      <xdr:row>3</xdr:row>
      <xdr:rowOff>47624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GrpSpPr>
          <a:grpSpLocks noChangeAspect="1"/>
        </xdr:cNvGrpSpPr>
      </xdr:nvGrpSpPr>
      <xdr:grpSpPr>
        <a:xfrm>
          <a:off x="4824962" y="38099"/>
          <a:ext cx="990600" cy="638175"/>
          <a:chOff x="4824962" y="38099"/>
          <a:chExt cx="990600" cy="638175"/>
        </a:xfrm>
      </xdr:grpSpPr>
      <xdr:sp macro="[0]!relatorios" textlink="">
        <xdr:nvSpPr>
          <xdr:cNvPr id="18" name="Retângulo: Cantos Arredondados 17">
            <a:extLst>
              <a:ext uri="{FF2B5EF4-FFF2-40B4-BE49-F238E27FC236}">
                <a16:creationId xmlns:a16="http://schemas.microsoft.com/office/drawing/2014/main" id="{00000000-0008-0000-0500-000012000000}"/>
              </a:ext>
            </a:extLst>
          </xdr:cNvPr>
          <xdr:cNvSpPr>
            <a:spLocks/>
          </xdr:cNvSpPr>
        </xdr:nvSpPr>
        <xdr:spPr>
          <a:xfrm>
            <a:off x="4824962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Relatórios</a:t>
            </a:r>
          </a:p>
        </xdr:txBody>
      </xdr:sp>
      <xdr:pic macro="[0]!relatorios">
        <xdr:nvPicPr>
          <xdr:cNvPr id="19" name="Gráfico 18" descr="Pesquisa com preenchimento sólido">
            <a:extLst>
              <a:ext uri="{FF2B5EF4-FFF2-40B4-BE49-F238E27FC236}">
                <a16:creationId xmlns:a16="http://schemas.microsoft.com/office/drawing/2014/main" id="{00000000-0008-0000-05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5153025" y="76200"/>
            <a:ext cx="371475" cy="361950"/>
          </a:xfrm>
          <a:prstGeom prst="rect">
            <a:avLst/>
          </a:prstGeom>
          <a:effectLst/>
        </xdr:spPr>
      </xdr:pic>
    </xdr:grpSp>
    <xdr:clientData fPrintsWithSheet="0"/>
  </xdr:twoCellAnchor>
  <xdr:twoCellAnchor editAs="absolute">
    <xdr:from>
      <xdr:col>2</xdr:col>
      <xdr:colOff>557761</xdr:colOff>
      <xdr:row>3</xdr:row>
      <xdr:rowOff>95250</xdr:rowOff>
    </xdr:from>
    <xdr:to>
      <xdr:col>15</xdr:col>
      <xdr:colOff>381000</xdr:colOff>
      <xdr:row>4</xdr:row>
      <xdr:rowOff>200025</xdr:rowOff>
    </xdr:to>
    <xdr:sp macro="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SpPr>
          <a:spLocks noChangeAspect="1"/>
        </xdr:cNvSpPr>
      </xdr:nvSpPr>
      <xdr:spPr>
        <a:xfrm>
          <a:off x="1776961" y="723900"/>
          <a:ext cx="10148339" cy="314325"/>
        </a:xfrm>
        <a:prstGeom prst="roundRect">
          <a:avLst>
            <a:gd name="adj" fmla="val 17778"/>
          </a:avLst>
        </a:prstGeom>
        <a:solidFill>
          <a:schemeClr val="bg1">
            <a:lumMod val="85000"/>
            <a:alpha val="30000"/>
          </a:schemeClr>
        </a:solidFill>
        <a:ln>
          <a:noFill/>
        </a:ln>
        <a:effectLst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ctr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 fPrintsWithSheet="0"/>
  </xdr:twoCellAnchor>
  <xdr:twoCellAnchor editAs="absolute">
    <xdr:from>
      <xdr:col>13</xdr:col>
      <xdr:colOff>319636</xdr:colOff>
      <xdr:row>0</xdr:row>
      <xdr:rowOff>66675</xdr:rowOff>
    </xdr:from>
    <xdr:to>
      <xdr:col>13</xdr:col>
      <xdr:colOff>319636</xdr:colOff>
      <xdr:row>2</xdr:row>
      <xdr:rowOff>168525</xdr:rowOff>
    </xdr:to>
    <xdr:cxnSp macro="">
      <xdr:nvCxnSpPr>
        <xdr:cNvPr id="21" name="Conector reto 20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CxnSpPr>
          <a:cxnSpLocks noChangeAspect="1"/>
        </xdr:cNvCxnSpPr>
      </xdr:nvCxnSpPr>
      <xdr:spPr>
        <a:xfrm>
          <a:off x="10644736" y="66675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PrintsWithSheet="0"/>
  </xdr:twoCellAnchor>
  <xdr:twoCellAnchor editAs="absolute">
    <xdr:from>
      <xdr:col>11</xdr:col>
      <xdr:colOff>300587</xdr:colOff>
      <xdr:row>0</xdr:row>
      <xdr:rowOff>38099</xdr:rowOff>
    </xdr:from>
    <xdr:to>
      <xdr:col>13</xdr:col>
      <xdr:colOff>71987</xdr:colOff>
      <xdr:row>3</xdr:row>
      <xdr:rowOff>47624</xdr:rowOff>
    </xdr:to>
    <xdr:grpSp>
      <xdr:nvGrpSpPr>
        <xdr:cNvPr id="22" name="Agrupar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GrpSpPr>
          <a:grpSpLocks noChangeAspect="1"/>
        </xdr:cNvGrpSpPr>
      </xdr:nvGrpSpPr>
      <xdr:grpSpPr>
        <a:xfrm>
          <a:off x="9406487" y="38099"/>
          <a:ext cx="990600" cy="638175"/>
          <a:chOff x="9406487" y="38099"/>
          <a:chExt cx="990600" cy="638175"/>
        </a:xfrm>
      </xdr:grpSpPr>
      <xdr:sp macro="[0]!manutencao1" textlink="">
        <xdr:nvSpPr>
          <xdr:cNvPr id="23" name="Retângulo: Cantos Arredondados 22">
            <a:extLst>
              <a:ext uri="{FF2B5EF4-FFF2-40B4-BE49-F238E27FC236}">
                <a16:creationId xmlns:a16="http://schemas.microsoft.com/office/drawing/2014/main" id="{00000000-0008-0000-0500-000017000000}"/>
              </a:ext>
            </a:extLst>
          </xdr:cNvPr>
          <xdr:cNvSpPr>
            <a:spLocks/>
          </xdr:cNvSpPr>
        </xdr:nvSpPr>
        <xdr:spPr>
          <a:xfrm>
            <a:off x="9406487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Manutenção</a:t>
            </a:r>
          </a:p>
        </xdr:txBody>
      </xdr:sp>
      <xdr:pic macro="[0]!manutencao1">
        <xdr:nvPicPr>
          <xdr:cNvPr id="24" name="Gráfico 23" descr="Engrenagens com preenchimento sólido">
            <a:extLst>
              <a:ext uri="{FF2B5EF4-FFF2-40B4-BE49-F238E27FC236}">
                <a16:creationId xmlns:a16="http://schemas.microsoft.com/office/drawing/2014/main" id="{00000000-0008-0000-0500-00001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9667875" y="76200"/>
            <a:ext cx="417600" cy="369975"/>
          </a:xfrm>
          <a:prstGeom prst="rect">
            <a:avLst/>
          </a:prstGeom>
        </xdr:spPr>
      </xdr:pic>
    </xdr:grpSp>
    <xdr:clientData fPrintsWithSheet="0"/>
  </xdr:twoCellAnchor>
  <xdr:twoCellAnchor editAs="absolute">
    <xdr:from>
      <xdr:col>8</xdr:col>
      <xdr:colOff>586337</xdr:colOff>
      <xdr:row>0</xdr:row>
      <xdr:rowOff>38099</xdr:rowOff>
    </xdr:from>
    <xdr:to>
      <xdr:col>10</xdr:col>
      <xdr:colOff>357737</xdr:colOff>
      <xdr:row>3</xdr:row>
      <xdr:rowOff>47624</xdr:rowOff>
    </xdr:to>
    <xdr:grpSp>
      <xdr:nvGrpSpPr>
        <xdr:cNvPr id="25" name="Agrupar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GrpSpPr>
          <a:grpSpLocks noChangeAspect="1"/>
        </xdr:cNvGrpSpPr>
      </xdr:nvGrpSpPr>
      <xdr:grpSpPr>
        <a:xfrm>
          <a:off x="7863437" y="38099"/>
          <a:ext cx="990600" cy="638175"/>
          <a:chOff x="7863437" y="38099"/>
          <a:chExt cx="990600" cy="638175"/>
        </a:xfrm>
      </xdr:grpSpPr>
      <xdr:sp macro="[0]!grafico" textlink="">
        <xdr:nvSpPr>
          <xdr:cNvPr id="26" name="Retângulo: Cantos Arredondados 25">
            <a:extLst>
              <a:ext uri="{FF2B5EF4-FFF2-40B4-BE49-F238E27FC236}">
                <a16:creationId xmlns:a16="http://schemas.microsoft.com/office/drawing/2014/main" id="{00000000-0008-0000-0500-00001A000000}"/>
              </a:ext>
            </a:extLst>
          </xdr:cNvPr>
          <xdr:cNvSpPr>
            <a:spLocks/>
          </xdr:cNvSpPr>
        </xdr:nvSpPr>
        <xdr:spPr>
          <a:xfrm>
            <a:off x="7863437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Dashboard</a:t>
            </a:r>
          </a:p>
        </xdr:txBody>
      </xdr:sp>
      <xdr:pic macro="[0]!grafico">
        <xdr:nvPicPr>
          <xdr:cNvPr id="27" name="Gráfico 26" descr="Velocímetro baixo com preenchimento sólido">
            <a:extLst>
              <a:ext uri="{FF2B5EF4-FFF2-40B4-BE49-F238E27FC236}">
                <a16:creationId xmlns:a16="http://schemas.microsoft.com/office/drawing/2014/main" id="{00000000-0008-0000-0500-00001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8143875" y="38100"/>
            <a:ext cx="417600" cy="369975"/>
          </a:xfrm>
          <a:prstGeom prst="rect">
            <a:avLst/>
          </a:prstGeom>
        </xdr:spPr>
      </xdr:pic>
    </xdr:grpSp>
    <xdr:clientData fPrintsWithSheet="0"/>
  </xdr:twoCellAnchor>
  <xdr:twoCellAnchor editAs="absolute">
    <xdr:from>
      <xdr:col>6</xdr:col>
      <xdr:colOff>291062</xdr:colOff>
      <xdr:row>0</xdr:row>
      <xdr:rowOff>38099</xdr:rowOff>
    </xdr:from>
    <xdr:to>
      <xdr:col>8</xdr:col>
      <xdr:colOff>62462</xdr:colOff>
      <xdr:row>3</xdr:row>
      <xdr:rowOff>47624</xdr:rowOff>
    </xdr:to>
    <xdr:grpSp>
      <xdr:nvGrpSpPr>
        <xdr:cNvPr id="28" name="Agrupar 27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GrpSpPr>
          <a:grpSpLocks noChangeAspect="1"/>
        </xdr:cNvGrpSpPr>
      </xdr:nvGrpSpPr>
      <xdr:grpSpPr>
        <a:xfrm>
          <a:off x="6348962" y="38099"/>
          <a:ext cx="990600" cy="638175"/>
          <a:chOff x="6348962" y="38099"/>
          <a:chExt cx="990600" cy="638175"/>
        </a:xfrm>
      </xdr:grpSpPr>
      <xdr:sp macro="[0]!fluxo_caixa" textlink="">
        <xdr:nvSpPr>
          <xdr:cNvPr id="29" name="Retângulo: Cantos Arredondados 28">
            <a:extLst>
              <a:ext uri="{FF2B5EF4-FFF2-40B4-BE49-F238E27FC236}">
                <a16:creationId xmlns:a16="http://schemas.microsoft.com/office/drawing/2014/main" id="{00000000-0008-0000-0500-00001D000000}"/>
              </a:ext>
            </a:extLst>
          </xdr:cNvPr>
          <xdr:cNvSpPr>
            <a:spLocks/>
          </xdr:cNvSpPr>
        </xdr:nvSpPr>
        <xdr:spPr>
          <a:xfrm>
            <a:off x="6348962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Fluxo</a:t>
            </a:r>
            <a:r>
              <a:rPr lang="pt-BR" sz="1100" baseline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Caixa</a:t>
            </a:r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 macro="[0]!fluxo_caixa">
        <xdr:nvPicPr>
          <xdr:cNvPr id="30" name="Gráfico 29" descr="Registrar">
            <a:extLst>
              <a:ext uri="{FF2B5EF4-FFF2-40B4-BE49-F238E27FC236}">
                <a16:creationId xmlns:a16="http://schemas.microsoft.com/office/drawing/2014/main" id="{00000000-0008-0000-0500-00001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6657975" y="85725"/>
            <a:ext cx="371475" cy="371475"/>
          </a:xfrm>
          <a:prstGeom prst="rect">
            <a:avLst/>
          </a:prstGeom>
        </xdr:spPr>
      </xdr:pic>
    </xdr:grpSp>
    <xdr:clientData fPrintsWithSheet="0"/>
  </xdr:twoCellAnchor>
  <xdr:twoCellAnchor editAs="absolute">
    <xdr:from>
      <xdr:col>0</xdr:col>
      <xdr:colOff>8485</xdr:colOff>
      <xdr:row>0</xdr:row>
      <xdr:rowOff>133350</xdr:rowOff>
    </xdr:from>
    <xdr:to>
      <xdr:col>2</xdr:col>
      <xdr:colOff>597289</xdr:colOff>
      <xdr:row>4</xdr:row>
      <xdr:rowOff>103939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GrpSpPr/>
      </xdr:nvGrpSpPr>
      <xdr:grpSpPr>
        <a:xfrm>
          <a:off x="8485" y="133350"/>
          <a:ext cx="1808004" cy="808789"/>
          <a:chOff x="1519281" y="1759058"/>
          <a:chExt cx="8754120" cy="1738273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00000000-0008-0000-0500-000020000000}"/>
              </a:ext>
            </a:extLst>
          </xdr:cNvPr>
          <xdr:cNvSpPr/>
        </xdr:nvSpPr>
        <xdr:spPr>
          <a:xfrm>
            <a:off x="3959188" y="1759058"/>
            <a:ext cx="4480405" cy="576593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marL="0" indent="0" algn="ctr"/>
            <a:r>
              <a:rPr lang="pt-BR" sz="1050" b="1" cap="none" spc="0">
                <a:ln w="10160">
                  <a:noFill/>
                  <a:prstDash val="solid"/>
                </a:ln>
                <a:solidFill>
                  <a:schemeClr val="bg1">
                    <a:lumMod val="65000"/>
                  </a:schemeClr>
                </a:solidFill>
                <a:effectLst>
                  <a:outerShdw blurRad="38100" dist="22860" dir="5400000" algn="tl" rotWithShape="0">
                    <a:srgbClr val="000000">
                      <a:alpha val="30000"/>
                    </a:srgbClr>
                  </a:outerShdw>
                </a:effectLst>
                <a:latin typeface="Teutonic No3" panose="02000000000000000000" pitchFamily="2" charset="0"/>
                <a:ea typeface="+mn-ea"/>
                <a:cs typeface="+mn-cs"/>
              </a:rPr>
              <a:t>Confeccoes</a:t>
            </a:r>
            <a:endParaRPr lang="pt-BR" sz="3200" b="1" cap="none" spc="0">
              <a:ln w="10160">
                <a:noFill/>
                <a:prstDash val="solid"/>
              </a:ln>
              <a:solidFill>
                <a:schemeClr val="bg1">
                  <a:lumMod val="65000"/>
                </a:schemeClr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Teutonic No3" panose="02000000000000000000" pitchFamily="2" charset="0"/>
              <a:ea typeface="+mn-ea"/>
              <a:cs typeface="+mn-cs"/>
            </a:endParaRPr>
          </a:p>
        </xdr:txBody>
      </xdr:sp>
      <xdr:sp macro="" textlink="">
        <xdr:nvSpPr>
          <xdr:cNvPr id="33" name="Retângulo 32">
            <a:extLst>
              <a:ext uri="{FF2B5EF4-FFF2-40B4-BE49-F238E27FC236}">
                <a16:creationId xmlns:a16="http://schemas.microsoft.com/office/drawing/2014/main" id="{00000000-0008-0000-0500-000021000000}"/>
              </a:ext>
            </a:extLst>
          </xdr:cNvPr>
          <xdr:cNvSpPr/>
        </xdr:nvSpPr>
        <xdr:spPr>
          <a:xfrm>
            <a:off x="1519281" y="2147080"/>
            <a:ext cx="8754120" cy="1350251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3200" b="1" cap="none" spc="0">
                <a:ln w="10160">
                  <a:noFill/>
                  <a:prstDash val="solid"/>
                </a:ln>
                <a:solidFill>
                  <a:schemeClr val="bg1">
                    <a:lumMod val="65000"/>
                  </a:schemeClr>
                </a:solidFill>
                <a:effectLst>
                  <a:outerShdw blurRad="38100" dist="22860" dir="5400000" algn="tl" rotWithShape="0">
                    <a:srgbClr val="000000">
                      <a:alpha val="30000"/>
                    </a:srgbClr>
                  </a:outerShdw>
                </a:effectLst>
                <a:latin typeface="Teutonic No3" panose="02000000000000000000" pitchFamily="2" charset="0"/>
              </a:rPr>
              <a:t>Dedicar</a:t>
            </a:r>
            <a:endParaRPr lang="pt-BR" sz="4000" b="1" cap="none" spc="0">
              <a:ln w="10160">
                <a:noFill/>
                <a:prstDash val="solid"/>
              </a:ln>
              <a:solidFill>
                <a:schemeClr val="bg1">
                  <a:lumMod val="65000"/>
                </a:schemeClr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Teutonic No3" panose="02000000000000000000" pitchFamily="2" charset="0"/>
            </a:endParaRPr>
          </a:p>
        </xdr:txBody>
      </xdr:sp>
    </xdr:grpSp>
    <xdr:clientData/>
  </xdr:twoCellAnchor>
  <xdr:twoCellAnchor editAs="absolute">
    <xdr:from>
      <xdr:col>13</xdr:col>
      <xdr:colOff>419100</xdr:colOff>
      <xdr:row>0</xdr:row>
      <xdr:rowOff>66675</xdr:rowOff>
    </xdr:from>
    <xdr:to>
      <xdr:col>15</xdr:col>
      <xdr:colOff>190500</xdr:colOff>
      <xdr:row>3</xdr:row>
      <xdr:rowOff>76200</xdr:rowOff>
    </xdr:to>
    <xdr:grpSp>
      <xdr:nvGrpSpPr>
        <xdr:cNvPr id="34" name="Agrupar 33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GrpSpPr/>
      </xdr:nvGrpSpPr>
      <xdr:grpSpPr>
        <a:xfrm>
          <a:off x="10744200" y="66675"/>
          <a:ext cx="990600" cy="638175"/>
          <a:chOff x="10797137" y="47625"/>
          <a:chExt cx="990600" cy="638175"/>
        </a:xfrm>
      </xdr:grpSpPr>
      <xdr:sp macro="[0]!producao" textlink="">
        <xdr:nvSpPr>
          <xdr:cNvPr id="35" name="Retângulo: Cantos Arredondados 34">
            <a:extLst>
              <a:ext uri="{FF2B5EF4-FFF2-40B4-BE49-F238E27FC236}">
                <a16:creationId xmlns:a16="http://schemas.microsoft.com/office/drawing/2014/main" id="{00000000-0008-0000-0500-000023000000}"/>
              </a:ext>
            </a:extLst>
          </xdr:cNvPr>
          <xdr:cNvSpPr>
            <a:spLocks/>
          </xdr:cNvSpPr>
        </xdr:nvSpPr>
        <xdr:spPr>
          <a:xfrm>
            <a:off x="10797137" y="47625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2000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Produção</a:t>
            </a:r>
          </a:p>
        </xdr:txBody>
      </xdr:sp>
      <xdr:pic macro="[0]!producao">
        <xdr:nvPicPr>
          <xdr:cNvPr id="36" name="Imagem 35">
            <a:extLst>
              <a:ext uri="{FF2B5EF4-FFF2-40B4-BE49-F238E27FC236}">
                <a16:creationId xmlns:a16="http://schemas.microsoft.com/office/drawing/2014/main" id="{00000000-0008-0000-0500-00002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colorTemperature colorTemp="8284"/>
                    </a14:imgEffect>
                    <a14:imgEffect>
                      <a14:brightnessContrast bright="35000" contrast="4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10978486" y="104776"/>
            <a:ext cx="661064" cy="352424"/>
          </a:xfrm>
          <a:prstGeom prst="rect">
            <a:avLst/>
          </a:prstGeom>
          <a:noFill/>
          <a:ln>
            <a:noFill/>
          </a:ln>
        </xdr:spPr>
      </xdr:pic>
    </xdr:grpSp>
    <xdr:clientData fPrintsWithSheet="0"/>
  </xdr:twoCellAnchor>
  <xdr:twoCellAnchor editAs="absolute">
    <xdr:from>
      <xdr:col>2</xdr:col>
      <xdr:colOff>676274</xdr:colOff>
      <xdr:row>3</xdr:row>
      <xdr:rowOff>104774</xdr:rowOff>
    </xdr:from>
    <xdr:to>
      <xdr:col>2</xdr:col>
      <xdr:colOff>2247900</xdr:colOff>
      <xdr:row>4</xdr:row>
      <xdr:rowOff>209549</xdr:rowOff>
    </xdr:to>
    <xdr:grpSp>
      <xdr:nvGrpSpPr>
        <xdr:cNvPr id="37" name="Agrupar 36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GrpSpPr/>
      </xdr:nvGrpSpPr>
      <xdr:grpSpPr>
        <a:xfrm>
          <a:off x="1895474" y="733424"/>
          <a:ext cx="1571626" cy="314325"/>
          <a:chOff x="1895474" y="733424"/>
          <a:chExt cx="1571626" cy="314325"/>
        </a:xfrm>
      </xdr:grpSpPr>
      <xdr:sp macro="[0]!cad_producao" textlink="">
        <xdr:nvSpPr>
          <xdr:cNvPr id="38" name="Retângulo: Cantos Arredondados 37">
            <a:extLst>
              <a:ext uri="{FF2B5EF4-FFF2-40B4-BE49-F238E27FC236}">
                <a16:creationId xmlns:a16="http://schemas.microsoft.com/office/drawing/2014/main" id="{00000000-0008-0000-0500-000026000000}"/>
              </a:ext>
            </a:extLst>
          </xdr:cNvPr>
          <xdr:cNvSpPr>
            <a:spLocks/>
          </xdr:cNvSpPr>
        </xdr:nvSpPr>
        <xdr:spPr>
          <a:xfrm>
            <a:off x="1895474" y="750899"/>
            <a:ext cx="1571626" cy="270000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2200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        Cadastro Produto   </a:t>
            </a:r>
          </a:p>
        </xdr:txBody>
      </xdr:sp>
      <xdr:pic macro="[0]!cad_producao">
        <xdr:nvPicPr>
          <xdr:cNvPr id="39" name="Gráfico 38" descr="Código de Barras">
            <a:extLst>
              <a:ext uri="{FF2B5EF4-FFF2-40B4-BE49-F238E27FC236}">
                <a16:creationId xmlns:a16="http://schemas.microsoft.com/office/drawing/2014/main" id="{00000000-0008-0000-0500-00002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7"/>
              </a:ext>
            </a:extLst>
          </a:blip>
          <a:stretch>
            <a:fillRect/>
          </a:stretch>
        </xdr:blipFill>
        <xdr:spPr>
          <a:xfrm>
            <a:off x="1971674" y="733424"/>
            <a:ext cx="314325" cy="314325"/>
          </a:xfrm>
          <a:prstGeom prst="rect">
            <a:avLst/>
          </a:prstGeom>
        </xdr:spPr>
      </xdr:pic>
    </xdr:grpSp>
    <xdr:clientData fPrintsWithSheet="0"/>
  </xdr:twoCellAnchor>
  <xdr:twoCellAnchor editAs="absolute">
    <xdr:from>
      <xdr:col>3</xdr:col>
      <xdr:colOff>47624</xdr:colOff>
      <xdr:row>3</xdr:row>
      <xdr:rowOff>92850</xdr:rowOff>
    </xdr:from>
    <xdr:to>
      <xdr:col>4</xdr:col>
      <xdr:colOff>657225</xdr:colOff>
      <xdr:row>4</xdr:row>
      <xdr:rowOff>200025</xdr:rowOff>
    </xdr:to>
    <xdr:grpSp>
      <xdr:nvGrpSpPr>
        <xdr:cNvPr id="40" name="Agrupar 39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GrpSpPr/>
      </xdr:nvGrpSpPr>
      <xdr:grpSpPr>
        <a:xfrm>
          <a:off x="3533774" y="721500"/>
          <a:ext cx="1676401" cy="316725"/>
          <a:chOff x="3533774" y="721500"/>
          <a:chExt cx="1676401" cy="316725"/>
        </a:xfrm>
      </xdr:grpSpPr>
      <xdr:sp macro="[0]!Cont_producao" textlink="">
        <xdr:nvSpPr>
          <xdr:cNvPr id="41" name="Retângulo: Cantos Arredondados 40">
            <a:extLst>
              <a:ext uri="{FF2B5EF4-FFF2-40B4-BE49-F238E27FC236}">
                <a16:creationId xmlns:a16="http://schemas.microsoft.com/office/drawing/2014/main" id="{00000000-0008-0000-0500-000029000000}"/>
              </a:ext>
            </a:extLst>
          </xdr:cNvPr>
          <xdr:cNvSpPr>
            <a:spLocks/>
          </xdr:cNvSpPr>
        </xdr:nvSpPr>
        <xdr:spPr>
          <a:xfrm>
            <a:off x="3533774" y="749971"/>
            <a:ext cx="1676401" cy="270711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2200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     Controle Produção</a:t>
            </a:r>
          </a:p>
        </xdr:txBody>
      </xdr:sp>
      <xdr:pic macro="[0]!Cont_producao">
        <xdr:nvPicPr>
          <xdr:cNvPr id="42" name="Gráfico 41" descr="Fábrica">
            <a:extLst>
              <a:ext uri="{FF2B5EF4-FFF2-40B4-BE49-F238E27FC236}">
                <a16:creationId xmlns:a16="http://schemas.microsoft.com/office/drawing/2014/main" id="{00000000-0008-0000-0500-00002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9"/>
              </a:ext>
            </a:extLst>
          </a:blip>
          <a:stretch>
            <a:fillRect/>
          </a:stretch>
        </xdr:blipFill>
        <xdr:spPr>
          <a:xfrm>
            <a:off x="3636150" y="721500"/>
            <a:ext cx="316725" cy="316725"/>
          </a:xfrm>
          <a:prstGeom prst="rect">
            <a:avLst/>
          </a:prstGeom>
        </xdr:spPr>
      </xdr:pic>
    </xdr:grpSp>
    <xdr:clientData fPrintsWithSheet="0"/>
  </xdr:twoCellAnchor>
  <xdr:twoCellAnchor editAs="absolute">
    <xdr:from>
      <xdr:col>4</xdr:col>
      <xdr:colOff>733425</xdr:colOff>
      <xdr:row>3</xdr:row>
      <xdr:rowOff>123825</xdr:rowOff>
    </xdr:from>
    <xdr:to>
      <xdr:col>7</xdr:col>
      <xdr:colOff>295276</xdr:colOff>
      <xdr:row>4</xdr:row>
      <xdr:rowOff>184986</xdr:rowOff>
    </xdr:to>
    <xdr:grpSp>
      <xdr:nvGrpSpPr>
        <xdr:cNvPr id="43" name="Agrupar 42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GrpSpPr/>
      </xdr:nvGrpSpPr>
      <xdr:grpSpPr>
        <a:xfrm>
          <a:off x="5286375" y="752475"/>
          <a:ext cx="1676401" cy="270711"/>
          <a:chOff x="5286374" y="749971"/>
          <a:chExt cx="1676401" cy="270711"/>
        </a:xfrm>
      </xdr:grpSpPr>
      <xdr:sp macro="[0]!rel_producao" textlink="">
        <xdr:nvSpPr>
          <xdr:cNvPr id="44" name="Retângulo: Cantos Arredondados 43">
            <a:extLst>
              <a:ext uri="{FF2B5EF4-FFF2-40B4-BE49-F238E27FC236}">
                <a16:creationId xmlns:a16="http://schemas.microsoft.com/office/drawing/2014/main" id="{00000000-0008-0000-0500-00002C000000}"/>
              </a:ext>
            </a:extLst>
          </xdr:cNvPr>
          <xdr:cNvSpPr>
            <a:spLocks/>
          </xdr:cNvSpPr>
        </xdr:nvSpPr>
        <xdr:spPr>
          <a:xfrm>
            <a:off x="5286374" y="749971"/>
            <a:ext cx="1676401" cy="270711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2200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     Relatorio</a:t>
            </a:r>
            <a:r>
              <a:rPr lang="pt-BR" sz="1100" baseline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Produto</a:t>
            </a:r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 macro="[0]!rel_producao">
        <xdr:nvPicPr>
          <xdr:cNvPr id="45" name="Gráfico 44" descr="Pesquisa com preenchimento sólido">
            <a:extLst>
              <a:ext uri="{FF2B5EF4-FFF2-40B4-BE49-F238E27FC236}">
                <a16:creationId xmlns:a16="http://schemas.microsoft.com/office/drawing/2014/main" id="{00000000-0008-0000-0500-00002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5425038" y="762000"/>
            <a:ext cx="244392" cy="238126"/>
          </a:xfrm>
          <a:prstGeom prst="rect">
            <a:avLst/>
          </a:prstGeom>
          <a:effectLst/>
        </xdr:spPr>
      </xdr:pic>
    </xdr:grpSp>
    <xdr:clientData fPrintsWithSheet="0"/>
  </xdr:twoCellAnchor>
  <xdr:twoCellAnchor editAs="absolute">
    <xdr:from>
      <xdr:col>7</xdr:col>
      <xdr:colOff>371475</xdr:colOff>
      <xdr:row>3</xdr:row>
      <xdr:rowOff>123825</xdr:rowOff>
    </xdr:from>
    <xdr:to>
      <xdr:col>10</xdr:col>
      <xdr:colOff>219076</xdr:colOff>
      <xdr:row>4</xdr:row>
      <xdr:rowOff>184986</xdr:rowOff>
    </xdr:to>
    <xdr:grpSp>
      <xdr:nvGrpSpPr>
        <xdr:cNvPr id="46" name="Agrupar 45">
          <a:extLst>
            <a:ext uri="{FF2B5EF4-FFF2-40B4-BE49-F238E27FC236}">
              <a16:creationId xmlns:a16="http://schemas.microsoft.com/office/drawing/2014/main" id="{00000000-0008-0000-0500-00002E000000}"/>
            </a:ext>
          </a:extLst>
        </xdr:cNvPr>
        <xdr:cNvGrpSpPr/>
      </xdr:nvGrpSpPr>
      <xdr:grpSpPr>
        <a:xfrm>
          <a:off x="7038975" y="752475"/>
          <a:ext cx="1676401" cy="270711"/>
          <a:chOff x="7038974" y="749971"/>
          <a:chExt cx="1676401" cy="270711"/>
        </a:xfrm>
      </xdr:grpSpPr>
      <xdr:sp macro="[0]!rel_acompanhamento" textlink="">
        <xdr:nvSpPr>
          <xdr:cNvPr id="47" name="Retângulo: Cantos Arredondados 46">
            <a:extLst>
              <a:ext uri="{FF2B5EF4-FFF2-40B4-BE49-F238E27FC236}">
                <a16:creationId xmlns:a16="http://schemas.microsoft.com/office/drawing/2014/main" id="{00000000-0008-0000-0500-00002F000000}"/>
              </a:ext>
            </a:extLst>
          </xdr:cNvPr>
          <xdr:cNvSpPr>
            <a:spLocks/>
          </xdr:cNvSpPr>
        </xdr:nvSpPr>
        <xdr:spPr>
          <a:xfrm>
            <a:off x="7038974" y="749971"/>
            <a:ext cx="1676401" cy="270711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2200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     Acomp.</a:t>
            </a:r>
            <a:r>
              <a:rPr lang="pt-BR" sz="1100" baseline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Produção</a:t>
            </a:r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 macro="[0]!rel_acompanhamento">
        <xdr:nvPicPr>
          <xdr:cNvPr id="48" name="Gráfico 47" descr="Tendência ascendente">
            <a:extLst>
              <a:ext uri="{FF2B5EF4-FFF2-40B4-BE49-F238E27FC236}">
                <a16:creationId xmlns:a16="http://schemas.microsoft.com/office/drawing/2014/main" id="{00000000-0008-0000-0500-00003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1"/>
              </a:ext>
            </a:extLst>
          </a:blip>
          <a:stretch>
            <a:fillRect/>
          </a:stretch>
        </xdr:blipFill>
        <xdr:spPr>
          <a:xfrm>
            <a:off x="7191375" y="771525"/>
            <a:ext cx="238125" cy="238125"/>
          </a:xfrm>
          <a:prstGeom prst="rect">
            <a:avLst/>
          </a:prstGeom>
        </xdr:spPr>
      </xdr:pic>
    </xdr:grpSp>
    <xdr:clientData fPrintsWithSheet="0"/>
  </xdr:twoCellAnchor>
  <xdr:twoCellAnchor editAs="absolute">
    <xdr:from>
      <xdr:col>0</xdr:col>
      <xdr:colOff>9524</xdr:colOff>
      <xdr:row>5</xdr:row>
      <xdr:rowOff>9525</xdr:rowOff>
    </xdr:from>
    <xdr:to>
      <xdr:col>1</xdr:col>
      <xdr:colOff>476250</xdr:colOff>
      <xdr:row>12</xdr:row>
      <xdr:rowOff>19051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9" name="MARCA">
              <a:extLst>
                <a:ext uri="{FF2B5EF4-FFF2-40B4-BE49-F238E27FC236}">
                  <a16:creationId xmlns:a16="http://schemas.microsoft.com/office/drawing/2014/main" id="{00000000-0008-0000-0500-000031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ARC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24" y="1057275"/>
              <a:ext cx="1076326" cy="151447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 fLocksWithSheet="0" fPrintsWithSheet="0"/>
  </xdr:twoCellAnchor>
  <xdr:twoCellAnchor editAs="absolute">
    <xdr:from>
      <xdr:col>1</xdr:col>
      <xdr:colOff>476250</xdr:colOff>
      <xdr:row>5</xdr:row>
      <xdr:rowOff>171450</xdr:rowOff>
    </xdr:from>
    <xdr:to>
      <xdr:col>4</xdr:col>
      <xdr:colOff>600074</xdr:colOff>
      <xdr:row>7</xdr:row>
      <xdr:rowOff>95250</xdr:rowOff>
    </xdr:to>
    <xdr:grpSp>
      <xdr:nvGrpSpPr>
        <xdr:cNvPr id="50" name="Agrupar 49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GrpSpPr/>
      </xdr:nvGrpSpPr>
      <xdr:grpSpPr>
        <a:xfrm>
          <a:off x="1085850" y="1219200"/>
          <a:ext cx="4067174" cy="304800"/>
          <a:chOff x="-3028950" y="819150"/>
          <a:chExt cx="12121109" cy="1057275"/>
        </a:xfrm>
        <a:noFill/>
      </xdr:grpSpPr>
      <xdr:sp macro="" textlink="">
        <xdr:nvSpPr>
          <xdr:cNvPr id="51" name="Retângulo 50">
            <a:extLst>
              <a:ext uri="{FF2B5EF4-FFF2-40B4-BE49-F238E27FC236}">
                <a16:creationId xmlns:a16="http://schemas.microsoft.com/office/drawing/2014/main" id="{00000000-0008-0000-0500-000033000000}"/>
              </a:ext>
            </a:extLst>
          </xdr:cNvPr>
          <xdr:cNvSpPr>
            <a:spLocks noChangeAspect="1"/>
          </xdr:cNvSpPr>
        </xdr:nvSpPr>
        <xdr:spPr>
          <a:xfrm>
            <a:off x="-3028950" y="819150"/>
            <a:ext cx="11744324" cy="1057275"/>
          </a:xfrm>
          <a:prstGeom prst="rect">
            <a:avLst/>
          </a:prstGeom>
          <a:grp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3200" i="0">
                <a:solidFill>
                  <a:srgbClr val="002060"/>
                </a:solidFill>
                <a:latin typeface="Colonna MT" panose="04020805060202030203" pitchFamily="82" charset="0"/>
                <a:ea typeface="+mn-ea"/>
                <a:cs typeface="+mn-cs"/>
              </a:rPr>
              <a:t>Relatório</a:t>
            </a:r>
            <a:r>
              <a:rPr lang="pt-BR" sz="3200" i="0" baseline="0">
                <a:solidFill>
                  <a:srgbClr val="002060"/>
                </a:solidFill>
                <a:latin typeface="Colonna MT" panose="04020805060202030203" pitchFamily="82" charset="0"/>
                <a:ea typeface="+mn-ea"/>
                <a:cs typeface="+mn-cs"/>
              </a:rPr>
              <a:t> de Produto</a:t>
            </a:r>
            <a:endParaRPr lang="pt-BR" sz="3200" i="0">
              <a:solidFill>
                <a:srgbClr val="002060"/>
              </a:solidFill>
              <a:latin typeface="Colonna MT" panose="04020805060202030203" pitchFamily="82" charset="0"/>
              <a:ea typeface="+mn-ea"/>
              <a:cs typeface="+mn-cs"/>
            </a:endParaRPr>
          </a:p>
        </xdr:txBody>
      </xdr:sp>
      <xdr:sp macro="" textlink="">
        <xdr:nvSpPr>
          <xdr:cNvPr id="52" name="Fluxograma: Atraso 51">
            <a:extLst>
              <a:ext uri="{FF2B5EF4-FFF2-40B4-BE49-F238E27FC236}">
                <a16:creationId xmlns:a16="http://schemas.microsoft.com/office/drawing/2014/main" id="{00000000-0008-0000-0500-000034000000}"/>
              </a:ext>
            </a:extLst>
          </xdr:cNvPr>
          <xdr:cNvSpPr>
            <a:spLocks noChangeAspect="1"/>
          </xdr:cNvSpPr>
        </xdr:nvSpPr>
        <xdr:spPr>
          <a:xfrm>
            <a:off x="8715374" y="828675"/>
            <a:ext cx="376785" cy="1047750"/>
          </a:xfrm>
          <a:prstGeom prst="flowChartDelay">
            <a:avLst/>
          </a:prstGeom>
          <a:grp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600">
              <a:solidFill>
                <a:srgbClr val="002060"/>
              </a:solidFill>
              <a:latin typeface="Colonna MT" panose="04020805060202030203" pitchFamily="82" charset="0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10</xdr:col>
      <xdr:colOff>333375</xdr:colOff>
      <xdr:row>12</xdr:row>
      <xdr:rowOff>47625</xdr:rowOff>
    </xdr:from>
    <xdr:to>
      <xdr:col>11</xdr:col>
      <xdr:colOff>93285</xdr:colOff>
      <xdr:row>14</xdr:row>
      <xdr:rowOff>21746</xdr:rowOff>
    </xdr:to>
    <xdr:pic>
      <xdr:nvPicPr>
        <xdr:cNvPr id="57" name="Gráfico 56" descr="Impressora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8201025" y="2600325"/>
          <a:ext cx="369510" cy="355121"/>
        </a:xfrm>
        <a:prstGeom prst="rect">
          <a:avLst/>
        </a:prstGeom>
      </xdr:spPr>
    </xdr:pic>
    <xdr:clientData/>
  </xdr:twoCellAnchor>
  <xdr:twoCellAnchor editAs="absolute">
    <xdr:from>
      <xdr:col>14</xdr:col>
      <xdr:colOff>476250</xdr:colOff>
      <xdr:row>5</xdr:row>
      <xdr:rowOff>47625</xdr:rowOff>
    </xdr:from>
    <xdr:to>
      <xdr:col>15</xdr:col>
      <xdr:colOff>400124</xdr:colOff>
      <xdr:row>7</xdr:row>
      <xdr:rowOff>104836</xdr:rowOff>
    </xdr:to>
    <xdr:pic macro="[0]!impressao">
      <xdr:nvPicPr>
        <xdr:cNvPr id="58" name="Imagem 57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1410950" y="1095375"/>
          <a:ext cx="533474" cy="438211"/>
        </a:xfrm>
        <a:prstGeom prst="rect">
          <a:avLst/>
        </a:prstGeom>
      </xdr:spPr>
    </xdr:pic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15</xdr:col>
      <xdr:colOff>695324</xdr:colOff>
      <xdr:row>9</xdr:row>
      <xdr:rowOff>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>
          <a:spLocks noChangeAspect="1"/>
        </xdr:cNvSpPr>
      </xdr:nvSpPr>
      <xdr:spPr>
        <a:xfrm>
          <a:off x="0" y="0"/>
          <a:ext cx="12334874" cy="162877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25000"/>
          </a:blip>
          <a:srcRect/>
          <a:tile tx="0" ty="0" sx="100000" sy="100000" flip="none" algn="tl"/>
        </a:blip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 b="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 fPrintsWithSheet="0"/>
  </xdr:twoCellAnchor>
  <xdr:twoCellAnchor editAs="absolute">
    <xdr:from>
      <xdr:col>0</xdr:col>
      <xdr:colOff>0</xdr:colOff>
      <xdr:row>0</xdr:row>
      <xdr:rowOff>0</xdr:rowOff>
    </xdr:from>
    <xdr:to>
      <xdr:col>15</xdr:col>
      <xdr:colOff>104774</xdr:colOff>
      <xdr:row>5</xdr:row>
      <xdr:rowOff>152400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spect="1"/>
        </xdr:cNvSpPr>
      </xdr:nvSpPr>
      <xdr:spPr>
        <a:xfrm>
          <a:off x="0" y="0"/>
          <a:ext cx="11744324" cy="1057275"/>
        </a:xfrm>
        <a:prstGeom prst="rect">
          <a:avLst/>
        </a:prstGeom>
        <a:solidFill>
          <a:srgbClr val="002060">
            <a:alpha val="86000"/>
          </a:srgb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 fPrintsWithSheet="0"/>
  </xdr:twoCellAnchor>
  <xdr:twoCellAnchor editAs="absolute">
    <xdr:from>
      <xdr:col>15</xdr:col>
      <xdr:colOff>104774</xdr:colOff>
      <xdr:row>0</xdr:row>
      <xdr:rowOff>9525</xdr:rowOff>
    </xdr:from>
    <xdr:to>
      <xdr:col>15</xdr:col>
      <xdr:colOff>481559</xdr:colOff>
      <xdr:row>5</xdr:row>
      <xdr:rowOff>152400</xdr:rowOff>
    </xdr:to>
    <xdr:sp macro="" textlink="">
      <xdr:nvSpPr>
        <xdr:cNvPr id="4" name="Fluxograma: Atraso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>
          <a:spLocks noChangeAspect="1"/>
        </xdr:cNvSpPr>
      </xdr:nvSpPr>
      <xdr:spPr>
        <a:xfrm>
          <a:off x="11744324" y="9525"/>
          <a:ext cx="376785" cy="1047750"/>
        </a:xfrm>
        <a:prstGeom prst="flowChartDelay">
          <a:avLst/>
        </a:prstGeom>
        <a:solidFill>
          <a:srgbClr val="002060">
            <a:alpha val="86000"/>
          </a:srgb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 fPrintsWithSheet="0"/>
  </xdr:twoCellAnchor>
  <xdr:twoCellAnchor editAs="absolute">
    <xdr:from>
      <xdr:col>1</xdr:col>
      <xdr:colOff>424412</xdr:colOff>
      <xdr:row>0</xdr:row>
      <xdr:rowOff>38099</xdr:rowOff>
    </xdr:from>
    <xdr:to>
      <xdr:col>2</xdr:col>
      <xdr:colOff>176762</xdr:colOff>
      <xdr:row>3</xdr:row>
      <xdr:rowOff>133349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pSpPr>
          <a:grpSpLocks noChangeAspect="1"/>
        </xdr:cNvGrpSpPr>
      </xdr:nvGrpSpPr>
      <xdr:grpSpPr>
        <a:xfrm>
          <a:off x="1910312" y="38099"/>
          <a:ext cx="990600" cy="638175"/>
          <a:chOff x="1843637" y="38099"/>
          <a:chExt cx="990600" cy="638175"/>
        </a:xfrm>
      </xdr:grpSpPr>
      <xdr:sp macro="[0]!menu_1" textlink="">
        <xdr:nvSpPr>
          <xdr:cNvPr id="6" name="Retângulo: Cantos Arredondados 5">
            <a:extLst>
              <a:ext uri="{FF2B5EF4-FFF2-40B4-BE49-F238E27FC236}">
                <a16:creationId xmlns:a16="http://schemas.microsoft.com/office/drawing/2014/main" id="{00000000-0008-0000-0600-000006000000}"/>
              </a:ext>
            </a:extLst>
          </xdr:cNvPr>
          <xdr:cNvSpPr>
            <a:spLocks/>
          </xdr:cNvSpPr>
        </xdr:nvSpPr>
        <xdr:spPr>
          <a:xfrm>
            <a:off x="1843637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Menu</a:t>
            </a:r>
          </a:p>
        </xdr:txBody>
      </xdr:sp>
      <xdr:pic macro="[0]!menu_1">
        <xdr:nvPicPr>
          <xdr:cNvPr id="7" name="Gráfico 6" descr="Início com preenchimento sólido">
            <a:extLst>
              <a:ext uri="{FF2B5EF4-FFF2-40B4-BE49-F238E27FC236}">
                <a16:creationId xmlns:a16="http://schemas.microsoft.com/office/drawing/2014/main" id="{00000000-0008-0000-06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105536" y="38100"/>
            <a:ext cx="504000" cy="369976"/>
          </a:xfrm>
          <a:prstGeom prst="rect">
            <a:avLst/>
          </a:prstGeom>
        </xdr:spPr>
      </xdr:pic>
    </xdr:grpSp>
    <xdr:clientData fPrintsWithSheet="0"/>
  </xdr:twoCellAnchor>
  <xdr:twoCellAnchor editAs="absolute">
    <xdr:from>
      <xdr:col>1</xdr:col>
      <xdr:colOff>243436</xdr:colOff>
      <xdr:row>0</xdr:row>
      <xdr:rowOff>57150</xdr:rowOff>
    </xdr:from>
    <xdr:to>
      <xdr:col>1</xdr:col>
      <xdr:colOff>243436</xdr:colOff>
      <xdr:row>3</xdr:row>
      <xdr:rowOff>35175</xdr:rowOff>
    </xdr:to>
    <xdr:cxnSp macro="">
      <xdr:nvCxnSpPr>
        <xdr:cNvPr id="8" name="Conector reto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CxnSpPr>
          <a:cxnSpLocks noChangeAspect="1"/>
        </xdr:cNvCxnSpPr>
      </xdr:nvCxnSpPr>
      <xdr:spPr>
        <a:xfrm>
          <a:off x="1729336" y="57150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PrintsWithSheet="0"/>
  </xdr:twoCellAnchor>
  <xdr:twoCellAnchor editAs="absolute">
    <xdr:from>
      <xdr:col>2</xdr:col>
      <xdr:colOff>329161</xdr:colOff>
      <xdr:row>0</xdr:row>
      <xdr:rowOff>66675</xdr:rowOff>
    </xdr:from>
    <xdr:to>
      <xdr:col>2</xdr:col>
      <xdr:colOff>329161</xdr:colOff>
      <xdr:row>3</xdr:row>
      <xdr:rowOff>44700</xdr:rowOff>
    </xdr:to>
    <xdr:cxnSp macro="">
      <xdr:nvCxnSpPr>
        <xdr:cNvPr id="9" name="Conector reto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CxnSpPr>
          <a:cxnSpLocks noChangeAspect="1"/>
        </xdr:cNvCxnSpPr>
      </xdr:nvCxnSpPr>
      <xdr:spPr>
        <a:xfrm>
          <a:off x="3053311" y="66675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PrintsWithSheet="0"/>
  </xdr:twoCellAnchor>
  <xdr:twoCellAnchor editAs="absolute">
    <xdr:from>
      <xdr:col>5</xdr:col>
      <xdr:colOff>681586</xdr:colOff>
      <xdr:row>0</xdr:row>
      <xdr:rowOff>66675</xdr:rowOff>
    </xdr:from>
    <xdr:to>
      <xdr:col>5</xdr:col>
      <xdr:colOff>681586</xdr:colOff>
      <xdr:row>3</xdr:row>
      <xdr:rowOff>63750</xdr:rowOff>
    </xdr:to>
    <xdr:cxnSp macro="">
      <xdr:nvCxnSpPr>
        <xdr:cNvPr id="10" name="Conector reto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CxnSpPr>
          <a:cxnSpLocks noChangeAspect="1"/>
        </xdr:cNvCxnSpPr>
      </xdr:nvCxnSpPr>
      <xdr:spPr>
        <a:xfrm>
          <a:off x="4558261" y="66675"/>
          <a:ext cx="0" cy="54000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PrintsWithSheet="0"/>
  </xdr:twoCellAnchor>
  <xdr:twoCellAnchor editAs="absolute">
    <xdr:from>
      <xdr:col>7</xdr:col>
      <xdr:colOff>386311</xdr:colOff>
      <xdr:row>0</xdr:row>
      <xdr:rowOff>66675</xdr:rowOff>
    </xdr:from>
    <xdr:to>
      <xdr:col>7</xdr:col>
      <xdr:colOff>386311</xdr:colOff>
      <xdr:row>3</xdr:row>
      <xdr:rowOff>44700</xdr:rowOff>
    </xdr:to>
    <xdr:cxnSp macro="">
      <xdr:nvCxnSpPr>
        <xdr:cNvPr id="11" name="Conector reto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CxnSpPr>
          <a:cxnSpLocks noChangeAspect="1"/>
        </xdr:cNvCxnSpPr>
      </xdr:nvCxnSpPr>
      <xdr:spPr>
        <a:xfrm>
          <a:off x="6063211" y="66675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PrintsWithSheet="0"/>
  </xdr:twoCellAnchor>
  <xdr:twoCellAnchor editAs="absolute">
    <xdr:from>
      <xdr:col>9</xdr:col>
      <xdr:colOff>395836</xdr:colOff>
      <xdr:row>0</xdr:row>
      <xdr:rowOff>66675</xdr:rowOff>
    </xdr:from>
    <xdr:to>
      <xdr:col>9</xdr:col>
      <xdr:colOff>395836</xdr:colOff>
      <xdr:row>3</xdr:row>
      <xdr:rowOff>44700</xdr:rowOff>
    </xdr:to>
    <xdr:cxnSp macro="">
      <xdr:nvCxnSpPr>
        <xdr:cNvPr id="12" name="Conector reto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CxnSpPr>
          <a:cxnSpLocks noChangeAspect="1"/>
        </xdr:cNvCxnSpPr>
      </xdr:nvCxnSpPr>
      <xdr:spPr>
        <a:xfrm>
          <a:off x="7587211" y="66675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PrintsWithSheet="0"/>
  </xdr:twoCellAnchor>
  <xdr:twoCellAnchor editAs="absolute">
    <xdr:from>
      <xdr:col>11</xdr:col>
      <xdr:colOff>405361</xdr:colOff>
      <xdr:row>0</xdr:row>
      <xdr:rowOff>66675</xdr:rowOff>
    </xdr:from>
    <xdr:to>
      <xdr:col>11</xdr:col>
      <xdr:colOff>405361</xdr:colOff>
      <xdr:row>3</xdr:row>
      <xdr:rowOff>44700</xdr:rowOff>
    </xdr:to>
    <xdr:cxnSp macro="">
      <xdr:nvCxnSpPr>
        <xdr:cNvPr id="13" name="Conector reto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CxnSpPr>
          <a:cxnSpLocks noChangeAspect="1"/>
        </xdr:cNvCxnSpPr>
      </xdr:nvCxnSpPr>
      <xdr:spPr>
        <a:xfrm>
          <a:off x="9092161" y="66675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PrintsWithSheet="0"/>
  </xdr:twoCellAnchor>
  <xdr:twoCellAnchor editAs="absolute">
    <xdr:from>
      <xdr:col>2</xdr:col>
      <xdr:colOff>595862</xdr:colOff>
      <xdr:row>0</xdr:row>
      <xdr:rowOff>38099</xdr:rowOff>
    </xdr:from>
    <xdr:to>
      <xdr:col>5</xdr:col>
      <xdr:colOff>433937</xdr:colOff>
      <xdr:row>3</xdr:row>
      <xdr:rowOff>133349</xdr:rowOff>
    </xdr:to>
    <xdr:grpSp>
      <xdr:nvGrpSpPr>
        <xdr:cNvPr id="14" name="Agrupar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GrpSpPr>
          <a:grpSpLocks noChangeAspect="1"/>
        </xdr:cNvGrpSpPr>
      </xdr:nvGrpSpPr>
      <xdr:grpSpPr>
        <a:xfrm>
          <a:off x="3320012" y="38099"/>
          <a:ext cx="990600" cy="638175"/>
          <a:chOff x="3320012" y="38099"/>
          <a:chExt cx="990600" cy="638175"/>
        </a:xfrm>
      </xdr:grpSpPr>
      <xdr:sp macro="[0]!menu_2" textlink="">
        <xdr:nvSpPr>
          <xdr:cNvPr id="15" name="Retângulo: Cantos Arredondados 14">
            <a:extLst>
              <a:ext uri="{FF2B5EF4-FFF2-40B4-BE49-F238E27FC236}">
                <a16:creationId xmlns:a16="http://schemas.microsoft.com/office/drawing/2014/main" id="{00000000-0008-0000-0600-00000F000000}"/>
              </a:ext>
            </a:extLst>
          </xdr:cNvPr>
          <xdr:cNvSpPr>
            <a:spLocks/>
          </xdr:cNvSpPr>
        </xdr:nvSpPr>
        <xdr:spPr>
          <a:xfrm>
            <a:off x="3320012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Cadastro</a:t>
            </a:r>
          </a:p>
        </xdr:txBody>
      </xdr:sp>
      <xdr:pic macro="[0]!menu_2">
        <xdr:nvPicPr>
          <xdr:cNvPr id="16" name="Gráfico 15" descr="Ciclo com pessoas com preenchimento sólido">
            <a:extLst>
              <a:ext uri="{FF2B5EF4-FFF2-40B4-BE49-F238E27FC236}">
                <a16:creationId xmlns:a16="http://schemas.microsoft.com/office/drawing/2014/main" id="{00000000-0008-0000-0600-000010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3577186" y="38100"/>
            <a:ext cx="504000" cy="370651"/>
          </a:xfrm>
          <a:prstGeom prst="rect">
            <a:avLst/>
          </a:prstGeom>
          <a:effectLst/>
        </xdr:spPr>
      </xdr:pic>
    </xdr:grpSp>
    <xdr:clientData fPrintsWithSheet="0"/>
  </xdr:twoCellAnchor>
  <xdr:twoCellAnchor editAs="absolute">
    <xdr:from>
      <xdr:col>6</xdr:col>
      <xdr:colOff>224387</xdr:colOff>
      <xdr:row>0</xdr:row>
      <xdr:rowOff>38099</xdr:rowOff>
    </xdr:from>
    <xdr:to>
      <xdr:col>7</xdr:col>
      <xdr:colOff>138662</xdr:colOff>
      <xdr:row>3</xdr:row>
      <xdr:rowOff>133349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GrpSpPr>
          <a:grpSpLocks noChangeAspect="1"/>
        </xdr:cNvGrpSpPr>
      </xdr:nvGrpSpPr>
      <xdr:grpSpPr>
        <a:xfrm>
          <a:off x="4824962" y="38099"/>
          <a:ext cx="990600" cy="638175"/>
          <a:chOff x="4824962" y="38099"/>
          <a:chExt cx="990600" cy="638175"/>
        </a:xfrm>
      </xdr:grpSpPr>
      <xdr:sp macro="[0]!relatorios" textlink="">
        <xdr:nvSpPr>
          <xdr:cNvPr id="18" name="Retângulo: Cantos Arredondados 17">
            <a:extLst>
              <a:ext uri="{FF2B5EF4-FFF2-40B4-BE49-F238E27FC236}">
                <a16:creationId xmlns:a16="http://schemas.microsoft.com/office/drawing/2014/main" id="{00000000-0008-0000-0600-000012000000}"/>
              </a:ext>
            </a:extLst>
          </xdr:cNvPr>
          <xdr:cNvSpPr>
            <a:spLocks/>
          </xdr:cNvSpPr>
        </xdr:nvSpPr>
        <xdr:spPr>
          <a:xfrm>
            <a:off x="4824962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Relatórios</a:t>
            </a:r>
          </a:p>
        </xdr:txBody>
      </xdr:sp>
      <xdr:pic macro="[0]!relatorios">
        <xdr:nvPicPr>
          <xdr:cNvPr id="19" name="Gráfico 18" descr="Pesquisa com preenchimento sólido">
            <a:extLst>
              <a:ext uri="{FF2B5EF4-FFF2-40B4-BE49-F238E27FC236}">
                <a16:creationId xmlns:a16="http://schemas.microsoft.com/office/drawing/2014/main" id="{00000000-0008-0000-06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5153025" y="76200"/>
            <a:ext cx="371475" cy="361950"/>
          </a:xfrm>
          <a:prstGeom prst="rect">
            <a:avLst/>
          </a:prstGeom>
          <a:effectLst/>
        </xdr:spPr>
      </xdr:pic>
    </xdr:grpSp>
    <xdr:clientData fPrintsWithSheet="0"/>
  </xdr:twoCellAnchor>
  <xdr:twoCellAnchor editAs="absolute">
    <xdr:from>
      <xdr:col>1</xdr:col>
      <xdr:colOff>291061</xdr:colOff>
      <xdr:row>4</xdr:row>
      <xdr:rowOff>0</xdr:rowOff>
    </xdr:from>
    <xdr:to>
      <xdr:col>15</xdr:col>
      <xdr:colOff>285750</xdr:colOff>
      <xdr:row>5</xdr:row>
      <xdr:rowOff>133350</xdr:rowOff>
    </xdr:to>
    <xdr:sp macro="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>
          <a:spLocks noChangeAspect="1"/>
        </xdr:cNvSpPr>
      </xdr:nvSpPr>
      <xdr:spPr>
        <a:xfrm>
          <a:off x="1776961" y="723900"/>
          <a:ext cx="10148339" cy="314325"/>
        </a:xfrm>
        <a:prstGeom prst="roundRect">
          <a:avLst>
            <a:gd name="adj" fmla="val 17778"/>
          </a:avLst>
        </a:prstGeom>
        <a:solidFill>
          <a:schemeClr val="bg1">
            <a:lumMod val="85000"/>
            <a:alpha val="30000"/>
          </a:schemeClr>
        </a:solidFill>
        <a:ln>
          <a:noFill/>
        </a:ln>
        <a:effectLst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ctr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 fPrintsWithSheet="0"/>
  </xdr:twoCellAnchor>
  <xdr:twoCellAnchor editAs="absolute">
    <xdr:from>
      <xdr:col>13</xdr:col>
      <xdr:colOff>452986</xdr:colOff>
      <xdr:row>0</xdr:row>
      <xdr:rowOff>66675</xdr:rowOff>
    </xdr:from>
    <xdr:to>
      <xdr:col>13</xdr:col>
      <xdr:colOff>452986</xdr:colOff>
      <xdr:row>3</xdr:row>
      <xdr:rowOff>44700</xdr:rowOff>
    </xdr:to>
    <xdr:cxnSp macro="">
      <xdr:nvCxnSpPr>
        <xdr:cNvPr id="21" name="Conector reto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CxnSpPr>
          <a:cxnSpLocks noChangeAspect="1"/>
        </xdr:cNvCxnSpPr>
      </xdr:nvCxnSpPr>
      <xdr:spPr>
        <a:xfrm>
          <a:off x="10644736" y="66675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PrintsWithSheet="0"/>
  </xdr:twoCellAnchor>
  <xdr:twoCellAnchor editAs="absolute">
    <xdr:from>
      <xdr:col>11</xdr:col>
      <xdr:colOff>719687</xdr:colOff>
      <xdr:row>0</xdr:row>
      <xdr:rowOff>38099</xdr:rowOff>
    </xdr:from>
    <xdr:to>
      <xdr:col>13</xdr:col>
      <xdr:colOff>205337</xdr:colOff>
      <xdr:row>3</xdr:row>
      <xdr:rowOff>133349</xdr:rowOff>
    </xdr:to>
    <xdr:grpSp>
      <xdr:nvGrpSpPr>
        <xdr:cNvPr id="22" name="Agrupar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GrpSpPr>
          <a:grpSpLocks noChangeAspect="1"/>
        </xdr:cNvGrpSpPr>
      </xdr:nvGrpSpPr>
      <xdr:grpSpPr>
        <a:xfrm>
          <a:off x="9406487" y="38099"/>
          <a:ext cx="990600" cy="638175"/>
          <a:chOff x="9406487" y="38099"/>
          <a:chExt cx="990600" cy="638175"/>
        </a:xfrm>
      </xdr:grpSpPr>
      <xdr:sp macro="[0]!manutencao1" textlink="">
        <xdr:nvSpPr>
          <xdr:cNvPr id="23" name="Retângulo: Cantos Arredondados 22">
            <a:extLst>
              <a:ext uri="{FF2B5EF4-FFF2-40B4-BE49-F238E27FC236}">
                <a16:creationId xmlns:a16="http://schemas.microsoft.com/office/drawing/2014/main" id="{00000000-0008-0000-0600-000017000000}"/>
              </a:ext>
            </a:extLst>
          </xdr:cNvPr>
          <xdr:cNvSpPr>
            <a:spLocks/>
          </xdr:cNvSpPr>
        </xdr:nvSpPr>
        <xdr:spPr>
          <a:xfrm>
            <a:off x="9406487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Manutenção</a:t>
            </a:r>
          </a:p>
        </xdr:txBody>
      </xdr:sp>
      <xdr:pic macro="[0]!manutencao1">
        <xdr:nvPicPr>
          <xdr:cNvPr id="24" name="Gráfico 23" descr="Engrenagens com preenchimento sólido">
            <a:extLst>
              <a:ext uri="{FF2B5EF4-FFF2-40B4-BE49-F238E27FC236}">
                <a16:creationId xmlns:a16="http://schemas.microsoft.com/office/drawing/2014/main" id="{00000000-0008-0000-0600-00001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9667875" y="76200"/>
            <a:ext cx="417600" cy="369975"/>
          </a:xfrm>
          <a:prstGeom prst="rect">
            <a:avLst/>
          </a:prstGeom>
        </xdr:spPr>
      </xdr:pic>
    </xdr:grpSp>
    <xdr:clientData fPrintsWithSheet="0"/>
  </xdr:twoCellAnchor>
  <xdr:twoCellAnchor editAs="absolute">
    <xdr:from>
      <xdr:col>9</xdr:col>
      <xdr:colOff>672062</xdr:colOff>
      <xdr:row>0</xdr:row>
      <xdr:rowOff>38099</xdr:rowOff>
    </xdr:from>
    <xdr:to>
      <xdr:col>11</xdr:col>
      <xdr:colOff>167237</xdr:colOff>
      <xdr:row>3</xdr:row>
      <xdr:rowOff>133349</xdr:rowOff>
    </xdr:to>
    <xdr:grpSp>
      <xdr:nvGrpSpPr>
        <xdr:cNvPr id="25" name="Agrupar 24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GrpSpPr>
          <a:grpSpLocks noChangeAspect="1"/>
        </xdr:cNvGrpSpPr>
      </xdr:nvGrpSpPr>
      <xdr:grpSpPr>
        <a:xfrm>
          <a:off x="7863437" y="38099"/>
          <a:ext cx="990600" cy="638175"/>
          <a:chOff x="7863437" y="38099"/>
          <a:chExt cx="990600" cy="638175"/>
        </a:xfrm>
      </xdr:grpSpPr>
      <xdr:sp macro="[0]!grafico" textlink="">
        <xdr:nvSpPr>
          <xdr:cNvPr id="26" name="Retângulo: Cantos Arredondados 25">
            <a:extLst>
              <a:ext uri="{FF2B5EF4-FFF2-40B4-BE49-F238E27FC236}">
                <a16:creationId xmlns:a16="http://schemas.microsoft.com/office/drawing/2014/main" id="{00000000-0008-0000-0600-00001A000000}"/>
              </a:ext>
            </a:extLst>
          </xdr:cNvPr>
          <xdr:cNvSpPr>
            <a:spLocks/>
          </xdr:cNvSpPr>
        </xdr:nvSpPr>
        <xdr:spPr>
          <a:xfrm>
            <a:off x="7863437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Dashboard</a:t>
            </a:r>
          </a:p>
        </xdr:txBody>
      </xdr:sp>
      <xdr:pic macro="[0]!grafico">
        <xdr:nvPicPr>
          <xdr:cNvPr id="27" name="Gráfico 26" descr="Velocímetro baixo com preenchimento sólido">
            <a:extLst>
              <a:ext uri="{FF2B5EF4-FFF2-40B4-BE49-F238E27FC236}">
                <a16:creationId xmlns:a16="http://schemas.microsoft.com/office/drawing/2014/main" id="{00000000-0008-0000-0600-00001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8143875" y="38100"/>
            <a:ext cx="417600" cy="369975"/>
          </a:xfrm>
          <a:prstGeom prst="rect">
            <a:avLst/>
          </a:prstGeom>
        </xdr:spPr>
      </xdr:pic>
    </xdr:grpSp>
    <xdr:clientData fPrintsWithSheet="0"/>
  </xdr:twoCellAnchor>
  <xdr:twoCellAnchor editAs="absolute">
    <xdr:from>
      <xdr:col>7</xdr:col>
      <xdr:colOff>672062</xdr:colOff>
      <xdr:row>0</xdr:row>
      <xdr:rowOff>38099</xdr:rowOff>
    </xdr:from>
    <xdr:to>
      <xdr:col>9</xdr:col>
      <xdr:colOff>148187</xdr:colOff>
      <xdr:row>3</xdr:row>
      <xdr:rowOff>133349</xdr:rowOff>
    </xdr:to>
    <xdr:grpSp>
      <xdr:nvGrpSpPr>
        <xdr:cNvPr id="28" name="Agrupar 27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GrpSpPr>
          <a:grpSpLocks noChangeAspect="1"/>
        </xdr:cNvGrpSpPr>
      </xdr:nvGrpSpPr>
      <xdr:grpSpPr>
        <a:xfrm>
          <a:off x="6348962" y="38099"/>
          <a:ext cx="990600" cy="638175"/>
          <a:chOff x="6348962" y="38099"/>
          <a:chExt cx="990600" cy="638175"/>
        </a:xfrm>
      </xdr:grpSpPr>
      <xdr:sp macro="[0]!fluxo_caixa" textlink="">
        <xdr:nvSpPr>
          <xdr:cNvPr id="29" name="Retângulo: Cantos Arredondados 28">
            <a:extLst>
              <a:ext uri="{FF2B5EF4-FFF2-40B4-BE49-F238E27FC236}">
                <a16:creationId xmlns:a16="http://schemas.microsoft.com/office/drawing/2014/main" id="{00000000-0008-0000-0600-00001D000000}"/>
              </a:ext>
            </a:extLst>
          </xdr:cNvPr>
          <xdr:cNvSpPr>
            <a:spLocks/>
          </xdr:cNvSpPr>
        </xdr:nvSpPr>
        <xdr:spPr>
          <a:xfrm>
            <a:off x="6348962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Fluxo</a:t>
            </a:r>
            <a:r>
              <a:rPr lang="pt-BR" sz="1100" baseline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Caixa</a:t>
            </a:r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 macro="[0]!fluxo_caixa">
        <xdr:nvPicPr>
          <xdr:cNvPr id="30" name="Gráfico 29" descr="Registrar">
            <a:extLst>
              <a:ext uri="{FF2B5EF4-FFF2-40B4-BE49-F238E27FC236}">
                <a16:creationId xmlns:a16="http://schemas.microsoft.com/office/drawing/2014/main" id="{00000000-0008-0000-0600-00001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6657975" y="85725"/>
            <a:ext cx="371475" cy="371475"/>
          </a:xfrm>
          <a:prstGeom prst="rect">
            <a:avLst/>
          </a:prstGeom>
        </xdr:spPr>
      </xdr:pic>
    </xdr:grpSp>
    <xdr:clientData fPrintsWithSheet="0"/>
  </xdr:twoCellAnchor>
  <xdr:twoCellAnchor editAs="absolute">
    <xdr:from>
      <xdr:col>0</xdr:col>
      <xdr:colOff>37060</xdr:colOff>
      <xdr:row>0</xdr:row>
      <xdr:rowOff>133350</xdr:rowOff>
    </xdr:from>
    <xdr:to>
      <xdr:col>1</xdr:col>
      <xdr:colOff>295275</xdr:colOff>
      <xdr:row>5</xdr:row>
      <xdr:rowOff>37264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GrpSpPr/>
      </xdr:nvGrpSpPr>
      <xdr:grpSpPr>
        <a:xfrm>
          <a:off x="37060" y="133350"/>
          <a:ext cx="1744115" cy="808789"/>
          <a:chOff x="1519281" y="1759058"/>
          <a:chExt cx="8754120" cy="1738273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00000000-0008-0000-0600-000020000000}"/>
              </a:ext>
            </a:extLst>
          </xdr:cNvPr>
          <xdr:cNvSpPr/>
        </xdr:nvSpPr>
        <xdr:spPr>
          <a:xfrm>
            <a:off x="3959188" y="1759058"/>
            <a:ext cx="4480405" cy="576593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marL="0" indent="0" algn="ctr"/>
            <a:r>
              <a:rPr lang="pt-BR" sz="1050" b="1" cap="none" spc="0">
                <a:ln w="10160">
                  <a:noFill/>
                  <a:prstDash val="solid"/>
                </a:ln>
                <a:solidFill>
                  <a:schemeClr val="bg1">
                    <a:lumMod val="65000"/>
                  </a:schemeClr>
                </a:solidFill>
                <a:effectLst>
                  <a:outerShdw blurRad="38100" dist="22860" dir="5400000" algn="tl" rotWithShape="0">
                    <a:srgbClr val="000000">
                      <a:alpha val="30000"/>
                    </a:srgbClr>
                  </a:outerShdw>
                </a:effectLst>
                <a:latin typeface="Teutonic No3" panose="02000000000000000000" pitchFamily="2" charset="0"/>
                <a:ea typeface="+mn-ea"/>
                <a:cs typeface="+mn-cs"/>
              </a:rPr>
              <a:t>Confeccoes</a:t>
            </a:r>
            <a:endParaRPr lang="pt-BR" sz="3200" b="1" cap="none" spc="0">
              <a:ln w="10160">
                <a:noFill/>
                <a:prstDash val="solid"/>
              </a:ln>
              <a:solidFill>
                <a:schemeClr val="bg1">
                  <a:lumMod val="65000"/>
                </a:schemeClr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Teutonic No3" panose="02000000000000000000" pitchFamily="2" charset="0"/>
              <a:ea typeface="+mn-ea"/>
              <a:cs typeface="+mn-cs"/>
            </a:endParaRPr>
          </a:p>
        </xdr:txBody>
      </xdr:sp>
      <xdr:sp macro="" textlink="">
        <xdr:nvSpPr>
          <xdr:cNvPr id="33" name="Retângulo 32">
            <a:extLst>
              <a:ext uri="{FF2B5EF4-FFF2-40B4-BE49-F238E27FC236}">
                <a16:creationId xmlns:a16="http://schemas.microsoft.com/office/drawing/2014/main" id="{00000000-0008-0000-0600-000021000000}"/>
              </a:ext>
            </a:extLst>
          </xdr:cNvPr>
          <xdr:cNvSpPr/>
        </xdr:nvSpPr>
        <xdr:spPr>
          <a:xfrm>
            <a:off x="1519281" y="2147080"/>
            <a:ext cx="8754120" cy="1350251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3200" b="1" cap="none" spc="0">
                <a:ln w="10160">
                  <a:noFill/>
                  <a:prstDash val="solid"/>
                </a:ln>
                <a:solidFill>
                  <a:schemeClr val="bg1">
                    <a:lumMod val="65000"/>
                  </a:schemeClr>
                </a:solidFill>
                <a:effectLst>
                  <a:outerShdw blurRad="38100" dist="22860" dir="5400000" algn="tl" rotWithShape="0">
                    <a:srgbClr val="000000">
                      <a:alpha val="30000"/>
                    </a:srgbClr>
                  </a:outerShdw>
                </a:effectLst>
                <a:latin typeface="Teutonic No3" panose="02000000000000000000" pitchFamily="2" charset="0"/>
              </a:rPr>
              <a:t>Dedicar</a:t>
            </a:r>
            <a:endParaRPr lang="pt-BR" sz="4000" b="1" cap="none" spc="0">
              <a:ln w="10160">
                <a:noFill/>
                <a:prstDash val="solid"/>
              </a:ln>
              <a:solidFill>
                <a:schemeClr val="bg1">
                  <a:lumMod val="65000"/>
                </a:schemeClr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Teutonic No3" panose="02000000000000000000" pitchFamily="2" charset="0"/>
            </a:endParaRPr>
          </a:p>
        </xdr:txBody>
      </xdr:sp>
    </xdr:grpSp>
    <xdr:clientData/>
  </xdr:twoCellAnchor>
  <xdr:twoCellAnchor editAs="absolute">
    <xdr:from>
      <xdr:col>13</xdr:col>
      <xdr:colOff>552450</xdr:colOff>
      <xdr:row>0</xdr:row>
      <xdr:rowOff>66675</xdr:rowOff>
    </xdr:from>
    <xdr:to>
      <xdr:col>15</xdr:col>
      <xdr:colOff>95250</xdr:colOff>
      <xdr:row>3</xdr:row>
      <xdr:rowOff>161925</xdr:rowOff>
    </xdr:to>
    <xdr:grpSp>
      <xdr:nvGrpSpPr>
        <xdr:cNvPr id="34" name="Agrupar 33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GrpSpPr/>
      </xdr:nvGrpSpPr>
      <xdr:grpSpPr>
        <a:xfrm>
          <a:off x="10744200" y="66675"/>
          <a:ext cx="990600" cy="638175"/>
          <a:chOff x="10797137" y="47625"/>
          <a:chExt cx="990600" cy="638175"/>
        </a:xfrm>
      </xdr:grpSpPr>
      <xdr:sp macro="[0]!producao" textlink="">
        <xdr:nvSpPr>
          <xdr:cNvPr id="35" name="Retângulo: Cantos Arredondados 34">
            <a:extLst>
              <a:ext uri="{FF2B5EF4-FFF2-40B4-BE49-F238E27FC236}">
                <a16:creationId xmlns:a16="http://schemas.microsoft.com/office/drawing/2014/main" id="{00000000-0008-0000-0600-000023000000}"/>
              </a:ext>
            </a:extLst>
          </xdr:cNvPr>
          <xdr:cNvSpPr>
            <a:spLocks/>
          </xdr:cNvSpPr>
        </xdr:nvSpPr>
        <xdr:spPr>
          <a:xfrm>
            <a:off x="10797137" y="47625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2000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Produção</a:t>
            </a:r>
          </a:p>
        </xdr:txBody>
      </xdr:sp>
      <xdr:pic macro="[0]!producao">
        <xdr:nvPicPr>
          <xdr:cNvPr id="36" name="Imagem 35">
            <a:extLst>
              <a:ext uri="{FF2B5EF4-FFF2-40B4-BE49-F238E27FC236}">
                <a16:creationId xmlns:a16="http://schemas.microsoft.com/office/drawing/2014/main" id="{00000000-0008-0000-0600-00002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colorTemperature colorTemp="8284"/>
                    </a14:imgEffect>
                    <a14:imgEffect>
                      <a14:brightnessContrast bright="35000" contrast="4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10978486" y="104776"/>
            <a:ext cx="661064" cy="352424"/>
          </a:xfrm>
          <a:prstGeom prst="rect">
            <a:avLst/>
          </a:prstGeom>
          <a:noFill/>
          <a:ln>
            <a:noFill/>
          </a:ln>
        </xdr:spPr>
      </xdr:pic>
    </xdr:grpSp>
    <xdr:clientData fPrintsWithSheet="0"/>
  </xdr:twoCellAnchor>
  <xdr:twoCellAnchor editAs="absolute">
    <xdr:from>
      <xdr:col>1</xdr:col>
      <xdr:colOff>409574</xdr:colOff>
      <xdr:row>4</xdr:row>
      <xdr:rowOff>9524</xdr:rowOff>
    </xdr:from>
    <xdr:to>
      <xdr:col>2</xdr:col>
      <xdr:colOff>742950</xdr:colOff>
      <xdr:row>5</xdr:row>
      <xdr:rowOff>142874</xdr:rowOff>
    </xdr:to>
    <xdr:grpSp>
      <xdr:nvGrpSpPr>
        <xdr:cNvPr id="37" name="Agrupar 36"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GrpSpPr/>
      </xdr:nvGrpSpPr>
      <xdr:grpSpPr>
        <a:xfrm>
          <a:off x="1895474" y="733424"/>
          <a:ext cx="1571626" cy="314325"/>
          <a:chOff x="1895474" y="733424"/>
          <a:chExt cx="1571626" cy="314325"/>
        </a:xfrm>
      </xdr:grpSpPr>
      <xdr:sp macro="[0]!cad_producao" textlink="">
        <xdr:nvSpPr>
          <xdr:cNvPr id="38" name="Retângulo: Cantos Arredondados 37">
            <a:extLst>
              <a:ext uri="{FF2B5EF4-FFF2-40B4-BE49-F238E27FC236}">
                <a16:creationId xmlns:a16="http://schemas.microsoft.com/office/drawing/2014/main" id="{00000000-0008-0000-0600-000026000000}"/>
              </a:ext>
            </a:extLst>
          </xdr:cNvPr>
          <xdr:cNvSpPr>
            <a:spLocks/>
          </xdr:cNvSpPr>
        </xdr:nvSpPr>
        <xdr:spPr>
          <a:xfrm>
            <a:off x="1895474" y="750899"/>
            <a:ext cx="1571626" cy="270000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2200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        Cadastro Produto   </a:t>
            </a:r>
          </a:p>
        </xdr:txBody>
      </xdr:sp>
      <xdr:pic macro="[0]!cad_producao">
        <xdr:nvPicPr>
          <xdr:cNvPr id="39" name="Gráfico 38" descr="Código de Barras">
            <a:extLst>
              <a:ext uri="{FF2B5EF4-FFF2-40B4-BE49-F238E27FC236}">
                <a16:creationId xmlns:a16="http://schemas.microsoft.com/office/drawing/2014/main" id="{00000000-0008-0000-0600-00002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7"/>
              </a:ext>
            </a:extLst>
          </a:blip>
          <a:stretch>
            <a:fillRect/>
          </a:stretch>
        </xdr:blipFill>
        <xdr:spPr>
          <a:xfrm>
            <a:off x="1971674" y="733424"/>
            <a:ext cx="314325" cy="314325"/>
          </a:xfrm>
          <a:prstGeom prst="rect">
            <a:avLst/>
          </a:prstGeom>
        </xdr:spPr>
      </xdr:pic>
    </xdr:grpSp>
    <xdr:clientData fPrintsWithSheet="0"/>
  </xdr:twoCellAnchor>
  <xdr:twoCellAnchor editAs="absolute">
    <xdr:from>
      <xdr:col>2</xdr:col>
      <xdr:colOff>809624</xdr:colOff>
      <xdr:row>4</xdr:row>
      <xdr:rowOff>3950</xdr:rowOff>
    </xdr:from>
    <xdr:to>
      <xdr:col>6</xdr:col>
      <xdr:colOff>609600</xdr:colOff>
      <xdr:row>5</xdr:row>
      <xdr:rowOff>133350</xdr:rowOff>
    </xdr:to>
    <xdr:grpSp>
      <xdr:nvGrpSpPr>
        <xdr:cNvPr id="40" name="Agrupar 39"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GrpSpPr/>
      </xdr:nvGrpSpPr>
      <xdr:grpSpPr>
        <a:xfrm>
          <a:off x="3533774" y="727850"/>
          <a:ext cx="1676401" cy="310375"/>
          <a:chOff x="3533774" y="721500"/>
          <a:chExt cx="1676401" cy="316725"/>
        </a:xfrm>
      </xdr:grpSpPr>
      <xdr:sp macro="[0]!Cont_producao" textlink="">
        <xdr:nvSpPr>
          <xdr:cNvPr id="41" name="Retângulo: Cantos Arredondados 40">
            <a:extLst>
              <a:ext uri="{FF2B5EF4-FFF2-40B4-BE49-F238E27FC236}">
                <a16:creationId xmlns:a16="http://schemas.microsoft.com/office/drawing/2014/main" id="{00000000-0008-0000-0600-000029000000}"/>
              </a:ext>
            </a:extLst>
          </xdr:cNvPr>
          <xdr:cNvSpPr>
            <a:spLocks/>
          </xdr:cNvSpPr>
        </xdr:nvSpPr>
        <xdr:spPr>
          <a:xfrm>
            <a:off x="3533774" y="749971"/>
            <a:ext cx="1676401" cy="270711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2200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     Controle Produção</a:t>
            </a:r>
          </a:p>
        </xdr:txBody>
      </xdr:sp>
      <xdr:pic macro="[0]!Cont_producao">
        <xdr:nvPicPr>
          <xdr:cNvPr id="42" name="Gráfico 41" descr="Fábrica">
            <a:extLst>
              <a:ext uri="{FF2B5EF4-FFF2-40B4-BE49-F238E27FC236}">
                <a16:creationId xmlns:a16="http://schemas.microsoft.com/office/drawing/2014/main" id="{00000000-0008-0000-0600-00002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9"/>
              </a:ext>
            </a:extLst>
          </a:blip>
          <a:stretch>
            <a:fillRect/>
          </a:stretch>
        </xdr:blipFill>
        <xdr:spPr>
          <a:xfrm>
            <a:off x="3636150" y="721500"/>
            <a:ext cx="316725" cy="316725"/>
          </a:xfrm>
          <a:prstGeom prst="rect">
            <a:avLst/>
          </a:prstGeom>
        </xdr:spPr>
      </xdr:pic>
    </xdr:grpSp>
    <xdr:clientData fPrintsWithSheet="0"/>
  </xdr:twoCellAnchor>
  <xdr:twoCellAnchor editAs="absolute">
    <xdr:from>
      <xdr:col>6</xdr:col>
      <xdr:colOff>685800</xdr:colOff>
      <xdr:row>4</xdr:row>
      <xdr:rowOff>28575</xdr:rowOff>
    </xdr:from>
    <xdr:to>
      <xdr:col>8</xdr:col>
      <xdr:colOff>495301</xdr:colOff>
      <xdr:row>5</xdr:row>
      <xdr:rowOff>118311</xdr:rowOff>
    </xdr:to>
    <xdr:grpSp>
      <xdr:nvGrpSpPr>
        <xdr:cNvPr id="43" name="Agrupar 42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GrpSpPr/>
      </xdr:nvGrpSpPr>
      <xdr:grpSpPr>
        <a:xfrm>
          <a:off x="5286375" y="752475"/>
          <a:ext cx="1676401" cy="270711"/>
          <a:chOff x="5286374" y="749971"/>
          <a:chExt cx="1676401" cy="270711"/>
        </a:xfrm>
      </xdr:grpSpPr>
      <xdr:sp macro="[0]!rel_producao" textlink="">
        <xdr:nvSpPr>
          <xdr:cNvPr id="44" name="Retângulo: Cantos Arredondados 43">
            <a:extLst>
              <a:ext uri="{FF2B5EF4-FFF2-40B4-BE49-F238E27FC236}">
                <a16:creationId xmlns:a16="http://schemas.microsoft.com/office/drawing/2014/main" id="{00000000-0008-0000-0600-00002C000000}"/>
              </a:ext>
            </a:extLst>
          </xdr:cNvPr>
          <xdr:cNvSpPr>
            <a:spLocks/>
          </xdr:cNvSpPr>
        </xdr:nvSpPr>
        <xdr:spPr>
          <a:xfrm>
            <a:off x="5286374" y="749971"/>
            <a:ext cx="1676401" cy="270711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2200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     Relatorio</a:t>
            </a:r>
            <a:r>
              <a:rPr lang="pt-BR" sz="1100" baseline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Produto</a:t>
            </a:r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 macro="[0]!rel_producao">
        <xdr:nvPicPr>
          <xdr:cNvPr id="45" name="Gráfico 44" descr="Pesquisa com preenchimento sólido">
            <a:extLst>
              <a:ext uri="{FF2B5EF4-FFF2-40B4-BE49-F238E27FC236}">
                <a16:creationId xmlns:a16="http://schemas.microsoft.com/office/drawing/2014/main" id="{00000000-0008-0000-0600-00002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5425038" y="762000"/>
            <a:ext cx="244392" cy="238126"/>
          </a:xfrm>
          <a:prstGeom prst="rect">
            <a:avLst/>
          </a:prstGeom>
          <a:effectLst/>
        </xdr:spPr>
      </xdr:pic>
    </xdr:grpSp>
    <xdr:clientData fPrintsWithSheet="0"/>
  </xdr:twoCellAnchor>
  <xdr:twoCellAnchor editAs="absolute">
    <xdr:from>
      <xdr:col>8</xdr:col>
      <xdr:colOff>571500</xdr:colOff>
      <xdr:row>4</xdr:row>
      <xdr:rowOff>28575</xdr:rowOff>
    </xdr:from>
    <xdr:to>
      <xdr:col>11</xdr:col>
      <xdr:colOff>28576</xdr:colOff>
      <xdr:row>5</xdr:row>
      <xdr:rowOff>118311</xdr:rowOff>
    </xdr:to>
    <xdr:grpSp>
      <xdr:nvGrpSpPr>
        <xdr:cNvPr id="46" name="Agrupar 45">
          <a:extLst>
            <a:ext uri="{FF2B5EF4-FFF2-40B4-BE49-F238E27FC236}">
              <a16:creationId xmlns:a16="http://schemas.microsoft.com/office/drawing/2014/main" id="{00000000-0008-0000-0600-00002E000000}"/>
            </a:ext>
          </a:extLst>
        </xdr:cNvPr>
        <xdr:cNvGrpSpPr/>
      </xdr:nvGrpSpPr>
      <xdr:grpSpPr>
        <a:xfrm>
          <a:off x="7038975" y="752475"/>
          <a:ext cx="1676401" cy="270711"/>
          <a:chOff x="7038974" y="749971"/>
          <a:chExt cx="1676401" cy="270711"/>
        </a:xfrm>
      </xdr:grpSpPr>
      <xdr:sp macro="[0]!rel_acompanhamento" textlink="">
        <xdr:nvSpPr>
          <xdr:cNvPr id="47" name="Retângulo: Cantos Arredondados 46">
            <a:extLst>
              <a:ext uri="{FF2B5EF4-FFF2-40B4-BE49-F238E27FC236}">
                <a16:creationId xmlns:a16="http://schemas.microsoft.com/office/drawing/2014/main" id="{00000000-0008-0000-0600-00002F000000}"/>
              </a:ext>
            </a:extLst>
          </xdr:cNvPr>
          <xdr:cNvSpPr>
            <a:spLocks/>
          </xdr:cNvSpPr>
        </xdr:nvSpPr>
        <xdr:spPr>
          <a:xfrm>
            <a:off x="7038974" y="749971"/>
            <a:ext cx="1676401" cy="270711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2200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     Acomp.</a:t>
            </a:r>
            <a:r>
              <a:rPr lang="pt-BR" sz="1100" baseline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Produção</a:t>
            </a:r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 macro="[0]!rel_acompanhamento">
        <xdr:nvPicPr>
          <xdr:cNvPr id="48" name="Gráfico 47" descr="Tendência ascendente">
            <a:extLst>
              <a:ext uri="{FF2B5EF4-FFF2-40B4-BE49-F238E27FC236}">
                <a16:creationId xmlns:a16="http://schemas.microsoft.com/office/drawing/2014/main" id="{00000000-0008-0000-0600-00003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1"/>
              </a:ext>
            </a:extLst>
          </a:blip>
          <a:stretch>
            <a:fillRect/>
          </a:stretch>
        </xdr:blipFill>
        <xdr:spPr>
          <a:xfrm>
            <a:off x="7191375" y="771525"/>
            <a:ext cx="238125" cy="238125"/>
          </a:xfrm>
          <a:prstGeom prst="rect">
            <a:avLst/>
          </a:prstGeom>
        </xdr:spPr>
      </xdr:pic>
    </xdr:grpSp>
    <xdr:clientData fPrintsWithSheet="0"/>
  </xdr:twoCellAnchor>
  <xdr:twoCellAnchor editAs="absolute">
    <xdr:from>
      <xdr:col>0</xdr:col>
      <xdr:colOff>0</xdr:colOff>
      <xdr:row>5</xdr:row>
      <xdr:rowOff>171450</xdr:rowOff>
    </xdr:from>
    <xdr:to>
      <xdr:col>1</xdr:col>
      <xdr:colOff>47625</xdr:colOff>
      <xdr:row>9</xdr:row>
      <xdr:rowOff>131550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2" name="FINALIZADO">
              <a:extLst>
                <a:ext uri="{FF2B5EF4-FFF2-40B4-BE49-F238E27FC236}">
                  <a16:creationId xmlns:a16="http://schemas.microsoft.com/office/drawing/2014/main" id="{00000000-0008-0000-0600-00003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INALIZAD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076325"/>
              <a:ext cx="1533525" cy="684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 fLocksWithSheet="0" fPrintsWithSheet="0"/>
  </xdr:twoCellAnchor>
  <xdr:twoCellAnchor editAs="absolute">
    <xdr:from>
      <xdr:col>1</xdr:col>
      <xdr:colOff>38100</xdr:colOff>
      <xdr:row>5</xdr:row>
      <xdr:rowOff>171450</xdr:rowOff>
    </xdr:from>
    <xdr:to>
      <xdr:col>5</xdr:col>
      <xdr:colOff>276225</xdr:colOff>
      <xdr:row>9</xdr:row>
      <xdr:rowOff>131550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5" name="STATUS ENTREGA">
              <a:extLst>
                <a:ext uri="{FF2B5EF4-FFF2-40B4-BE49-F238E27FC236}">
                  <a16:creationId xmlns:a16="http://schemas.microsoft.com/office/drawing/2014/main" id="{00000000-0008-0000-0600-00003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TATUS ENTREG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24000" y="1076325"/>
              <a:ext cx="2628900" cy="684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 fLocksWithSheet="0" fPrintsWithSheet="0"/>
  </xdr:twoCellAnchor>
  <xdr:twoCellAnchor editAs="absolute">
    <xdr:from>
      <xdr:col>0</xdr:col>
      <xdr:colOff>590550</xdr:colOff>
      <xdr:row>10</xdr:row>
      <xdr:rowOff>85725</xdr:rowOff>
    </xdr:from>
    <xdr:to>
      <xdr:col>1</xdr:col>
      <xdr:colOff>790575</xdr:colOff>
      <xdr:row>13</xdr:row>
      <xdr:rowOff>133350</xdr:rowOff>
    </xdr:to>
    <xdr:grpSp>
      <xdr:nvGrpSpPr>
        <xdr:cNvPr id="56" name="Agrupar 55">
          <a:extLst>
            <a:ext uri="{FF2B5EF4-FFF2-40B4-BE49-F238E27FC236}">
              <a16:creationId xmlns:a16="http://schemas.microsoft.com/office/drawing/2014/main" id="{00000000-0008-0000-0600-000038000000}"/>
            </a:ext>
          </a:extLst>
        </xdr:cNvPr>
        <xdr:cNvGrpSpPr/>
      </xdr:nvGrpSpPr>
      <xdr:grpSpPr>
        <a:xfrm>
          <a:off x="590550" y="1895475"/>
          <a:ext cx="1685925" cy="590550"/>
          <a:chOff x="1028700" y="1895475"/>
          <a:chExt cx="1685925" cy="590550"/>
        </a:xfrm>
      </xdr:grpSpPr>
      <xdr:sp macro="" textlink="">
        <xdr:nvSpPr>
          <xdr:cNvPr id="53" name="Retângulo: Cantos Arredondados 52">
            <a:extLst>
              <a:ext uri="{FF2B5EF4-FFF2-40B4-BE49-F238E27FC236}">
                <a16:creationId xmlns:a16="http://schemas.microsoft.com/office/drawing/2014/main" id="{00000000-0008-0000-0600-000035000000}"/>
              </a:ext>
            </a:extLst>
          </xdr:cNvPr>
          <xdr:cNvSpPr/>
        </xdr:nvSpPr>
        <xdr:spPr>
          <a:xfrm>
            <a:off x="1028700" y="1895475"/>
            <a:ext cx="1685925" cy="590550"/>
          </a:xfrm>
          <a:prstGeom prst="roundRect">
            <a:avLst/>
          </a:prstGeom>
          <a:gradFill flip="none" rotWithShape="1">
            <a:gsLst>
              <a:gs pos="0">
                <a:srgbClr val="0070C0"/>
              </a:gs>
              <a:gs pos="24000">
                <a:srgbClr val="0070C0"/>
              </a:gs>
              <a:gs pos="62000">
                <a:srgbClr val="002060"/>
              </a:gs>
              <a:gs pos="100000">
                <a:srgbClr val="002060"/>
              </a:gs>
            </a:gsLst>
            <a:lin ang="15000000" scaled="0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800"/>
              <a:t>TOTAL</a:t>
            </a:r>
            <a:r>
              <a:rPr lang="en-US" sz="800" baseline="0"/>
              <a:t> PRODUÇÃO</a:t>
            </a:r>
            <a:endParaRPr lang="en-US" sz="800"/>
          </a:p>
        </xdr:txBody>
      </xdr:sp>
      <xdr:sp macro="" textlink="B12">
        <xdr:nvSpPr>
          <xdr:cNvPr id="54" name="CaixaDeTexto 53">
            <a:extLst>
              <a:ext uri="{FF2B5EF4-FFF2-40B4-BE49-F238E27FC236}">
                <a16:creationId xmlns:a16="http://schemas.microsoft.com/office/drawing/2014/main" id="{00000000-0008-0000-0600-000036000000}"/>
              </a:ext>
            </a:extLst>
          </xdr:cNvPr>
          <xdr:cNvSpPr txBox="1"/>
        </xdr:nvSpPr>
        <xdr:spPr>
          <a:xfrm>
            <a:off x="1419225" y="2114550"/>
            <a:ext cx="895350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FBE1DF5A-978F-4349-BC88-DF5348EC7AF7}" type="TxLink">
              <a:rPr lang="en-US" sz="2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 715 </a:t>
            </a:fld>
            <a:endParaRPr lang="en-US" sz="2400" b="1">
              <a:solidFill>
                <a:schemeClr val="bg1"/>
              </a:solidFill>
            </a:endParaRPr>
          </a:p>
        </xdr:txBody>
      </xdr:sp>
    </xdr:grpSp>
    <xdr:clientData/>
  </xdr:twoCellAnchor>
  <xdr:twoCellAnchor editAs="absolute">
    <xdr:from>
      <xdr:col>5</xdr:col>
      <xdr:colOff>719137</xdr:colOff>
      <xdr:row>10</xdr:row>
      <xdr:rowOff>85725</xdr:rowOff>
    </xdr:from>
    <xdr:to>
      <xdr:col>7</xdr:col>
      <xdr:colOff>604837</xdr:colOff>
      <xdr:row>13</xdr:row>
      <xdr:rowOff>133350</xdr:rowOff>
    </xdr:to>
    <xdr:grpSp>
      <xdr:nvGrpSpPr>
        <xdr:cNvPr id="57" name="Agrupar 56">
          <a:extLst>
            <a:ext uri="{FF2B5EF4-FFF2-40B4-BE49-F238E27FC236}">
              <a16:creationId xmlns:a16="http://schemas.microsoft.com/office/drawing/2014/main" id="{00000000-0008-0000-0600-000039000000}"/>
            </a:ext>
          </a:extLst>
        </xdr:cNvPr>
        <xdr:cNvGrpSpPr/>
      </xdr:nvGrpSpPr>
      <xdr:grpSpPr>
        <a:xfrm>
          <a:off x="4595812" y="1895475"/>
          <a:ext cx="1685925" cy="590550"/>
          <a:chOff x="1028700" y="1895475"/>
          <a:chExt cx="1685925" cy="590550"/>
        </a:xfrm>
      </xdr:grpSpPr>
      <xdr:sp macro="" textlink="">
        <xdr:nvSpPr>
          <xdr:cNvPr id="58" name="Retângulo: Cantos Arredondados 57">
            <a:extLst>
              <a:ext uri="{FF2B5EF4-FFF2-40B4-BE49-F238E27FC236}">
                <a16:creationId xmlns:a16="http://schemas.microsoft.com/office/drawing/2014/main" id="{00000000-0008-0000-0600-00003A000000}"/>
              </a:ext>
            </a:extLst>
          </xdr:cNvPr>
          <xdr:cNvSpPr/>
        </xdr:nvSpPr>
        <xdr:spPr>
          <a:xfrm>
            <a:off x="1028700" y="1895475"/>
            <a:ext cx="1685925" cy="590550"/>
          </a:xfrm>
          <a:prstGeom prst="roundRect">
            <a:avLst/>
          </a:prstGeom>
          <a:gradFill flip="none" rotWithShape="1">
            <a:gsLst>
              <a:gs pos="0">
                <a:srgbClr val="0070C0"/>
              </a:gs>
              <a:gs pos="24000">
                <a:srgbClr val="0070C0"/>
              </a:gs>
              <a:gs pos="62000">
                <a:srgbClr val="002060"/>
              </a:gs>
              <a:gs pos="100000">
                <a:srgbClr val="002060"/>
              </a:gs>
            </a:gsLst>
            <a:lin ang="15000000" scaled="0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800"/>
              <a:t>TOTAL FINALIZADO</a:t>
            </a:r>
            <a:r>
              <a:rPr lang="en-US" sz="800" baseline="0"/>
              <a:t> - ENTREGUE</a:t>
            </a:r>
            <a:endParaRPr lang="en-US" sz="800"/>
          </a:p>
        </xdr:txBody>
      </xdr:sp>
      <xdr:sp macro="" textlink="E12">
        <xdr:nvSpPr>
          <xdr:cNvPr id="59" name="CaixaDeTexto 58">
            <a:extLst>
              <a:ext uri="{FF2B5EF4-FFF2-40B4-BE49-F238E27FC236}">
                <a16:creationId xmlns:a16="http://schemas.microsoft.com/office/drawing/2014/main" id="{00000000-0008-0000-0600-00003B000000}"/>
              </a:ext>
            </a:extLst>
          </xdr:cNvPr>
          <xdr:cNvSpPr txBox="1"/>
        </xdr:nvSpPr>
        <xdr:spPr>
          <a:xfrm>
            <a:off x="1419225" y="2114550"/>
            <a:ext cx="895350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6B7A0EC4-0E4E-4331-A582-4FC9DC9737F8}" type="TxLink">
              <a:rPr lang="en-US" sz="2400" b="1" i="0" u="none" strike="noStrike">
                <a:solidFill>
                  <a:srgbClr val="00B050"/>
                </a:solidFill>
                <a:latin typeface="Calibri"/>
                <a:cs typeface="Calibri"/>
              </a:rPr>
              <a:pPr algn="ctr"/>
              <a:t>235</a:t>
            </a:fld>
            <a:endParaRPr lang="en-US" sz="2400" b="1">
              <a:solidFill>
                <a:srgbClr val="00B050"/>
              </a:solidFill>
            </a:endParaRPr>
          </a:p>
        </xdr:txBody>
      </xdr:sp>
    </xdr:grpSp>
    <xdr:clientData/>
  </xdr:twoCellAnchor>
  <xdr:twoCellAnchor editAs="absolute">
    <xdr:from>
      <xdr:col>1</xdr:col>
      <xdr:colOff>1107281</xdr:colOff>
      <xdr:row>10</xdr:row>
      <xdr:rowOff>85725</xdr:rowOff>
    </xdr:from>
    <xdr:to>
      <xdr:col>5</xdr:col>
      <xdr:colOff>402431</xdr:colOff>
      <xdr:row>13</xdr:row>
      <xdr:rowOff>133350</xdr:rowOff>
    </xdr:to>
    <xdr:grpSp>
      <xdr:nvGrpSpPr>
        <xdr:cNvPr id="60" name="Agrupar 59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GrpSpPr/>
      </xdr:nvGrpSpPr>
      <xdr:grpSpPr>
        <a:xfrm>
          <a:off x="2593181" y="1895475"/>
          <a:ext cx="1685925" cy="590550"/>
          <a:chOff x="1028700" y="1895475"/>
          <a:chExt cx="1685925" cy="590550"/>
        </a:xfrm>
      </xdr:grpSpPr>
      <xdr:sp macro="" textlink="">
        <xdr:nvSpPr>
          <xdr:cNvPr id="61" name="Retângulo: Cantos Arredondados 60">
            <a:extLst>
              <a:ext uri="{FF2B5EF4-FFF2-40B4-BE49-F238E27FC236}">
                <a16:creationId xmlns:a16="http://schemas.microsoft.com/office/drawing/2014/main" id="{00000000-0008-0000-0600-00003D000000}"/>
              </a:ext>
            </a:extLst>
          </xdr:cNvPr>
          <xdr:cNvSpPr/>
        </xdr:nvSpPr>
        <xdr:spPr>
          <a:xfrm>
            <a:off x="1028700" y="1895475"/>
            <a:ext cx="1685925" cy="590550"/>
          </a:xfrm>
          <a:prstGeom prst="roundRect">
            <a:avLst/>
          </a:prstGeom>
          <a:gradFill flip="none" rotWithShape="1">
            <a:gsLst>
              <a:gs pos="0">
                <a:srgbClr val="0070C0"/>
              </a:gs>
              <a:gs pos="24000">
                <a:srgbClr val="0070C0"/>
              </a:gs>
              <a:gs pos="62000">
                <a:srgbClr val="002060"/>
              </a:gs>
              <a:gs pos="100000">
                <a:srgbClr val="002060"/>
              </a:gs>
            </a:gsLst>
            <a:lin ang="15000000" scaled="0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800"/>
              <a:t>TOTAL EM PRODUÇÃO</a:t>
            </a:r>
          </a:p>
        </xdr:txBody>
      </xdr:sp>
      <xdr:sp macro="" textlink="G12">
        <xdr:nvSpPr>
          <xdr:cNvPr id="62" name="CaixaDeTexto 61">
            <a:extLst>
              <a:ext uri="{FF2B5EF4-FFF2-40B4-BE49-F238E27FC236}">
                <a16:creationId xmlns:a16="http://schemas.microsoft.com/office/drawing/2014/main" id="{00000000-0008-0000-0600-00003E000000}"/>
              </a:ext>
            </a:extLst>
          </xdr:cNvPr>
          <xdr:cNvSpPr txBox="1"/>
        </xdr:nvSpPr>
        <xdr:spPr>
          <a:xfrm>
            <a:off x="1419225" y="2114550"/>
            <a:ext cx="895350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951D68E-72AE-46B7-B9FD-616F171821F9}" type="TxLink">
              <a:rPr lang="en-US" sz="2400" b="1" i="0" u="none" strike="noStrike">
                <a:solidFill>
                  <a:schemeClr val="accent6">
                    <a:lumMod val="40000"/>
                    <a:lumOff val="60000"/>
                  </a:schemeClr>
                </a:solidFill>
                <a:latin typeface="Calibri"/>
                <a:cs typeface="Calibri"/>
              </a:rPr>
              <a:pPr algn="ctr"/>
              <a:t>480</a:t>
            </a:fld>
            <a:endParaRPr lang="en-US" sz="2400" b="1">
              <a:solidFill>
                <a:schemeClr val="accent6">
                  <a:lumMod val="40000"/>
                  <a:lumOff val="6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14</xdr:col>
      <xdr:colOff>485775</xdr:colOff>
      <xdr:row>6</xdr:row>
      <xdr:rowOff>9525</xdr:rowOff>
    </xdr:from>
    <xdr:to>
      <xdr:col>15</xdr:col>
      <xdr:colOff>295349</xdr:colOff>
      <xdr:row>8</xdr:row>
      <xdr:rowOff>85786</xdr:rowOff>
    </xdr:to>
    <xdr:pic macro="[0]!impressao">
      <xdr:nvPicPr>
        <xdr:cNvPr id="74" name="Imagem 73">
          <a:extLst>
            <a:ext uri="{FF2B5EF4-FFF2-40B4-BE49-F238E27FC236}">
              <a16:creationId xmlns:a16="http://schemas.microsoft.com/office/drawing/2014/main" id="{00000000-0008-0000-06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1401425" y="1095375"/>
          <a:ext cx="533474" cy="438211"/>
        </a:xfrm>
        <a:prstGeom prst="rect">
          <a:avLst/>
        </a:prstGeom>
      </xdr:spPr>
    </xdr:pic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28575</xdr:colOff>
      <xdr:row>0</xdr:row>
      <xdr:rowOff>9525</xdr:rowOff>
    </xdr:from>
    <xdr:to>
      <xdr:col>20</xdr:col>
      <xdr:colOff>247650</xdr:colOff>
      <xdr:row>1048576</xdr:row>
      <xdr:rowOff>28575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>
          <a:spLocks noChangeAspect="1"/>
        </xdr:cNvSpPr>
      </xdr:nvSpPr>
      <xdr:spPr>
        <a:xfrm>
          <a:off x="28575" y="9525"/>
          <a:ext cx="12153900" cy="65913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tile tx="0" ty="0" sx="100000" sy="100000" flip="none" algn="tl"/>
        </a:blip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19</xdr:col>
      <xdr:colOff>419099</xdr:colOff>
      <xdr:row>5</xdr:row>
      <xdr:rowOff>9525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>
          <a:spLocks noChangeAspect="1"/>
        </xdr:cNvSpPr>
      </xdr:nvSpPr>
      <xdr:spPr>
        <a:xfrm>
          <a:off x="0" y="0"/>
          <a:ext cx="11744324" cy="1057275"/>
        </a:xfrm>
        <a:prstGeom prst="rect">
          <a:avLst/>
        </a:prstGeom>
        <a:solidFill>
          <a:srgbClr val="002060">
            <a:alpha val="86000"/>
          </a:srgb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19</xdr:col>
      <xdr:colOff>419099</xdr:colOff>
      <xdr:row>0</xdr:row>
      <xdr:rowOff>0</xdr:rowOff>
    </xdr:from>
    <xdr:to>
      <xdr:col>20</xdr:col>
      <xdr:colOff>186284</xdr:colOff>
      <xdr:row>5</xdr:row>
      <xdr:rowOff>0</xdr:rowOff>
    </xdr:to>
    <xdr:sp macro="" textlink="">
      <xdr:nvSpPr>
        <xdr:cNvPr id="4" name="Fluxograma: Atras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>
          <a:spLocks noChangeAspect="1"/>
        </xdr:cNvSpPr>
      </xdr:nvSpPr>
      <xdr:spPr>
        <a:xfrm>
          <a:off x="11744324" y="0"/>
          <a:ext cx="376785" cy="1047750"/>
        </a:xfrm>
        <a:prstGeom prst="flowChartDelay">
          <a:avLst/>
        </a:prstGeom>
        <a:solidFill>
          <a:srgbClr val="002060">
            <a:alpha val="86000"/>
          </a:srgb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3</xdr:col>
      <xdr:colOff>81512</xdr:colOff>
      <xdr:row>0</xdr:row>
      <xdr:rowOff>38099</xdr:rowOff>
    </xdr:from>
    <xdr:to>
      <xdr:col>4</xdr:col>
      <xdr:colOff>462512</xdr:colOff>
      <xdr:row>3</xdr:row>
      <xdr:rowOff>47624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pSpPr>
          <a:grpSpLocks noChangeAspect="1"/>
        </xdr:cNvGrpSpPr>
      </xdr:nvGrpSpPr>
      <xdr:grpSpPr>
        <a:xfrm>
          <a:off x="1910312" y="38099"/>
          <a:ext cx="990600" cy="638175"/>
          <a:chOff x="1843637" y="38099"/>
          <a:chExt cx="990600" cy="638175"/>
        </a:xfrm>
      </xdr:grpSpPr>
      <xdr:sp macro="[0]!menu_1" textlink="">
        <xdr:nvSpPr>
          <xdr:cNvPr id="6" name="Retângulo: Cantos Arredondados 5">
            <a:extLst>
              <a:ext uri="{FF2B5EF4-FFF2-40B4-BE49-F238E27FC236}">
                <a16:creationId xmlns:a16="http://schemas.microsoft.com/office/drawing/2014/main" id="{00000000-0008-0000-0700-000006000000}"/>
              </a:ext>
            </a:extLst>
          </xdr:cNvPr>
          <xdr:cNvSpPr>
            <a:spLocks/>
          </xdr:cNvSpPr>
        </xdr:nvSpPr>
        <xdr:spPr>
          <a:xfrm>
            <a:off x="1843637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Menu</a:t>
            </a:r>
          </a:p>
        </xdr:txBody>
      </xdr:sp>
      <xdr:pic macro="[0]!menu_1">
        <xdr:nvPicPr>
          <xdr:cNvPr id="7" name="Gráfico 6" descr="Início com preenchimento sólido">
            <a:extLst>
              <a:ext uri="{FF2B5EF4-FFF2-40B4-BE49-F238E27FC236}">
                <a16:creationId xmlns:a16="http://schemas.microsoft.com/office/drawing/2014/main" id="{00000000-0008-0000-07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105536" y="38100"/>
            <a:ext cx="504000" cy="369976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510136</xdr:colOff>
      <xdr:row>0</xdr:row>
      <xdr:rowOff>57150</xdr:rowOff>
    </xdr:from>
    <xdr:to>
      <xdr:col>2</xdr:col>
      <xdr:colOff>510136</xdr:colOff>
      <xdr:row>2</xdr:row>
      <xdr:rowOff>159000</xdr:rowOff>
    </xdr:to>
    <xdr:cxnSp macro="">
      <xdr:nvCxnSpPr>
        <xdr:cNvPr id="8" name="Conector reto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CxnSpPr>
          <a:cxnSpLocks noChangeAspect="1"/>
        </xdr:cNvCxnSpPr>
      </xdr:nvCxnSpPr>
      <xdr:spPr>
        <a:xfrm>
          <a:off x="1729336" y="57150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5311</xdr:colOff>
      <xdr:row>0</xdr:row>
      <xdr:rowOff>66675</xdr:rowOff>
    </xdr:from>
    <xdr:to>
      <xdr:col>5</xdr:col>
      <xdr:colOff>5311</xdr:colOff>
      <xdr:row>2</xdr:row>
      <xdr:rowOff>168525</xdr:rowOff>
    </xdr:to>
    <xdr:cxnSp macro="">
      <xdr:nvCxnSpPr>
        <xdr:cNvPr id="9" name="Conector reto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CxnSpPr>
          <a:cxnSpLocks noChangeAspect="1"/>
        </xdr:cNvCxnSpPr>
      </xdr:nvCxnSpPr>
      <xdr:spPr>
        <a:xfrm>
          <a:off x="3053311" y="66675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7</xdr:col>
      <xdr:colOff>548236</xdr:colOff>
      <xdr:row>0</xdr:row>
      <xdr:rowOff>66675</xdr:rowOff>
    </xdr:from>
    <xdr:to>
      <xdr:col>7</xdr:col>
      <xdr:colOff>548236</xdr:colOff>
      <xdr:row>2</xdr:row>
      <xdr:rowOff>187575</xdr:rowOff>
    </xdr:to>
    <xdr:cxnSp macro="">
      <xdr:nvCxnSpPr>
        <xdr:cNvPr id="10" name="Conector reto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CxnSpPr>
          <a:cxnSpLocks noChangeAspect="1"/>
        </xdr:cNvCxnSpPr>
      </xdr:nvCxnSpPr>
      <xdr:spPr>
        <a:xfrm>
          <a:off x="4558261" y="66675"/>
          <a:ext cx="0" cy="54000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224386</xdr:colOff>
      <xdr:row>0</xdr:row>
      <xdr:rowOff>66675</xdr:rowOff>
    </xdr:from>
    <xdr:to>
      <xdr:col>10</xdr:col>
      <xdr:colOff>224386</xdr:colOff>
      <xdr:row>2</xdr:row>
      <xdr:rowOff>168525</xdr:rowOff>
    </xdr:to>
    <xdr:cxnSp macro="">
      <xdr:nvCxnSpPr>
        <xdr:cNvPr id="11" name="Conector reto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CxnSpPr>
          <a:cxnSpLocks noChangeAspect="1"/>
        </xdr:cNvCxnSpPr>
      </xdr:nvCxnSpPr>
      <xdr:spPr>
        <a:xfrm>
          <a:off x="6063211" y="66675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529186</xdr:colOff>
      <xdr:row>0</xdr:row>
      <xdr:rowOff>66675</xdr:rowOff>
    </xdr:from>
    <xdr:to>
      <xdr:col>12</xdr:col>
      <xdr:colOff>529186</xdr:colOff>
      <xdr:row>2</xdr:row>
      <xdr:rowOff>168525</xdr:rowOff>
    </xdr:to>
    <xdr:cxnSp macro="">
      <xdr:nvCxnSpPr>
        <xdr:cNvPr id="12" name="Conector reto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CxnSpPr>
          <a:cxnSpLocks noChangeAspect="1"/>
        </xdr:cNvCxnSpPr>
      </xdr:nvCxnSpPr>
      <xdr:spPr>
        <a:xfrm>
          <a:off x="7587211" y="66675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205336</xdr:colOff>
      <xdr:row>0</xdr:row>
      <xdr:rowOff>66675</xdr:rowOff>
    </xdr:from>
    <xdr:to>
      <xdr:col>15</xdr:col>
      <xdr:colOff>205336</xdr:colOff>
      <xdr:row>2</xdr:row>
      <xdr:rowOff>168525</xdr:rowOff>
    </xdr:to>
    <xdr:cxnSp macro="">
      <xdr:nvCxnSpPr>
        <xdr:cNvPr id="13" name="Conector reto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CxnSpPr>
          <a:cxnSpLocks noChangeAspect="1"/>
        </xdr:cNvCxnSpPr>
      </xdr:nvCxnSpPr>
      <xdr:spPr>
        <a:xfrm>
          <a:off x="9092161" y="66675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272012</xdr:colOff>
      <xdr:row>0</xdr:row>
      <xdr:rowOff>38099</xdr:rowOff>
    </xdr:from>
    <xdr:to>
      <xdr:col>7</xdr:col>
      <xdr:colOff>300587</xdr:colOff>
      <xdr:row>3</xdr:row>
      <xdr:rowOff>47624</xdr:rowOff>
    </xdr:to>
    <xdr:grpSp>
      <xdr:nvGrpSpPr>
        <xdr:cNvPr id="14" name="Agrupar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GrpSpPr>
          <a:grpSpLocks noChangeAspect="1"/>
        </xdr:cNvGrpSpPr>
      </xdr:nvGrpSpPr>
      <xdr:grpSpPr>
        <a:xfrm>
          <a:off x="3320012" y="38099"/>
          <a:ext cx="990600" cy="638175"/>
          <a:chOff x="3320012" y="38099"/>
          <a:chExt cx="990600" cy="638175"/>
        </a:xfrm>
      </xdr:grpSpPr>
      <xdr:sp macro="[0]!menu_2" textlink="">
        <xdr:nvSpPr>
          <xdr:cNvPr id="15" name="Retângulo: Cantos Arredondados 14">
            <a:extLst>
              <a:ext uri="{FF2B5EF4-FFF2-40B4-BE49-F238E27FC236}">
                <a16:creationId xmlns:a16="http://schemas.microsoft.com/office/drawing/2014/main" id="{00000000-0008-0000-0700-00000F000000}"/>
              </a:ext>
            </a:extLst>
          </xdr:cNvPr>
          <xdr:cNvSpPr>
            <a:spLocks/>
          </xdr:cNvSpPr>
        </xdr:nvSpPr>
        <xdr:spPr>
          <a:xfrm>
            <a:off x="3320012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2000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Cadastro</a:t>
            </a:r>
          </a:p>
        </xdr:txBody>
      </xdr:sp>
      <xdr:pic macro="[0]!menu_2">
        <xdr:nvPicPr>
          <xdr:cNvPr id="16" name="Gráfico 15" descr="Ciclo com pessoas com preenchimento sólido">
            <a:extLst>
              <a:ext uri="{FF2B5EF4-FFF2-40B4-BE49-F238E27FC236}">
                <a16:creationId xmlns:a16="http://schemas.microsoft.com/office/drawing/2014/main" id="{00000000-0008-0000-0700-000010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3577186" y="38100"/>
            <a:ext cx="504000" cy="370651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205337</xdr:colOff>
      <xdr:row>0</xdr:row>
      <xdr:rowOff>38099</xdr:rowOff>
    </xdr:from>
    <xdr:to>
      <xdr:col>9</xdr:col>
      <xdr:colOff>586337</xdr:colOff>
      <xdr:row>3</xdr:row>
      <xdr:rowOff>47624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GrpSpPr>
          <a:grpSpLocks noChangeAspect="1"/>
        </xdr:cNvGrpSpPr>
      </xdr:nvGrpSpPr>
      <xdr:grpSpPr>
        <a:xfrm>
          <a:off x="4824962" y="38099"/>
          <a:ext cx="990600" cy="638175"/>
          <a:chOff x="4824962" y="38099"/>
          <a:chExt cx="990600" cy="638175"/>
        </a:xfrm>
      </xdr:grpSpPr>
      <xdr:sp macro="[0]!relatorios" textlink="">
        <xdr:nvSpPr>
          <xdr:cNvPr id="18" name="Retângulo: Cantos Arredondados 17">
            <a:extLst>
              <a:ext uri="{FF2B5EF4-FFF2-40B4-BE49-F238E27FC236}">
                <a16:creationId xmlns:a16="http://schemas.microsoft.com/office/drawing/2014/main" id="{00000000-0008-0000-0700-000012000000}"/>
              </a:ext>
            </a:extLst>
          </xdr:cNvPr>
          <xdr:cNvSpPr>
            <a:spLocks/>
          </xdr:cNvSpPr>
        </xdr:nvSpPr>
        <xdr:spPr>
          <a:xfrm>
            <a:off x="4824962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Relatórios</a:t>
            </a:r>
          </a:p>
        </xdr:txBody>
      </xdr:sp>
      <xdr:pic macro="[0]!relatorios">
        <xdr:nvPicPr>
          <xdr:cNvPr id="19" name="Gráfico 18" descr="Pesquisa com preenchimento sólido">
            <a:extLst>
              <a:ext uri="{FF2B5EF4-FFF2-40B4-BE49-F238E27FC236}">
                <a16:creationId xmlns:a16="http://schemas.microsoft.com/office/drawing/2014/main" id="{00000000-0008-0000-07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5153025" y="76200"/>
            <a:ext cx="371475" cy="36195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557761</xdr:colOff>
      <xdr:row>3</xdr:row>
      <xdr:rowOff>95250</xdr:rowOff>
    </xdr:from>
    <xdr:to>
      <xdr:col>19</xdr:col>
      <xdr:colOff>600075</xdr:colOff>
      <xdr:row>4</xdr:row>
      <xdr:rowOff>200025</xdr:rowOff>
    </xdr:to>
    <xdr:sp macro="" textlink="">
      <xdr:nvSpPr>
        <xdr:cNvPr id="25" name="Retângulo: Cantos Arredondados 24">
          <a:extLst>
            <a:ext uri="{FF2B5EF4-FFF2-40B4-BE49-F238E27FC236}">
              <a16:creationId xmlns:a16="http://schemas.microsoft.com/office/drawing/2014/main" id="{00000000-0008-0000-0700-000019000000}"/>
            </a:ext>
          </a:extLst>
        </xdr:cNvPr>
        <xdr:cNvSpPr>
          <a:spLocks noChangeAspect="1"/>
        </xdr:cNvSpPr>
      </xdr:nvSpPr>
      <xdr:spPr>
        <a:xfrm>
          <a:off x="1776961" y="723900"/>
          <a:ext cx="10148339" cy="314325"/>
        </a:xfrm>
        <a:prstGeom prst="roundRect">
          <a:avLst>
            <a:gd name="adj" fmla="val 17778"/>
          </a:avLst>
        </a:prstGeom>
        <a:solidFill>
          <a:schemeClr val="bg1">
            <a:lumMod val="85000"/>
            <a:alpha val="30000"/>
          </a:schemeClr>
        </a:solidFill>
        <a:ln>
          <a:noFill/>
        </a:ln>
        <a:effectLst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ctr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3</xdr:col>
      <xdr:colOff>66674</xdr:colOff>
      <xdr:row>3</xdr:row>
      <xdr:rowOff>95249</xdr:rowOff>
    </xdr:from>
    <xdr:to>
      <xdr:col>5</xdr:col>
      <xdr:colOff>215474</xdr:colOff>
      <xdr:row>5</xdr:row>
      <xdr:rowOff>149</xdr:rowOff>
    </xdr:to>
    <xdr:grpSp>
      <xdr:nvGrpSpPr>
        <xdr:cNvPr id="26" name="Agrupar 25">
          <a:extLst>
            <a:ext uri="{FF2B5EF4-FFF2-40B4-BE49-F238E27FC236}">
              <a16:creationId xmlns:a16="http://schemas.microsoft.com/office/drawing/2014/main" id="{00000000-0008-0000-0700-00001A000000}"/>
            </a:ext>
          </a:extLst>
        </xdr:cNvPr>
        <xdr:cNvGrpSpPr>
          <a:grpSpLocks noChangeAspect="1"/>
        </xdr:cNvGrpSpPr>
      </xdr:nvGrpSpPr>
      <xdr:grpSpPr>
        <a:xfrm>
          <a:off x="1895474" y="723899"/>
          <a:ext cx="1368000" cy="324000"/>
          <a:chOff x="3853411" y="1495426"/>
          <a:chExt cx="1385339" cy="342900"/>
        </a:xfrm>
      </xdr:grpSpPr>
      <xdr:sp macro="[0]!cad_colab" textlink="">
        <xdr:nvSpPr>
          <xdr:cNvPr id="27" name="Retângulo: Cantos Arredondados 26">
            <a:extLst>
              <a:ext uri="{FF2B5EF4-FFF2-40B4-BE49-F238E27FC236}">
                <a16:creationId xmlns:a16="http://schemas.microsoft.com/office/drawing/2014/main" id="{00000000-0008-0000-0700-00001B000000}"/>
              </a:ext>
            </a:extLst>
          </xdr:cNvPr>
          <xdr:cNvSpPr>
            <a:spLocks/>
          </xdr:cNvSpPr>
        </xdr:nvSpPr>
        <xdr:spPr>
          <a:xfrm>
            <a:off x="3853411" y="1524001"/>
            <a:ext cx="1385339" cy="285750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2200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        Colaboradores    </a:t>
            </a:r>
          </a:p>
        </xdr:txBody>
      </xdr:sp>
      <xdr:pic macro="[0]!cad_colab">
        <xdr:nvPicPr>
          <xdr:cNvPr id="28" name="Gráfico 27" descr="Usuários com preenchimento sólido">
            <a:extLst>
              <a:ext uri="{FF2B5EF4-FFF2-40B4-BE49-F238E27FC236}">
                <a16:creationId xmlns:a16="http://schemas.microsoft.com/office/drawing/2014/main" id="{00000000-0008-0000-0700-00001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3914414" y="1495426"/>
            <a:ext cx="342900" cy="342900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352424</xdr:colOff>
      <xdr:row>3</xdr:row>
      <xdr:rowOff>76200</xdr:rowOff>
    </xdr:from>
    <xdr:to>
      <xdr:col>8</xdr:col>
      <xdr:colOff>352425</xdr:colOff>
      <xdr:row>4</xdr:row>
      <xdr:rowOff>190650</xdr:rowOff>
    </xdr:to>
    <xdr:grpSp>
      <xdr:nvGrpSpPr>
        <xdr:cNvPr id="29" name="Agrupar 28">
          <a:extLst>
            <a:ext uri="{FF2B5EF4-FFF2-40B4-BE49-F238E27FC236}">
              <a16:creationId xmlns:a16="http://schemas.microsoft.com/office/drawing/2014/main" id="{00000000-0008-0000-0700-00001D000000}"/>
            </a:ext>
          </a:extLst>
        </xdr:cNvPr>
        <xdr:cNvGrpSpPr>
          <a:grpSpLocks noChangeAspect="1"/>
        </xdr:cNvGrpSpPr>
      </xdr:nvGrpSpPr>
      <xdr:grpSpPr>
        <a:xfrm>
          <a:off x="3400424" y="704850"/>
          <a:ext cx="1571626" cy="324000"/>
          <a:chOff x="4171949" y="695325"/>
          <a:chExt cx="1385339" cy="342000"/>
        </a:xfrm>
      </xdr:grpSpPr>
      <xdr:sp macro="[0]!cad_func" textlink="">
        <xdr:nvSpPr>
          <xdr:cNvPr id="30" name="Retângulo: Cantos Arredondados 29">
            <a:extLst>
              <a:ext uri="{FF2B5EF4-FFF2-40B4-BE49-F238E27FC236}">
                <a16:creationId xmlns:a16="http://schemas.microsoft.com/office/drawing/2014/main" id="{00000000-0008-0000-0700-00001E000000}"/>
              </a:ext>
            </a:extLst>
          </xdr:cNvPr>
          <xdr:cNvSpPr>
            <a:spLocks/>
          </xdr:cNvSpPr>
        </xdr:nvSpPr>
        <xdr:spPr>
          <a:xfrm>
            <a:off x="4171949" y="742951"/>
            <a:ext cx="1385339" cy="285750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2200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     Funções </a:t>
            </a:r>
          </a:p>
        </xdr:txBody>
      </xdr:sp>
      <xdr:pic macro="[0]!cad_func">
        <xdr:nvPicPr>
          <xdr:cNvPr id="31" name="Gráfico 30" descr="Crachá de funcionário com preenchimento sólido">
            <a:extLst>
              <a:ext uri="{FF2B5EF4-FFF2-40B4-BE49-F238E27FC236}">
                <a16:creationId xmlns:a16="http://schemas.microsoft.com/office/drawing/2014/main" id="{00000000-0008-0000-0700-00001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4252363" y="695325"/>
            <a:ext cx="342000" cy="342000"/>
          </a:xfrm>
          <a:prstGeom prst="rect">
            <a:avLst/>
          </a:prstGeom>
        </xdr:spPr>
      </xdr:pic>
    </xdr:grpSp>
    <xdr:clientData/>
  </xdr:twoCellAnchor>
  <xdr:twoCellAnchor editAs="absolute">
    <xdr:from>
      <xdr:col>17</xdr:col>
      <xdr:colOff>538711</xdr:colOff>
      <xdr:row>0</xdr:row>
      <xdr:rowOff>66675</xdr:rowOff>
    </xdr:from>
    <xdr:to>
      <xdr:col>17</xdr:col>
      <xdr:colOff>538711</xdr:colOff>
      <xdr:row>2</xdr:row>
      <xdr:rowOff>168525</xdr:rowOff>
    </xdr:to>
    <xdr:cxnSp macro="">
      <xdr:nvCxnSpPr>
        <xdr:cNvPr id="38" name="Conector reto 37">
          <a:extLst>
            <a:ext uri="{FF2B5EF4-FFF2-40B4-BE49-F238E27FC236}">
              <a16:creationId xmlns:a16="http://schemas.microsoft.com/office/drawing/2014/main" id="{00000000-0008-0000-0700-000026000000}"/>
            </a:ext>
          </a:extLst>
        </xdr:cNvPr>
        <xdr:cNvCxnSpPr>
          <a:cxnSpLocks noChangeAspect="1"/>
        </xdr:cNvCxnSpPr>
      </xdr:nvCxnSpPr>
      <xdr:spPr>
        <a:xfrm>
          <a:off x="10644736" y="66675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519662</xdr:colOff>
      <xdr:row>0</xdr:row>
      <xdr:rowOff>38099</xdr:rowOff>
    </xdr:from>
    <xdr:to>
      <xdr:col>17</xdr:col>
      <xdr:colOff>291062</xdr:colOff>
      <xdr:row>3</xdr:row>
      <xdr:rowOff>47624</xdr:rowOff>
    </xdr:to>
    <xdr:grpSp>
      <xdr:nvGrpSpPr>
        <xdr:cNvPr id="39" name="Agrupar 38">
          <a:extLst>
            <a:ext uri="{FF2B5EF4-FFF2-40B4-BE49-F238E27FC236}">
              <a16:creationId xmlns:a16="http://schemas.microsoft.com/office/drawing/2014/main" id="{00000000-0008-0000-0700-000027000000}"/>
            </a:ext>
          </a:extLst>
        </xdr:cNvPr>
        <xdr:cNvGrpSpPr>
          <a:grpSpLocks noChangeAspect="1"/>
        </xdr:cNvGrpSpPr>
      </xdr:nvGrpSpPr>
      <xdr:grpSpPr>
        <a:xfrm>
          <a:off x="9406487" y="38099"/>
          <a:ext cx="990600" cy="638175"/>
          <a:chOff x="9406487" y="38099"/>
          <a:chExt cx="990600" cy="638175"/>
        </a:xfrm>
      </xdr:grpSpPr>
      <xdr:sp macro="[0]!manutencao1" textlink="">
        <xdr:nvSpPr>
          <xdr:cNvPr id="40" name="Retângulo: Cantos Arredondados 39">
            <a:extLst>
              <a:ext uri="{FF2B5EF4-FFF2-40B4-BE49-F238E27FC236}">
                <a16:creationId xmlns:a16="http://schemas.microsoft.com/office/drawing/2014/main" id="{00000000-0008-0000-0700-000028000000}"/>
              </a:ext>
            </a:extLst>
          </xdr:cNvPr>
          <xdr:cNvSpPr>
            <a:spLocks/>
          </xdr:cNvSpPr>
        </xdr:nvSpPr>
        <xdr:spPr>
          <a:xfrm>
            <a:off x="9406487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Manutenção</a:t>
            </a:r>
          </a:p>
        </xdr:txBody>
      </xdr:sp>
      <xdr:pic macro="[0]!manutencao1">
        <xdr:nvPicPr>
          <xdr:cNvPr id="41" name="Gráfico 40" descr="Engrenagens com preenchimento sólido">
            <a:extLst>
              <a:ext uri="{FF2B5EF4-FFF2-40B4-BE49-F238E27FC236}">
                <a16:creationId xmlns:a16="http://schemas.microsoft.com/office/drawing/2014/main" id="{00000000-0008-0000-0700-00002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9667875" y="76200"/>
            <a:ext cx="417600" cy="369975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195812</xdr:colOff>
      <xdr:row>0</xdr:row>
      <xdr:rowOff>38099</xdr:rowOff>
    </xdr:from>
    <xdr:to>
      <xdr:col>14</xdr:col>
      <xdr:colOff>576812</xdr:colOff>
      <xdr:row>3</xdr:row>
      <xdr:rowOff>47624</xdr:rowOff>
    </xdr:to>
    <xdr:grpSp>
      <xdr:nvGrpSpPr>
        <xdr:cNvPr id="42" name="Agrupar 41">
          <a:extLst>
            <a:ext uri="{FF2B5EF4-FFF2-40B4-BE49-F238E27FC236}">
              <a16:creationId xmlns:a16="http://schemas.microsoft.com/office/drawing/2014/main" id="{00000000-0008-0000-0700-00002A000000}"/>
            </a:ext>
          </a:extLst>
        </xdr:cNvPr>
        <xdr:cNvGrpSpPr>
          <a:grpSpLocks noChangeAspect="1"/>
        </xdr:cNvGrpSpPr>
      </xdr:nvGrpSpPr>
      <xdr:grpSpPr>
        <a:xfrm>
          <a:off x="7863437" y="38099"/>
          <a:ext cx="990600" cy="638175"/>
          <a:chOff x="7863437" y="38099"/>
          <a:chExt cx="990600" cy="638175"/>
        </a:xfrm>
      </xdr:grpSpPr>
      <xdr:sp macro="[0]!grafico" textlink="">
        <xdr:nvSpPr>
          <xdr:cNvPr id="43" name="Retângulo: Cantos Arredondados 42">
            <a:extLst>
              <a:ext uri="{FF2B5EF4-FFF2-40B4-BE49-F238E27FC236}">
                <a16:creationId xmlns:a16="http://schemas.microsoft.com/office/drawing/2014/main" id="{00000000-0008-0000-0700-00002B000000}"/>
              </a:ext>
            </a:extLst>
          </xdr:cNvPr>
          <xdr:cNvSpPr>
            <a:spLocks/>
          </xdr:cNvSpPr>
        </xdr:nvSpPr>
        <xdr:spPr>
          <a:xfrm>
            <a:off x="7863437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Dashboard</a:t>
            </a:r>
          </a:p>
        </xdr:txBody>
      </xdr:sp>
      <xdr:pic macro="[0]!grafico">
        <xdr:nvPicPr>
          <xdr:cNvPr id="44" name="Gráfico 43" descr="Velocímetro baixo com preenchimento sólido">
            <a:extLst>
              <a:ext uri="{FF2B5EF4-FFF2-40B4-BE49-F238E27FC236}">
                <a16:creationId xmlns:a16="http://schemas.microsoft.com/office/drawing/2014/main" id="{00000000-0008-0000-0700-00002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5"/>
              </a:ext>
            </a:extLst>
          </a:blip>
          <a:stretch>
            <a:fillRect/>
          </a:stretch>
        </xdr:blipFill>
        <xdr:spPr>
          <a:xfrm>
            <a:off x="8143875" y="38100"/>
            <a:ext cx="417600" cy="369975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510137</xdr:colOff>
      <xdr:row>0</xdr:row>
      <xdr:rowOff>38099</xdr:rowOff>
    </xdr:from>
    <xdr:to>
      <xdr:col>12</xdr:col>
      <xdr:colOff>281537</xdr:colOff>
      <xdr:row>3</xdr:row>
      <xdr:rowOff>47624</xdr:rowOff>
    </xdr:to>
    <xdr:grpSp>
      <xdr:nvGrpSpPr>
        <xdr:cNvPr id="45" name="Agrupar 44">
          <a:extLst>
            <a:ext uri="{FF2B5EF4-FFF2-40B4-BE49-F238E27FC236}">
              <a16:creationId xmlns:a16="http://schemas.microsoft.com/office/drawing/2014/main" id="{00000000-0008-0000-0700-00002D000000}"/>
            </a:ext>
          </a:extLst>
        </xdr:cNvPr>
        <xdr:cNvGrpSpPr>
          <a:grpSpLocks noChangeAspect="1"/>
        </xdr:cNvGrpSpPr>
      </xdr:nvGrpSpPr>
      <xdr:grpSpPr>
        <a:xfrm>
          <a:off x="6348962" y="38099"/>
          <a:ext cx="990600" cy="638175"/>
          <a:chOff x="6348962" y="38099"/>
          <a:chExt cx="990600" cy="638175"/>
        </a:xfrm>
      </xdr:grpSpPr>
      <xdr:sp macro="[0]!fluxo_caixa" textlink="">
        <xdr:nvSpPr>
          <xdr:cNvPr id="46" name="Retângulo: Cantos Arredondados 45">
            <a:extLst>
              <a:ext uri="{FF2B5EF4-FFF2-40B4-BE49-F238E27FC236}">
                <a16:creationId xmlns:a16="http://schemas.microsoft.com/office/drawing/2014/main" id="{00000000-0008-0000-0700-00002E000000}"/>
              </a:ext>
            </a:extLst>
          </xdr:cNvPr>
          <xdr:cNvSpPr>
            <a:spLocks/>
          </xdr:cNvSpPr>
        </xdr:nvSpPr>
        <xdr:spPr>
          <a:xfrm>
            <a:off x="6348962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Fluxo</a:t>
            </a:r>
            <a:r>
              <a:rPr lang="pt-BR" sz="1100" baseline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Caixa</a:t>
            </a:r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 macro="[0]!fluxo_caixa">
        <xdr:nvPicPr>
          <xdr:cNvPr id="47" name="Gráfico 46" descr="Registrar">
            <a:extLst>
              <a:ext uri="{FF2B5EF4-FFF2-40B4-BE49-F238E27FC236}">
                <a16:creationId xmlns:a16="http://schemas.microsoft.com/office/drawing/2014/main" id="{00000000-0008-0000-0700-00002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7"/>
              </a:ext>
            </a:extLst>
          </a:blip>
          <a:stretch>
            <a:fillRect/>
          </a:stretch>
        </xdr:blipFill>
        <xdr:spPr>
          <a:xfrm>
            <a:off x="6657975" y="85725"/>
            <a:ext cx="371475" cy="371475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466725</xdr:colOff>
      <xdr:row>3</xdr:row>
      <xdr:rowOff>88125</xdr:rowOff>
    </xdr:from>
    <xdr:to>
      <xdr:col>11</xdr:col>
      <xdr:colOff>209551</xdr:colOff>
      <xdr:row>4</xdr:row>
      <xdr:rowOff>202575</xdr:rowOff>
    </xdr:to>
    <xdr:grpSp>
      <xdr:nvGrpSpPr>
        <xdr:cNvPr id="48" name="Agrupar 47">
          <a:extLst>
            <a:ext uri="{FF2B5EF4-FFF2-40B4-BE49-F238E27FC236}">
              <a16:creationId xmlns:a16="http://schemas.microsoft.com/office/drawing/2014/main" id="{00000000-0008-0000-0700-000030000000}"/>
            </a:ext>
          </a:extLst>
        </xdr:cNvPr>
        <xdr:cNvGrpSpPr/>
      </xdr:nvGrpSpPr>
      <xdr:grpSpPr>
        <a:xfrm>
          <a:off x="5086350" y="716775"/>
          <a:ext cx="1571626" cy="324000"/>
          <a:chOff x="5086349" y="714375"/>
          <a:chExt cx="1571626" cy="324000"/>
        </a:xfrm>
      </xdr:grpSpPr>
      <xdr:sp macro="[0]!cad_forn" textlink="">
        <xdr:nvSpPr>
          <xdr:cNvPr id="49" name="Retângulo: Cantos Arredondados 48">
            <a:extLst>
              <a:ext uri="{FF2B5EF4-FFF2-40B4-BE49-F238E27FC236}">
                <a16:creationId xmlns:a16="http://schemas.microsoft.com/office/drawing/2014/main" id="{00000000-0008-0000-0700-000031000000}"/>
              </a:ext>
            </a:extLst>
          </xdr:cNvPr>
          <xdr:cNvSpPr>
            <a:spLocks/>
          </xdr:cNvSpPr>
        </xdr:nvSpPr>
        <xdr:spPr>
          <a:xfrm>
            <a:off x="5086349" y="749971"/>
            <a:ext cx="1571626" cy="270711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2200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        Fornecedores</a:t>
            </a:r>
          </a:p>
        </xdr:txBody>
      </xdr:sp>
      <xdr:pic macro="[0]!cad_forn">
        <xdr:nvPicPr>
          <xdr:cNvPr id="50" name="Gráfico 49" descr="Cidade">
            <a:extLst>
              <a:ext uri="{FF2B5EF4-FFF2-40B4-BE49-F238E27FC236}">
                <a16:creationId xmlns:a16="http://schemas.microsoft.com/office/drawing/2014/main" id="{00000000-0008-0000-0700-00003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9"/>
              </a:ext>
            </a:extLst>
          </a:blip>
          <a:stretch>
            <a:fillRect/>
          </a:stretch>
        </xdr:blipFill>
        <xdr:spPr>
          <a:xfrm>
            <a:off x="5219700" y="714375"/>
            <a:ext cx="324000" cy="324000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304800</xdr:colOff>
      <xdr:row>3</xdr:row>
      <xdr:rowOff>85725</xdr:rowOff>
    </xdr:from>
    <xdr:to>
      <xdr:col>14</xdr:col>
      <xdr:colOff>47626</xdr:colOff>
      <xdr:row>5</xdr:row>
      <xdr:rowOff>11925</xdr:rowOff>
    </xdr:to>
    <xdr:grpSp>
      <xdr:nvGrpSpPr>
        <xdr:cNvPr id="51" name="Agrupar 50">
          <a:extLst>
            <a:ext uri="{FF2B5EF4-FFF2-40B4-BE49-F238E27FC236}">
              <a16:creationId xmlns:a16="http://schemas.microsoft.com/office/drawing/2014/main" id="{00000000-0008-0000-0700-000033000000}"/>
            </a:ext>
          </a:extLst>
        </xdr:cNvPr>
        <xdr:cNvGrpSpPr/>
      </xdr:nvGrpSpPr>
      <xdr:grpSpPr>
        <a:xfrm>
          <a:off x="6753225" y="714375"/>
          <a:ext cx="1571626" cy="345300"/>
          <a:chOff x="6753224" y="711975"/>
          <a:chExt cx="1571626" cy="345300"/>
        </a:xfrm>
      </xdr:grpSpPr>
      <xdr:sp macro="[0]!cad_cliente" textlink="">
        <xdr:nvSpPr>
          <xdr:cNvPr id="52" name="Retângulo: Cantos Arredondados 51">
            <a:extLst>
              <a:ext uri="{FF2B5EF4-FFF2-40B4-BE49-F238E27FC236}">
                <a16:creationId xmlns:a16="http://schemas.microsoft.com/office/drawing/2014/main" id="{00000000-0008-0000-0700-000034000000}"/>
              </a:ext>
            </a:extLst>
          </xdr:cNvPr>
          <xdr:cNvSpPr>
            <a:spLocks/>
          </xdr:cNvSpPr>
        </xdr:nvSpPr>
        <xdr:spPr>
          <a:xfrm>
            <a:off x="6753224" y="749971"/>
            <a:ext cx="1571626" cy="270711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2200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         Clientes</a:t>
            </a:r>
          </a:p>
        </xdr:txBody>
      </xdr:sp>
      <xdr:pic macro="[0]!cad_cliente">
        <xdr:nvPicPr>
          <xdr:cNvPr id="53" name="Gráfico 52" descr="Aperto de mãos">
            <a:extLst>
              <a:ext uri="{FF2B5EF4-FFF2-40B4-BE49-F238E27FC236}">
                <a16:creationId xmlns:a16="http://schemas.microsoft.com/office/drawing/2014/main" id="{00000000-0008-0000-0700-00003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1"/>
              </a:ext>
            </a:extLst>
          </a:blip>
          <a:stretch>
            <a:fillRect/>
          </a:stretch>
        </xdr:blipFill>
        <xdr:spPr>
          <a:xfrm>
            <a:off x="6912749" y="711975"/>
            <a:ext cx="411975" cy="345300"/>
          </a:xfrm>
          <a:prstGeom prst="rect">
            <a:avLst/>
          </a:prstGeom>
        </xdr:spPr>
      </xdr:pic>
    </xdr:grpSp>
    <xdr:clientData/>
  </xdr:twoCellAnchor>
  <xdr:twoCellAnchor editAs="absolute">
    <xdr:from>
      <xdr:col>14</xdr:col>
      <xdr:colOff>123825</xdr:colOff>
      <xdr:row>3</xdr:row>
      <xdr:rowOff>85725</xdr:rowOff>
    </xdr:from>
    <xdr:to>
      <xdr:col>16</xdr:col>
      <xdr:colOff>476251</xdr:colOff>
      <xdr:row>5</xdr:row>
      <xdr:rowOff>11925</xdr:rowOff>
    </xdr:to>
    <xdr:grpSp>
      <xdr:nvGrpSpPr>
        <xdr:cNvPr id="54" name="Agrupar 53">
          <a:extLst>
            <a:ext uri="{FF2B5EF4-FFF2-40B4-BE49-F238E27FC236}">
              <a16:creationId xmlns:a16="http://schemas.microsoft.com/office/drawing/2014/main" id="{00000000-0008-0000-0700-000036000000}"/>
            </a:ext>
          </a:extLst>
        </xdr:cNvPr>
        <xdr:cNvGrpSpPr/>
      </xdr:nvGrpSpPr>
      <xdr:grpSpPr>
        <a:xfrm>
          <a:off x="8401050" y="714375"/>
          <a:ext cx="1571626" cy="345300"/>
          <a:chOff x="6753224" y="711975"/>
          <a:chExt cx="1571626" cy="345300"/>
        </a:xfrm>
      </xdr:grpSpPr>
      <xdr:sp macro="[0]!cad_despesas1" textlink="">
        <xdr:nvSpPr>
          <xdr:cNvPr id="55" name="Retângulo: Cantos Arredondados 54">
            <a:extLst>
              <a:ext uri="{FF2B5EF4-FFF2-40B4-BE49-F238E27FC236}">
                <a16:creationId xmlns:a16="http://schemas.microsoft.com/office/drawing/2014/main" id="{00000000-0008-0000-0700-000037000000}"/>
              </a:ext>
            </a:extLst>
          </xdr:cNvPr>
          <xdr:cNvSpPr>
            <a:spLocks/>
          </xdr:cNvSpPr>
        </xdr:nvSpPr>
        <xdr:spPr>
          <a:xfrm>
            <a:off x="6753224" y="749971"/>
            <a:ext cx="1571626" cy="270711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2200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         Despesas</a:t>
            </a:r>
          </a:p>
        </xdr:txBody>
      </xdr:sp>
      <xdr:pic macro="[0]!cad_despesas1">
        <xdr:nvPicPr>
          <xdr:cNvPr id="56" name="Gráfico 55" descr="Aperto de mãos">
            <a:extLst>
              <a:ext uri="{FF2B5EF4-FFF2-40B4-BE49-F238E27FC236}">
                <a16:creationId xmlns:a16="http://schemas.microsoft.com/office/drawing/2014/main" id="{00000000-0008-0000-0700-00003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1"/>
              </a:ext>
            </a:extLst>
          </a:blip>
          <a:stretch>
            <a:fillRect/>
          </a:stretch>
        </xdr:blipFill>
        <xdr:spPr>
          <a:xfrm>
            <a:off x="6912749" y="711975"/>
            <a:ext cx="411975" cy="3453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8485</xdr:colOff>
      <xdr:row>0</xdr:row>
      <xdr:rowOff>133350</xdr:rowOff>
    </xdr:from>
    <xdr:to>
      <xdr:col>2</xdr:col>
      <xdr:colOff>482989</xdr:colOff>
      <xdr:row>4</xdr:row>
      <xdr:rowOff>103939</xdr:rowOff>
    </xdr:to>
    <xdr:grpSp>
      <xdr:nvGrpSpPr>
        <xdr:cNvPr id="60" name="Agrupar 59">
          <a:extLst>
            <a:ext uri="{FF2B5EF4-FFF2-40B4-BE49-F238E27FC236}">
              <a16:creationId xmlns:a16="http://schemas.microsoft.com/office/drawing/2014/main" id="{00000000-0008-0000-0700-00003C000000}"/>
            </a:ext>
          </a:extLst>
        </xdr:cNvPr>
        <xdr:cNvGrpSpPr/>
      </xdr:nvGrpSpPr>
      <xdr:grpSpPr>
        <a:xfrm>
          <a:off x="8485" y="133350"/>
          <a:ext cx="1693704" cy="808789"/>
          <a:chOff x="1519281" y="1759058"/>
          <a:chExt cx="8754120" cy="1738273"/>
        </a:xfrm>
      </xdr:grpSpPr>
      <xdr:sp macro="" textlink="">
        <xdr:nvSpPr>
          <xdr:cNvPr id="61" name="Retângulo 60">
            <a:extLst>
              <a:ext uri="{FF2B5EF4-FFF2-40B4-BE49-F238E27FC236}">
                <a16:creationId xmlns:a16="http://schemas.microsoft.com/office/drawing/2014/main" id="{00000000-0008-0000-0700-00003D000000}"/>
              </a:ext>
            </a:extLst>
          </xdr:cNvPr>
          <xdr:cNvSpPr/>
        </xdr:nvSpPr>
        <xdr:spPr>
          <a:xfrm>
            <a:off x="3959188" y="1759058"/>
            <a:ext cx="4480405" cy="576593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marL="0" indent="0" algn="ctr"/>
            <a:r>
              <a:rPr lang="pt-BR" sz="1050" b="1" cap="none" spc="0">
                <a:ln w="10160">
                  <a:noFill/>
                  <a:prstDash val="solid"/>
                </a:ln>
                <a:solidFill>
                  <a:schemeClr val="bg1">
                    <a:lumMod val="65000"/>
                  </a:schemeClr>
                </a:solidFill>
                <a:effectLst>
                  <a:outerShdw blurRad="38100" dist="22860" dir="5400000" algn="tl" rotWithShape="0">
                    <a:srgbClr val="000000">
                      <a:alpha val="30000"/>
                    </a:srgbClr>
                  </a:outerShdw>
                </a:effectLst>
                <a:latin typeface="Teutonic No3" panose="02000000000000000000" pitchFamily="2" charset="0"/>
                <a:ea typeface="+mn-ea"/>
                <a:cs typeface="+mn-cs"/>
              </a:rPr>
              <a:t>Confeccoes</a:t>
            </a:r>
            <a:endParaRPr lang="pt-BR" sz="3200" b="1" cap="none" spc="0">
              <a:ln w="10160">
                <a:noFill/>
                <a:prstDash val="solid"/>
              </a:ln>
              <a:solidFill>
                <a:schemeClr val="bg1">
                  <a:lumMod val="65000"/>
                </a:schemeClr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Teutonic No3" panose="02000000000000000000" pitchFamily="2" charset="0"/>
              <a:ea typeface="+mn-ea"/>
              <a:cs typeface="+mn-cs"/>
            </a:endParaRPr>
          </a:p>
        </xdr:txBody>
      </xdr:sp>
      <xdr:sp macro="" textlink="">
        <xdr:nvSpPr>
          <xdr:cNvPr id="62" name="Retângulo 61">
            <a:extLst>
              <a:ext uri="{FF2B5EF4-FFF2-40B4-BE49-F238E27FC236}">
                <a16:creationId xmlns:a16="http://schemas.microsoft.com/office/drawing/2014/main" id="{00000000-0008-0000-0700-00003E000000}"/>
              </a:ext>
            </a:extLst>
          </xdr:cNvPr>
          <xdr:cNvSpPr/>
        </xdr:nvSpPr>
        <xdr:spPr>
          <a:xfrm>
            <a:off x="1519281" y="2147080"/>
            <a:ext cx="8754120" cy="1350251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3200" b="1" cap="none" spc="0">
                <a:ln w="10160">
                  <a:noFill/>
                  <a:prstDash val="solid"/>
                </a:ln>
                <a:solidFill>
                  <a:schemeClr val="bg1">
                    <a:lumMod val="65000"/>
                  </a:schemeClr>
                </a:solidFill>
                <a:effectLst>
                  <a:outerShdw blurRad="38100" dist="22860" dir="5400000" algn="tl" rotWithShape="0">
                    <a:srgbClr val="000000">
                      <a:alpha val="30000"/>
                    </a:srgbClr>
                  </a:outerShdw>
                </a:effectLst>
                <a:latin typeface="Teutonic No3" panose="02000000000000000000" pitchFamily="2" charset="0"/>
              </a:rPr>
              <a:t>Dedicar</a:t>
            </a:r>
            <a:endParaRPr lang="pt-BR" sz="4000" b="1" cap="none" spc="0">
              <a:ln w="10160">
                <a:noFill/>
                <a:prstDash val="solid"/>
              </a:ln>
              <a:solidFill>
                <a:schemeClr val="bg1">
                  <a:lumMod val="65000"/>
                </a:schemeClr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Teutonic No3" panose="02000000000000000000" pitchFamily="2" charset="0"/>
            </a:endParaRPr>
          </a:p>
        </xdr:txBody>
      </xdr:sp>
    </xdr:grpSp>
    <xdr:clientData/>
  </xdr:twoCellAnchor>
  <xdr:twoCellAnchor editAs="absolute">
    <xdr:from>
      <xdr:col>18</xdr:col>
      <xdr:colOff>28575</xdr:colOff>
      <xdr:row>0</xdr:row>
      <xdr:rowOff>47625</xdr:rowOff>
    </xdr:from>
    <xdr:to>
      <xdr:col>19</xdr:col>
      <xdr:colOff>409575</xdr:colOff>
      <xdr:row>3</xdr:row>
      <xdr:rowOff>57150</xdr:rowOff>
    </xdr:to>
    <xdr:grpSp>
      <xdr:nvGrpSpPr>
        <xdr:cNvPr id="57" name="Agrupar 56">
          <a:extLst>
            <a:ext uri="{FF2B5EF4-FFF2-40B4-BE49-F238E27FC236}">
              <a16:creationId xmlns:a16="http://schemas.microsoft.com/office/drawing/2014/main" id="{00000000-0008-0000-0700-000039000000}"/>
            </a:ext>
          </a:extLst>
        </xdr:cNvPr>
        <xdr:cNvGrpSpPr/>
      </xdr:nvGrpSpPr>
      <xdr:grpSpPr>
        <a:xfrm>
          <a:off x="10744200" y="47625"/>
          <a:ext cx="990600" cy="638175"/>
          <a:chOff x="10797137" y="47625"/>
          <a:chExt cx="990600" cy="638175"/>
        </a:xfrm>
      </xdr:grpSpPr>
      <xdr:sp macro="[0]!producao" textlink="">
        <xdr:nvSpPr>
          <xdr:cNvPr id="58" name="Retângulo: Cantos Arredondados 57">
            <a:extLst>
              <a:ext uri="{FF2B5EF4-FFF2-40B4-BE49-F238E27FC236}">
                <a16:creationId xmlns:a16="http://schemas.microsoft.com/office/drawing/2014/main" id="{00000000-0008-0000-0700-00003A000000}"/>
              </a:ext>
            </a:extLst>
          </xdr:cNvPr>
          <xdr:cNvSpPr>
            <a:spLocks/>
          </xdr:cNvSpPr>
        </xdr:nvSpPr>
        <xdr:spPr>
          <a:xfrm>
            <a:off x="10797137" y="47625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Produção</a:t>
            </a:r>
          </a:p>
        </xdr:txBody>
      </xdr:sp>
      <xdr:pic macro="[0]!producao">
        <xdr:nvPicPr>
          <xdr:cNvPr id="59" name="Imagem 58">
            <a:extLst>
              <a:ext uri="{FF2B5EF4-FFF2-40B4-BE49-F238E27FC236}">
                <a16:creationId xmlns:a16="http://schemas.microsoft.com/office/drawing/2014/main" id="{00000000-0008-0000-0700-00003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colorTemperature colorTemp="8284"/>
                    </a14:imgEffect>
                    <a14:imgEffect>
                      <a14:brightnessContrast bright="35000" contrast="4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10978486" y="104776"/>
            <a:ext cx="661064" cy="352424"/>
          </a:xfrm>
          <a:prstGeom prst="rect">
            <a:avLst/>
          </a:prstGeom>
          <a:noFill/>
          <a:ln>
            <a:noFill/>
          </a:ln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16384</xdr:col>
      <xdr:colOff>4848225</xdr:colOff>
      <xdr:row>8</xdr:row>
      <xdr:rowOff>9525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>
          <a:spLocks noChangeAspect="1"/>
        </xdr:cNvSpPr>
      </xdr:nvSpPr>
      <xdr:spPr>
        <a:xfrm>
          <a:off x="0" y="0"/>
          <a:ext cx="78895575" cy="168592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tile tx="0" ty="0" sx="100000" sy="100000" flip="none" algn="tl"/>
        </a:blip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12</xdr:col>
      <xdr:colOff>723899</xdr:colOff>
      <xdr:row>5</xdr:row>
      <xdr:rowOff>9525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>
          <a:spLocks noChangeAspect="1"/>
        </xdr:cNvSpPr>
      </xdr:nvSpPr>
      <xdr:spPr>
        <a:xfrm>
          <a:off x="0" y="0"/>
          <a:ext cx="11744324" cy="1057275"/>
        </a:xfrm>
        <a:prstGeom prst="rect">
          <a:avLst/>
        </a:prstGeom>
        <a:solidFill>
          <a:srgbClr val="002060">
            <a:alpha val="86000"/>
          </a:srgb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12</xdr:col>
      <xdr:colOff>723899</xdr:colOff>
      <xdr:row>0</xdr:row>
      <xdr:rowOff>9525</xdr:rowOff>
    </xdr:from>
    <xdr:to>
      <xdr:col>13</xdr:col>
      <xdr:colOff>195809</xdr:colOff>
      <xdr:row>5</xdr:row>
      <xdr:rowOff>9525</xdr:rowOff>
    </xdr:to>
    <xdr:sp macro="" textlink="">
      <xdr:nvSpPr>
        <xdr:cNvPr id="4" name="Fluxograma: Atraso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>
          <a:spLocks noChangeAspect="1"/>
        </xdr:cNvSpPr>
      </xdr:nvSpPr>
      <xdr:spPr>
        <a:xfrm>
          <a:off x="11744324" y="9525"/>
          <a:ext cx="376785" cy="1047750"/>
        </a:xfrm>
        <a:prstGeom prst="flowChartDelay">
          <a:avLst/>
        </a:prstGeom>
        <a:solidFill>
          <a:srgbClr val="002060">
            <a:alpha val="86000"/>
          </a:srgb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</xdr:col>
      <xdr:colOff>1224512</xdr:colOff>
      <xdr:row>0</xdr:row>
      <xdr:rowOff>38099</xdr:rowOff>
    </xdr:from>
    <xdr:to>
      <xdr:col>1</xdr:col>
      <xdr:colOff>2215112</xdr:colOff>
      <xdr:row>3</xdr:row>
      <xdr:rowOff>47624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>
          <a:grpSpLocks noChangeAspect="1"/>
        </xdr:cNvGrpSpPr>
      </xdr:nvGrpSpPr>
      <xdr:grpSpPr>
        <a:xfrm>
          <a:off x="1910312" y="38099"/>
          <a:ext cx="990600" cy="638175"/>
          <a:chOff x="1843637" y="38099"/>
          <a:chExt cx="990600" cy="638175"/>
        </a:xfrm>
      </xdr:grpSpPr>
      <xdr:sp macro="[0]!menu_1" textlink="">
        <xdr:nvSpPr>
          <xdr:cNvPr id="6" name="Retângulo: Cantos Arredondados 5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>
            <a:spLocks/>
          </xdr:cNvSpPr>
        </xdr:nvSpPr>
        <xdr:spPr>
          <a:xfrm>
            <a:off x="1843637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Menu</a:t>
            </a:r>
          </a:p>
        </xdr:txBody>
      </xdr:sp>
      <xdr:pic macro="[0]!menu_1">
        <xdr:nvPicPr>
          <xdr:cNvPr id="7" name="Gráfico 6" descr="Início com preenchimento sólido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105536" y="38100"/>
            <a:ext cx="504000" cy="369976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1043536</xdr:colOff>
      <xdr:row>0</xdr:row>
      <xdr:rowOff>57150</xdr:rowOff>
    </xdr:from>
    <xdr:to>
      <xdr:col>1</xdr:col>
      <xdr:colOff>1043536</xdr:colOff>
      <xdr:row>2</xdr:row>
      <xdr:rowOff>159000</xdr:rowOff>
    </xdr:to>
    <xdr:cxnSp macro="">
      <xdr:nvCxnSpPr>
        <xdr:cNvPr id="8" name="Conector reto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CxnSpPr>
          <a:cxnSpLocks noChangeAspect="1"/>
        </xdr:cNvCxnSpPr>
      </xdr:nvCxnSpPr>
      <xdr:spPr>
        <a:xfrm>
          <a:off x="1729336" y="57150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</xdr:col>
      <xdr:colOff>2367511</xdr:colOff>
      <xdr:row>0</xdr:row>
      <xdr:rowOff>66675</xdr:rowOff>
    </xdr:from>
    <xdr:to>
      <xdr:col>1</xdr:col>
      <xdr:colOff>2367511</xdr:colOff>
      <xdr:row>2</xdr:row>
      <xdr:rowOff>168525</xdr:rowOff>
    </xdr:to>
    <xdr:cxnSp macro="">
      <xdr:nvCxnSpPr>
        <xdr:cNvPr id="9" name="Conector reto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CxnSpPr>
          <a:cxnSpLocks noChangeAspect="1"/>
        </xdr:cNvCxnSpPr>
      </xdr:nvCxnSpPr>
      <xdr:spPr>
        <a:xfrm>
          <a:off x="3053311" y="66675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710161</xdr:colOff>
      <xdr:row>0</xdr:row>
      <xdr:rowOff>66675</xdr:rowOff>
    </xdr:from>
    <xdr:to>
      <xdr:col>3</xdr:col>
      <xdr:colOff>710161</xdr:colOff>
      <xdr:row>2</xdr:row>
      <xdr:rowOff>187575</xdr:rowOff>
    </xdr:to>
    <xdr:cxnSp macro="">
      <xdr:nvCxnSpPr>
        <xdr:cNvPr id="10" name="Conector reto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CxnSpPr>
          <a:cxnSpLocks noChangeAspect="1"/>
        </xdr:cNvCxnSpPr>
      </xdr:nvCxnSpPr>
      <xdr:spPr>
        <a:xfrm>
          <a:off x="4558261" y="66675"/>
          <a:ext cx="0" cy="54000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62461</xdr:colOff>
      <xdr:row>0</xdr:row>
      <xdr:rowOff>66675</xdr:rowOff>
    </xdr:from>
    <xdr:to>
      <xdr:col>4</xdr:col>
      <xdr:colOff>62461</xdr:colOff>
      <xdr:row>2</xdr:row>
      <xdr:rowOff>168525</xdr:rowOff>
    </xdr:to>
    <xdr:cxnSp macro="">
      <xdr:nvCxnSpPr>
        <xdr:cNvPr id="11" name="Conector reto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CxnSpPr>
          <a:cxnSpLocks noChangeAspect="1"/>
        </xdr:cNvCxnSpPr>
      </xdr:nvCxnSpPr>
      <xdr:spPr>
        <a:xfrm>
          <a:off x="6063211" y="66675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14836</xdr:colOff>
      <xdr:row>0</xdr:row>
      <xdr:rowOff>66675</xdr:rowOff>
    </xdr:from>
    <xdr:to>
      <xdr:col>8</xdr:col>
      <xdr:colOff>14836</xdr:colOff>
      <xdr:row>2</xdr:row>
      <xdr:rowOff>168525</xdr:rowOff>
    </xdr:to>
    <xdr:cxnSp macro="">
      <xdr:nvCxnSpPr>
        <xdr:cNvPr id="12" name="Conector reto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CxnSpPr>
          <a:cxnSpLocks noChangeAspect="1"/>
        </xdr:cNvCxnSpPr>
      </xdr:nvCxnSpPr>
      <xdr:spPr>
        <a:xfrm>
          <a:off x="7587211" y="66675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833986</xdr:colOff>
      <xdr:row>0</xdr:row>
      <xdr:rowOff>66675</xdr:rowOff>
    </xdr:from>
    <xdr:to>
      <xdr:col>9</xdr:col>
      <xdr:colOff>833986</xdr:colOff>
      <xdr:row>2</xdr:row>
      <xdr:rowOff>168525</xdr:rowOff>
    </xdr:to>
    <xdr:cxnSp macro="">
      <xdr:nvCxnSpPr>
        <xdr:cNvPr id="13" name="Conector reto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CxnSpPr>
          <a:cxnSpLocks noChangeAspect="1"/>
        </xdr:cNvCxnSpPr>
      </xdr:nvCxnSpPr>
      <xdr:spPr>
        <a:xfrm>
          <a:off x="9092161" y="66675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</xdr:col>
      <xdr:colOff>176762</xdr:colOff>
      <xdr:row>0</xdr:row>
      <xdr:rowOff>38099</xdr:rowOff>
    </xdr:from>
    <xdr:to>
      <xdr:col>3</xdr:col>
      <xdr:colOff>462512</xdr:colOff>
      <xdr:row>3</xdr:row>
      <xdr:rowOff>47624</xdr:rowOff>
    </xdr:to>
    <xdr:grpSp>
      <xdr:nvGrpSpPr>
        <xdr:cNvPr id="14" name="Agrupar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GrpSpPr>
          <a:grpSpLocks noChangeAspect="1"/>
        </xdr:cNvGrpSpPr>
      </xdr:nvGrpSpPr>
      <xdr:grpSpPr>
        <a:xfrm>
          <a:off x="3320012" y="38099"/>
          <a:ext cx="990600" cy="638175"/>
          <a:chOff x="3320012" y="38099"/>
          <a:chExt cx="990600" cy="638175"/>
        </a:xfrm>
      </xdr:grpSpPr>
      <xdr:sp macro="[0]!menu_2" textlink="">
        <xdr:nvSpPr>
          <xdr:cNvPr id="15" name="Retângulo: Cantos Arredondados 14">
            <a:extLst>
              <a:ext uri="{FF2B5EF4-FFF2-40B4-BE49-F238E27FC236}">
                <a16:creationId xmlns:a16="http://schemas.microsoft.com/office/drawing/2014/main" id="{00000000-0008-0000-0800-00000F000000}"/>
              </a:ext>
            </a:extLst>
          </xdr:cNvPr>
          <xdr:cNvSpPr>
            <a:spLocks/>
          </xdr:cNvSpPr>
        </xdr:nvSpPr>
        <xdr:spPr>
          <a:xfrm>
            <a:off x="3320012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2000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Cadastro</a:t>
            </a:r>
          </a:p>
        </xdr:txBody>
      </xdr:sp>
      <xdr:pic macro="[0]!menu_2">
        <xdr:nvPicPr>
          <xdr:cNvPr id="16" name="Gráfico 15" descr="Ciclo com pessoas com preenchimento sólido">
            <a:extLst>
              <a:ext uri="{FF2B5EF4-FFF2-40B4-BE49-F238E27FC236}">
                <a16:creationId xmlns:a16="http://schemas.microsoft.com/office/drawing/2014/main" id="{00000000-0008-0000-0800-000010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3577186" y="38100"/>
            <a:ext cx="504000" cy="37065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976862</xdr:colOff>
      <xdr:row>0</xdr:row>
      <xdr:rowOff>38099</xdr:rowOff>
    </xdr:from>
    <xdr:to>
      <xdr:col>3</xdr:col>
      <xdr:colOff>1967462</xdr:colOff>
      <xdr:row>3</xdr:row>
      <xdr:rowOff>47624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GrpSpPr>
          <a:grpSpLocks noChangeAspect="1"/>
        </xdr:cNvGrpSpPr>
      </xdr:nvGrpSpPr>
      <xdr:grpSpPr>
        <a:xfrm>
          <a:off x="4824962" y="38099"/>
          <a:ext cx="990600" cy="638175"/>
          <a:chOff x="4824962" y="38099"/>
          <a:chExt cx="990600" cy="638175"/>
        </a:xfrm>
      </xdr:grpSpPr>
      <xdr:sp macro="[0]!relatorios" textlink="">
        <xdr:nvSpPr>
          <xdr:cNvPr id="18" name="Retângulo: Cantos Arredondados 17">
            <a:extLst>
              <a:ext uri="{FF2B5EF4-FFF2-40B4-BE49-F238E27FC236}">
                <a16:creationId xmlns:a16="http://schemas.microsoft.com/office/drawing/2014/main" id="{00000000-0008-0000-0800-000012000000}"/>
              </a:ext>
            </a:extLst>
          </xdr:cNvPr>
          <xdr:cNvSpPr>
            <a:spLocks/>
          </xdr:cNvSpPr>
        </xdr:nvSpPr>
        <xdr:spPr>
          <a:xfrm>
            <a:off x="4824962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Relatórios</a:t>
            </a:r>
          </a:p>
        </xdr:txBody>
      </xdr:sp>
      <xdr:pic macro="[0]!relatorios">
        <xdr:nvPicPr>
          <xdr:cNvPr id="19" name="Gráfico 18" descr="Pesquisa com preenchimento sólido">
            <a:extLst>
              <a:ext uri="{FF2B5EF4-FFF2-40B4-BE49-F238E27FC236}">
                <a16:creationId xmlns:a16="http://schemas.microsoft.com/office/drawing/2014/main" id="{00000000-0008-0000-08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5153025" y="76200"/>
            <a:ext cx="371475" cy="361950"/>
          </a:xfrm>
          <a:prstGeom prst="rect">
            <a:avLst/>
          </a:prstGeom>
          <a:effectLst/>
        </xdr:spPr>
      </xdr:pic>
    </xdr:grpSp>
    <xdr:clientData/>
  </xdr:twoCellAnchor>
  <xdr:twoCellAnchor editAs="absolute">
    <xdr:from>
      <xdr:col>1</xdr:col>
      <xdr:colOff>1091161</xdr:colOff>
      <xdr:row>3</xdr:row>
      <xdr:rowOff>95250</xdr:rowOff>
    </xdr:from>
    <xdr:to>
      <xdr:col>13</xdr:col>
      <xdr:colOff>0</xdr:colOff>
      <xdr:row>4</xdr:row>
      <xdr:rowOff>200025</xdr:rowOff>
    </xdr:to>
    <xdr:sp macro="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SpPr>
          <a:spLocks noChangeAspect="1"/>
        </xdr:cNvSpPr>
      </xdr:nvSpPr>
      <xdr:spPr>
        <a:xfrm>
          <a:off x="1776961" y="723900"/>
          <a:ext cx="10148339" cy="314325"/>
        </a:xfrm>
        <a:prstGeom prst="roundRect">
          <a:avLst>
            <a:gd name="adj" fmla="val 17778"/>
          </a:avLst>
        </a:prstGeom>
        <a:solidFill>
          <a:schemeClr val="bg1">
            <a:lumMod val="85000"/>
            <a:alpha val="30000"/>
          </a:schemeClr>
        </a:solidFill>
        <a:ln>
          <a:noFill/>
        </a:ln>
        <a:effectLst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ctr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</xdr:col>
      <xdr:colOff>1209674</xdr:colOff>
      <xdr:row>3</xdr:row>
      <xdr:rowOff>95249</xdr:rowOff>
    </xdr:from>
    <xdr:to>
      <xdr:col>2</xdr:col>
      <xdr:colOff>120224</xdr:colOff>
      <xdr:row>5</xdr:row>
      <xdr:rowOff>149</xdr:rowOff>
    </xdr:to>
    <xdr:grpSp>
      <xdr:nvGrpSpPr>
        <xdr:cNvPr id="22" name="Agrupar 21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GrpSpPr>
          <a:grpSpLocks noChangeAspect="1"/>
        </xdr:cNvGrpSpPr>
      </xdr:nvGrpSpPr>
      <xdr:grpSpPr>
        <a:xfrm>
          <a:off x="1895474" y="723899"/>
          <a:ext cx="1368000" cy="324000"/>
          <a:chOff x="3853411" y="1495426"/>
          <a:chExt cx="1385339" cy="342900"/>
        </a:xfrm>
      </xdr:grpSpPr>
      <xdr:sp macro="[0]!cad_colab" textlink="">
        <xdr:nvSpPr>
          <xdr:cNvPr id="23" name="Retângulo: Cantos Arredondados 22">
            <a:extLst>
              <a:ext uri="{FF2B5EF4-FFF2-40B4-BE49-F238E27FC236}">
                <a16:creationId xmlns:a16="http://schemas.microsoft.com/office/drawing/2014/main" id="{00000000-0008-0000-0800-000017000000}"/>
              </a:ext>
            </a:extLst>
          </xdr:cNvPr>
          <xdr:cNvSpPr>
            <a:spLocks/>
          </xdr:cNvSpPr>
        </xdr:nvSpPr>
        <xdr:spPr>
          <a:xfrm>
            <a:off x="3853411" y="1524001"/>
            <a:ext cx="1385339" cy="285750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r"/>
            <a:r>
              <a:rPr lang="pt-BR" sz="1100" b="1" u="sng">
                <a:solidFill>
                  <a:schemeClr val="tx1"/>
                </a:solidFill>
                <a:latin typeface="+mn-lt"/>
                <a:ea typeface="+mn-ea"/>
                <a:cs typeface="+mn-cs"/>
              </a:rPr>
              <a:t>Colaboradores</a:t>
            </a:r>
            <a:r>
              <a:rPr lang="pt-BR" sz="1100" b="1">
                <a:solidFill>
                  <a:schemeClr val="tx1"/>
                </a:solidFill>
                <a:latin typeface="+mn-lt"/>
                <a:ea typeface="+mn-ea"/>
                <a:cs typeface="+mn-cs"/>
              </a:rPr>
              <a:t> </a:t>
            </a:r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  </a:t>
            </a:r>
          </a:p>
        </xdr:txBody>
      </xdr:sp>
      <xdr:pic>
        <xdr:nvPicPr>
          <xdr:cNvPr id="24" name="Gráfico 23" descr="Usuários com preenchimento sólido">
            <a:extLst>
              <a:ext uri="{FF2B5EF4-FFF2-40B4-BE49-F238E27FC236}">
                <a16:creationId xmlns:a16="http://schemas.microsoft.com/office/drawing/2014/main" id="{00000000-0008-0000-0800-00001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3914414" y="1495426"/>
            <a:ext cx="342900" cy="3429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257174</xdr:colOff>
      <xdr:row>3</xdr:row>
      <xdr:rowOff>76200</xdr:rowOff>
    </xdr:from>
    <xdr:to>
      <xdr:col>3</xdr:col>
      <xdr:colOff>1123950</xdr:colOff>
      <xdr:row>4</xdr:row>
      <xdr:rowOff>190650</xdr:rowOff>
    </xdr:to>
    <xdr:grpSp>
      <xdr:nvGrpSpPr>
        <xdr:cNvPr id="25" name="Agrupar 24">
          <a:extLs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GrpSpPr>
          <a:grpSpLocks noChangeAspect="1"/>
        </xdr:cNvGrpSpPr>
      </xdr:nvGrpSpPr>
      <xdr:grpSpPr>
        <a:xfrm>
          <a:off x="3400424" y="704850"/>
          <a:ext cx="1571626" cy="324000"/>
          <a:chOff x="4171949" y="695325"/>
          <a:chExt cx="1385339" cy="342000"/>
        </a:xfrm>
      </xdr:grpSpPr>
      <xdr:sp macro="[0]!cad_func" textlink="">
        <xdr:nvSpPr>
          <xdr:cNvPr id="26" name="Retângulo: Cantos Arredondados 25">
            <a:extLst>
              <a:ext uri="{FF2B5EF4-FFF2-40B4-BE49-F238E27FC236}">
                <a16:creationId xmlns:a16="http://schemas.microsoft.com/office/drawing/2014/main" id="{00000000-0008-0000-0800-00001A000000}"/>
              </a:ext>
            </a:extLst>
          </xdr:cNvPr>
          <xdr:cNvSpPr>
            <a:spLocks/>
          </xdr:cNvSpPr>
        </xdr:nvSpPr>
        <xdr:spPr>
          <a:xfrm>
            <a:off x="4171949" y="742951"/>
            <a:ext cx="1385339" cy="285750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2200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     Funções </a:t>
            </a:r>
          </a:p>
        </xdr:txBody>
      </xdr:sp>
      <xdr:pic macro="[0]!cad_func">
        <xdr:nvPicPr>
          <xdr:cNvPr id="27" name="Gráfico 26" descr="Crachá de funcionário com preenchimento sólido">
            <a:extLst>
              <a:ext uri="{FF2B5EF4-FFF2-40B4-BE49-F238E27FC236}">
                <a16:creationId xmlns:a16="http://schemas.microsoft.com/office/drawing/2014/main" id="{00000000-0008-0000-0800-00001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4252363" y="695325"/>
            <a:ext cx="342000" cy="342000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538711</xdr:colOff>
      <xdr:row>0</xdr:row>
      <xdr:rowOff>66675</xdr:rowOff>
    </xdr:from>
    <xdr:to>
      <xdr:col>11</xdr:col>
      <xdr:colOff>538711</xdr:colOff>
      <xdr:row>2</xdr:row>
      <xdr:rowOff>168525</xdr:rowOff>
    </xdr:to>
    <xdr:cxnSp macro="">
      <xdr:nvCxnSpPr>
        <xdr:cNvPr id="28" name="Conector reto 27"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CxnSpPr>
          <a:cxnSpLocks noChangeAspect="1"/>
        </xdr:cNvCxnSpPr>
      </xdr:nvCxnSpPr>
      <xdr:spPr>
        <a:xfrm>
          <a:off x="10644736" y="66675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1148312</xdr:colOff>
      <xdr:row>0</xdr:row>
      <xdr:rowOff>38099</xdr:rowOff>
    </xdr:from>
    <xdr:to>
      <xdr:col>11</xdr:col>
      <xdr:colOff>291062</xdr:colOff>
      <xdr:row>3</xdr:row>
      <xdr:rowOff>47624</xdr:rowOff>
    </xdr:to>
    <xdr:grpSp>
      <xdr:nvGrpSpPr>
        <xdr:cNvPr id="29" name="Agrupar 28">
          <a:extLst>
            <a:ext uri="{FF2B5EF4-FFF2-40B4-BE49-F238E27FC236}">
              <a16:creationId xmlns:a16="http://schemas.microsoft.com/office/drawing/2014/main" id="{00000000-0008-0000-0800-00001D000000}"/>
            </a:ext>
          </a:extLst>
        </xdr:cNvPr>
        <xdr:cNvGrpSpPr>
          <a:grpSpLocks noChangeAspect="1"/>
        </xdr:cNvGrpSpPr>
      </xdr:nvGrpSpPr>
      <xdr:grpSpPr>
        <a:xfrm>
          <a:off x="9406487" y="38099"/>
          <a:ext cx="990600" cy="638175"/>
          <a:chOff x="9406487" y="38099"/>
          <a:chExt cx="990600" cy="638175"/>
        </a:xfrm>
      </xdr:grpSpPr>
      <xdr:sp macro="[0]!manutencao1" textlink="">
        <xdr:nvSpPr>
          <xdr:cNvPr id="30" name="Retângulo: Cantos Arredondados 29">
            <a:extLst>
              <a:ext uri="{FF2B5EF4-FFF2-40B4-BE49-F238E27FC236}">
                <a16:creationId xmlns:a16="http://schemas.microsoft.com/office/drawing/2014/main" id="{00000000-0008-0000-0800-00001E000000}"/>
              </a:ext>
            </a:extLst>
          </xdr:cNvPr>
          <xdr:cNvSpPr>
            <a:spLocks/>
          </xdr:cNvSpPr>
        </xdr:nvSpPr>
        <xdr:spPr>
          <a:xfrm>
            <a:off x="9406487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Manutenção</a:t>
            </a:r>
          </a:p>
        </xdr:txBody>
      </xdr:sp>
      <xdr:pic macro="[0]!manutencao1">
        <xdr:nvPicPr>
          <xdr:cNvPr id="31" name="Gráfico 30" descr="Engrenagens com preenchimento sólido">
            <a:extLst>
              <a:ext uri="{FF2B5EF4-FFF2-40B4-BE49-F238E27FC236}">
                <a16:creationId xmlns:a16="http://schemas.microsoft.com/office/drawing/2014/main" id="{00000000-0008-0000-0800-00001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9667875" y="76200"/>
            <a:ext cx="417600" cy="369975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291062</xdr:colOff>
      <xdr:row>0</xdr:row>
      <xdr:rowOff>38099</xdr:rowOff>
    </xdr:from>
    <xdr:to>
      <xdr:col>9</xdr:col>
      <xdr:colOff>595862</xdr:colOff>
      <xdr:row>3</xdr:row>
      <xdr:rowOff>47624</xdr:rowOff>
    </xdr:to>
    <xdr:grpSp>
      <xdr:nvGrpSpPr>
        <xdr:cNvPr id="32" name="Agrupar 31">
          <a:extLst>
            <a:ext uri="{FF2B5EF4-FFF2-40B4-BE49-F238E27FC236}">
              <a16:creationId xmlns:a16="http://schemas.microsoft.com/office/drawing/2014/main" id="{00000000-0008-0000-0800-000020000000}"/>
            </a:ext>
          </a:extLst>
        </xdr:cNvPr>
        <xdr:cNvGrpSpPr>
          <a:grpSpLocks noChangeAspect="1"/>
        </xdr:cNvGrpSpPr>
      </xdr:nvGrpSpPr>
      <xdr:grpSpPr>
        <a:xfrm>
          <a:off x="7863437" y="38099"/>
          <a:ext cx="990600" cy="638175"/>
          <a:chOff x="7863437" y="38099"/>
          <a:chExt cx="990600" cy="638175"/>
        </a:xfrm>
      </xdr:grpSpPr>
      <xdr:sp macro="[0]!grafico" textlink="">
        <xdr:nvSpPr>
          <xdr:cNvPr id="33" name="Retângulo: Cantos Arredondados 32">
            <a:extLst>
              <a:ext uri="{FF2B5EF4-FFF2-40B4-BE49-F238E27FC236}">
                <a16:creationId xmlns:a16="http://schemas.microsoft.com/office/drawing/2014/main" id="{00000000-0008-0000-0800-000021000000}"/>
              </a:ext>
            </a:extLst>
          </xdr:cNvPr>
          <xdr:cNvSpPr>
            <a:spLocks/>
          </xdr:cNvSpPr>
        </xdr:nvSpPr>
        <xdr:spPr>
          <a:xfrm>
            <a:off x="7863437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Dashboard</a:t>
            </a:r>
          </a:p>
        </xdr:txBody>
      </xdr:sp>
      <xdr:pic macro="[0]!grafico">
        <xdr:nvPicPr>
          <xdr:cNvPr id="34" name="Gráfico 33" descr="Velocímetro baixo com preenchimento sólido">
            <a:extLst>
              <a:ext uri="{FF2B5EF4-FFF2-40B4-BE49-F238E27FC236}">
                <a16:creationId xmlns:a16="http://schemas.microsoft.com/office/drawing/2014/main" id="{00000000-0008-0000-0800-00002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5"/>
              </a:ext>
            </a:extLst>
          </a:blip>
          <a:stretch>
            <a:fillRect/>
          </a:stretch>
        </xdr:blipFill>
        <xdr:spPr>
          <a:xfrm>
            <a:off x="8143875" y="38100"/>
            <a:ext cx="417600" cy="369975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348212</xdr:colOff>
      <xdr:row>0</xdr:row>
      <xdr:rowOff>38099</xdr:rowOff>
    </xdr:from>
    <xdr:to>
      <xdr:col>7</xdr:col>
      <xdr:colOff>386312</xdr:colOff>
      <xdr:row>3</xdr:row>
      <xdr:rowOff>47624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00000000-0008-0000-0800-000023000000}"/>
            </a:ext>
          </a:extLst>
        </xdr:cNvPr>
        <xdr:cNvGrpSpPr>
          <a:grpSpLocks noChangeAspect="1"/>
        </xdr:cNvGrpSpPr>
      </xdr:nvGrpSpPr>
      <xdr:grpSpPr>
        <a:xfrm>
          <a:off x="6348962" y="38099"/>
          <a:ext cx="990600" cy="638175"/>
          <a:chOff x="6348962" y="38099"/>
          <a:chExt cx="990600" cy="638175"/>
        </a:xfrm>
      </xdr:grpSpPr>
      <xdr:sp macro="[0]!fluxo_caixa" textlink="">
        <xdr:nvSpPr>
          <xdr:cNvPr id="36" name="Retângulo: Cantos Arredondados 35">
            <a:extLst>
              <a:ext uri="{FF2B5EF4-FFF2-40B4-BE49-F238E27FC236}">
                <a16:creationId xmlns:a16="http://schemas.microsoft.com/office/drawing/2014/main" id="{00000000-0008-0000-0800-000024000000}"/>
              </a:ext>
            </a:extLst>
          </xdr:cNvPr>
          <xdr:cNvSpPr>
            <a:spLocks/>
          </xdr:cNvSpPr>
        </xdr:nvSpPr>
        <xdr:spPr>
          <a:xfrm>
            <a:off x="6348962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Fluxo</a:t>
            </a:r>
            <a:r>
              <a:rPr lang="pt-BR" sz="1100" baseline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Caixa</a:t>
            </a:r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 macro="[0]!fluxo_caixa">
        <xdr:nvPicPr>
          <xdr:cNvPr id="37" name="Gráfico 36" descr="Registrar">
            <a:extLst>
              <a:ext uri="{FF2B5EF4-FFF2-40B4-BE49-F238E27FC236}">
                <a16:creationId xmlns:a16="http://schemas.microsoft.com/office/drawing/2014/main" id="{00000000-0008-0000-0800-00002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7"/>
              </a:ext>
            </a:extLst>
          </a:blip>
          <a:stretch>
            <a:fillRect/>
          </a:stretch>
        </xdr:blipFill>
        <xdr:spPr>
          <a:xfrm>
            <a:off x="6657975" y="85725"/>
            <a:ext cx="371475" cy="371475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1238249</xdr:colOff>
      <xdr:row>3</xdr:row>
      <xdr:rowOff>85725</xdr:rowOff>
    </xdr:from>
    <xdr:to>
      <xdr:col>4</xdr:col>
      <xdr:colOff>657225</xdr:colOff>
      <xdr:row>4</xdr:row>
      <xdr:rowOff>200175</xdr:rowOff>
    </xdr:to>
    <xdr:grpSp>
      <xdr:nvGrpSpPr>
        <xdr:cNvPr id="38" name="Agrupar 37">
          <a:extLst>
            <a:ext uri="{FF2B5EF4-FFF2-40B4-BE49-F238E27FC236}">
              <a16:creationId xmlns:a16="http://schemas.microsoft.com/office/drawing/2014/main" id="{00000000-0008-0000-0800-000026000000}"/>
            </a:ext>
          </a:extLst>
        </xdr:cNvPr>
        <xdr:cNvGrpSpPr/>
      </xdr:nvGrpSpPr>
      <xdr:grpSpPr>
        <a:xfrm>
          <a:off x="5086349" y="714375"/>
          <a:ext cx="1571626" cy="324000"/>
          <a:chOff x="5086349" y="714375"/>
          <a:chExt cx="1571626" cy="324000"/>
        </a:xfrm>
      </xdr:grpSpPr>
      <xdr:sp macro="[0]!cad_forn" textlink="">
        <xdr:nvSpPr>
          <xdr:cNvPr id="39" name="Retângulo: Cantos Arredondados 38">
            <a:extLst>
              <a:ext uri="{FF2B5EF4-FFF2-40B4-BE49-F238E27FC236}">
                <a16:creationId xmlns:a16="http://schemas.microsoft.com/office/drawing/2014/main" id="{00000000-0008-0000-0800-000027000000}"/>
              </a:ext>
            </a:extLst>
          </xdr:cNvPr>
          <xdr:cNvSpPr>
            <a:spLocks/>
          </xdr:cNvSpPr>
        </xdr:nvSpPr>
        <xdr:spPr>
          <a:xfrm>
            <a:off x="5086349" y="749971"/>
            <a:ext cx="1571626" cy="270711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2200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        Fornecedores</a:t>
            </a:r>
          </a:p>
        </xdr:txBody>
      </xdr:sp>
      <xdr:pic macro="[0]!cad_forn">
        <xdr:nvPicPr>
          <xdr:cNvPr id="40" name="Gráfico 39" descr="Cidade">
            <a:extLst>
              <a:ext uri="{FF2B5EF4-FFF2-40B4-BE49-F238E27FC236}">
                <a16:creationId xmlns:a16="http://schemas.microsoft.com/office/drawing/2014/main" id="{00000000-0008-0000-0800-00002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9"/>
              </a:ext>
            </a:extLst>
          </a:blip>
          <a:stretch>
            <a:fillRect/>
          </a:stretch>
        </xdr:blipFill>
        <xdr:spPr>
          <a:xfrm>
            <a:off x="5219700" y="714375"/>
            <a:ext cx="324000" cy="3240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752474</xdr:colOff>
      <xdr:row>3</xdr:row>
      <xdr:rowOff>83325</xdr:rowOff>
    </xdr:from>
    <xdr:to>
      <xdr:col>9</xdr:col>
      <xdr:colOff>66675</xdr:colOff>
      <xdr:row>5</xdr:row>
      <xdr:rowOff>9525</xdr:rowOff>
    </xdr:to>
    <xdr:grpSp>
      <xdr:nvGrpSpPr>
        <xdr:cNvPr id="41" name="Agrupar 40">
          <a:extLst>
            <a:ext uri="{FF2B5EF4-FFF2-40B4-BE49-F238E27FC236}">
              <a16:creationId xmlns:a16="http://schemas.microsoft.com/office/drawing/2014/main" id="{00000000-0008-0000-0800-000029000000}"/>
            </a:ext>
          </a:extLst>
        </xdr:cNvPr>
        <xdr:cNvGrpSpPr/>
      </xdr:nvGrpSpPr>
      <xdr:grpSpPr>
        <a:xfrm>
          <a:off x="6753224" y="711975"/>
          <a:ext cx="1571626" cy="345300"/>
          <a:chOff x="6753224" y="711975"/>
          <a:chExt cx="1571626" cy="345300"/>
        </a:xfrm>
      </xdr:grpSpPr>
      <xdr:sp macro="[0]!cad_cliente" textlink="">
        <xdr:nvSpPr>
          <xdr:cNvPr id="42" name="Retângulo: Cantos Arredondados 41">
            <a:extLst>
              <a:ext uri="{FF2B5EF4-FFF2-40B4-BE49-F238E27FC236}">
                <a16:creationId xmlns:a16="http://schemas.microsoft.com/office/drawing/2014/main" id="{00000000-0008-0000-0800-00002A000000}"/>
              </a:ext>
            </a:extLst>
          </xdr:cNvPr>
          <xdr:cNvSpPr>
            <a:spLocks/>
          </xdr:cNvSpPr>
        </xdr:nvSpPr>
        <xdr:spPr>
          <a:xfrm>
            <a:off x="6753224" y="749971"/>
            <a:ext cx="1571626" cy="270711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2200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         Clientes</a:t>
            </a:r>
          </a:p>
        </xdr:txBody>
      </xdr:sp>
      <xdr:pic macro="[0]!cad_cliente">
        <xdr:nvPicPr>
          <xdr:cNvPr id="43" name="Gráfico 42" descr="Aperto de mãos">
            <a:extLst>
              <a:ext uri="{FF2B5EF4-FFF2-40B4-BE49-F238E27FC236}">
                <a16:creationId xmlns:a16="http://schemas.microsoft.com/office/drawing/2014/main" id="{00000000-0008-0000-0800-00002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1"/>
              </a:ext>
            </a:extLst>
          </a:blip>
          <a:stretch>
            <a:fillRect/>
          </a:stretch>
        </xdr:blipFill>
        <xdr:spPr>
          <a:xfrm>
            <a:off x="6912749" y="711975"/>
            <a:ext cx="411975" cy="34530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138661</xdr:colOff>
      <xdr:row>3</xdr:row>
      <xdr:rowOff>85725</xdr:rowOff>
    </xdr:from>
    <xdr:to>
      <xdr:col>10</xdr:col>
      <xdr:colOff>329162</xdr:colOff>
      <xdr:row>5</xdr:row>
      <xdr:rowOff>11925</xdr:rowOff>
    </xdr:to>
    <xdr:grpSp>
      <xdr:nvGrpSpPr>
        <xdr:cNvPr id="44" name="Agrupar 43">
          <a:extLst>
            <a:ext uri="{FF2B5EF4-FFF2-40B4-BE49-F238E27FC236}">
              <a16:creationId xmlns:a16="http://schemas.microsoft.com/office/drawing/2014/main" id="{00000000-0008-0000-0800-00002C000000}"/>
            </a:ext>
          </a:extLst>
        </xdr:cNvPr>
        <xdr:cNvGrpSpPr/>
      </xdr:nvGrpSpPr>
      <xdr:grpSpPr>
        <a:xfrm>
          <a:off x="8396836" y="714375"/>
          <a:ext cx="1571626" cy="345300"/>
          <a:chOff x="6753224" y="711975"/>
          <a:chExt cx="1571626" cy="345300"/>
        </a:xfrm>
      </xdr:grpSpPr>
      <xdr:sp macro="[0]!cad_despesas1" textlink="">
        <xdr:nvSpPr>
          <xdr:cNvPr id="45" name="Retângulo: Cantos Arredondados 44">
            <a:extLst>
              <a:ext uri="{FF2B5EF4-FFF2-40B4-BE49-F238E27FC236}">
                <a16:creationId xmlns:a16="http://schemas.microsoft.com/office/drawing/2014/main" id="{00000000-0008-0000-0800-00002D000000}"/>
              </a:ext>
            </a:extLst>
          </xdr:cNvPr>
          <xdr:cNvSpPr>
            <a:spLocks/>
          </xdr:cNvSpPr>
        </xdr:nvSpPr>
        <xdr:spPr>
          <a:xfrm>
            <a:off x="6753224" y="749971"/>
            <a:ext cx="1571626" cy="270711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2200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         Despesas</a:t>
            </a:r>
          </a:p>
        </xdr:txBody>
      </xdr:sp>
      <xdr:pic macro="[0]!cad_despesas1">
        <xdr:nvPicPr>
          <xdr:cNvPr id="46" name="Gráfico 45" descr="Aperto de mãos">
            <a:extLst>
              <a:ext uri="{FF2B5EF4-FFF2-40B4-BE49-F238E27FC236}">
                <a16:creationId xmlns:a16="http://schemas.microsoft.com/office/drawing/2014/main" id="{00000000-0008-0000-0800-00002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1"/>
              </a:ext>
            </a:extLst>
          </a:blip>
          <a:stretch>
            <a:fillRect/>
          </a:stretch>
        </xdr:blipFill>
        <xdr:spPr>
          <a:xfrm>
            <a:off x="6912749" y="711975"/>
            <a:ext cx="411975" cy="345300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514350</xdr:colOff>
      <xdr:row>6</xdr:row>
      <xdr:rowOff>9525</xdr:rowOff>
    </xdr:from>
    <xdr:to>
      <xdr:col>9</xdr:col>
      <xdr:colOff>1152524</xdr:colOff>
      <xdr:row>7</xdr:row>
      <xdr:rowOff>104775</xdr:rowOff>
    </xdr:to>
    <xdr:grpSp>
      <xdr:nvGrpSpPr>
        <xdr:cNvPr id="47" name="Agrupar 46">
          <a:extLst>
            <a:ext uri="{FF2B5EF4-FFF2-40B4-BE49-F238E27FC236}">
              <a16:creationId xmlns:a16="http://schemas.microsoft.com/office/drawing/2014/main" id="{00000000-0008-0000-0800-00002F000000}"/>
            </a:ext>
          </a:extLst>
        </xdr:cNvPr>
        <xdr:cNvGrpSpPr/>
      </xdr:nvGrpSpPr>
      <xdr:grpSpPr>
        <a:xfrm>
          <a:off x="4362450" y="1266825"/>
          <a:ext cx="5048249" cy="304800"/>
          <a:chOff x="-3028950" y="819150"/>
          <a:chExt cx="12121109" cy="1057275"/>
        </a:xfrm>
        <a:noFill/>
      </xdr:grpSpPr>
      <xdr:sp macro="" textlink="">
        <xdr:nvSpPr>
          <xdr:cNvPr id="48" name="Retângulo 47">
            <a:extLst>
              <a:ext uri="{FF2B5EF4-FFF2-40B4-BE49-F238E27FC236}">
                <a16:creationId xmlns:a16="http://schemas.microsoft.com/office/drawing/2014/main" id="{00000000-0008-0000-0800-000030000000}"/>
              </a:ext>
            </a:extLst>
          </xdr:cNvPr>
          <xdr:cNvSpPr>
            <a:spLocks noChangeAspect="1"/>
          </xdr:cNvSpPr>
        </xdr:nvSpPr>
        <xdr:spPr>
          <a:xfrm>
            <a:off x="-3028950" y="819150"/>
            <a:ext cx="11744324" cy="1057275"/>
          </a:xfrm>
          <a:prstGeom prst="rect">
            <a:avLst/>
          </a:prstGeom>
          <a:grp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3200" i="0">
                <a:solidFill>
                  <a:srgbClr val="002060"/>
                </a:solidFill>
                <a:latin typeface="Colonna MT" panose="04020805060202030203" pitchFamily="82" charset="0"/>
                <a:ea typeface="+mn-ea"/>
                <a:cs typeface="+mn-cs"/>
              </a:rPr>
              <a:t>Cadastro</a:t>
            </a:r>
            <a:r>
              <a:rPr lang="pt-BR" sz="3200" i="0" baseline="0">
                <a:solidFill>
                  <a:srgbClr val="002060"/>
                </a:solidFill>
                <a:latin typeface="Colonna MT" panose="04020805060202030203" pitchFamily="82" charset="0"/>
                <a:ea typeface="+mn-ea"/>
                <a:cs typeface="+mn-cs"/>
              </a:rPr>
              <a:t> de Colaboradores</a:t>
            </a:r>
            <a:endParaRPr lang="pt-BR" sz="3200" i="0">
              <a:solidFill>
                <a:srgbClr val="002060"/>
              </a:solidFill>
              <a:latin typeface="Colonna MT" panose="04020805060202030203" pitchFamily="82" charset="0"/>
              <a:ea typeface="+mn-ea"/>
              <a:cs typeface="+mn-cs"/>
            </a:endParaRPr>
          </a:p>
        </xdr:txBody>
      </xdr:sp>
      <xdr:sp macro="" textlink="">
        <xdr:nvSpPr>
          <xdr:cNvPr id="49" name="Fluxograma: Atraso 48">
            <a:extLst>
              <a:ext uri="{FF2B5EF4-FFF2-40B4-BE49-F238E27FC236}">
                <a16:creationId xmlns:a16="http://schemas.microsoft.com/office/drawing/2014/main" id="{00000000-0008-0000-0800-000031000000}"/>
              </a:ext>
            </a:extLst>
          </xdr:cNvPr>
          <xdr:cNvSpPr>
            <a:spLocks noChangeAspect="1"/>
          </xdr:cNvSpPr>
        </xdr:nvSpPr>
        <xdr:spPr>
          <a:xfrm>
            <a:off x="8715374" y="828675"/>
            <a:ext cx="376785" cy="1047750"/>
          </a:xfrm>
          <a:prstGeom prst="flowChartDelay">
            <a:avLst/>
          </a:prstGeom>
          <a:grp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600">
              <a:solidFill>
                <a:srgbClr val="002060"/>
              </a:solidFill>
              <a:latin typeface="Colonna MT" panose="04020805060202030203" pitchFamily="82" charset="0"/>
              <a:ea typeface="+mn-ea"/>
              <a:cs typeface="+mn-cs"/>
            </a:endParaRPr>
          </a:p>
        </xdr:txBody>
      </xdr:sp>
    </xdr:grpSp>
    <xdr:clientData/>
  </xdr:twoCellAnchor>
  <xdr:twoCellAnchor editAs="absolute">
    <xdr:from>
      <xdr:col>0</xdr:col>
      <xdr:colOff>171449</xdr:colOff>
      <xdr:row>5</xdr:row>
      <xdr:rowOff>114300</xdr:rowOff>
    </xdr:from>
    <xdr:to>
      <xdr:col>1</xdr:col>
      <xdr:colOff>1285874</xdr:colOff>
      <xdr:row>7</xdr:row>
      <xdr:rowOff>85725</xdr:rowOff>
    </xdr:to>
    <xdr:sp macro="[0]!Inserir_colab" textlink="">
      <xdr:nvSpPr>
        <xdr:cNvPr id="51" name="Fluxograma: Terminação 50">
          <a:extLst>
            <a:ext uri="{FF2B5EF4-FFF2-40B4-BE49-F238E27FC236}">
              <a16:creationId xmlns:a16="http://schemas.microsoft.com/office/drawing/2014/main" id="{00000000-0008-0000-0800-000033000000}"/>
            </a:ext>
          </a:extLst>
        </xdr:cNvPr>
        <xdr:cNvSpPr/>
      </xdr:nvSpPr>
      <xdr:spPr>
        <a:xfrm>
          <a:off x="171449" y="1162050"/>
          <a:ext cx="1800225" cy="390525"/>
        </a:xfrm>
        <a:prstGeom prst="flowChartTerminator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       Inserir Colaborador</a:t>
          </a:r>
        </a:p>
      </xdr:txBody>
    </xdr:sp>
    <xdr:clientData/>
  </xdr:twoCellAnchor>
  <xdr:twoCellAnchor editAs="oneCell">
    <xdr:from>
      <xdr:col>0</xdr:col>
      <xdr:colOff>228600</xdr:colOff>
      <xdr:row>5</xdr:row>
      <xdr:rowOff>142876</xdr:rowOff>
    </xdr:from>
    <xdr:to>
      <xdr:col>0</xdr:col>
      <xdr:colOff>581786</xdr:colOff>
      <xdr:row>7</xdr:row>
      <xdr:rowOff>66675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08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clrChange>
            <a:clrFrom>
              <a:srgbClr val="EEEEEE"/>
            </a:clrFrom>
            <a:clrTo>
              <a:srgbClr val="EEEEEE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23">
                  <a14:imgEffect>
                    <a14:backgroundRemoval t="8000" b="90000" l="9709" r="89320">
                      <a14:foregroundMark x1="18447" y1="24000" x2="18447" y2="24000"/>
                      <a14:foregroundMark x1="42718" y1="11000" x2="42718" y2="11000"/>
                      <a14:foregroundMark x1="83495" y1="22000" x2="83495" y2="22000"/>
                      <a14:foregroundMark x1="89320" y1="39000" x2="89320" y2="39000"/>
                      <a14:foregroundMark x1="89320" y1="53000" x2="79612" y2="69000"/>
                      <a14:foregroundMark x1="87379" y1="71000" x2="94175" y2="44000"/>
                      <a14:foregroundMark x1="94175" y1="44000" x2="88350" y2="31000"/>
                      <a14:foregroundMark x1="88350" y1="31000" x2="69903" y2="12000"/>
                      <a14:foregroundMark x1="69903" y1="12000" x2="54369" y2="8000"/>
                      <a14:foregroundMark x1="54369" y1="8000" x2="29126" y2="17000"/>
                      <a14:foregroundMark x1="29126" y1="17000" x2="28155" y2="18000"/>
                    </a14:backgroundRemoval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228600" y="1190626"/>
          <a:ext cx="353186" cy="342899"/>
        </a:xfrm>
        <a:prstGeom prst="rect">
          <a:avLst/>
        </a:prstGeom>
      </xdr:spPr>
    </xdr:pic>
    <xdr:clientData/>
  </xdr:twoCellAnchor>
  <xdr:twoCellAnchor>
    <xdr:from>
      <xdr:col>0</xdr:col>
      <xdr:colOff>9526</xdr:colOff>
      <xdr:row>0</xdr:row>
      <xdr:rowOff>76200</xdr:rowOff>
    </xdr:from>
    <xdr:to>
      <xdr:col>1</xdr:col>
      <xdr:colOff>1017430</xdr:colOff>
      <xdr:row>4</xdr:row>
      <xdr:rowOff>46789</xdr:rowOff>
    </xdr:to>
    <xdr:grpSp>
      <xdr:nvGrpSpPr>
        <xdr:cNvPr id="56" name="Agrupar 55">
          <a:extLst>
            <a:ext uri="{FF2B5EF4-FFF2-40B4-BE49-F238E27FC236}">
              <a16:creationId xmlns:a16="http://schemas.microsoft.com/office/drawing/2014/main" id="{00000000-0008-0000-0800-000038000000}"/>
            </a:ext>
          </a:extLst>
        </xdr:cNvPr>
        <xdr:cNvGrpSpPr/>
      </xdr:nvGrpSpPr>
      <xdr:grpSpPr>
        <a:xfrm>
          <a:off x="9526" y="76200"/>
          <a:ext cx="1693704" cy="808789"/>
          <a:chOff x="1519281" y="1759058"/>
          <a:chExt cx="8754120" cy="1738273"/>
        </a:xfrm>
      </xdr:grpSpPr>
      <xdr:sp macro="" textlink="">
        <xdr:nvSpPr>
          <xdr:cNvPr id="57" name="Retângulo 56">
            <a:extLst>
              <a:ext uri="{FF2B5EF4-FFF2-40B4-BE49-F238E27FC236}">
                <a16:creationId xmlns:a16="http://schemas.microsoft.com/office/drawing/2014/main" id="{00000000-0008-0000-0800-000039000000}"/>
              </a:ext>
            </a:extLst>
          </xdr:cNvPr>
          <xdr:cNvSpPr/>
        </xdr:nvSpPr>
        <xdr:spPr>
          <a:xfrm>
            <a:off x="3959188" y="1759058"/>
            <a:ext cx="4480405" cy="576593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marL="0" indent="0" algn="ctr"/>
            <a:r>
              <a:rPr lang="pt-BR" sz="1050" b="1" cap="none" spc="0">
                <a:ln w="10160">
                  <a:noFill/>
                  <a:prstDash val="solid"/>
                </a:ln>
                <a:solidFill>
                  <a:schemeClr val="bg1">
                    <a:lumMod val="65000"/>
                  </a:schemeClr>
                </a:solidFill>
                <a:effectLst>
                  <a:outerShdw blurRad="38100" dist="22860" dir="5400000" algn="tl" rotWithShape="0">
                    <a:srgbClr val="000000">
                      <a:alpha val="30000"/>
                    </a:srgbClr>
                  </a:outerShdw>
                </a:effectLst>
                <a:latin typeface="Teutonic No3" panose="02000000000000000000" pitchFamily="2" charset="0"/>
                <a:ea typeface="+mn-ea"/>
                <a:cs typeface="+mn-cs"/>
              </a:rPr>
              <a:t>Confeccoes</a:t>
            </a:r>
            <a:endParaRPr lang="pt-BR" sz="3200" b="1" cap="none" spc="0">
              <a:ln w="10160">
                <a:noFill/>
                <a:prstDash val="solid"/>
              </a:ln>
              <a:solidFill>
                <a:schemeClr val="bg1">
                  <a:lumMod val="65000"/>
                </a:schemeClr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Teutonic No3" panose="02000000000000000000" pitchFamily="2" charset="0"/>
              <a:ea typeface="+mn-ea"/>
              <a:cs typeface="+mn-cs"/>
            </a:endParaRPr>
          </a:p>
        </xdr:txBody>
      </xdr:sp>
      <xdr:sp macro="" textlink="">
        <xdr:nvSpPr>
          <xdr:cNvPr id="58" name="Retângulo 57">
            <a:extLst>
              <a:ext uri="{FF2B5EF4-FFF2-40B4-BE49-F238E27FC236}">
                <a16:creationId xmlns:a16="http://schemas.microsoft.com/office/drawing/2014/main" id="{00000000-0008-0000-0800-00003A000000}"/>
              </a:ext>
            </a:extLst>
          </xdr:cNvPr>
          <xdr:cNvSpPr/>
        </xdr:nvSpPr>
        <xdr:spPr>
          <a:xfrm>
            <a:off x="1519281" y="2147080"/>
            <a:ext cx="8754120" cy="1350251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3200" b="1" cap="none" spc="0">
                <a:ln w="10160">
                  <a:noFill/>
                  <a:prstDash val="solid"/>
                </a:ln>
                <a:solidFill>
                  <a:schemeClr val="bg1">
                    <a:lumMod val="65000"/>
                  </a:schemeClr>
                </a:solidFill>
                <a:effectLst>
                  <a:outerShdw blurRad="38100" dist="22860" dir="5400000" algn="tl" rotWithShape="0">
                    <a:srgbClr val="000000">
                      <a:alpha val="30000"/>
                    </a:srgbClr>
                  </a:outerShdw>
                </a:effectLst>
                <a:latin typeface="Teutonic No3" panose="02000000000000000000" pitchFamily="2" charset="0"/>
              </a:rPr>
              <a:t>Dedicar</a:t>
            </a:r>
            <a:endParaRPr lang="pt-BR" sz="4000" b="1" cap="none" spc="0">
              <a:ln w="10160">
                <a:noFill/>
                <a:prstDash val="solid"/>
              </a:ln>
              <a:solidFill>
                <a:schemeClr val="bg1">
                  <a:lumMod val="65000"/>
                </a:schemeClr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Teutonic No3" panose="02000000000000000000" pitchFamily="2" charset="0"/>
            </a:endParaRPr>
          </a:p>
        </xdr:txBody>
      </xdr:sp>
    </xdr:grpSp>
    <xdr:clientData/>
  </xdr:twoCellAnchor>
  <xdr:twoCellAnchor editAs="absolute">
    <xdr:from>
      <xdr:col>11</xdr:col>
      <xdr:colOff>638175</xdr:colOff>
      <xdr:row>0</xdr:row>
      <xdr:rowOff>47625</xdr:rowOff>
    </xdr:from>
    <xdr:to>
      <xdr:col>12</xdr:col>
      <xdr:colOff>714375</xdr:colOff>
      <xdr:row>3</xdr:row>
      <xdr:rowOff>57150</xdr:rowOff>
    </xdr:to>
    <xdr:grpSp>
      <xdr:nvGrpSpPr>
        <xdr:cNvPr id="55" name="Agrupar 54">
          <a:extLst>
            <a:ext uri="{FF2B5EF4-FFF2-40B4-BE49-F238E27FC236}">
              <a16:creationId xmlns:a16="http://schemas.microsoft.com/office/drawing/2014/main" id="{00000000-0008-0000-0800-000037000000}"/>
            </a:ext>
          </a:extLst>
        </xdr:cNvPr>
        <xdr:cNvGrpSpPr/>
      </xdr:nvGrpSpPr>
      <xdr:grpSpPr>
        <a:xfrm>
          <a:off x="10744200" y="47625"/>
          <a:ext cx="990600" cy="638175"/>
          <a:chOff x="10797137" y="0"/>
          <a:chExt cx="990600" cy="638175"/>
        </a:xfrm>
      </xdr:grpSpPr>
      <xdr:sp macro="[0]!producao" textlink="">
        <xdr:nvSpPr>
          <xdr:cNvPr id="59" name="Retângulo: Cantos Arredondados 58">
            <a:extLst>
              <a:ext uri="{FF2B5EF4-FFF2-40B4-BE49-F238E27FC236}">
                <a16:creationId xmlns:a16="http://schemas.microsoft.com/office/drawing/2014/main" id="{00000000-0008-0000-0800-00003B000000}"/>
              </a:ext>
            </a:extLst>
          </xdr:cNvPr>
          <xdr:cNvSpPr>
            <a:spLocks/>
          </xdr:cNvSpPr>
        </xdr:nvSpPr>
        <xdr:spPr>
          <a:xfrm>
            <a:off x="10797137" y="0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Produção</a:t>
            </a:r>
          </a:p>
        </xdr:txBody>
      </xdr:sp>
      <xdr:pic macro="[0]!producao">
        <xdr:nvPicPr>
          <xdr:cNvPr id="60" name="Imagem 59">
            <a:extLst>
              <a:ext uri="{FF2B5EF4-FFF2-40B4-BE49-F238E27FC236}">
                <a16:creationId xmlns:a16="http://schemas.microsoft.com/office/drawing/2014/main" id="{00000000-0008-0000-0800-00003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25">
                    <a14:imgEffect>
                      <a14:colorTemperature colorTemp="8284"/>
                    </a14:imgEffect>
                    <a14:imgEffect>
                      <a14:brightnessContrast bright="35000" contrast="4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10978486" y="104776"/>
            <a:ext cx="661064" cy="352424"/>
          </a:xfrm>
          <a:prstGeom prst="rect">
            <a:avLst/>
          </a:prstGeom>
          <a:noFill/>
          <a:ln>
            <a:noFill/>
          </a:ln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19050</xdr:rowOff>
    </xdr:from>
    <xdr:to>
      <xdr:col>26</xdr:col>
      <xdr:colOff>0</xdr:colOff>
      <xdr:row>7</xdr:row>
      <xdr:rowOff>200025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>
          <a:spLocks noChangeAspect="1"/>
        </xdr:cNvSpPr>
      </xdr:nvSpPr>
      <xdr:spPr>
        <a:xfrm>
          <a:off x="0" y="19050"/>
          <a:ext cx="39547800" cy="164782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tile tx="0" ty="0" sx="100000" sy="100000" flip="none" algn="tl"/>
        </a:blip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6</xdr:col>
      <xdr:colOff>1714499</xdr:colOff>
      <xdr:row>5</xdr:row>
      <xdr:rowOff>9525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>
          <a:spLocks noChangeAspect="1"/>
        </xdr:cNvSpPr>
      </xdr:nvSpPr>
      <xdr:spPr>
        <a:xfrm>
          <a:off x="0" y="0"/>
          <a:ext cx="11744324" cy="1057275"/>
        </a:xfrm>
        <a:prstGeom prst="rect">
          <a:avLst/>
        </a:prstGeom>
        <a:solidFill>
          <a:srgbClr val="002060">
            <a:alpha val="86000"/>
          </a:srgb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6</xdr:col>
      <xdr:colOff>1714499</xdr:colOff>
      <xdr:row>0</xdr:row>
      <xdr:rowOff>9525</xdr:rowOff>
    </xdr:from>
    <xdr:to>
      <xdr:col>6</xdr:col>
      <xdr:colOff>2091284</xdr:colOff>
      <xdr:row>5</xdr:row>
      <xdr:rowOff>9525</xdr:rowOff>
    </xdr:to>
    <xdr:sp macro="" textlink="">
      <xdr:nvSpPr>
        <xdr:cNvPr id="4" name="Fluxograma: Atraso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>
          <a:spLocks noChangeAspect="1"/>
        </xdr:cNvSpPr>
      </xdr:nvSpPr>
      <xdr:spPr>
        <a:xfrm>
          <a:off x="11744324" y="9525"/>
          <a:ext cx="376785" cy="1047750"/>
        </a:xfrm>
        <a:prstGeom prst="flowChartDelay">
          <a:avLst/>
        </a:prstGeom>
        <a:solidFill>
          <a:srgbClr val="002060">
            <a:alpha val="86000"/>
          </a:srgb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891137</xdr:colOff>
      <xdr:row>0</xdr:row>
      <xdr:rowOff>38099</xdr:rowOff>
    </xdr:from>
    <xdr:to>
      <xdr:col>2</xdr:col>
      <xdr:colOff>1881737</xdr:colOff>
      <xdr:row>3</xdr:row>
      <xdr:rowOff>47624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pSpPr>
          <a:grpSpLocks noChangeAspect="1"/>
        </xdr:cNvGrpSpPr>
      </xdr:nvGrpSpPr>
      <xdr:grpSpPr>
        <a:xfrm>
          <a:off x="1910312" y="38099"/>
          <a:ext cx="990600" cy="638175"/>
          <a:chOff x="1843637" y="38099"/>
          <a:chExt cx="990600" cy="638175"/>
        </a:xfrm>
      </xdr:grpSpPr>
      <xdr:sp macro="[0]!menu_1" textlink="">
        <xdr:nvSpPr>
          <xdr:cNvPr id="6" name="Retângulo: Cantos Arredondados 5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SpPr>
            <a:spLocks/>
          </xdr:cNvSpPr>
        </xdr:nvSpPr>
        <xdr:spPr>
          <a:xfrm>
            <a:off x="1843637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Menu</a:t>
            </a:r>
          </a:p>
        </xdr:txBody>
      </xdr:sp>
      <xdr:pic macro="[0]!menu_1">
        <xdr:nvPicPr>
          <xdr:cNvPr id="7" name="Gráfico 6" descr="Início com preenchimento sólido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105536" y="38100"/>
            <a:ext cx="504000" cy="369976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710161</xdr:colOff>
      <xdr:row>0</xdr:row>
      <xdr:rowOff>57150</xdr:rowOff>
    </xdr:from>
    <xdr:to>
      <xdr:col>2</xdr:col>
      <xdr:colOff>710161</xdr:colOff>
      <xdr:row>2</xdr:row>
      <xdr:rowOff>159000</xdr:rowOff>
    </xdr:to>
    <xdr:cxnSp macro="">
      <xdr:nvCxnSpPr>
        <xdr:cNvPr id="8" name="Conector reto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CxnSpPr>
          <a:cxnSpLocks noChangeAspect="1"/>
        </xdr:cNvCxnSpPr>
      </xdr:nvCxnSpPr>
      <xdr:spPr>
        <a:xfrm>
          <a:off x="1729336" y="57150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</xdr:col>
      <xdr:colOff>2034136</xdr:colOff>
      <xdr:row>0</xdr:row>
      <xdr:rowOff>66675</xdr:rowOff>
    </xdr:from>
    <xdr:to>
      <xdr:col>2</xdr:col>
      <xdr:colOff>2034136</xdr:colOff>
      <xdr:row>2</xdr:row>
      <xdr:rowOff>168525</xdr:rowOff>
    </xdr:to>
    <xdr:cxnSp macro="">
      <xdr:nvCxnSpPr>
        <xdr:cNvPr id="9" name="Conector reto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CxnSpPr>
          <a:cxnSpLocks noChangeAspect="1"/>
        </xdr:cNvCxnSpPr>
      </xdr:nvCxnSpPr>
      <xdr:spPr>
        <a:xfrm>
          <a:off x="3053311" y="66675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1491211</xdr:colOff>
      <xdr:row>0</xdr:row>
      <xdr:rowOff>66675</xdr:rowOff>
    </xdr:from>
    <xdr:to>
      <xdr:col>3</xdr:col>
      <xdr:colOff>1491211</xdr:colOff>
      <xdr:row>2</xdr:row>
      <xdr:rowOff>187575</xdr:rowOff>
    </xdr:to>
    <xdr:cxnSp macro="">
      <xdr:nvCxnSpPr>
        <xdr:cNvPr id="10" name="Conector reto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CxnSpPr>
          <a:cxnSpLocks noChangeAspect="1"/>
        </xdr:cNvCxnSpPr>
      </xdr:nvCxnSpPr>
      <xdr:spPr>
        <a:xfrm>
          <a:off x="4558261" y="66675"/>
          <a:ext cx="0" cy="54000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2996161</xdr:colOff>
      <xdr:row>0</xdr:row>
      <xdr:rowOff>66675</xdr:rowOff>
    </xdr:from>
    <xdr:to>
      <xdr:col>3</xdr:col>
      <xdr:colOff>2996161</xdr:colOff>
      <xdr:row>2</xdr:row>
      <xdr:rowOff>168525</xdr:rowOff>
    </xdr:to>
    <xdr:cxnSp macro="">
      <xdr:nvCxnSpPr>
        <xdr:cNvPr id="11" name="Conector reto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CxnSpPr>
          <a:cxnSpLocks noChangeAspect="1"/>
        </xdr:cNvCxnSpPr>
      </xdr:nvCxnSpPr>
      <xdr:spPr>
        <a:xfrm>
          <a:off x="6063211" y="66675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224386</xdr:colOff>
      <xdr:row>0</xdr:row>
      <xdr:rowOff>66675</xdr:rowOff>
    </xdr:from>
    <xdr:to>
      <xdr:col>4</xdr:col>
      <xdr:colOff>224386</xdr:colOff>
      <xdr:row>2</xdr:row>
      <xdr:rowOff>168525</xdr:rowOff>
    </xdr:to>
    <xdr:cxnSp macro="">
      <xdr:nvCxnSpPr>
        <xdr:cNvPr id="12" name="Conector reto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CxnSpPr>
          <a:cxnSpLocks noChangeAspect="1"/>
        </xdr:cNvCxnSpPr>
      </xdr:nvCxnSpPr>
      <xdr:spPr>
        <a:xfrm>
          <a:off x="7587211" y="66675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167236</xdr:colOff>
      <xdr:row>0</xdr:row>
      <xdr:rowOff>66675</xdr:rowOff>
    </xdr:from>
    <xdr:to>
      <xdr:col>5</xdr:col>
      <xdr:colOff>167236</xdr:colOff>
      <xdr:row>2</xdr:row>
      <xdr:rowOff>168525</xdr:rowOff>
    </xdr:to>
    <xdr:cxnSp macro="">
      <xdr:nvCxnSpPr>
        <xdr:cNvPr id="13" name="Conector reto 12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CxnSpPr>
          <a:cxnSpLocks noChangeAspect="1"/>
        </xdr:cNvCxnSpPr>
      </xdr:nvCxnSpPr>
      <xdr:spPr>
        <a:xfrm>
          <a:off x="9092161" y="66675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252962</xdr:colOff>
      <xdr:row>0</xdr:row>
      <xdr:rowOff>38099</xdr:rowOff>
    </xdr:from>
    <xdr:to>
      <xdr:col>3</xdr:col>
      <xdr:colOff>1243562</xdr:colOff>
      <xdr:row>3</xdr:row>
      <xdr:rowOff>47624</xdr:rowOff>
    </xdr:to>
    <xdr:grpSp>
      <xdr:nvGrpSpPr>
        <xdr:cNvPr id="14" name="Agrupar 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GrpSpPr>
          <a:grpSpLocks noChangeAspect="1"/>
        </xdr:cNvGrpSpPr>
      </xdr:nvGrpSpPr>
      <xdr:grpSpPr>
        <a:xfrm>
          <a:off x="3320012" y="38099"/>
          <a:ext cx="990600" cy="638175"/>
          <a:chOff x="3320012" y="38099"/>
          <a:chExt cx="990600" cy="638175"/>
        </a:xfrm>
      </xdr:grpSpPr>
      <xdr:sp macro="[0]!menu_2" textlink="">
        <xdr:nvSpPr>
          <xdr:cNvPr id="15" name="Retângulo: Cantos Arredondados 14">
            <a:extLst>
              <a:ext uri="{FF2B5EF4-FFF2-40B4-BE49-F238E27FC236}">
                <a16:creationId xmlns:a16="http://schemas.microsoft.com/office/drawing/2014/main" id="{00000000-0008-0000-0900-00000F000000}"/>
              </a:ext>
            </a:extLst>
          </xdr:cNvPr>
          <xdr:cNvSpPr>
            <a:spLocks/>
          </xdr:cNvSpPr>
        </xdr:nvSpPr>
        <xdr:spPr>
          <a:xfrm>
            <a:off x="3320012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2000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Cadastro</a:t>
            </a:r>
          </a:p>
        </xdr:txBody>
      </xdr:sp>
      <xdr:pic macro="[0]!menu_2">
        <xdr:nvPicPr>
          <xdr:cNvPr id="16" name="Gráfico 15" descr="Ciclo com pessoas com preenchimento sólido">
            <a:extLst>
              <a:ext uri="{FF2B5EF4-FFF2-40B4-BE49-F238E27FC236}">
                <a16:creationId xmlns:a16="http://schemas.microsoft.com/office/drawing/2014/main" id="{00000000-0008-0000-0900-000010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3577186" y="38100"/>
            <a:ext cx="504000" cy="37065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1757912</xdr:colOff>
      <xdr:row>0</xdr:row>
      <xdr:rowOff>38099</xdr:rowOff>
    </xdr:from>
    <xdr:to>
      <xdr:col>3</xdr:col>
      <xdr:colOff>2748512</xdr:colOff>
      <xdr:row>3</xdr:row>
      <xdr:rowOff>47624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GrpSpPr>
          <a:grpSpLocks noChangeAspect="1"/>
        </xdr:cNvGrpSpPr>
      </xdr:nvGrpSpPr>
      <xdr:grpSpPr>
        <a:xfrm>
          <a:off x="4824962" y="38099"/>
          <a:ext cx="990600" cy="638175"/>
          <a:chOff x="4824962" y="38099"/>
          <a:chExt cx="990600" cy="638175"/>
        </a:xfrm>
      </xdr:grpSpPr>
      <xdr:sp macro="[0]!relatorios" textlink="">
        <xdr:nvSpPr>
          <xdr:cNvPr id="18" name="Retângulo: Cantos Arredondados 17">
            <a:extLst>
              <a:ext uri="{FF2B5EF4-FFF2-40B4-BE49-F238E27FC236}">
                <a16:creationId xmlns:a16="http://schemas.microsoft.com/office/drawing/2014/main" id="{00000000-0008-0000-0900-000012000000}"/>
              </a:ext>
            </a:extLst>
          </xdr:cNvPr>
          <xdr:cNvSpPr>
            <a:spLocks/>
          </xdr:cNvSpPr>
        </xdr:nvSpPr>
        <xdr:spPr>
          <a:xfrm>
            <a:off x="4824962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Relatórios</a:t>
            </a:r>
          </a:p>
        </xdr:txBody>
      </xdr:sp>
      <xdr:pic macro="[0]!relatorios">
        <xdr:nvPicPr>
          <xdr:cNvPr id="19" name="Gráfico 18" descr="Pesquisa com preenchimento sólido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5153025" y="76200"/>
            <a:ext cx="371475" cy="36195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757786</xdr:colOff>
      <xdr:row>3</xdr:row>
      <xdr:rowOff>95250</xdr:rowOff>
    </xdr:from>
    <xdr:to>
      <xdr:col>6</xdr:col>
      <xdr:colOff>1895475</xdr:colOff>
      <xdr:row>4</xdr:row>
      <xdr:rowOff>200025</xdr:rowOff>
    </xdr:to>
    <xdr:sp macro="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SpPr>
          <a:spLocks noChangeAspect="1"/>
        </xdr:cNvSpPr>
      </xdr:nvSpPr>
      <xdr:spPr>
        <a:xfrm>
          <a:off x="1776961" y="723900"/>
          <a:ext cx="10148339" cy="314325"/>
        </a:xfrm>
        <a:prstGeom prst="roundRect">
          <a:avLst>
            <a:gd name="adj" fmla="val 17778"/>
          </a:avLst>
        </a:prstGeom>
        <a:solidFill>
          <a:schemeClr val="bg1">
            <a:lumMod val="85000"/>
            <a:alpha val="30000"/>
          </a:schemeClr>
        </a:solidFill>
        <a:ln>
          <a:noFill/>
        </a:ln>
        <a:effectLst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ctr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876299</xdr:colOff>
      <xdr:row>3</xdr:row>
      <xdr:rowOff>95249</xdr:rowOff>
    </xdr:from>
    <xdr:to>
      <xdr:col>3</xdr:col>
      <xdr:colOff>196424</xdr:colOff>
      <xdr:row>5</xdr:row>
      <xdr:rowOff>149</xdr:rowOff>
    </xdr:to>
    <xdr:grpSp>
      <xdr:nvGrpSpPr>
        <xdr:cNvPr id="22" name="Agrupar 21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GrpSpPr>
          <a:grpSpLocks noChangeAspect="1"/>
        </xdr:cNvGrpSpPr>
      </xdr:nvGrpSpPr>
      <xdr:grpSpPr>
        <a:xfrm>
          <a:off x="1895474" y="723899"/>
          <a:ext cx="1368000" cy="324000"/>
          <a:chOff x="3853411" y="1495426"/>
          <a:chExt cx="1385339" cy="342900"/>
        </a:xfrm>
      </xdr:grpSpPr>
      <xdr:sp macro="[0]!cad_colab" textlink="">
        <xdr:nvSpPr>
          <xdr:cNvPr id="23" name="Retângulo: Cantos Arredondados 22">
            <a:extLst>
              <a:ext uri="{FF2B5EF4-FFF2-40B4-BE49-F238E27FC236}">
                <a16:creationId xmlns:a16="http://schemas.microsoft.com/office/drawing/2014/main" id="{00000000-0008-0000-0900-000017000000}"/>
              </a:ext>
            </a:extLst>
          </xdr:cNvPr>
          <xdr:cNvSpPr>
            <a:spLocks/>
          </xdr:cNvSpPr>
        </xdr:nvSpPr>
        <xdr:spPr>
          <a:xfrm>
            <a:off x="3853411" y="1524001"/>
            <a:ext cx="1385339" cy="285750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2200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         Colaboradores    </a:t>
            </a:r>
          </a:p>
        </xdr:txBody>
      </xdr:sp>
      <xdr:pic macro="[0]!cad_colab">
        <xdr:nvPicPr>
          <xdr:cNvPr id="24" name="Gráfico 23" descr="Usuários com preenchimento sólido">
            <a:extLst>
              <a:ext uri="{FF2B5EF4-FFF2-40B4-BE49-F238E27FC236}">
                <a16:creationId xmlns:a16="http://schemas.microsoft.com/office/drawing/2014/main" id="{00000000-0008-0000-0900-00001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3914414" y="1495426"/>
            <a:ext cx="342900" cy="342900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333374</xdr:colOff>
      <xdr:row>3</xdr:row>
      <xdr:rowOff>76200</xdr:rowOff>
    </xdr:from>
    <xdr:to>
      <xdr:col>3</xdr:col>
      <xdr:colOff>1905000</xdr:colOff>
      <xdr:row>4</xdr:row>
      <xdr:rowOff>190650</xdr:rowOff>
    </xdr:to>
    <xdr:grpSp>
      <xdr:nvGrpSpPr>
        <xdr:cNvPr id="25" name="Agrupar 24"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GrpSpPr>
          <a:grpSpLocks noChangeAspect="1"/>
        </xdr:cNvGrpSpPr>
      </xdr:nvGrpSpPr>
      <xdr:grpSpPr>
        <a:xfrm>
          <a:off x="3400424" y="704850"/>
          <a:ext cx="1571626" cy="324000"/>
          <a:chOff x="4171949" y="695325"/>
          <a:chExt cx="1385339" cy="342000"/>
        </a:xfrm>
      </xdr:grpSpPr>
      <xdr:sp macro="[0]!cad_func" textlink="">
        <xdr:nvSpPr>
          <xdr:cNvPr id="26" name="Retângulo: Cantos Arredondados 25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SpPr>
            <a:spLocks/>
          </xdr:cNvSpPr>
        </xdr:nvSpPr>
        <xdr:spPr>
          <a:xfrm>
            <a:off x="4171949" y="742951"/>
            <a:ext cx="1385339" cy="285750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 b="1" u="none" baseline="0">
                <a:solidFill>
                  <a:schemeClr val="tx1"/>
                </a:solidFill>
                <a:latin typeface="+mn-lt"/>
                <a:ea typeface="+mn-ea"/>
                <a:cs typeface="+mn-cs"/>
              </a:rPr>
              <a:t>       </a:t>
            </a:r>
            <a:r>
              <a:rPr lang="pt-BR" sz="1100" b="1" u="sng">
                <a:solidFill>
                  <a:schemeClr val="tx1"/>
                </a:solidFill>
                <a:latin typeface="+mn-lt"/>
                <a:ea typeface="+mn-ea"/>
                <a:cs typeface="+mn-cs"/>
              </a:rPr>
              <a:t>Funções </a:t>
            </a:r>
          </a:p>
        </xdr:txBody>
      </xdr:sp>
      <xdr:pic macro="[0]!cad_func">
        <xdr:nvPicPr>
          <xdr:cNvPr id="27" name="Gráfico 26" descr="Crachá de funcionário com preenchimento sólido">
            <a:extLst>
              <a:ext uri="{FF2B5EF4-FFF2-40B4-BE49-F238E27FC236}">
                <a16:creationId xmlns:a16="http://schemas.microsoft.com/office/drawing/2014/main" id="{00000000-0008-0000-0900-00001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4252363" y="695325"/>
            <a:ext cx="342000" cy="342000"/>
          </a:xfrm>
          <a:prstGeom prst="rect">
            <a:avLst/>
          </a:prstGeom>
        </xdr:spPr>
      </xdr:pic>
    </xdr:grpSp>
    <xdr:clientData/>
  </xdr:twoCellAnchor>
  <xdr:twoCellAnchor editAs="absolute">
    <xdr:from>
      <xdr:col>6</xdr:col>
      <xdr:colOff>614911</xdr:colOff>
      <xdr:row>0</xdr:row>
      <xdr:rowOff>66675</xdr:rowOff>
    </xdr:from>
    <xdr:to>
      <xdr:col>6</xdr:col>
      <xdr:colOff>614911</xdr:colOff>
      <xdr:row>2</xdr:row>
      <xdr:rowOff>168525</xdr:rowOff>
    </xdr:to>
    <xdr:cxnSp macro="">
      <xdr:nvCxnSpPr>
        <xdr:cNvPr id="34" name="Conector reto 33">
          <a:extLst>
            <a:ext uri="{FF2B5EF4-FFF2-40B4-BE49-F238E27FC236}">
              <a16:creationId xmlns:a16="http://schemas.microsoft.com/office/drawing/2014/main" id="{00000000-0008-0000-0900-000022000000}"/>
            </a:ext>
          </a:extLst>
        </xdr:cNvPr>
        <xdr:cNvCxnSpPr>
          <a:cxnSpLocks noChangeAspect="1"/>
        </xdr:cNvCxnSpPr>
      </xdr:nvCxnSpPr>
      <xdr:spPr>
        <a:xfrm>
          <a:off x="10644736" y="66675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481562</xdr:colOff>
      <xdr:row>0</xdr:row>
      <xdr:rowOff>38099</xdr:rowOff>
    </xdr:from>
    <xdr:to>
      <xdr:col>6</xdr:col>
      <xdr:colOff>367262</xdr:colOff>
      <xdr:row>3</xdr:row>
      <xdr:rowOff>47624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00000000-0008-0000-0900-000023000000}"/>
            </a:ext>
          </a:extLst>
        </xdr:cNvPr>
        <xdr:cNvGrpSpPr>
          <a:grpSpLocks noChangeAspect="1"/>
        </xdr:cNvGrpSpPr>
      </xdr:nvGrpSpPr>
      <xdr:grpSpPr>
        <a:xfrm>
          <a:off x="9406487" y="38099"/>
          <a:ext cx="990600" cy="638175"/>
          <a:chOff x="9406487" y="38099"/>
          <a:chExt cx="990600" cy="638175"/>
        </a:xfrm>
      </xdr:grpSpPr>
      <xdr:sp macro="[0]!manutencao1" textlink="">
        <xdr:nvSpPr>
          <xdr:cNvPr id="36" name="Retângulo: Cantos Arredondados 35">
            <a:extLst>
              <a:ext uri="{FF2B5EF4-FFF2-40B4-BE49-F238E27FC236}">
                <a16:creationId xmlns:a16="http://schemas.microsoft.com/office/drawing/2014/main" id="{00000000-0008-0000-0900-000024000000}"/>
              </a:ext>
            </a:extLst>
          </xdr:cNvPr>
          <xdr:cNvSpPr>
            <a:spLocks/>
          </xdr:cNvSpPr>
        </xdr:nvSpPr>
        <xdr:spPr>
          <a:xfrm>
            <a:off x="9406487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Manutenção</a:t>
            </a:r>
          </a:p>
        </xdr:txBody>
      </xdr:sp>
      <xdr:pic macro="[0]!manutencao1">
        <xdr:nvPicPr>
          <xdr:cNvPr id="37" name="Gráfico 36" descr="Engrenagens com preenchimento sólido">
            <a:extLst>
              <a:ext uri="{FF2B5EF4-FFF2-40B4-BE49-F238E27FC236}">
                <a16:creationId xmlns:a16="http://schemas.microsoft.com/office/drawing/2014/main" id="{00000000-0008-0000-0900-00002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9667875" y="76200"/>
            <a:ext cx="417600" cy="369975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500612</xdr:colOff>
      <xdr:row>0</xdr:row>
      <xdr:rowOff>38099</xdr:rowOff>
    </xdr:from>
    <xdr:to>
      <xdr:col>4</xdr:col>
      <xdr:colOff>1491212</xdr:colOff>
      <xdr:row>3</xdr:row>
      <xdr:rowOff>47624</xdr:rowOff>
    </xdr:to>
    <xdr:grpSp>
      <xdr:nvGrpSpPr>
        <xdr:cNvPr id="38" name="Agrupar 37">
          <a:extLst>
            <a:ext uri="{FF2B5EF4-FFF2-40B4-BE49-F238E27FC236}">
              <a16:creationId xmlns:a16="http://schemas.microsoft.com/office/drawing/2014/main" id="{00000000-0008-0000-0900-000026000000}"/>
            </a:ext>
          </a:extLst>
        </xdr:cNvPr>
        <xdr:cNvGrpSpPr>
          <a:grpSpLocks noChangeAspect="1"/>
        </xdr:cNvGrpSpPr>
      </xdr:nvGrpSpPr>
      <xdr:grpSpPr>
        <a:xfrm>
          <a:off x="7863437" y="38099"/>
          <a:ext cx="990600" cy="638175"/>
          <a:chOff x="7863437" y="38099"/>
          <a:chExt cx="990600" cy="638175"/>
        </a:xfrm>
      </xdr:grpSpPr>
      <xdr:sp macro="[0]!grafico" textlink="">
        <xdr:nvSpPr>
          <xdr:cNvPr id="39" name="Retângulo: Cantos Arredondados 38">
            <a:extLst>
              <a:ext uri="{FF2B5EF4-FFF2-40B4-BE49-F238E27FC236}">
                <a16:creationId xmlns:a16="http://schemas.microsoft.com/office/drawing/2014/main" id="{00000000-0008-0000-0900-000027000000}"/>
              </a:ext>
            </a:extLst>
          </xdr:cNvPr>
          <xdr:cNvSpPr>
            <a:spLocks/>
          </xdr:cNvSpPr>
        </xdr:nvSpPr>
        <xdr:spPr>
          <a:xfrm>
            <a:off x="7863437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Dashboard</a:t>
            </a:r>
          </a:p>
        </xdr:txBody>
      </xdr:sp>
      <xdr:pic>
        <xdr:nvPicPr>
          <xdr:cNvPr id="40" name="Gráfico 39" descr="Velocímetro baixo com preenchimento sólido">
            <a:extLst>
              <a:ext uri="{FF2B5EF4-FFF2-40B4-BE49-F238E27FC236}">
                <a16:creationId xmlns:a16="http://schemas.microsoft.com/office/drawing/2014/main" id="{00000000-0008-0000-0900-00002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5"/>
              </a:ext>
            </a:extLst>
          </a:blip>
          <a:stretch>
            <a:fillRect/>
          </a:stretch>
        </xdr:blipFill>
        <xdr:spPr>
          <a:xfrm>
            <a:off x="8143875" y="38100"/>
            <a:ext cx="417600" cy="369975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3281912</xdr:colOff>
      <xdr:row>0</xdr:row>
      <xdr:rowOff>38099</xdr:rowOff>
    </xdr:from>
    <xdr:to>
      <xdr:col>3</xdr:col>
      <xdr:colOff>4272512</xdr:colOff>
      <xdr:row>3</xdr:row>
      <xdr:rowOff>47624</xdr:rowOff>
    </xdr:to>
    <xdr:grpSp>
      <xdr:nvGrpSpPr>
        <xdr:cNvPr id="41" name="Agrupar 40">
          <a:extLst>
            <a:ext uri="{FF2B5EF4-FFF2-40B4-BE49-F238E27FC236}">
              <a16:creationId xmlns:a16="http://schemas.microsoft.com/office/drawing/2014/main" id="{00000000-0008-0000-0900-000029000000}"/>
            </a:ext>
          </a:extLst>
        </xdr:cNvPr>
        <xdr:cNvGrpSpPr>
          <a:grpSpLocks noChangeAspect="1"/>
        </xdr:cNvGrpSpPr>
      </xdr:nvGrpSpPr>
      <xdr:grpSpPr>
        <a:xfrm>
          <a:off x="6348962" y="38099"/>
          <a:ext cx="990600" cy="638175"/>
          <a:chOff x="6348962" y="38099"/>
          <a:chExt cx="990600" cy="638175"/>
        </a:xfrm>
      </xdr:grpSpPr>
      <xdr:sp macro="[0]!fluxo_caixa" textlink="">
        <xdr:nvSpPr>
          <xdr:cNvPr id="42" name="Retângulo: Cantos Arredondados 41">
            <a:extLst>
              <a:ext uri="{FF2B5EF4-FFF2-40B4-BE49-F238E27FC236}">
                <a16:creationId xmlns:a16="http://schemas.microsoft.com/office/drawing/2014/main" id="{00000000-0008-0000-0900-00002A000000}"/>
              </a:ext>
            </a:extLst>
          </xdr:cNvPr>
          <xdr:cNvSpPr>
            <a:spLocks/>
          </xdr:cNvSpPr>
        </xdr:nvSpPr>
        <xdr:spPr>
          <a:xfrm>
            <a:off x="6348962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Fluxo</a:t>
            </a:r>
            <a:r>
              <a:rPr lang="pt-BR" sz="1100" baseline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Caixa</a:t>
            </a:r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 macro="[0]!fluxo_caixa">
        <xdr:nvPicPr>
          <xdr:cNvPr id="43" name="Gráfico 42" descr="Registrar">
            <a:extLst>
              <a:ext uri="{FF2B5EF4-FFF2-40B4-BE49-F238E27FC236}">
                <a16:creationId xmlns:a16="http://schemas.microsoft.com/office/drawing/2014/main" id="{00000000-0008-0000-0900-00002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7"/>
              </a:ext>
            </a:extLst>
          </a:blip>
          <a:stretch>
            <a:fillRect/>
          </a:stretch>
        </xdr:blipFill>
        <xdr:spPr>
          <a:xfrm>
            <a:off x="6657975" y="85725"/>
            <a:ext cx="371475" cy="371475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2019300</xdr:colOff>
      <xdr:row>3</xdr:row>
      <xdr:rowOff>88125</xdr:rowOff>
    </xdr:from>
    <xdr:to>
      <xdr:col>3</xdr:col>
      <xdr:colOff>3590926</xdr:colOff>
      <xdr:row>4</xdr:row>
      <xdr:rowOff>202575</xdr:rowOff>
    </xdr:to>
    <xdr:grpSp>
      <xdr:nvGrpSpPr>
        <xdr:cNvPr id="44" name="Agrupar 43">
          <a:extLst>
            <a:ext uri="{FF2B5EF4-FFF2-40B4-BE49-F238E27FC236}">
              <a16:creationId xmlns:a16="http://schemas.microsoft.com/office/drawing/2014/main" id="{00000000-0008-0000-0900-00002C000000}"/>
            </a:ext>
          </a:extLst>
        </xdr:cNvPr>
        <xdr:cNvGrpSpPr/>
      </xdr:nvGrpSpPr>
      <xdr:grpSpPr>
        <a:xfrm>
          <a:off x="5086350" y="716775"/>
          <a:ext cx="1571626" cy="324000"/>
          <a:chOff x="5086349" y="714375"/>
          <a:chExt cx="1571626" cy="324000"/>
        </a:xfrm>
      </xdr:grpSpPr>
      <xdr:sp macro="[0]!cad_forn" textlink="">
        <xdr:nvSpPr>
          <xdr:cNvPr id="45" name="Retângulo: Cantos Arredondados 44">
            <a:extLst>
              <a:ext uri="{FF2B5EF4-FFF2-40B4-BE49-F238E27FC236}">
                <a16:creationId xmlns:a16="http://schemas.microsoft.com/office/drawing/2014/main" id="{00000000-0008-0000-0900-00002D000000}"/>
              </a:ext>
            </a:extLst>
          </xdr:cNvPr>
          <xdr:cNvSpPr>
            <a:spLocks/>
          </xdr:cNvSpPr>
        </xdr:nvSpPr>
        <xdr:spPr>
          <a:xfrm>
            <a:off x="5086349" y="749971"/>
            <a:ext cx="1571626" cy="270711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2200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        Fornecedores</a:t>
            </a:r>
          </a:p>
        </xdr:txBody>
      </xdr:sp>
      <xdr:pic macro="[0]!cad_forn">
        <xdr:nvPicPr>
          <xdr:cNvPr id="46" name="Gráfico 45" descr="Cidade">
            <a:extLst>
              <a:ext uri="{FF2B5EF4-FFF2-40B4-BE49-F238E27FC236}">
                <a16:creationId xmlns:a16="http://schemas.microsoft.com/office/drawing/2014/main" id="{00000000-0008-0000-0900-00002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9"/>
              </a:ext>
            </a:extLst>
          </a:blip>
          <a:stretch>
            <a:fillRect/>
          </a:stretch>
        </xdr:blipFill>
        <xdr:spPr>
          <a:xfrm>
            <a:off x="5219700" y="714375"/>
            <a:ext cx="324000" cy="324000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3686175</xdr:colOff>
      <xdr:row>3</xdr:row>
      <xdr:rowOff>85725</xdr:rowOff>
    </xdr:from>
    <xdr:to>
      <xdr:col>4</xdr:col>
      <xdr:colOff>962026</xdr:colOff>
      <xdr:row>5</xdr:row>
      <xdr:rowOff>11925</xdr:rowOff>
    </xdr:to>
    <xdr:grpSp>
      <xdr:nvGrpSpPr>
        <xdr:cNvPr id="47" name="Agrupar 46">
          <a:extLst>
            <a:ext uri="{FF2B5EF4-FFF2-40B4-BE49-F238E27FC236}">
              <a16:creationId xmlns:a16="http://schemas.microsoft.com/office/drawing/2014/main" id="{00000000-0008-0000-0900-00002F000000}"/>
            </a:ext>
          </a:extLst>
        </xdr:cNvPr>
        <xdr:cNvGrpSpPr/>
      </xdr:nvGrpSpPr>
      <xdr:grpSpPr>
        <a:xfrm>
          <a:off x="6753225" y="714375"/>
          <a:ext cx="1571626" cy="345300"/>
          <a:chOff x="6753224" y="711975"/>
          <a:chExt cx="1571626" cy="345300"/>
        </a:xfrm>
      </xdr:grpSpPr>
      <xdr:sp macro="[0]!cad_cliente" textlink="">
        <xdr:nvSpPr>
          <xdr:cNvPr id="48" name="Retângulo: Cantos Arredondados 47">
            <a:extLst>
              <a:ext uri="{FF2B5EF4-FFF2-40B4-BE49-F238E27FC236}">
                <a16:creationId xmlns:a16="http://schemas.microsoft.com/office/drawing/2014/main" id="{00000000-0008-0000-0900-000030000000}"/>
              </a:ext>
            </a:extLst>
          </xdr:cNvPr>
          <xdr:cNvSpPr>
            <a:spLocks/>
          </xdr:cNvSpPr>
        </xdr:nvSpPr>
        <xdr:spPr>
          <a:xfrm>
            <a:off x="6753224" y="749971"/>
            <a:ext cx="1571626" cy="270711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2200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         Clientes</a:t>
            </a:r>
          </a:p>
        </xdr:txBody>
      </xdr:sp>
      <xdr:pic macro="[0]!cad_cliente">
        <xdr:nvPicPr>
          <xdr:cNvPr id="49" name="Gráfico 48" descr="Aperto de mãos">
            <a:extLst>
              <a:ext uri="{FF2B5EF4-FFF2-40B4-BE49-F238E27FC236}">
                <a16:creationId xmlns:a16="http://schemas.microsoft.com/office/drawing/2014/main" id="{00000000-0008-0000-0900-00003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1"/>
              </a:ext>
            </a:extLst>
          </a:blip>
          <a:stretch>
            <a:fillRect/>
          </a:stretch>
        </xdr:blipFill>
        <xdr:spPr>
          <a:xfrm>
            <a:off x="6912749" y="711975"/>
            <a:ext cx="411975" cy="3453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1038225</xdr:colOff>
      <xdr:row>3</xdr:row>
      <xdr:rowOff>85725</xdr:rowOff>
    </xdr:from>
    <xdr:to>
      <xdr:col>5</xdr:col>
      <xdr:colOff>1047751</xdr:colOff>
      <xdr:row>5</xdr:row>
      <xdr:rowOff>11925</xdr:rowOff>
    </xdr:to>
    <xdr:grpSp>
      <xdr:nvGrpSpPr>
        <xdr:cNvPr id="50" name="Agrupar 49">
          <a:extLst>
            <a:ext uri="{FF2B5EF4-FFF2-40B4-BE49-F238E27FC236}">
              <a16:creationId xmlns:a16="http://schemas.microsoft.com/office/drawing/2014/main" id="{00000000-0008-0000-0900-000032000000}"/>
            </a:ext>
          </a:extLst>
        </xdr:cNvPr>
        <xdr:cNvGrpSpPr/>
      </xdr:nvGrpSpPr>
      <xdr:grpSpPr>
        <a:xfrm>
          <a:off x="8401050" y="714375"/>
          <a:ext cx="1571626" cy="345300"/>
          <a:chOff x="6753224" y="711975"/>
          <a:chExt cx="1571626" cy="345300"/>
        </a:xfrm>
      </xdr:grpSpPr>
      <xdr:sp macro="[0]!cad_despesas1" textlink="">
        <xdr:nvSpPr>
          <xdr:cNvPr id="51" name="Retângulo: Cantos Arredondados 50">
            <a:extLst>
              <a:ext uri="{FF2B5EF4-FFF2-40B4-BE49-F238E27FC236}">
                <a16:creationId xmlns:a16="http://schemas.microsoft.com/office/drawing/2014/main" id="{00000000-0008-0000-0900-000033000000}"/>
              </a:ext>
            </a:extLst>
          </xdr:cNvPr>
          <xdr:cNvSpPr>
            <a:spLocks/>
          </xdr:cNvSpPr>
        </xdr:nvSpPr>
        <xdr:spPr>
          <a:xfrm>
            <a:off x="6753224" y="749971"/>
            <a:ext cx="1571626" cy="270711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2200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         Despesas</a:t>
            </a:r>
          </a:p>
        </xdr:txBody>
      </xdr:sp>
      <xdr:pic macro="[0]!cad_despesas1">
        <xdr:nvPicPr>
          <xdr:cNvPr id="52" name="Gráfico 51" descr="Aperto de mãos">
            <a:extLst>
              <a:ext uri="{FF2B5EF4-FFF2-40B4-BE49-F238E27FC236}">
                <a16:creationId xmlns:a16="http://schemas.microsoft.com/office/drawing/2014/main" id="{00000000-0008-0000-0900-00003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1"/>
              </a:ext>
            </a:extLst>
          </a:blip>
          <a:stretch>
            <a:fillRect/>
          </a:stretch>
        </xdr:blipFill>
        <xdr:spPr>
          <a:xfrm>
            <a:off x="6912749" y="711975"/>
            <a:ext cx="411975" cy="345300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1304925</xdr:colOff>
      <xdr:row>5</xdr:row>
      <xdr:rowOff>171450</xdr:rowOff>
    </xdr:from>
    <xdr:to>
      <xdr:col>5</xdr:col>
      <xdr:colOff>209550</xdr:colOff>
      <xdr:row>7</xdr:row>
      <xdr:rowOff>57150</xdr:rowOff>
    </xdr:to>
    <xdr:grpSp>
      <xdr:nvGrpSpPr>
        <xdr:cNvPr id="53" name="Agrupar 52">
          <a:extLst>
            <a:ext uri="{FF2B5EF4-FFF2-40B4-BE49-F238E27FC236}">
              <a16:creationId xmlns:a16="http://schemas.microsoft.com/office/drawing/2014/main" id="{00000000-0008-0000-0900-000035000000}"/>
            </a:ext>
          </a:extLst>
        </xdr:cNvPr>
        <xdr:cNvGrpSpPr/>
      </xdr:nvGrpSpPr>
      <xdr:grpSpPr>
        <a:xfrm>
          <a:off x="4371975" y="1219200"/>
          <a:ext cx="4762500" cy="304800"/>
          <a:chOff x="-3028950" y="819150"/>
          <a:chExt cx="12121109" cy="1057275"/>
        </a:xfrm>
        <a:noFill/>
      </xdr:grpSpPr>
      <xdr:sp macro="" textlink="">
        <xdr:nvSpPr>
          <xdr:cNvPr id="54" name="Retângulo 53">
            <a:extLst>
              <a:ext uri="{FF2B5EF4-FFF2-40B4-BE49-F238E27FC236}">
                <a16:creationId xmlns:a16="http://schemas.microsoft.com/office/drawing/2014/main" id="{00000000-0008-0000-0900-000036000000}"/>
              </a:ext>
            </a:extLst>
          </xdr:cNvPr>
          <xdr:cNvSpPr>
            <a:spLocks noChangeAspect="1"/>
          </xdr:cNvSpPr>
        </xdr:nvSpPr>
        <xdr:spPr>
          <a:xfrm>
            <a:off x="-3028950" y="819150"/>
            <a:ext cx="11744324" cy="1057275"/>
          </a:xfrm>
          <a:prstGeom prst="rect">
            <a:avLst/>
          </a:prstGeom>
          <a:grp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3200" i="0">
                <a:solidFill>
                  <a:srgbClr val="002060"/>
                </a:solidFill>
                <a:latin typeface="Colonna MT" panose="04020805060202030203" pitchFamily="82" charset="0"/>
                <a:ea typeface="+mn-ea"/>
                <a:cs typeface="+mn-cs"/>
              </a:rPr>
              <a:t>Cadastro</a:t>
            </a:r>
            <a:r>
              <a:rPr lang="pt-BR" sz="3200" i="0" baseline="0">
                <a:solidFill>
                  <a:srgbClr val="002060"/>
                </a:solidFill>
                <a:latin typeface="Colonna MT" panose="04020805060202030203" pitchFamily="82" charset="0"/>
                <a:ea typeface="+mn-ea"/>
                <a:cs typeface="+mn-cs"/>
              </a:rPr>
              <a:t> de Funções</a:t>
            </a:r>
            <a:endParaRPr lang="pt-BR" sz="3200" i="0">
              <a:solidFill>
                <a:srgbClr val="002060"/>
              </a:solidFill>
              <a:latin typeface="Colonna MT" panose="04020805060202030203" pitchFamily="82" charset="0"/>
              <a:ea typeface="+mn-ea"/>
              <a:cs typeface="+mn-cs"/>
            </a:endParaRPr>
          </a:p>
        </xdr:txBody>
      </xdr:sp>
      <xdr:sp macro="" textlink="">
        <xdr:nvSpPr>
          <xdr:cNvPr id="55" name="Fluxograma: Atraso 54">
            <a:extLst>
              <a:ext uri="{FF2B5EF4-FFF2-40B4-BE49-F238E27FC236}">
                <a16:creationId xmlns:a16="http://schemas.microsoft.com/office/drawing/2014/main" id="{00000000-0008-0000-0900-000037000000}"/>
              </a:ext>
            </a:extLst>
          </xdr:cNvPr>
          <xdr:cNvSpPr>
            <a:spLocks noChangeAspect="1"/>
          </xdr:cNvSpPr>
        </xdr:nvSpPr>
        <xdr:spPr>
          <a:xfrm>
            <a:off x="8715374" y="828675"/>
            <a:ext cx="376785" cy="1047750"/>
          </a:xfrm>
          <a:prstGeom prst="flowChartDelay">
            <a:avLst/>
          </a:prstGeom>
          <a:grp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600">
              <a:solidFill>
                <a:srgbClr val="002060"/>
              </a:solidFill>
              <a:latin typeface="Colonna MT" panose="04020805060202030203" pitchFamily="82" charset="0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0</xdr:col>
      <xdr:colOff>19050</xdr:colOff>
      <xdr:row>0</xdr:row>
      <xdr:rowOff>95250</xdr:rowOff>
    </xdr:from>
    <xdr:to>
      <xdr:col>2</xdr:col>
      <xdr:colOff>693579</xdr:colOff>
      <xdr:row>4</xdr:row>
      <xdr:rowOff>65839</xdr:rowOff>
    </xdr:to>
    <xdr:grpSp>
      <xdr:nvGrpSpPr>
        <xdr:cNvPr id="56" name="Agrupar 55">
          <a:extLst>
            <a:ext uri="{FF2B5EF4-FFF2-40B4-BE49-F238E27FC236}">
              <a16:creationId xmlns:a16="http://schemas.microsoft.com/office/drawing/2014/main" id="{00000000-0008-0000-0900-000038000000}"/>
            </a:ext>
          </a:extLst>
        </xdr:cNvPr>
        <xdr:cNvGrpSpPr/>
      </xdr:nvGrpSpPr>
      <xdr:grpSpPr>
        <a:xfrm>
          <a:off x="19050" y="95250"/>
          <a:ext cx="1693704" cy="808789"/>
          <a:chOff x="1519281" y="1759058"/>
          <a:chExt cx="8754120" cy="1738273"/>
        </a:xfrm>
      </xdr:grpSpPr>
      <xdr:sp macro="" textlink="">
        <xdr:nvSpPr>
          <xdr:cNvPr id="57" name="Retângulo 56">
            <a:extLst>
              <a:ext uri="{FF2B5EF4-FFF2-40B4-BE49-F238E27FC236}">
                <a16:creationId xmlns:a16="http://schemas.microsoft.com/office/drawing/2014/main" id="{00000000-0008-0000-0900-000039000000}"/>
              </a:ext>
            </a:extLst>
          </xdr:cNvPr>
          <xdr:cNvSpPr/>
        </xdr:nvSpPr>
        <xdr:spPr>
          <a:xfrm>
            <a:off x="3959188" y="1759058"/>
            <a:ext cx="4480405" cy="576593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marL="0" indent="0" algn="ctr"/>
            <a:r>
              <a:rPr lang="pt-BR" sz="1050" b="1" cap="none" spc="0">
                <a:ln w="10160">
                  <a:noFill/>
                  <a:prstDash val="solid"/>
                </a:ln>
                <a:solidFill>
                  <a:schemeClr val="bg1">
                    <a:lumMod val="65000"/>
                  </a:schemeClr>
                </a:solidFill>
                <a:effectLst>
                  <a:outerShdw blurRad="38100" dist="22860" dir="5400000" algn="tl" rotWithShape="0">
                    <a:srgbClr val="000000">
                      <a:alpha val="30000"/>
                    </a:srgbClr>
                  </a:outerShdw>
                </a:effectLst>
                <a:latin typeface="Teutonic No3" panose="02000000000000000000" pitchFamily="2" charset="0"/>
                <a:ea typeface="+mn-ea"/>
                <a:cs typeface="+mn-cs"/>
              </a:rPr>
              <a:t>Confeccoes</a:t>
            </a:r>
            <a:endParaRPr lang="pt-BR" sz="3200" b="1" cap="none" spc="0">
              <a:ln w="10160">
                <a:noFill/>
                <a:prstDash val="solid"/>
              </a:ln>
              <a:solidFill>
                <a:schemeClr val="bg1">
                  <a:lumMod val="65000"/>
                </a:schemeClr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Teutonic No3" panose="02000000000000000000" pitchFamily="2" charset="0"/>
              <a:ea typeface="+mn-ea"/>
              <a:cs typeface="+mn-cs"/>
            </a:endParaRPr>
          </a:p>
        </xdr:txBody>
      </xdr:sp>
      <xdr:sp macro="" textlink="">
        <xdr:nvSpPr>
          <xdr:cNvPr id="58" name="Retângulo 57">
            <a:extLst>
              <a:ext uri="{FF2B5EF4-FFF2-40B4-BE49-F238E27FC236}">
                <a16:creationId xmlns:a16="http://schemas.microsoft.com/office/drawing/2014/main" id="{00000000-0008-0000-0900-00003A000000}"/>
              </a:ext>
            </a:extLst>
          </xdr:cNvPr>
          <xdr:cNvSpPr/>
        </xdr:nvSpPr>
        <xdr:spPr>
          <a:xfrm>
            <a:off x="1519281" y="2147080"/>
            <a:ext cx="8754120" cy="1350251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3200" b="1" cap="none" spc="0">
                <a:ln w="10160">
                  <a:noFill/>
                  <a:prstDash val="solid"/>
                </a:ln>
                <a:solidFill>
                  <a:schemeClr val="bg1">
                    <a:lumMod val="65000"/>
                  </a:schemeClr>
                </a:solidFill>
                <a:effectLst>
                  <a:outerShdw blurRad="38100" dist="22860" dir="5400000" algn="tl" rotWithShape="0">
                    <a:srgbClr val="000000">
                      <a:alpha val="30000"/>
                    </a:srgbClr>
                  </a:outerShdw>
                </a:effectLst>
                <a:latin typeface="Teutonic No3" panose="02000000000000000000" pitchFamily="2" charset="0"/>
              </a:rPr>
              <a:t>Dedicar</a:t>
            </a:r>
            <a:endParaRPr lang="pt-BR" sz="4000" b="1" cap="none" spc="0">
              <a:ln w="10160">
                <a:noFill/>
                <a:prstDash val="solid"/>
              </a:ln>
              <a:solidFill>
                <a:schemeClr val="bg1">
                  <a:lumMod val="65000"/>
                </a:schemeClr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Teutonic No3" panose="02000000000000000000" pitchFamily="2" charset="0"/>
            </a:endParaRPr>
          </a:p>
        </xdr:txBody>
      </xdr:sp>
    </xdr:grpSp>
    <xdr:clientData/>
  </xdr:twoCellAnchor>
  <xdr:twoCellAnchor editAs="absolute">
    <xdr:from>
      <xdr:col>0</xdr:col>
      <xdr:colOff>123825</xdr:colOff>
      <xdr:row>5</xdr:row>
      <xdr:rowOff>47625</xdr:rowOff>
    </xdr:from>
    <xdr:to>
      <xdr:col>2</xdr:col>
      <xdr:colOff>904875</xdr:colOff>
      <xdr:row>7</xdr:row>
      <xdr:rowOff>19050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GrpSpPr/>
      </xdr:nvGrpSpPr>
      <xdr:grpSpPr>
        <a:xfrm>
          <a:off x="123825" y="1095375"/>
          <a:ext cx="1800225" cy="390525"/>
          <a:chOff x="123825" y="1095375"/>
          <a:chExt cx="1800225" cy="390525"/>
        </a:xfrm>
      </xdr:grpSpPr>
      <xdr:sp macro="[0]!Inserir_funcao" textlink="">
        <xdr:nvSpPr>
          <xdr:cNvPr id="59" name="Fluxograma: Terminação 58">
            <a:extLst>
              <a:ext uri="{FF2B5EF4-FFF2-40B4-BE49-F238E27FC236}">
                <a16:creationId xmlns:a16="http://schemas.microsoft.com/office/drawing/2014/main" id="{00000000-0008-0000-0900-00003B000000}"/>
              </a:ext>
            </a:extLst>
          </xdr:cNvPr>
          <xdr:cNvSpPr/>
        </xdr:nvSpPr>
        <xdr:spPr>
          <a:xfrm>
            <a:off x="123825" y="1095375"/>
            <a:ext cx="1800225" cy="390525"/>
          </a:xfrm>
          <a:prstGeom prst="flowChartTerminator">
            <a:avLst/>
          </a:prstGeom>
          <a:solidFill>
            <a:schemeClr val="tx1">
              <a:lumMod val="50000"/>
              <a:lumOff val="50000"/>
            </a:schemeClr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       Inserir Função</a:t>
            </a:r>
          </a:p>
        </xdr:txBody>
      </xdr:sp>
      <xdr:pic>
        <xdr:nvPicPr>
          <xdr:cNvPr id="60" name="Imagem 59" descr="Funções - ícones de indústria grátis">
            <a:extLst>
              <a:ext uri="{FF2B5EF4-FFF2-40B4-BE49-F238E27FC236}">
                <a16:creationId xmlns:a16="http://schemas.microsoft.com/office/drawing/2014/main" id="{00000000-0008-0000-0900-00003C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14325" y="1095375"/>
            <a:ext cx="333376" cy="33337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6</xdr:col>
      <xdr:colOff>723900</xdr:colOff>
      <xdr:row>0</xdr:row>
      <xdr:rowOff>57150</xdr:rowOff>
    </xdr:from>
    <xdr:to>
      <xdr:col>6</xdr:col>
      <xdr:colOff>1714500</xdr:colOff>
      <xdr:row>3</xdr:row>
      <xdr:rowOff>66675</xdr:rowOff>
    </xdr:to>
    <xdr:grpSp>
      <xdr:nvGrpSpPr>
        <xdr:cNvPr id="61" name="Agrupar 60">
          <a:extLst>
            <a:ext uri="{FF2B5EF4-FFF2-40B4-BE49-F238E27FC236}">
              <a16:creationId xmlns:a16="http://schemas.microsoft.com/office/drawing/2014/main" id="{00000000-0008-0000-0900-00003D000000}"/>
            </a:ext>
          </a:extLst>
        </xdr:cNvPr>
        <xdr:cNvGrpSpPr/>
      </xdr:nvGrpSpPr>
      <xdr:grpSpPr>
        <a:xfrm>
          <a:off x="10753725" y="57150"/>
          <a:ext cx="990600" cy="638175"/>
          <a:chOff x="10797137" y="47625"/>
          <a:chExt cx="990600" cy="638175"/>
        </a:xfrm>
      </xdr:grpSpPr>
      <xdr:sp macro="[0]!producao" textlink="">
        <xdr:nvSpPr>
          <xdr:cNvPr id="62" name="Retângulo: Cantos Arredondados 61">
            <a:extLst>
              <a:ext uri="{FF2B5EF4-FFF2-40B4-BE49-F238E27FC236}">
                <a16:creationId xmlns:a16="http://schemas.microsoft.com/office/drawing/2014/main" id="{00000000-0008-0000-0900-00003E000000}"/>
              </a:ext>
            </a:extLst>
          </xdr:cNvPr>
          <xdr:cNvSpPr>
            <a:spLocks/>
          </xdr:cNvSpPr>
        </xdr:nvSpPr>
        <xdr:spPr>
          <a:xfrm>
            <a:off x="10797137" y="47625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Produção</a:t>
            </a:r>
          </a:p>
        </xdr:txBody>
      </xdr:sp>
      <xdr:pic macro="[0]!producao">
        <xdr:nvPicPr>
          <xdr:cNvPr id="63" name="Imagem 62">
            <a:extLst>
              <a:ext uri="{FF2B5EF4-FFF2-40B4-BE49-F238E27FC236}">
                <a16:creationId xmlns:a16="http://schemas.microsoft.com/office/drawing/2014/main" id="{00000000-0008-0000-0900-00003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24">
                    <a14:imgEffect>
                      <a14:colorTemperature colorTemp="8284"/>
                    </a14:imgEffect>
                    <a14:imgEffect>
                      <a14:brightnessContrast bright="35000" contrast="4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10978486" y="104776"/>
            <a:ext cx="661064" cy="352424"/>
          </a:xfrm>
          <a:prstGeom prst="rect">
            <a:avLst/>
          </a:prstGeom>
          <a:noFill/>
          <a:ln>
            <a:noFill/>
          </a:ln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19049</xdr:rowOff>
    </xdr:from>
    <xdr:to>
      <xdr:col>16</xdr:col>
      <xdr:colOff>0</xdr:colOff>
      <xdr:row>8</xdr:row>
      <xdr:rowOff>9524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>
          <a:spLocks noChangeAspect="1"/>
        </xdr:cNvSpPr>
      </xdr:nvSpPr>
      <xdr:spPr>
        <a:xfrm>
          <a:off x="0" y="19049"/>
          <a:ext cx="17402175" cy="166687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tile tx="0" ty="0" sx="100000" sy="100000" flip="none" algn="tl"/>
        </a:blip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10</xdr:col>
      <xdr:colOff>876299</xdr:colOff>
      <xdr:row>5</xdr:row>
      <xdr:rowOff>9525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>
          <a:spLocks noChangeAspect="1"/>
        </xdr:cNvSpPr>
      </xdr:nvSpPr>
      <xdr:spPr>
        <a:xfrm>
          <a:off x="0" y="0"/>
          <a:ext cx="11744324" cy="1057275"/>
        </a:xfrm>
        <a:prstGeom prst="rect">
          <a:avLst/>
        </a:prstGeom>
        <a:solidFill>
          <a:srgbClr val="002060">
            <a:alpha val="86000"/>
          </a:srgb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10</xdr:col>
      <xdr:colOff>876299</xdr:colOff>
      <xdr:row>0</xdr:row>
      <xdr:rowOff>9525</xdr:rowOff>
    </xdr:from>
    <xdr:to>
      <xdr:col>11</xdr:col>
      <xdr:colOff>43409</xdr:colOff>
      <xdr:row>5</xdr:row>
      <xdr:rowOff>9525</xdr:rowOff>
    </xdr:to>
    <xdr:sp macro="" textlink="">
      <xdr:nvSpPr>
        <xdr:cNvPr id="4" name="Fluxograma: Atraso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>
          <a:spLocks noChangeAspect="1"/>
        </xdr:cNvSpPr>
      </xdr:nvSpPr>
      <xdr:spPr>
        <a:xfrm>
          <a:off x="11744324" y="9525"/>
          <a:ext cx="376785" cy="1047750"/>
        </a:xfrm>
        <a:prstGeom prst="flowChartDelay">
          <a:avLst/>
        </a:prstGeom>
        <a:solidFill>
          <a:srgbClr val="002060">
            <a:alpha val="86000"/>
          </a:srgb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</xdr:col>
      <xdr:colOff>1100687</xdr:colOff>
      <xdr:row>0</xdr:row>
      <xdr:rowOff>38099</xdr:rowOff>
    </xdr:from>
    <xdr:to>
      <xdr:col>2</xdr:col>
      <xdr:colOff>929237</xdr:colOff>
      <xdr:row>3</xdr:row>
      <xdr:rowOff>47624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pSpPr>
          <a:grpSpLocks noChangeAspect="1"/>
        </xdr:cNvGrpSpPr>
      </xdr:nvGrpSpPr>
      <xdr:grpSpPr>
        <a:xfrm>
          <a:off x="1910312" y="38099"/>
          <a:ext cx="990600" cy="638175"/>
          <a:chOff x="1843637" y="38099"/>
          <a:chExt cx="990600" cy="638175"/>
        </a:xfrm>
      </xdr:grpSpPr>
      <xdr:sp macro="[0]!menu_1" textlink="">
        <xdr:nvSpPr>
          <xdr:cNvPr id="6" name="Retângulo: Cantos Arredondados 5">
            <a:extLst>
              <a:ext uri="{FF2B5EF4-FFF2-40B4-BE49-F238E27FC236}">
                <a16:creationId xmlns:a16="http://schemas.microsoft.com/office/drawing/2014/main" id="{00000000-0008-0000-0A00-000006000000}"/>
              </a:ext>
            </a:extLst>
          </xdr:cNvPr>
          <xdr:cNvSpPr>
            <a:spLocks/>
          </xdr:cNvSpPr>
        </xdr:nvSpPr>
        <xdr:spPr>
          <a:xfrm>
            <a:off x="1843637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Menu</a:t>
            </a:r>
          </a:p>
        </xdr:txBody>
      </xdr:sp>
      <xdr:pic macro="[0]!menu_1">
        <xdr:nvPicPr>
          <xdr:cNvPr id="7" name="Gráfico 6" descr="Início com preenchimento sólido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105536" y="38100"/>
            <a:ext cx="504000" cy="369976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919711</xdr:colOff>
      <xdr:row>0</xdr:row>
      <xdr:rowOff>57150</xdr:rowOff>
    </xdr:from>
    <xdr:to>
      <xdr:col>1</xdr:col>
      <xdr:colOff>919711</xdr:colOff>
      <xdr:row>2</xdr:row>
      <xdr:rowOff>159000</xdr:rowOff>
    </xdr:to>
    <xdr:cxnSp macro="">
      <xdr:nvCxnSpPr>
        <xdr:cNvPr id="8" name="Conector reto 7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CxnSpPr>
          <a:cxnSpLocks noChangeAspect="1"/>
        </xdr:cNvCxnSpPr>
      </xdr:nvCxnSpPr>
      <xdr:spPr>
        <a:xfrm>
          <a:off x="1729336" y="57150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</xdr:col>
      <xdr:colOff>1081636</xdr:colOff>
      <xdr:row>0</xdr:row>
      <xdr:rowOff>66675</xdr:rowOff>
    </xdr:from>
    <xdr:to>
      <xdr:col>2</xdr:col>
      <xdr:colOff>1081636</xdr:colOff>
      <xdr:row>2</xdr:row>
      <xdr:rowOff>168525</xdr:rowOff>
    </xdr:to>
    <xdr:cxnSp macro="">
      <xdr:nvCxnSpPr>
        <xdr:cNvPr id="9" name="Conector reto 8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CxnSpPr>
          <a:cxnSpLocks noChangeAspect="1"/>
        </xdr:cNvCxnSpPr>
      </xdr:nvCxnSpPr>
      <xdr:spPr>
        <a:xfrm>
          <a:off x="3053311" y="66675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519661</xdr:colOff>
      <xdr:row>0</xdr:row>
      <xdr:rowOff>66675</xdr:rowOff>
    </xdr:from>
    <xdr:to>
      <xdr:col>5</xdr:col>
      <xdr:colOff>519661</xdr:colOff>
      <xdr:row>2</xdr:row>
      <xdr:rowOff>187575</xdr:rowOff>
    </xdr:to>
    <xdr:cxnSp macro="">
      <xdr:nvCxnSpPr>
        <xdr:cNvPr id="10" name="Conector reto 9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CxnSpPr>
          <a:cxnSpLocks noChangeAspect="1"/>
        </xdr:cNvCxnSpPr>
      </xdr:nvCxnSpPr>
      <xdr:spPr>
        <a:xfrm>
          <a:off x="4558261" y="66675"/>
          <a:ext cx="0" cy="54000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6</xdr:col>
      <xdr:colOff>691111</xdr:colOff>
      <xdr:row>0</xdr:row>
      <xdr:rowOff>66675</xdr:rowOff>
    </xdr:from>
    <xdr:to>
      <xdr:col>6</xdr:col>
      <xdr:colOff>691111</xdr:colOff>
      <xdr:row>2</xdr:row>
      <xdr:rowOff>168525</xdr:rowOff>
    </xdr:to>
    <xdr:cxnSp macro="">
      <xdr:nvCxnSpPr>
        <xdr:cNvPr id="11" name="Conector reto 10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CxnSpPr>
          <a:cxnSpLocks noChangeAspect="1"/>
        </xdr:cNvCxnSpPr>
      </xdr:nvCxnSpPr>
      <xdr:spPr>
        <a:xfrm>
          <a:off x="6063211" y="66675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5311</xdr:colOff>
      <xdr:row>0</xdr:row>
      <xdr:rowOff>66675</xdr:rowOff>
    </xdr:from>
    <xdr:to>
      <xdr:col>8</xdr:col>
      <xdr:colOff>5311</xdr:colOff>
      <xdr:row>2</xdr:row>
      <xdr:rowOff>168525</xdr:rowOff>
    </xdr:to>
    <xdr:cxnSp macro="">
      <xdr:nvCxnSpPr>
        <xdr:cNvPr id="12" name="Conector reto 11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CxnSpPr>
          <a:cxnSpLocks noChangeAspect="1"/>
        </xdr:cNvCxnSpPr>
      </xdr:nvCxnSpPr>
      <xdr:spPr>
        <a:xfrm>
          <a:off x="7587211" y="66675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1510261</xdr:colOff>
      <xdr:row>0</xdr:row>
      <xdr:rowOff>66675</xdr:rowOff>
    </xdr:from>
    <xdr:to>
      <xdr:col>8</xdr:col>
      <xdr:colOff>1510261</xdr:colOff>
      <xdr:row>2</xdr:row>
      <xdr:rowOff>168525</xdr:rowOff>
    </xdr:to>
    <xdr:cxnSp macro="">
      <xdr:nvCxnSpPr>
        <xdr:cNvPr id="13" name="Conector reto 12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CxnSpPr>
          <a:cxnSpLocks noChangeAspect="1"/>
        </xdr:cNvCxnSpPr>
      </xdr:nvCxnSpPr>
      <xdr:spPr>
        <a:xfrm>
          <a:off x="9092161" y="66675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186287</xdr:colOff>
      <xdr:row>0</xdr:row>
      <xdr:rowOff>38099</xdr:rowOff>
    </xdr:from>
    <xdr:to>
      <xdr:col>5</xdr:col>
      <xdr:colOff>272012</xdr:colOff>
      <xdr:row>3</xdr:row>
      <xdr:rowOff>47624</xdr:rowOff>
    </xdr:to>
    <xdr:grpSp>
      <xdr:nvGrpSpPr>
        <xdr:cNvPr id="14" name="Agrupar 13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GrpSpPr>
          <a:grpSpLocks noChangeAspect="1"/>
        </xdr:cNvGrpSpPr>
      </xdr:nvGrpSpPr>
      <xdr:grpSpPr>
        <a:xfrm>
          <a:off x="3320012" y="38099"/>
          <a:ext cx="990600" cy="638175"/>
          <a:chOff x="3320012" y="38099"/>
          <a:chExt cx="990600" cy="638175"/>
        </a:xfrm>
      </xdr:grpSpPr>
      <xdr:sp macro="[0]!menu_2" textlink="">
        <xdr:nvSpPr>
          <xdr:cNvPr id="15" name="Retângulo: Cantos Arredondados 14">
            <a:extLst>
              <a:ext uri="{FF2B5EF4-FFF2-40B4-BE49-F238E27FC236}">
                <a16:creationId xmlns:a16="http://schemas.microsoft.com/office/drawing/2014/main" id="{00000000-0008-0000-0A00-00000F000000}"/>
              </a:ext>
            </a:extLst>
          </xdr:cNvPr>
          <xdr:cNvSpPr>
            <a:spLocks/>
          </xdr:cNvSpPr>
        </xdr:nvSpPr>
        <xdr:spPr>
          <a:xfrm>
            <a:off x="3320012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2000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Cadastro</a:t>
            </a:r>
          </a:p>
        </xdr:txBody>
      </xdr:sp>
      <xdr:pic macro="[0]!menu_2">
        <xdr:nvPicPr>
          <xdr:cNvPr id="16" name="Gráfico 15" descr="Ciclo com pessoas com preenchimento sólido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3577186" y="38100"/>
            <a:ext cx="504000" cy="37065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786362</xdr:colOff>
      <xdr:row>0</xdr:row>
      <xdr:rowOff>38099</xdr:rowOff>
    </xdr:from>
    <xdr:to>
      <xdr:col>6</xdr:col>
      <xdr:colOff>443462</xdr:colOff>
      <xdr:row>3</xdr:row>
      <xdr:rowOff>47624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GrpSpPr>
          <a:grpSpLocks noChangeAspect="1"/>
        </xdr:cNvGrpSpPr>
      </xdr:nvGrpSpPr>
      <xdr:grpSpPr>
        <a:xfrm>
          <a:off x="4824962" y="38099"/>
          <a:ext cx="990600" cy="638175"/>
          <a:chOff x="4824962" y="38099"/>
          <a:chExt cx="990600" cy="638175"/>
        </a:xfrm>
      </xdr:grpSpPr>
      <xdr:sp macro="[0]!relatorios" textlink="">
        <xdr:nvSpPr>
          <xdr:cNvPr id="18" name="Retângulo: Cantos Arredondados 17">
            <a:extLst>
              <a:ext uri="{FF2B5EF4-FFF2-40B4-BE49-F238E27FC236}">
                <a16:creationId xmlns:a16="http://schemas.microsoft.com/office/drawing/2014/main" id="{00000000-0008-0000-0A00-000012000000}"/>
              </a:ext>
            </a:extLst>
          </xdr:cNvPr>
          <xdr:cNvSpPr>
            <a:spLocks/>
          </xdr:cNvSpPr>
        </xdr:nvSpPr>
        <xdr:spPr>
          <a:xfrm>
            <a:off x="4824962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Relatórios</a:t>
            </a:r>
          </a:p>
        </xdr:txBody>
      </xdr:sp>
      <xdr:pic macro="[0]!relatorios">
        <xdr:nvPicPr>
          <xdr:cNvPr id="19" name="Gráfico 18" descr="Pesquisa com preenchimento sólido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5153025" y="76200"/>
            <a:ext cx="371475" cy="361950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967336</xdr:colOff>
      <xdr:row>3</xdr:row>
      <xdr:rowOff>95250</xdr:rowOff>
    </xdr:from>
    <xdr:to>
      <xdr:col>10</xdr:col>
      <xdr:colOff>1057275</xdr:colOff>
      <xdr:row>4</xdr:row>
      <xdr:rowOff>200025</xdr:rowOff>
    </xdr:to>
    <xdr:sp macro="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00000000-0008-0000-0A00-000015000000}"/>
            </a:ext>
          </a:extLst>
        </xdr:cNvPr>
        <xdr:cNvSpPr>
          <a:spLocks noChangeAspect="1"/>
        </xdr:cNvSpPr>
      </xdr:nvSpPr>
      <xdr:spPr>
        <a:xfrm>
          <a:off x="1776961" y="723900"/>
          <a:ext cx="10148339" cy="314325"/>
        </a:xfrm>
        <a:prstGeom prst="roundRect">
          <a:avLst>
            <a:gd name="adj" fmla="val 17778"/>
          </a:avLst>
        </a:prstGeom>
        <a:solidFill>
          <a:schemeClr val="bg1">
            <a:lumMod val="85000"/>
            <a:alpha val="30000"/>
          </a:schemeClr>
        </a:solidFill>
        <a:ln>
          <a:noFill/>
        </a:ln>
        <a:effectLst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ctr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</xdr:col>
      <xdr:colOff>1085849</xdr:colOff>
      <xdr:row>3</xdr:row>
      <xdr:rowOff>95249</xdr:rowOff>
    </xdr:from>
    <xdr:to>
      <xdr:col>3</xdr:col>
      <xdr:colOff>129749</xdr:colOff>
      <xdr:row>5</xdr:row>
      <xdr:rowOff>149</xdr:rowOff>
    </xdr:to>
    <xdr:grpSp>
      <xdr:nvGrpSpPr>
        <xdr:cNvPr id="22" name="Agrupar 21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GrpSpPr>
          <a:grpSpLocks noChangeAspect="1"/>
        </xdr:cNvGrpSpPr>
      </xdr:nvGrpSpPr>
      <xdr:grpSpPr>
        <a:xfrm>
          <a:off x="1895474" y="723899"/>
          <a:ext cx="1368000" cy="324000"/>
          <a:chOff x="3853411" y="1495426"/>
          <a:chExt cx="1385339" cy="342900"/>
        </a:xfrm>
      </xdr:grpSpPr>
      <xdr:sp macro="[0]!cad_colab" textlink="">
        <xdr:nvSpPr>
          <xdr:cNvPr id="23" name="Retângulo: Cantos Arredondados 22">
            <a:extLst>
              <a:ext uri="{FF2B5EF4-FFF2-40B4-BE49-F238E27FC236}">
                <a16:creationId xmlns:a16="http://schemas.microsoft.com/office/drawing/2014/main" id="{00000000-0008-0000-0A00-000017000000}"/>
              </a:ext>
            </a:extLst>
          </xdr:cNvPr>
          <xdr:cNvSpPr>
            <a:spLocks/>
          </xdr:cNvSpPr>
        </xdr:nvSpPr>
        <xdr:spPr>
          <a:xfrm>
            <a:off x="3853411" y="1524001"/>
            <a:ext cx="1385339" cy="285750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2200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         Colaboradores    </a:t>
            </a:r>
          </a:p>
        </xdr:txBody>
      </xdr:sp>
      <xdr:pic macro="[0]!cad_colab">
        <xdr:nvPicPr>
          <xdr:cNvPr id="24" name="Gráfico 23" descr="Usuários com preenchimento sólido">
            <a:extLst>
              <a:ext uri="{FF2B5EF4-FFF2-40B4-BE49-F238E27FC236}">
                <a16:creationId xmlns:a16="http://schemas.microsoft.com/office/drawing/2014/main" id="{00000000-0008-0000-0A00-00001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3914414" y="1495426"/>
            <a:ext cx="342900" cy="342900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266699</xdr:colOff>
      <xdr:row>3</xdr:row>
      <xdr:rowOff>76200</xdr:rowOff>
    </xdr:from>
    <xdr:to>
      <xdr:col>5</xdr:col>
      <xdr:colOff>933450</xdr:colOff>
      <xdr:row>4</xdr:row>
      <xdr:rowOff>190650</xdr:rowOff>
    </xdr:to>
    <xdr:grpSp>
      <xdr:nvGrpSpPr>
        <xdr:cNvPr id="25" name="Agrupar 24">
          <a:extLst>
            <a:ext uri="{FF2B5EF4-FFF2-40B4-BE49-F238E27FC236}">
              <a16:creationId xmlns:a16="http://schemas.microsoft.com/office/drawing/2014/main" id="{00000000-0008-0000-0A00-000019000000}"/>
            </a:ext>
          </a:extLst>
        </xdr:cNvPr>
        <xdr:cNvGrpSpPr>
          <a:grpSpLocks noChangeAspect="1"/>
        </xdr:cNvGrpSpPr>
      </xdr:nvGrpSpPr>
      <xdr:grpSpPr>
        <a:xfrm>
          <a:off x="3400424" y="704850"/>
          <a:ext cx="1571626" cy="324000"/>
          <a:chOff x="4171949" y="695325"/>
          <a:chExt cx="1385339" cy="342000"/>
        </a:xfrm>
      </xdr:grpSpPr>
      <xdr:sp macro="[0]!cad_func" textlink="">
        <xdr:nvSpPr>
          <xdr:cNvPr id="26" name="Retângulo: Cantos Arredondados 25">
            <a:extLst>
              <a:ext uri="{FF2B5EF4-FFF2-40B4-BE49-F238E27FC236}">
                <a16:creationId xmlns:a16="http://schemas.microsoft.com/office/drawing/2014/main" id="{00000000-0008-0000-0A00-00001A000000}"/>
              </a:ext>
            </a:extLst>
          </xdr:cNvPr>
          <xdr:cNvSpPr>
            <a:spLocks/>
          </xdr:cNvSpPr>
        </xdr:nvSpPr>
        <xdr:spPr>
          <a:xfrm>
            <a:off x="4171949" y="742951"/>
            <a:ext cx="1385339" cy="285750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2200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      Funções </a:t>
            </a:r>
          </a:p>
        </xdr:txBody>
      </xdr:sp>
      <xdr:pic macro="[0]!cad_func">
        <xdr:nvPicPr>
          <xdr:cNvPr id="27" name="Gráfico 26" descr="Crachá de funcionário com preenchimento sólido">
            <a:extLst>
              <a:ext uri="{FF2B5EF4-FFF2-40B4-BE49-F238E27FC236}">
                <a16:creationId xmlns:a16="http://schemas.microsoft.com/office/drawing/2014/main" id="{00000000-0008-0000-0A00-00001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4252363" y="695325"/>
            <a:ext cx="342000" cy="342000"/>
          </a:xfrm>
          <a:prstGeom prst="rect">
            <a:avLst/>
          </a:prstGeom>
          <a:effectLst/>
        </xdr:spPr>
      </xdr:pic>
    </xdr:grpSp>
    <xdr:clientData/>
  </xdr:twoCellAnchor>
  <xdr:twoCellAnchor editAs="absolute">
    <xdr:from>
      <xdr:col>9</xdr:col>
      <xdr:colOff>1081636</xdr:colOff>
      <xdr:row>0</xdr:row>
      <xdr:rowOff>66675</xdr:rowOff>
    </xdr:from>
    <xdr:to>
      <xdr:col>9</xdr:col>
      <xdr:colOff>1081636</xdr:colOff>
      <xdr:row>2</xdr:row>
      <xdr:rowOff>168525</xdr:rowOff>
    </xdr:to>
    <xdr:cxnSp macro="">
      <xdr:nvCxnSpPr>
        <xdr:cNvPr id="28" name="Conector reto 27">
          <a:extLst>
            <a:ext uri="{FF2B5EF4-FFF2-40B4-BE49-F238E27FC236}">
              <a16:creationId xmlns:a16="http://schemas.microsoft.com/office/drawing/2014/main" id="{00000000-0008-0000-0A00-00001C000000}"/>
            </a:ext>
          </a:extLst>
        </xdr:cNvPr>
        <xdr:cNvCxnSpPr>
          <a:cxnSpLocks noChangeAspect="1"/>
        </xdr:cNvCxnSpPr>
      </xdr:nvCxnSpPr>
      <xdr:spPr>
        <a:xfrm>
          <a:off x="10644736" y="66675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1824587</xdr:colOff>
      <xdr:row>0</xdr:row>
      <xdr:rowOff>38099</xdr:rowOff>
    </xdr:from>
    <xdr:to>
      <xdr:col>9</xdr:col>
      <xdr:colOff>833987</xdr:colOff>
      <xdr:row>3</xdr:row>
      <xdr:rowOff>47624</xdr:rowOff>
    </xdr:to>
    <xdr:grpSp>
      <xdr:nvGrpSpPr>
        <xdr:cNvPr id="29" name="Agrupar 28">
          <a:extLst>
            <a:ext uri="{FF2B5EF4-FFF2-40B4-BE49-F238E27FC236}">
              <a16:creationId xmlns:a16="http://schemas.microsoft.com/office/drawing/2014/main" id="{00000000-0008-0000-0A00-00001D000000}"/>
            </a:ext>
          </a:extLst>
        </xdr:cNvPr>
        <xdr:cNvGrpSpPr>
          <a:grpSpLocks noChangeAspect="1"/>
        </xdr:cNvGrpSpPr>
      </xdr:nvGrpSpPr>
      <xdr:grpSpPr>
        <a:xfrm>
          <a:off x="9406487" y="38099"/>
          <a:ext cx="990600" cy="638175"/>
          <a:chOff x="9406487" y="38099"/>
          <a:chExt cx="990600" cy="638175"/>
        </a:xfrm>
      </xdr:grpSpPr>
      <xdr:sp macro="[0]!manutencao1" textlink="">
        <xdr:nvSpPr>
          <xdr:cNvPr id="30" name="Retângulo: Cantos Arredondados 29">
            <a:extLst>
              <a:ext uri="{FF2B5EF4-FFF2-40B4-BE49-F238E27FC236}">
                <a16:creationId xmlns:a16="http://schemas.microsoft.com/office/drawing/2014/main" id="{00000000-0008-0000-0A00-00001E000000}"/>
              </a:ext>
            </a:extLst>
          </xdr:cNvPr>
          <xdr:cNvSpPr>
            <a:spLocks/>
          </xdr:cNvSpPr>
        </xdr:nvSpPr>
        <xdr:spPr>
          <a:xfrm>
            <a:off x="9406487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Manutenção</a:t>
            </a:r>
          </a:p>
        </xdr:txBody>
      </xdr:sp>
      <xdr:pic macro="[0]!manutencao1">
        <xdr:nvPicPr>
          <xdr:cNvPr id="31" name="Gráfico 30" descr="Engrenagens com preenchimento sólido">
            <a:extLst>
              <a:ext uri="{FF2B5EF4-FFF2-40B4-BE49-F238E27FC236}">
                <a16:creationId xmlns:a16="http://schemas.microsoft.com/office/drawing/2014/main" id="{00000000-0008-0000-0A00-00001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9667875" y="76200"/>
            <a:ext cx="417600" cy="369975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281537</xdr:colOff>
      <xdr:row>0</xdr:row>
      <xdr:rowOff>38099</xdr:rowOff>
    </xdr:from>
    <xdr:to>
      <xdr:col>8</xdr:col>
      <xdr:colOff>1272137</xdr:colOff>
      <xdr:row>3</xdr:row>
      <xdr:rowOff>47624</xdr:rowOff>
    </xdr:to>
    <xdr:grpSp>
      <xdr:nvGrpSpPr>
        <xdr:cNvPr id="32" name="Agrupar 31">
          <a:extLst>
            <a:ext uri="{FF2B5EF4-FFF2-40B4-BE49-F238E27FC236}">
              <a16:creationId xmlns:a16="http://schemas.microsoft.com/office/drawing/2014/main" id="{00000000-0008-0000-0A00-000020000000}"/>
            </a:ext>
          </a:extLst>
        </xdr:cNvPr>
        <xdr:cNvGrpSpPr>
          <a:grpSpLocks noChangeAspect="1"/>
        </xdr:cNvGrpSpPr>
      </xdr:nvGrpSpPr>
      <xdr:grpSpPr>
        <a:xfrm>
          <a:off x="7863437" y="38099"/>
          <a:ext cx="990600" cy="638175"/>
          <a:chOff x="7863437" y="38099"/>
          <a:chExt cx="990600" cy="638175"/>
        </a:xfrm>
      </xdr:grpSpPr>
      <xdr:sp macro="[0]!grafico" textlink="">
        <xdr:nvSpPr>
          <xdr:cNvPr id="33" name="Retângulo: Cantos Arredondados 32">
            <a:extLst>
              <a:ext uri="{FF2B5EF4-FFF2-40B4-BE49-F238E27FC236}">
                <a16:creationId xmlns:a16="http://schemas.microsoft.com/office/drawing/2014/main" id="{00000000-0008-0000-0A00-000021000000}"/>
              </a:ext>
            </a:extLst>
          </xdr:cNvPr>
          <xdr:cNvSpPr>
            <a:spLocks/>
          </xdr:cNvSpPr>
        </xdr:nvSpPr>
        <xdr:spPr>
          <a:xfrm>
            <a:off x="7863437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Dashboard</a:t>
            </a:r>
          </a:p>
        </xdr:txBody>
      </xdr:sp>
      <xdr:pic macro="[0]!grafico">
        <xdr:nvPicPr>
          <xdr:cNvPr id="34" name="Gráfico 33" descr="Velocímetro baixo com preenchimento sólido">
            <a:extLst>
              <a:ext uri="{FF2B5EF4-FFF2-40B4-BE49-F238E27FC236}">
                <a16:creationId xmlns:a16="http://schemas.microsoft.com/office/drawing/2014/main" id="{00000000-0008-0000-0A00-00002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5"/>
              </a:ext>
            </a:extLst>
          </a:blip>
          <a:stretch>
            <a:fillRect/>
          </a:stretch>
        </xdr:blipFill>
        <xdr:spPr>
          <a:xfrm>
            <a:off x="8143875" y="38100"/>
            <a:ext cx="417600" cy="369975"/>
          </a:xfrm>
          <a:prstGeom prst="rect">
            <a:avLst/>
          </a:prstGeom>
        </xdr:spPr>
      </xdr:pic>
    </xdr:grpSp>
    <xdr:clientData/>
  </xdr:twoCellAnchor>
  <xdr:twoCellAnchor editAs="absolute">
    <xdr:from>
      <xdr:col>6</xdr:col>
      <xdr:colOff>976862</xdr:colOff>
      <xdr:row>0</xdr:row>
      <xdr:rowOff>38099</xdr:rowOff>
    </xdr:from>
    <xdr:to>
      <xdr:col>7</xdr:col>
      <xdr:colOff>738737</xdr:colOff>
      <xdr:row>3</xdr:row>
      <xdr:rowOff>47624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00000000-0008-0000-0A00-000023000000}"/>
            </a:ext>
          </a:extLst>
        </xdr:cNvPr>
        <xdr:cNvGrpSpPr>
          <a:grpSpLocks noChangeAspect="1"/>
        </xdr:cNvGrpSpPr>
      </xdr:nvGrpSpPr>
      <xdr:grpSpPr>
        <a:xfrm>
          <a:off x="6348962" y="38099"/>
          <a:ext cx="990600" cy="638175"/>
          <a:chOff x="6348962" y="38099"/>
          <a:chExt cx="990600" cy="638175"/>
        </a:xfrm>
      </xdr:grpSpPr>
      <xdr:sp macro="[0]!fluxo_caixa" textlink="">
        <xdr:nvSpPr>
          <xdr:cNvPr id="36" name="Retângulo: Cantos Arredondados 35">
            <a:extLst>
              <a:ext uri="{FF2B5EF4-FFF2-40B4-BE49-F238E27FC236}">
                <a16:creationId xmlns:a16="http://schemas.microsoft.com/office/drawing/2014/main" id="{00000000-0008-0000-0A00-000024000000}"/>
              </a:ext>
            </a:extLst>
          </xdr:cNvPr>
          <xdr:cNvSpPr>
            <a:spLocks/>
          </xdr:cNvSpPr>
        </xdr:nvSpPr>
        <xdr:spPr>
          <a:xfrm>
            <a:off x="6348962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Fluxo</a:t>
            </a:r>
            <a:r>
              <a:rPr lang="pt-BR" sz="1100" baseline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Caixa</a:t>
            </a:r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 macro="[0]!fluxo_caixa">
        <xdr:nvPicPr>
          <xdr:cNvPr id="37" name="Gráfico 36" descr="Registrar">
            <a:extLst>
              <a:ext uri="{FF2B5EF4-FFF2-40B4-BE49-F238E27FC236}">
                <a16:creationId xmlns:a16="http://schemas.microsoft.com/office/drawing/2014/main" id="{00000000-0008-0000-0A00-00002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7"/>
              </a:ext>
            </a:extLst>
          </a:blip>
          <a:stretch>
            <a:fillRect/>
          </a:stretch>
        </xdr:blipFill>
        <xdr:spPr>
          <a:xfrm>
            <a:off x="6657975" y="85725"/>
            <a:ext cx="371475" cy="371475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1047750</xdr:colOff>
      <xdr:row>3</xdr:row>
      <xdr:rowOff>88125</xdr:rowOff>
    </xdr:from>
    <xdr:to>
      <xdr:col>7</xdr:col>
      <xdr:colOff>57151</xdr:colOff>
      <xdr:row>4</xdr:row>
      <xdr:rowOff>202575</xdr:rowOff>
    </xdr:to>
    <xdr:grpSp>
      <xdr:nvGrpSpPr>
        <xdr:cNvPr id="38" name="Agrupar 37">
          <a:extLst>
            <a:ext uri="{FF2B5EF4-FFF2-40B4-BE49-F238E27FC236}">
              <a16:creationId xmlns:a16="http://schemas.microsoft.com/office/drawing/2014/main" id="{00000000-0008-0000-0A00-000026000000}"/>
            </a:ext>
          </a:extLst>
        </xdr:cNvPr>
        <xdr:cNvGrpSpPr/>
      </xdr:nvGrpSpPr>
      <xdr:grpSpPr>
        <a:xfrm>
          <a:off x="5086350" y="716775"/>
          <a:ext cx="1571626" cy="324000"/>
          <a:chOff x="5086349" y="714375"/>
          <a:chExt cx="1571626" cy="324000"/>
        </a:xfrm>
      </xdr:grpSpPr>
      <xdr:sp macro="[0]!cad_forn" textlink="">
        <xdr:nvSpPr>
          <xdr:cNvPr id="39" name="Retângulo: Cantos Arredondados 38">
            <a:extLst>
              <a:ext uri="{FF2B5EF4-FFF2-40B4-BE49-F238E27FC236}">
                <a16:creationId xmlns:a16="http://schemas.microsoft.com/office/drawing/2014/main" id="{00000000-0008-0000-0A00-000027000000}"/>
              </a:ext>
            </a:extLst>
          </xdr:cNvPr>
          <xdr:cNvSpPr>
            <a:spLocks/>
          </xdr:cNvSpPr>
        </xdr:nvSpPr>
        <xdr:spPr>
          <a:xfrm>
            <a:off x="5086349" y="749971"/>
            <a:ext cx="1571626" cy="270711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 b="1" u="none" baseline="0">
                <a:solidFill>
                  <a:schemeClr val="tx1"/>
                </a:solidFill>
                <a:latin typeface="+mn-lt"/>
                <a:ea typeface="+mn-ea"/>
                <a:cs typeface="+mn-cs"/>
              </a:rPr>
              <a:t>         </a:t>
            </a:r>
            <a:r>
              <a:rPr lang="pt-BR" sz="1100" b="1" u="sng" baseline="0">
                <a:solidFill>
                  <a:schemeClr val="tx1"/>
                </a:solidFill>
                <a:latin typeface="+mn-lt"/>
                <a:ea typeface="+mn-ea"/>
                <a:cs typeface="+mn-cs"/>
              </a:rPr>
              <a:t>Fornecedores</a:t>
            </a:r>
          </a:p>
        </xdr:txBody>
      </xdr:sp>
      <xdr:pic macro="[0]!cad_forn">
        <xdr:nvPicPr>
          <xdr:cNvPr id="40" name="Gráfico 39" descr="Cidade">
            <a:extLst>
              <a:ext uri="{FF2B5EF4-FFF2-40B4-BE49-F238E27FC236}">
                <a16:creationId xmlns:a16="http://schemas.microsoft.com/office/drawing/2014/main" id="{00000000-0008-0000-0A00-00002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9"/>
              </a:ext>
            </a:extLst>
          </a:blip>
          <a:stretch>
            <a:fillRect/>
          </a:stretch>
        </xdr:blipFill>
        <xdr:spPr>
          <a:xfrm>
            <a:off x="5219700" y="714375"/>
            <a:ext cx="324000" cy="324000"/>
          </a:xfrm>
          <a:prstGeom prst="rect">
            <a:avLst/>
          </a:prstGeom>
          <a:effectLst/>
        </xdr:spPr>
      </xdr:pic>
    </xdr:grpSp>
    <xdr:clientData/>
  </xdr:twoCellAnchor>
  <xdr:twoCellAnchor editAs="absolute">
    <xdr:from>
      <xdr:col>7</xdr:col>
      <xdr:colOff>152400</xdr:colOff>
      <xdr:row>3</xdr:row>
      <xdr:rowOff>85725</xdr:rowOff>
    </xdr:from>
    <xdr:to>
      <xdr:col>8</xdr:col>
      <xdr:colOff>742951</xdr:colOff>
      <xdr:row>5</xdr:row>
      <xdr:rowOff>11925</xdr:rowOff>
    </xdr:to>
    <xdr:grpSp>
      <xdr:nvGrpSpPr>
        <xdr:cNvPr id="41" name="Agrupar 40">
          <a:extLst>
            <a:ext uri="{FF2B5EF4-FFF2-40B4-BE49-F238E27FC236}">
              <a16:creationId xmlns:a16="http://schemas.microsoft.com/office/drawing/2014/main" id="{00000000-0008-0000-0A00-000029000000}"/>
            </a:ext>
          </a:extLst>
        </xdr:cNvPr>
        <xdr:cNvGrpSpPr/>
      </xdr:nvGrpSpPr>
      <xdr:grpSpPr>
        <a:xfrm>
          <a:off x="6753225" y="714375"/>
          <a:ext cx="1571626" cy="345300"/>
          <a:chOff x="6753224" y="711975"/>
          <a:chExt cx="1571626" cy="345300"/>
        </a:xfrm>
      </xdr:grpSpPr>
      <xdr:sp macro="[0]!cad_cliente" textlink="">
        <xdr:nvSpPr>
          <xdr:cNvPr id="42" name="Retângulo: Cantos Arredondados 41">
            <a:extLst>
              <a:ext uri="{FF2B5EF4-FFF2-40B4-BE49-F238E27FC236}">
                <a16:creationId xmlns:a16="http://schemas.microsoft.com/office/drawing/2014/main" id="{00000000-0008-0000-0A00-00002A000000}"/>
              </a:ext>
            </a:extLst>
          </xdr:cNvPr>
          <xdr:cNvSpPr>
            <a:spLocks/>
          </xdr:cNvSpPr>
        </xdr:nvSpPr>
        <xdr:spPr>
          <a:xfrm>
            <a:off x="6753224" y="749971"/>
            <a:ext cx="1571626" cy="270711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2200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         Clientes</a:t>
            </a:r>
          </a:p>
        </xdr:txBody>
      </xdr:sp>
      <xdr:pic macro="[0]!cad_cliente">
        <xdr:nvPicPr>
          <xdr:cNvPr id="43" name="Gráfico 42" descr="Aperto de mãos">
            <a:extLst>
              <a:ext uri="{FF2B5EF4-FFF2-40B4-BE49-F238E27FC236}">
                <a16:creationId xmlns:a16="http://schemas.microsoft.com/office/drawing/2014/main" id="{00000000-0008-0000-0A00-00002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1"/>
              </a:ext>
            </a:extLst>
          </a:blip>
          <a:stretch>
            <a:fillRect/>
          </a:stretch>
        </xdr:blipFill>
        <xdr:spPr>
          <a:xfrm>
            <a:off x="6912749" y="711975"/>
            <a:ext cx="411975" cy="34530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819150</xdr:colOff>
      <xdr:row>3</xdr:row>
      <xdr:rowOff>85724</xdr:rowOff>
    </xdr:from>
    <xdr:to>
      <xdr:col>9</xdr:col>
      <xdr:colOff>409576</xdr:colOff>
      <xdr:row>5</xdr:row>
      <xdr:rowOff>11924</xdr:rowOff>
    </xdr:to>
    <xdr:grpSp>
      <xdr:nvGrpSpPr>
        <xdr:cNvPr id="44" name="Agrupar 43">
          <a:extLst>
            <a:ext uri="{FF2B5EF4-FFF2-40B4-BE49-F238E27FC236}">
              <a16:creationId xmlns:a16="http://schemas.microsoft.com/office/drawing/2014/main" id="{00000000-0008-0000-0A00-00002C000000}"/>
            </a:ext>
          </a:extLst>
        </xdr:cNvPr>
        <xdr:cNvGrpSpPr/>
      </xdr:nvGrpSpPr>
      <xdr:grpSpPr>
        <a:xfrm>
          <a:off x="8401050" y="714374"/>
          <a:ext cx="1571626" cy="345300"/>
          <a:chOff x="6753224" y="711975"/>
          <a:chExt cx="1571626" cy="345300"/>
        </a:xfrm>
      </xdr:grpSpPr>
      <xdr:sp macro="[0]!cad_despesas1" textlink="">
        <xdr:nvSpPr>
          <xdr:cNvPr id="45" name="Retângulo: Cantos Arredondados 44">
            <a:extLst>
              <a:ext uri="{FF2B5EF4-FFF2-40B4-BE49-F238E27FC236}">
                <a16:creationId xmlns:a16="http://schemas.microsoft.com/office/drawing/2014/main" id="{00000000-0008-0000-0A00-00002D000000}"/>
              </a:ext>
            </a:extLst>
          </xdr:cNvPr>
          <xdr:cNvSpPr>
            <a:spLocks/>
          </xdr:cNvSpPr>
        </xdr:nvSpPr>
        <xdr:spPr>
          <a:xfrm>
            <a:off x="6753224" y="749971"/>
            <a:ext cx="1571626" cy="270711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2200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         Despesas</a:t>
            </a:r>
          </a:p>
        </xdr:txBody>
      </xdr:sp>
      <xdr:pic macro="[0]!cad_despesas1">
        <xdr:nvPicPr>
          <xdr:cNvPr id="46" name="Gráfico 45" descr="Aperto de mãos">
            <a:extLst>
              <a:ext uri="{FF2B5EF4-FFF2-40B4-BE49-F238E27FC236}">
                <a16:creationId xmlns:a16="http://schemas.microsoft.com/office/drawing/2014/main" id="{00000000-0008-0000-0A00-00002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1"/>
              </a:ext>
            </a:extLst>
          </a:blip>
          <a:stretch>
            <a:fillRect/>
          </a:stretch>
        </xdr:blipFill>
        <xdr:spPr>
          <a:xfrm>
            <a:off x="6912749" y="711975"/>
            <a:ext cx="411975" cy="345300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333375</xdr:colOff>
      <xdr:row>6</xdr:row>
      <xdr:rowOff>0</xdr:rowOff>
    </xdr:from>
    <xdr:to>
      <xdr:col>8</xdr:col>
      <xdr:colOff>1552575</xdr:colOff>
      <xdr:row>7</xdr:row>
      <xdr:rowOff>95250</xdr:rowOff>
    </xdr:to>
    <xdr:grpSp>
      <xdr:nvGrpSpPr>
        <xdr:cNvPr id="47" name="Agrupar 46">
          <a:extLst>
            <a:ext uri="{FF2B5EF4-FFF2-40B4-BE49-F238E27FC236}">
              <a16:creationId xmlns:a16="http://schemas.microsoft.com/office/drawing/2014/main" id="{00000000-0008-0000-0A00-00002F000000}"/>
            </a:ext>
          </a:extLst>
        </xdr:cNvPr>
        <xdr:cNvGrpSpPr/>
      </xdr:nvGrpSpPr>
      <xdr:grpSpPr>
        <a:xfrm>
          <a:off x="4371975" y="1257300"/>
          <a:ext cx="4762500" cy="304800"/>
          <a:chOff x="-3028950" y="819150"/>
          <a:chExt cx="12121109" cy="1057275"/>
        </a:xfrm>
        <a:noFill/>
      </xdr:grpSpPr>
      <xdr:sp macro="" textlink="">
        <xdr:nvSpPr>
          <xdr:cNvPr id="48" name="Retângulo 47">
            <a:extLst>
              <a:ext uri="{FF2B5EF4-FFF2-40B4-BE49-F238E27FC236}">
                <a16:creationId xmlns:a16="http://schemas.microsoft.com/office/drawing/2014/main" id="{00000000-0008-0000-0A00-000030000000}"/>
              </a:ext>
            </a:extLst>
          </xdr:cNvPr>
          <xdr:cNvSpPr>
            <a:spLocks noChangeAspect="1"/>
          </xdr:cNvSpPr>
        </xdr:nvSpPr>
        <xdr:spPr>
          <a:xfrm>
            <a:off x="-3028950" y="819150"/>
            <a:ext cx="11744324" cy="1057275"/>
          </a:xfrm>
          <a:prstGeom prst="rect">
            <a:avLst/>
          </a:prstGeom>
          <a:grp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3200" i="0">
                <a:solidFill>
                  <a:srgbClr val="002060"/>
                </a:solidFill>
                <a:latin typeface="Colonna MT" panose="04020805060202030203" pitchFamily="82" charset="0"/>
                <a:ea typeface="+mn-ea"/>
                <a:cs typeface="+mn-cs"/>
              </a:rPr>
              <a:t>Cadastro</a:t>
            </a:r>
            <a:r>
              <a:rPr lang="pt-BR" sz="3200" i="0" baseline="0">
                <a:solidFill>
                  <a:srgbClr val="002060"/>
                </a:solidFill>
                <a:latin typeface="Colonna MT" panose="04020805060202030203" pitchFamily="82" charset="0"/>
                <a:ea typeface="+mn-ea"/>
                <a:cs typeface="+mn-cs"/>
              </a:rPr>
              <a:t> de Fornecedores</a:t>
            </a:r>
            <a:endParaRPr lang="pt-BR" sz="3200" i="0">
              <a:solidFill>
                <a:srgbClr val="002060"/>
              </a:solidFill>
              <a:latin typeface="Colonna MT" panose="04020805060202030203" pitchFamily="82" charset="0"/>
              <a:ea typeface="+mn-ea"/>
              <a:cs typeface="+mn-cs"/>
            </a:endParaRPr>
          </a:p>
        </xdr:txBody>
      </xdr:sp>
      <xdr:sp macro="" textlink="">
        <xdr:nvSpPr>
          <xdr:cNvPr id="49" name="Fluxograma: Atraso 48">
            <a:extLst>
              <a:ext uri="{FF2B5EF4-FFF2-40B4-BE49-F238E27FC236}">
                <a16:creationId xmlns:a16="http://schemas.microsoft.com/office/drawing/2014/main" id="{00000000-0008-0000-0A00-000031000000}"/>
              </a:ext>
            </a:extLst>
          </xdr:cNvPr>
          <xdr:cNvSpPr>
            <a:spLocks noChangeAspect="1"/>
          </xdr:cNvSpPr>
        </xdr:nvSpPr>
        <xdr:spPr>
          <a:xfrm>
            <a:off x="8715374" y="828675"/>
            <a:ext cx="376785" cy="1047750"/>
          </a:xfrm>
          <a:prstGeom prst="flowChartDelay">
            <a:avLst/>
          </a:prstGeom>
          <a:grp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600">
              <a:solidFill>
                <a:srgbClr val="002060"/>
              </a:solidFill>
              <a:latin typeface="Colonna MT" panose="04020805060202030203" pitchFamily="82" charset="0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0</xdr:col>
      <xdr:colOff>19050</xdr:colOff>
      <xdr:row>5</xdr:row>
      <xdr:rowOff>28575</xdr:rowOff>
    </xdr:from>
    <xdr:to>
      <xdr:col>2</xdr:col>
      <xdr:colOff>171450</xdr:colOff>
      <xdr:row>7</xdr:row>
      <xdr:rowOff>19050</xdr:rowOff>
    </xdr:to>
    <xdr:grpSp>
      <xdr:nvGrpSpPr>
        <xdr:cNvPr id="54" name="Agrupar 53">
          <a:extLst>
            <a:ext uri="{FF2B5EF4-FFF2-40B4-BE49-F238E27FC236}">
              <a16:creationId xmlns:a16="http://schemas.microsoft.com/office/drawing/2014/main" id="{00000000-0008-0000-0A00-000036000000}"/>
            </a:ext>
          </a:extLst>
        </xdr:cNvPr>
        <xdr:cNvGrpSpPr/>
      </xdr:nvGrpSpPr>
      <xdr:grpSpPr>
        <a:xfrm>
          <a:off x="19050" y="1076325"/>
          <a:ext cx="2124075" cy="409575"/>
          <a:chOff x="19050" y="1076325"/>
          <a:chExt cx="2124075" cy="409575"/>
        </a:xfrm>
      </xdr:grpSpPr>
      <xdr:sp macro="[0]!Inserir_forn" textlink="">
        <xdr:nvSpPr>
          <xdr:cNvPr id="52" name="Fluxograma: Terminação 51">
            <a:extLst>
              <a:ext uri="{FF2B5EF4-FFF2-40B4-BE49-F238E27FC236}">
                <a16:creationId xmlns:a16="http://schemas.microsoft.com/office/drawing/2014/main" id="{00000000-0008-0000-0A00-000034000000}"/>
              </a:ext>
            </a:extLst>
          </xdr:cNvPr>
          <xdr:cNvSpPr/>
        </xdr:nvSpPr>
        <xdr:spPr>
          <a:xfrm>
            <a:off x="19050" y="1095375"/>
            <a:ext cx="2124075" cy="390525"/>
          </a:xfrm>
          <a:prstGeom prst="flowChartTerminator">
            <a:avLst/>
          </a:prstGeom>
          <a:solidFill>
            <a:schemeClr val="tx1">
              <a:lumMod val="50000"/>
              <a:lumOff val="50000"/>
            </a:schemeClr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             Inserir Fornecedor</a:t>
            </a:r>
          </a:p>
        </xdr:txBody>
      </xdr:sp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00000000-0008-0000-0A00-00003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>
            <a:clrChange>
              <a:clrFrom>
                <a:srgbClr val="F5F5F5"/>
              </a:clrFrom>
              <a:clrTo>
                <a:srgbClr val="F5F5F5">
                  <a:alpha val="0"/>
                </a:srgbClr>
              </a:clrTo>
            </a:clrChange>
          </a:blip>
          <a:stretch>
            <a:fillRect/>
          </a:stretch>
        </xdr:blipFill>
        <xdr:spPr>
          <a:xfrm>
            <a:off x="207784" y="1076325"/>
            <a:ext cx="497066" cy="36215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19051</xdr:colOff>
      <xdr:row>0</xdr:row>
      <xdr:rowOff>95250</xdr:rowOff>
    </xdr:from>
    <xdr:to>
      <xdr:col>1</xdr:col>
      <xdr:colOff>903130</xdr:colOff>
      <xdr:row>4</xdr:row>
      <xdr:rowOff>65839</xdr:rowOff>
    </xdr:to>
    <xdr:grpSp>
      <xdr:nvGrpSpPr>
        <xdr:cNvPr id="55" name="Agrupar 54">
          <a:extLst>
            <a:ext uri="{FF2B5EF4-FFF2-40B4-BE49-F238E27FC236}">
              <a16:creationId xmlns:a16="http://schemas.microsoft.com/office/drawing/2014/main" id="{00000000-0008-0000-0A00-000037000000}"/>
            </a:ext>
          </a:extLst>
        </xdr:cNvPr>
        <xdr:cNvGrpSpPr/>
      </xdr:nvGrpSpPr>
      <xdr:grpSpPr>
        <a:xfrm>
          <a:off x="19051" y="95250"/>
          <a:ext cx="1693704" cy="808789"/>
          <a:chOff x="1519281" y="1759058"/>
          <a:chExt cx="8754120" cy="1738273"/>
        </a:xfrm>
      </xdr:grpSpPr>
      <xdr:sp macro="" textlink="">
        <xdr:nvSpPr>
          <xdr:cNvPr id="56" name="Retângulo 55">
            <a:extLst>
              <a:ext uri="{FF2B5EF4-FFF2-40B4-BE49-F238E27FC236}">
                <a16:creationId xmlns:a16="http://schemas.microsoft.com/office/drawing/2014/main" id="{00000000-0008-0000-0A00-000038000000}"/>
              </a:ext>
            </a:extLst>
          </xdr:cNvPr>
          <xdr:cNvSpPr/>
        </xdr:nvSpPr>
        <xdr:spPr>
          <a:xfrm>
            <a:off x="3959188" y="1759058"/>
            <a:ext cx="4480405" cy="576593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marL="0" indent="0" algn="ctr"/>
            <a:r>
              <a:rPr lang="pt-BR" sz="1050" b="1" cap="none" spc="0">
                <a:ln w="10160">
                  <a:noFill/>
                  <a:prstDash val="solid"/>
                </a:ln>
                <a:solidFill>
                  <a:schemeClr val="bg1">
                    <a:lumMod val="65000"/>
                  </a:schemeClr>
                </a:solidFill>
                <a:effectLst>
                  <a:outerShdw blurRad="38100" dist="22860" dir="5400000" algn="tl" rotWithShape="0">
                    <a:srgbClr val="000000">
                      <a:alpha val="30000"/>
                    </a:srgbClr>
                  </a:outerShdw>
                </a:effectLst>
                <a:latin typeface="Teutonic No3" panose="02000000000000000000" pitchFamily="2" charset="0"/>
                <a:ea typeface="+mn-ea"/>
                <a:cs typeface="+mn-cs"/>
              </a:rPr>
              <a:t>Confeccoes</a:t>
            </a:r>
            <a:endParaRPr lang="pt-BR" sz="3200" b="1" cap="none" spc="0">
              <a:ln w="10160">
                <a:noFill/>
                <a:prstDash val="solid"/>
              </a:ln>
              <a:solidFill>
                <a:schemeClr val="bg1">
                  <a:lumMod val="65000"/>
                </a:schemeClr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Teutonic No3" panose="02000000000000000000" pitchFamily="2" charset="0"/>
              <a:ea typeface="+mn-ea"/>
              <a:cs typeface="+mn-cs"/>
            </a:endParaRPr>
          </a:p>
        </xdr:txBody>
      </xdr:sp>
      <xdr:sp macro="" textlink="">
        <xdr:nvSpPr>
          <xdr:cNvPr id="57" name="Retângulo 56">
            <a:extLst>
              <a:ext uri="{FF2B5EF4-FFF2-40B4-BE49-F238E27FC236}">
                <a16:creationId xmlns:a16="http://schemas.microsoft.com/office/drawing/2014/main" id="{00000000-0008-0000-0A00-000039000000}"/>
              </a:ext>
            </a:extLst>
          </xdr:cNvPr>
          <xdr:cNvSpPr/>
        </xdr:nvSpPr>
        <xdr:spPr>
          <a:xfrm>
            <a:off x="1519281" y="2147080"/>
            <a:ext cx="8754120" cy="1350251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3200" b="1" cap="none" spc="0">
                <a:ln w="10160">
                  <a:noFill/>
                  <a:prstDash val="solid"/>
                </a:ln>
                <a:solidFill>
                  <a:schemeClr val="bg1">
                    <a:lumMod val="65000"/>
                  </a:schemeClr>
                </a:solidFill>
                <a:effectLst>
                  <a:outerShdw blurRad="38100" dist="22860" dir="5400000" algn="tl" rotWithShape="0">
                    <a:srgbClr val="000000">
                      <a:alpha val="30000"/>
                    </a:srgbClr>
                  </a:outerShdw>
                </a:effectLst>
                <a:latin typeface="Teutonic No3" panose="02000000000000000000" pitchFamily="2" charset="0"/>
              </a:rPr>
              <a:t>Dedicar</a:t>
            </a:r>
            <a:endParaRPr lang="pt-BR" sz="4000" b="1" cap="none" spc="0">
              <a:ln w="10160">
                <a:noFill/>
                <a:prstDash val="solid"/>
              </a:ln>
              <a:solidFill>
                <a:schemeClr val="bg1">
                  <a:lumMod val="65000"/>
                </a:schemeClr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Teutonic No3" panose="02000000000000000000" pitchFamily="2" charset="0"/>
            </a:endParaRPr>
          </a:p>
        </xdr:txBody>
      </xdr:sp>
    </xdr:grpSp>
    <xdr:clientData/>
  </xdr:twoCellAnchor>
  <xdr:twoCellAnchor editAs="absolute">
    <xdr:from>
      <xdr:col>9</xdr:col>
      <xdr:colOff>1181100</xdr:colOff>
      <xdr:row>0</xdr:row>
      <xdr:rowOff>28575</xdr:rowOff>
    </xdr:from>
    <xdr:to>
      <xdr:col>10</xdr:col>
      <xdr:colOff>866775</xdr:colOff>
      <xdr:row>3</xdr:row>
      <xdr:rowOff>38100</xdr:rowOff>
    </xdr:to>
    <xdr:grpSp>
      <xdr:nvGrpSpPr>
        <xdr:cNvPr id="58" name="Agrupar 57">
          <a:extLst>
            <a:ext uri="{FF2B5EF4-FFF2-40B4-BE49-F238E27FC236}">
              <a16:creationId xmlns:a16="http://schemas.microsoft.com/office/drawing/2014/main" id="{00000000-0008-0000-0A00-00003A000000}"/>
            </a:ext>
          </a:extLst>
        </xdr:cNvPr>
        <xdr:cNvGrpSpPr/>
      </xdr:nvGrpSpPr>
      <xdr:grpSpPr>
        <a:xfrm>
          <a:off x="10744200" y="28575"/>
          <a:ext cx="990600" cy="638175"/>
          <a:chOff x="10797137" y="47625"/>
          <a:chExt cx="990600" cy="638175"/>
        </a:xfrm>
      </xdr:grpSpPr>
      <xdr:sp macro="[0]!producao" textlink="">
        <xdr:nvSpPr>
          <xdr:cNvPr id="59" name="Retângulo: Cantos Arredondados 58">
            <a:extLst>
              <a:ext uri="{FF2B5EF4-FFF2-40B4-BE49-F238E27FC236}">
                <a16:creationId xmlns:a16="http://schemas.microsoft.com/office/drawing/2014/main" id="{00000000-0008-0000-0A00-00003B000000}"/>
              </a:ext>
            </a:extLst>
          </xdr:cNvPr>
          <xdr:cNvSpPr>
            <a:spLocks/>
          </xdr:cNvSpPr>
        </xdr:nvSpPr>
        <xdr:spPr>
          <a:xfrm>
            <a:off x="10797137" y="47625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Produção</a:t>
            </a:r>
          </a:p>
        </xdr:txBody>
      </xdr:sp>
      <xdr:pic macro="[0]!producao">
        <xdr:nvPicPr>
          <xdr:cNvPr id="60" name="Imagem 59">
            <a:extLst>
              <a:ext uri="{FF2B5EF4-FFF2-40B4-BE49-F238E27FC236}">
                <a16:creationId xmlns:a16="http://schemas.microsoft.com/office/drawing/2014/main" id="{00000000-0008-0000-0A00-00003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24">
                    <a14:imgEffect>
                      <a14:colorTemperature colorTemp="8284"/>
                    </a14:imgEffect>
                    <a14:imgEffect>
                      <a14:brightnessContrast bright="35000" contrast="4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10978486" y="104776"/>
            <a:ext cx="661064" cy="352424"/>
          </a:xfrm>
          <a:prstGeom prst="rect">
            <a:avLst/>
          </a:prstGeom>
          <a:noFill/>
          <a:ln>
            <a:noFill/>
          </a:ln>
        </xdr:spPr>
      </xdr:pic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19050</xdr:rowOff>
    </xdr:from>
    <xdr:to>
      <xdr:col>16</xdr:col>
      <xdr:colOff>0</xdr:colOff>
      <xdr:row>8</xdr:row>
      <xdr:rowOff>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>
          <a:spLocks noChangeAspect="1"/>
        </xdr:cNvSpPr>
      </xdr:nvSpPr>
      <xdr:spPr>
        <a:xfrm>
          <a:off x="0" y="19050"/>
          <a:ext cx="24622125" cy="165735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tile tx="0" ty="0" sx="100000" sy="100000" flip="none" algn="tl"/>
        </a:blip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8</xdr:col>
      <xdr:colOff>666749</xdr:colOff>
      <xdr:row>5</xdr:row>
      <xdr:rowOff>9525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>
          <a:spLocks noChangeAspect="1"/>
        </xdr:cNvSpPr>
      </xdr:nvSpPr>
      <xdr:spPr>
        <a:xfrm>
          <a:off x="0" y="0"/>
          <a:ext cx="11744324" cy="1057275"/>
        </a:xfrm>
        <a:prstGeom prst="rect">
          <a:avLst/>
        </a:prstGeom>
        <a:solidFill>
          <a:srgbClr val="002060">
            <a:alpha val="86000"/>
          </a:srgb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666749</xdr:colOff>
      <xdr:row>0</xdr:row>
      <xdr:rowOff>9525</xdr:rowOff>
    </xdr:from>
    <xdr:to>
      <xdr:col>8</xdr:col>
      <xdr:colOff>1043534</xdr:colOff>
      <xdr:row>5</xdr:row>
      <xdr:rowOff>9525</xdr:rowOff>
    </xdr:to>
    <xdr:sp macro="" textlink="">
      <xdr:nvSpPr>
        <xdr:cNvPr id="4" name="Fluxograma: Atraso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>
          <a:spLocks noChangeAspect="1"/>
        </xdr:cNvSpPr>
      </xdr:nvSpPr>
      <xdr:spPr>
        <a:xfrm>
          <a:off x="11744324" y="9525"/>
          <a:ext cx="376785" cy="1047750"/>
        </a:xfrm>
        <a:prstGeom prst="flowChartDelay">
          <a:avLst/>
        </a:prstGeom>
        <a:solidFill>
          <a:srgbClr val="002060">
            <a:alpha val="86000"/>
          </a:srgb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</xdr:col>
      <xdr:colOff>1043537</xdr:colOff>
      <xdr:row>0</xdr:row>
      <xdr:rowOff>38099</xdr:rowOff>
    </xdr:from>
    <xdr:to>
      <xdr:col>2</xdr:col>
      <xdr:colOff>814937</xdr:colOff>
      <xdr:row>3</xdr:row>
      <xdr:rowOff>47624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pSpPr>
          <a:grpSpLocks noChangeAspect="1"/>
        </xdr:cNvGrpSpPr>
      </xdr:nvGrpSpPr>
      <xdr:grpSpPr>
        <a:xfrm>
          <a:off x="1910312" y="38099"/>
          <a:ext cx="990600" cy="638175"/>
          <a:chOff x="1843637" y="38099"/>
          <a:chExt cx="990600" cy="638175"/>
        </a:xfrm>
      </xdr:grpSpPr>
      <xdr:sp macro="[0]!menu_1" textlink="">
        <xdr:nvSpPr>
          <xdr:cNvPr id="6" name="Retângulo: Cantos Arredondados 5">
            <a:extLst>
              <a:ext uri="{FF2B5EF4-FFF2-40B4-BE49-F238E27FC236}">
                <a16:creationId xmlns:a16="http://schemas.microsoft.com/office/drawing/2014/main" id="{00000000-0008-0000-0B00-000006000000}"/>
              </a:ext>
            </a:extLst>
          </xdr:cNvPr>
          <xdr:cNvSpPr>
            <a:spLocks/>
          </xdr:cNvSpPr>
        </xdr:nvSpPr>
        <xdr:spPr>
          <a:xfrm>
            <a:off x="1843637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Menu</a:t>
            </a:r>
          </a:p>
        </xdr:txBody>
      </xdr:sp>
      <xdr:pic macro="[0]!menu_1">
        <xdr:nvPicPr>
          <xdr:cNvPr id="7" name="Gráfico 6" descr="Início com preenchimento sólido">
            <a:extLst>
              <a:ext uri="{FF2B5EF4-FFF2-40B4-BE49-F238E27FC236}">
                <a16:creationId xmlns:a16="http://schemas.microsoft.com/office/drawing/2014/main" id="{00000000-0008-0000-0B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105536" y="38100"/>
            <a:ext cx="504000" cy="369976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862561</xdr:colOff>
      <xdr:row>0</xdr:row>
      <xdr:rowOff>57150</xdr:rowOff>
    </xdr:from>
    <xdr:to>
      <xdr:col>1</xdr:col>
      <xdr:colOff>862561</xdr:colOff>
      <xdr:row>2</xdr:row>
      <xdr:rowOff>159000</xdr:rowOff>
    </xdr:to>
    <xdr:cxnSp macro="">
      <xdr:nvCxnSpPr>
        <xdr:cNvPr id="8" name="Conector reto 7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CxnSpPr>
          <a:cxnSpLocks noChangeAspect="1"/>
        </xdr:cNvCxnSpPr>
      </xdr:nvCxnSpPr>
      <xdr:spPr>
        <a:xfrm>
          <a:off x="1729336" y="57150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</xdr:col>
      <xdr:colOff>967336</xdr:colOff>
      <xdr:row>0</xdr:row>
      <xdr:rowOff>66675</xdr:rowOff>
    </xdr:from>
    <xdr:to>
      <xdr:col>2</xdr:col>
      <xdr:colOff>967336</xdr:colOff>
      <xdr:row>2</xdr:row>
      <xdr:rowOff>168525</xdr:rowOff>
    </xdr:to>
    <xdr:cxnSp macro="">
      <xdr:nvCxnSpPr>
        <xdr:cNvPr id="9" name="Conector reto 8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CxnSpPr>
          <a:cxnSpLocks noChangeAspect="1"/>
        </xdr:cNvCxnSpPr>
      </xdr:nvCxnSpPr>
      <xdr:spPr>
        <a:xfrm>
          <a:off x="3053311" y="66675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643486</xdr:colOff>
      <xdr:row>0</xdr:row>
      <xdr:rowOff>66675</xdr:rowOff>
    </xdr:from>
    <xdr:to>
      <xdr:col>3</xdr:col>
      <xdr:colOff>643486</xdr:colOff>
      <xdr:row>2</xdr:row>
      <xdr:rowOff>187575</xdr:rowOff>
    </xdr:to>
    <xdr:cxnSp macro="">
      <xdr:nvCxnSpPr>
        <xdr:cNvPr id="10" name="Conector reto 9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CxnSpPr>
          <a:cxnSpLocks noChangeAspect="1"/>
        </xdr:cNvCxnSpPr>
      </xdr:nvCxnSpPr>
      <xdr:spPr>
        <a:xfrm>
          <a:off x="4558261" y="66675"/>
          <a:ext cx="0" cy="54000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786361</xdr:colOff>
      <xdr:row>0</xdr:row>
      <xdr:rowOff>66675</xdr:rowOff>
    </xdr:from>
    <xdr:to>
      <xdr:col>5</xdr:col>
      <xdr:colOff>786361</xdr:colOff>
      <xdr:row>2</xdr:row>
      <xdr:rowOff>168525</xdr:rowOff>
    </xdr:to>
    <xdr:cxnSp macro="">
      <xdr:nvCxnSpPr>
        <xdr:cNvPr id="11" name="Conector reto 10"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CxnSpPr>
          <a:cxnSpLocks noChangeAspect="1"/>
        </xdr:cNvCxnSpPr>
      </xdr:nvCxnSpPr>
      <xdr:spPr>
        <a:xfrm>
          <a:off x="6063211" y="66675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6</xdr:col>
      <xdr:colOff>395836</xdr:colOff>
      <xdr:row>0</xdr:row>
      <xdr:rowOff>66675</xdr:rowOff>
    </xdr:from>
    <xdr:to>
      <xdr:col>6</xdr:col>
      <xdr:colOff>395836</xdr:colOff>
      <xdr:row>2</xdr:row>
      <xdr:rowOff>168525</xdr:rowOff>
    </xdr:to>
    <xdr:cxnSp macro="">
      <xdr:nvCxnSpPr>
        <xdr:cNvPr id="12" name="Conector reto 11"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CxnSpPr>
          <a:cxnSpLocks noChangeAspect="1"/>
        </xdr:cNvCxnSpPr>
      </xdr:nvCxnSpPr>
      <xdr:spPr>
        <a:xfrm>
          <a:off x="7587211" y="66675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7</xdr:col>
      <xdr:colOff>614911</xdr:colOff>
      <xdr:row>0</xdr:row>
      <xdr:rowOff>66675</xdr:rowOff>
    </xdr:from>
    <xdr:to>
      <xdr:col>7</xdr:col>
      <xdr:colOff>614911</xdr:colOff>
      <xdr:row>2</xdr:row>
      <xdr:rowOff>168525</xdr:rowOff>
    </xdr:to>
    <xdr:cxnSp macro="">
      <xdr:nvCxnSpPr>
        <xdr:cNvPr id="13" name="Conector reto 12">
          <a:extLst>
            <a:ext uri="{FF2B5EF4-FFF2-40B4-BE49-F238E27FC236}">
              <a16:creationId xmlns:a16="http://schemas.microsoft.com/office/drawing/2014/main" id="{00000000-0008-0000-0B00-00000D000000}"/>
            </a:ext>
          </a:extLst>
        </xdr:cNvPr>
        <xdr:cNvCxnSpPr>
          <a:cxnSpLocks noChangeAspect="1"/>
        </xdr:cNvCxnSpPr>
      </xdr:nvCxnSpPr>
      <xdr:spPr>
        <a:xfrm>
          <a:off x="9092161" y="66675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</xdr:col>
      <xdr:colOff>1234037</xdr:colOff>
      <xdr:row>0</xdr:row>
      <xdr:rowOff>38099</xdr:rowOff>
    </xdr:from>
    <xdr:to>
      <xdr:col>3</xdr:col>
      <xdr:colOff>395837</xdr:colOff>
      <xdr:row>3</xdr:row>
      <xdr:rowOff>47624</xdr:rowOff>
    </xdr:to>
    <xdr:grpSp>
      <xdr:nvGrpSpPr>
        <xdr:cNvPr id="14" name="Agrupar 13">
          <a:extLst>
            <a:ext uri="{FF2B5EF4-FFF2-40B4-BE49-F238E27FC236}">
              <a16:creationId xmlns:a16="http://schemas.microsoft.com/office/drawing/2014/main" id="{00000000-0008-0000-0B00-00000E000000}"/>
            </a:ext>
          </a:extLst>
        </xdr:cNvPr>
        <xdr:cNvGrpSpPr>
          <a:grpSpLocks noChangeAspect="1"/>
        </xdr:cNvGrpSpPr>
      </xdr:nvGrpSpPr>
      <xdr:grpSpPr>
        <a:xfrm>
          <a:off x="3320012" y="38099"/>
          <a:ext cx="990600" cy="638175"/>
          <a:chOff x="3320012" y="38099"/>
          <a:chExt cx="990600" cy="638175"/>
        </a:xfrm>
      </xdr:grpSpPr>
      <xdr:sp macro="[0]!menu_2" textlink="">
        <xdr:nvSpPr>
          <xdr:cNvPr id="15" name="Retângulo: Cantos Arredondados 14">
            <a:extLst>
              <a:ext uri="{FF2B5EF4-FFF2-40B4-BE49-F238E27FC236}">
                <a16:creationId xmlns:a16="http://schemas.microsoft.com/office/drawing/2014/main" id="{00000000-0008-0000-0B00-00000F000000}"/>
              </a:ext>
            </a:extLst>
          </xdr:cNvPr>
          <xdr:cNvSpPr>
            <a:spLocks/>
          </xdr:cNvSpPr>
        </xdr:nvSpPr>
        <xdr:spPr>
          <a:xfrm>
            <a:off x="3320012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2000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Cadastro</a:t>
            </a:r>
          </a:p>
        </xdr:txBody>
      </xdr:sp>
      <xdr:pic macro="[0]!menu_2">
        <xdr:nvPicPr>
          <xdr:cNvPr id="16" name="Gráfico 15" descr="Ciclo com pessoas com preenchimento sólido">
            <a:extLst>
              <a:ext uri="{FF2B5EF4-FFF2-40B4-BE49-F238E27FC236}">
                <a16:creationId xmlns:a16="http://schemas.microsoft.com/office/drawing/2014/main" id="{00000000-0008-0000-0B00-000010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3577186" y="38100"/>
            <a:ext cx="504000" cy="37065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910187</xdr:colOff>
      <xdr:row>0</xdr:row>
      <xdr:rowOff>38099</xdr:rowOff>
    </xdr:from>
    <xdr:to>
      <xdr:col>5</xdr:col>
      <xdr:colOff>538712</xdr:colOff>
      <xdr:row>3</xdr:row>
      <xdr:rowOff>47624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00000000-0008-0000-0B00-000011000000}"/>
            </a:ext>
          </a:extLst>
        </xdr:cNvPr>
        <xdr:cNvGrpSpPr>
          <a:grpSpLocks noChangeAspect="1"/>
        </xdr:cNvGrpSpPr>
      </xdr:nvGrpSpPr>
      <xdr:grpSpPr>
        <a:xfrm>
          <a:off x="4824962" y="38099"/>
          <a:ext cx="990600" cy="638175"/>
          <a:chOff x="4824962" y="38099"/>
          <a:chExt cx="990600" cy="638175"/>
        </a:xfrm>
      </xdr:grpSpPr>
      <xdr:sp macro="[0]!relatorios" textlink="">
        <xdr:nvSpPr>
          <xdr:cNvPr id="18" name="Retângulo: Cantos Arredondados 17">
            <a:extLst>
              <a:ext uri="{FF2B5EF4-FFF2-40B4-BE49-F238E27FC236}">
                <a16:creationId xmlns:a16="http://schemas.microsoft.com/office/drawing/2014/main" id="{00000000-0008-0000-0B00-000012000000}"/>
              </a:ext>
            </a:extLst>
          </xdr:cNvPr>
          <xdr:cNvSpPr>
            <a:spLocks/>
          </xdr:cNvSpPr>
        </xdr:nvSpPr>
        <xdr:spPr>
          <a:xfrm>
            <a:off x="4824962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Relatórios</a:t>
            </a:r>
          </a:p>
        </xdr:txBody>
      </xdr:sp>
      <xdr:pic macro="[0]!relatorios">
        <xdr:nvPicPr>
          <xdr:cNvPr id="19" name="Gráfico 18" descr="Pesquisa com preenchimento sólido">
            <a:extLst>
              <a:ext uri="{FF2B5EF4-FFF2-40B4-BE49-F238E27FC236}">
                <a16:creationId xmlns:a16="http://schemas.microsoft.com/office/drawing/2014/main" id="{00000000-0008-0000-0B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5153025" y="76200"/>
            <a:ext cx="371475" cy="361950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910186</xdr:colOff>
      <xdr:row>3</xdr:row>
      <xdr:rowOff>95250</xdr:rowOff>
    </xdr:from>
    <xdr:to>
      <xdr:col>8</xdr:col>
      <xdr:colOff>847725</xdr:colOff>
      <xdr:row>4</xdr:row>
      <xdr:rowOff>200025</xdr:rowOff>
    </xdr:to>
    <xdr:sp macro="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00000000-0008-0000-0B00-000015000000}"/>
            </a:ext>
          </a:extLst>
        </xdr:cNvPr>
        <xdr:cNvSpPr>
          <a:spLocks noChangeAspect="1"/>
        </xdr:cNvSpPr>
      </xdr:nvSpPr>
      <xdr:spPr>
        <a:xfrm>
          <a:off x="1776961" y="723900"/>
          <a:ext cx="10148339" cy="314325"/>
        </a:xfrm>
        <a:prstGeom prst="roundRect">
          <a:avLst>
            <a:gd name="adj" fmla="val 17778"/>
          </a:avLst>
        </a:prstGeom>
        <a:solidFill>
          <a:schemeClr val="bg1">
            <a:lumMod val="85000"/>
            <a:alpha val="30000"/>
          </a:schemeClr>
        </a:solidFill>
        <a:ln>
          <a:noFill/>
        </a:ln>
        <a:effectLst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ctr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</xdr:col>
      <xdr:colOff>1028699</xdr:colOff>
      <xdr:row>3</xdr:row>
      <xdr:rowOff>95249</xdr:rowOff>
    </xdr:from>
    <xdr:to>
      <xdr:col>2</xdr:col>
      <xdr:colOff>1177499</xdr:colOff>
      <xdr:row>5</xdr:row>
      <xdr:rowOff>149</xdr:rowOff>
    </xdr:to>
    <xdr:grpSp>
      <xdr:nvGrpSpPr>
        <xdr:cNvPr id="22" name="Agrupar 21"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GrpSpPr>
          <a:grpSpLocks noChangeAspect="1"/>
        </xdr:cNvGrpSpPr>
      </xdr:nvGrpSpPr>
      <xdr:grpSpPr>
        <a:xfrm>
          <a:off x="1895474" y="723899"/>
          <a:ext cx="1368000" cy="324000"/>
          <a:chOff x="3853411" y="1495426"/>
          <a:chExt cx="1385339" cy="342900"/>
        </a:xfrm>
      </xdr:grpSpPr>
      <xdr:sp macro="[0]!cad_colab" textlink="">
        <xdr:nvSpPr>
          <xdr:cNvPr id="23" name="Retângulo: Cantos Arredondados 22">
            <a:extLst>
              <a:ext uri="{FF2B5EF4-FFF2-40B4-BE49-F238E27FC236}">
                <a16:creationId xmlns:a16="http://schemas.microsoft.com/office/drawing/2014/main" id="{00000000-0008-0000-0B00-000017000000}"/>
              </a:ext>
            </a:extLst>
          </xdr:cNvPr>
          <xdr:cNvSpPr>
            <a:spLocks/>
          </xdr:cNvSpPr>
        </xdr:nvSpPr>
        <xdr:spPr>
          <a:xfrm>
            <a:off x="3853411" y="1524001"/>
            <a:ext cx="1385339" cy="285750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2200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         Colaboradores    </a:t>
            </a:r>
          </a:p>
        </xdr:txBody>
      </xdr:sp>
      <xdr:pic macro="[0]!cad_colab">
        <xdr:nvPicPr>
          <xdr:cNvPr id="24" name="Gráfico 23" descr="Usuários com preenchimento sólido">
            <a:extLst>
              <a:ext uri="{FF2B5EF4-FFF2-40B4-BE49-F238E27FC236}">
                <a16:creationId xmlns:a16="http://schemas.microsoft.com/office/drawing/2014/main" id="{00000000-0008-0000-0B00-00001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3914414" y="1495426"/>
            <a:ext cx="342900" cy="3429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1314449</xdr:colOff>
      <xdr:row>3</xdr:row>
      <xdr:rowOff>76200</xdr:rowOff>
    </xdr:from>
    <xdr:to>
      <xdr:col>3</xdr:col>
      <xdr:colOff>1057275</xdr:colOff>
      <xdr:row>4</xdr:row>
      <xdr:rowOff>190650</xdr:rowOff>
    </xdr:to>
    <xdr:grpSp>
      <xdr:nvGrpSpPr>
        <xdr:cNvPr id="25" name="Agrupar 24">
          <a:extLst>
            <a:ext uri="{FF2B5EF4-FFF2-40B4-BE49-F238E27FC236}">
              <a16:creationId xmlns:a16="http://schemas.microsoft.com/office/drawing/2014/main" id="{00000000-0008-0000-0B00-000019000000}"/>
            </a:ext>
          </a:extLst>
        </xdr:cNvPr>
        <xdr:cNvGrpSpPr>
          <a:grpSpLocks noChangeAspect="1"/>
        </xdr:cNvGrpSpPr>
      </xdr:nvGrpSpPr>
      <xdr:grpSpPr>
        <a:xfrm>
          <a:off x="3400424" y="704850"/>
          <a:ext cx="1571626" cy="324000"/>
          <a:chOff x="4171949" y="695325"/>
          <a:chExt cx="1385339" cy="342000"/>
        </a:xfrm>
      </xdr:grpSpPr>
      <xdr:sp macro="[0]!cad_func" textlink="">
        <xdr:nvSpPr>
          <xdr:cNvPr id="26" name="Retângulo: Cantos Arredondados 25">
            <a:extLst>
              <a:ext uri="{FF2B5EF4-FFF2-40B4-BE49-F238E27FC236}">
                <a16:creationId xmlns:a16="http://schemas.microsoft.com/office/drawing/2014/main" id="{00000000-0008-0000-0B00-00001A000000}"/>
              </a:ext>
            </a:extLst>
          </xdr:cNvPr>
          <xdr:cNvSpPr>
            <a:spLocks/>
          </xdr:cNvSpPr>
        </xdr:nvSpPr>
        <xdr:spPr>
          <a:xfrm>
            <a:off x="4171949" y="742951"/>
            <a:ext cx="1385339" cy="285750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2200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      Funções </a:t>
            </a:r>
          </a:p>
        </xdr:txBody>
      </xdr:sp>
      <xdr:pic macro="[0]!cad_func">
        <xdr:nvPicPr>
          <xdr:cNvPr id="27" name="Gráfico 26" descr="Crachá de funcionário com preenchimento sólido">
            <a:extLst>
              <a:ext uri="{FF2B5EF4-FFF2-40B4-BE49-F238E27FC236}">
                <a16:creationId xmlns:a16="http://schemas.microsoft.com/office/drawing/2014/main" id="{00000000-0008-0000-0B00-00001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4252363" y="695325"/>
            <a:ext cx="342000" cy="342000"/>
          </a:xfrm>
          <a:prstGeom prst="rect">
            <a:avLst/>
          </a:prstGeom>
          <a:effectLst/>
        </xdr:spPr>
      </xdr:pic>
    </xdr:grpSp>
    <xdr:clientData/>
  </xdr:twoCellAnchor>
  <xdr:twoCellAnchor editAs="absolute">
    <xdr:from>
      <xdr:col>7</xdr:col>
      <xdr:colOff>2167486</xdr:colOff>
      <xdr:row>0</xdr:row>
      <xdr:rowOff>66675</xdr:rowOff>
    </xdr:from>
    <xdr:to>
      <xdr:col>7</xdr:col>
      <xdr:colOff>2167486</xdr:colOff>
      <xdr:row>2</xdr:row>
      <xdr:rowOff>168525</xdr:rowOff>
    </xdr:to>
    <xdr:cxnSp macro="">
      <xdr:nvCxnSpPr>
        <xdr:cNvPr id="28" name="Conector reto 27">
          <a:extLst>
            <a:ext uri="{FF2B5EF4-FFF2-40B4-BE49-F238E27FC236}">
              <a16:creationId xmlns:a16="http://schemas.microsoft.com/office/drawing/2014/main" id="{00000000-0008-0000-0B00-00001C000000}"/>
            </a:ext>
          </a:extLst>
        </xdr:cNvPr>
        <xdr:cNvCxnSpPr>
          <a:cxnSpLocks noChangeAspect="1"/>
        </xdr:cNvCxnSpPr>
      </xdr:nvCxnSpPr>
      <xdr:spPr>
        <a:xfrm>
          <a:off x="10644736" y="66675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7</xdr:col>
      <xdr:colOff>929237</xdr:colOff>
      <xdr:row>0</xdr:row>
      <xdr:rowOff>38099</xdr:rowOff>
    </xdr:from>
    <xdr:to>
      <xdr:col>7</xdr:col>
      <xdr:colOff>1919837</xdr:colOff>
      <xdr:row>3</xdr:row>
      <xdr:rowOff>47624</xdr:rowOff>
    </xdr:to>
    <xdr:grpSp>
      <xdr:nvGrpSpPr>
        <xdr:cNvPr id="29" name="Agrupar 28">
          <a:extLst>
            <a:ext uri="{FF2B5EF4-FFF2-40B4-BE49-F238E27FC236}">
              <a16:creationId xmlns:a16="http://schemas.microsoft.com/office/drawing/2014/main" id="{00000000-0008-0000-0B00-00001D000000}"/>
            </a:ext>
          </a:extLst>
        </xdr:cNvPr>
        <xdr:cNvGrpSpPr>
          <a:grpSpLocks noChangeAspect="1"/>
        </xdr:cNvGrpSpPr>
      </xdr:nvGrpSpPr>
      <xdr:grpSpPr>
        <a:xfrm>
          <a:off x="9406487" y="38099"/>
          <a:ext cx="990600" cy="638175"/>
          <a:chOff x="9406487" y="38099"/>
          <a:chExt cx="990600" cy="638175"/>
        </a:xfrm>
      </xdr:grpSpPr>
      <xdr:sp macro="[0]!manutencao1" textlink="">
        <xdr:nvSpPr>
          <xdr:cNvPr id="30" name="Retângulo: Cantos Arredondados 29">
            <a:extLst>
              <a:ext uri="{FF2B5EF4-FFF2-40B4-BE49-F238E27FC236}">
                <a16:creationId xmlns:a16="http://schemas.microsoft.com/office/drawing/2014/main" id="{00000000-0008-0000-0B00-00001E000000}"/>
              </a:ext>
            </a:extLst>
          </xdr:cNvPr>
          <xdr:cNvSpPr>
            <a:spLocks/>
          </xdr:cNvSpPr>
        </xdr:nvSpPr>
        <xdr:spPr>
          <a:xfrm>
            <a:off x="9406487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Manutenção</a:t>
            </a:r>
          </a:p>
        </xdr:txBody>
      </xdr:sp>
      <xdr:pic macro="[0]!manutencao1">
        <xdr:nvPicPr>
          <xdr:cNvPr id="31" name="Gráfico 30" descr="Engrenagens com preenchimento sólido">
            <a:extLst>
              <a:ext uri="{FF2B5EF4-FFF2-40B4-BE49-F238E27FC236}">
                <a16:creationId xmlns:a16="http://schemas.microsoft.com/office/drawing/2014/main" id="{00000000-0008-0000-0B00-00001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9667875" y="76200"/>
            <a:ext cx="417600" cy="369975"/>
          </a:xfrm>
          <a:prstGeom prst="rect">
            <a:avLst/>
          </a:prstGeom>
        </xdr:spPr>
      </xdr:pic>
    </xdr:grpSp>
    <xdr:clientData/>
  </xdr:twoCellAnchor>
  <xdr:twoCellAnchor editAs="absolute">
    <xdr:from>
      <xdr:col>6</xdr:col>
      <xdr:colOff>672062</xdr:colOff>
      <xdr:row>0</xdr:row>
      <xdr:rowOff>38099</xdr:rowOff>
    </xdr:from>
    <xdr:to>
      <xdr:col>7</xdr:col>
      <xdr:colOff>376787</xdr:colOff>
      <xdr:row>3</xdr:row>
      <xdr:rowOff>47624</xdr:rowOff>
    </xdr:to>
    <xdr:grpSp>
      <xdr:nvGrpSpPr>
        <xdr:cNvPr id="32" name="Agrupar 31">
          <a:extLst>
            <a:ext uri="{FF2B5EF4-FFF2-40B4-BE49-F238E27FC236}">
              <a16:creationId xmlns:a16="http://schemas.microsoft.com/office/drawing/2014/main" id="{00000000-0008-0000-0B00-000020000000}"/>
            </a:ext>
          </a:extLst>
        </xdr:cNvPr>
        <xdr:cNvGrpSpPr>
          <a:grpSpLocks noChangeAspect="1"/>
        </xdr:cNvGrpSpPr>
      </xdr:nvGrpSpPr>
      <xdr:grpSpPr>
        <a:xfrm>
          <a:off x="7863437" y="38099"/>
          <a:ext cx="990600" cy="638175"/>
          <a:chOff x="7863437" y="38099"/>
          <a:chExt cx="990600" cy="638175"/>
        </a:xfrm>
      </xdr:grpSpPr>
      <xdr:sp macro="[0]!grafico" textlink="">
        <xdr:nvSpPr>
          <xdr:cNvPr id="33" name="Retângulo: Cantos Arredondados 32">
            <a:extLst>
              <a:ext uri="{FF2B5EF4-FFF2-40B4-BE49-F238E27FC236}">
                <a16:creationId xmlns:a16="http://schemas.microsoft.com/office/drawing/2014/main" id="{00000000-0008-0000-0B00-000021000000}"/>
              </a:ext>
            </a:extLst>
          </xdr:cNvPr>
          <xdr:cNvSpPr>
            <a:spLocks/>
          </xdr:cNvSpPr>
        </xdr:nvSpPr>
        <xdr:spPr>
          <a:xfrm>
            <a:off x="7863437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Dashboard</a:t>
            </a:r>
          </a:p>
        </xdr:txBody>
      </xdr:sp>
      <xdr:pic macro="[0]!grafico">
        <xdr:nvPicPr>
          <xdr:cNvPr id="34" name="Gráfico 33" descr="Velocímetro baixo com preenchimento sólido">
            <a:extLst>
              <a:ext uri="{FF2B5EF4-FFF2-40B4-BE49-F238E27FC236}">
                <a16:creationId xmlns:a16="http://schemas.microsoft.com/office/drawing/2014/main" id="{00000000-0008-0000-0B00-00002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5"/>
              </a:ext>
            </a:extLst>
          </a:blip>
          <a:stretch>
            <a:fillRect/>
          </a:stretch>
        </xdr:blipFill>
        <xdr:spPr>
          <a:xfrm>
            <a:off x="8143875" y="38100"/>
            <a:ext cx="417600" cy="369975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1072112</xdr:colOff>
      <xdr:row>0</xdr:row>
      <xdr:rowOff>38099</xdr:rowOff>
    </xdr:from>
    <xdr:to>
      <xdr:col>6</xdr:col>
      <xdr:colOff>148187</xdr:colOff>
      <xdr:row>3</xdr:row>
      <xdr:rowOff>47624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00000000-0008-0000-0B00-000023000000}"/>
            </a:ext>
          </a:extLst>
        </xdr:cNvPr>
        <xdr:cNvGrpSpPr>
          <a:grpSpLocks noChangeAspect="1"/>
        </xdr:cNvGrpSpPr>
      </xdr:nvGrpSpPr>
      <xdr:grpSpPr>
        <a:xfrm>
          <a:off x="6348962" y="38099"/>
          <a:ext cx="990600" cy="638175"/>
          <a:chOff x="6348962" y="38099"/>
          <a:chExt cx="990600" cy="638175"/>
        </a:xfrm>
      </xdr:grpSpPr>
      <xdr:sp macro="[0]!fluxo_caixa" textlink="">
        <xdr:nvSpPr>
          <xdr:cNvPr id="36" name="Retângulo: Cantos Arredondados 35">
            <a:extLst>
              <a:ext uri="{FF2B5EF4-FFF2-40B4-BE49-F238E27FC236}">
                <a16:creationId xmlns:a16="http://schemas.microsoft.com/office/drawing/2014/main" id="{00000000-0008-0000-0B00-000024000000}"/>
              </a:ext>
            </a:extLst>
          </xdr:cNvPr>
          <xdr:cNvSpPr>
            <a:spLocks/>
          </xdr:cNvSpPr>
        </xdr:nvSpPr>
        <xdr:spPr>
          <a:xfrm>
            <a:off x="6348962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Fluxo</a:t>
            </a:r>
            <a:r>
              <a:rPr lang="pt-BR" sz="1100" baseline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Caixa</a:t>
            </a:r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 macro="[0]!fluxo_caixa">
        <xdr:nvPicPr>
          <xdr:cNvPr id="37" name="Gráfico 36" descr="Registrar">
            <a:extLst>
              <a:ext uri="{FF2B5EF4-FFF2-40B4-BE49-F238E27FC236}">
                <a16:creationId xmlns:a16="http://schemas.microsoft.com/office/drawing/2014/main" id="{00000000-0008-0000-0B00-00002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7"/>
              </a:ext>
            </a:extLst>
          </a:blip>
          <a:stretch>
            <a:fillRect/>
          </a:stretch>
        </xdr:blipFill>
        <xdr:spPr>
          <a:xfrm>
            <a:off x="6657975" y="85725"/>
            <a:ext cx="371475" cy="371475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1171575</xdr:colOff>
      <xdr:row>3</xdr:row>
      <xdr:rowOff>88125</xdr:rowOff>
    </xdr:from>
    <xdr:to>
      <xdr:col>5</xdr:col>
      <xdr:colOff>1381126</xdr:colOff>
      <xdr:row>4</xdr:row>
      <xdr:rowOff>202575</xdr:rowOff>
    </xdr:to>
    <xdr:grpSp>
      <xdr:nvGrpSpPr>
        <xdr:cNvPr id="38" name="Agrupar 37">
          <a:extLst>
            <a:ext uri="{FF2B5EF4-FFF2-40B4-BE49-F238E27FC236}">
              <a16:creationId xmlns:a16="http://schemas.microsoft.com/office/drawing/2014/main" id="{00000000-0008-0000-0B00-000026000000}"/>
            </a:ext>
          </a:extLst>
        </xdr:cNvPr>
        <xdr:cNvGrpSpPr/>
      </xdr:nvGrpSpPr>
      <xdr:grpSpPr>
        <a:xfrm>
          <a:off x="5086350" y="716775"/>
          <a:ext cx="1571626" cy="324000"/>
          <a:chOff x="5086349" y="714375"/>
          <a:chExt cx="1571626" cy="324000"/>
        </a:xfrm>
      </xdr:grpSpPr>
      <xdr:sp macro="[0]!cad_forn" textlink="">
        <xdr:nvSpPr>
          <xdr:cNvPr id="39" name="Retângulo: Cantos Arredondados 38">
            <a:extLst>
              <a:ext uri="{FF2B5EF4-FFF2-40B4-BE49-F238E27FC236}">
                <a16:creationId xmlns:a16="http://schemas.microsoft.com/office/drawing/2014/main" id="{00000000-0008-0000-0B00-000027000000}"/>
              </a:ext>
            </a:extLst>
          </xdr:cNvPr>
          <xdr:cNvSpPr>
            <a:spLocks/>
          </xdr:cNvSpPr>
        </xdr:nvSpPr>
        <xdr:spPr>
          <a:xfrm>
            <a:off x="5086349" y="749971"/>
            <a:ext cx="1571626" cy="270711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2200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        Fornecedores</a:t>
            </a:r>
          </a:p>
        </xdr:txBody>
      </xdr:sp>
      <xdr:pic macro="[0]!cad_forn">
        <xdr:nvPicPr>
          <xdr:cNvPr id="40" name="Gráfico 39" descr="Cidade">
            <a:extLst>
              <a:ext uri="{FF2B5EF4-FFF2-40B4-BE49-F238E27FC236}">
                <a16:creationId xmlns:a16="http://schemas.microsoft.com/office/drawing/2014/main" id="{00000000-0008-0000-0B00-00002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9"/>
              </a:ext>
            </a:extLst>
          </a:blip>
          <a:stretch>
            <a:fillRect/>
          </a:stretch>
        </xdr:blipFill>
        <xdr:spPr>
          <a:xfrm>
            <a:off x="5219700" y="714375"/>
            <a:ext cx="324000" cy="324000"/>
          </a:xfrm>
          <a:prstGeom prst="rect">
            <a:avLst/>
          </a:prstGeom>
          <a:effectLst/>
        </xdr:spPr>
      </xdr:pic>
    </xdr:grpSp>
    <xdr:clientData/>
  </xdr:twoCellAnchor>
  <xdr:twoCellAnchor editAs="absolute">
    <xdr:from>
      <xdr:col>5</xdr:col>
      <xdr:colOff>1476375</xdr:colOff>
      <xdr:row>3</xdr:row>
      <xdr:rowOff>85725</xdr:rowOff>
    </xdr:from>
    <xdr:to>
      <xdr:col>6</xdr:col>
      <xdr:colOff>1133476</xdr:colOff>
      <xdr:row>5</xdr:row>
      <xdr:rowOff>11925</xdr:rowOff>
    </xdr:to>
    <xdr:grpSp>
      <xdr:nvGrpSpPr>
        <xdr:cNvPr id="41" name="Agrupar 40">
          <a:extLst>
            <a:ext uri="{FF2B5EF4-FFF2-40B4-BE49-F238E27FC236}">
              <a16:creationId xmlns:a16="http://schemas.microsoft.com/office/drawing/2014/main" id="{00000000-0008-0000-0B00-000029000000}"/>
            </a:ext>
          </a:extLst>
        </xdr:cNvPr>
        <xdr:cNvGrpSpPr/>
      </xdr:nvGrpSpPr>
      <xdr:grpSpPr>
        <a:xfrm>
          <a:off x="6753225" y="714375"/>
          <a:ext cx="1571626" cy="345300"/>
          <a:chOff x="6753224" y="711975"/>
          <a:chExt cx="1571626" cy="345300"/>
        </a:xfrm>
      </xdr:grpSpPr>
      <xdr:sp macro="[0]!cad_cliente" textlink="">
        <xdr:nvSpPr>
          <xdr:cNvPr id="42" name="Retângulo: Cantos Arredondados 41">
            <a:extLst>
              <a:ext uri="{FF2B5EF4-FFF2-40B4-BE49-F238E27FC236}">
                <a16:creationId xmlns:a16="http://schemas.microsoft.com/office/drawing/2014/main" id="{00000000-0008-0000-0B00-00002A000000}"/>
              </a:ext>
            </a:extLst>
          </xdr:cNvPr>
          <xdr:cNvSpPr>
            <a:spLocks/>
          </xdr:cNvSpPr>
        </xdr:nvSpPr>
        <xdr:spPr>
          <a:xfrm>
            <a:off x="6753224" y="749971"/>
            <a:ext cx="1571626" cy="270711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 b="1" u="none" baseline="0">
                <a:solidFill>
                  <a:schemeClr val="tx1"/>
                </a:solidFill>
                <a:latin typeface="+mn-lt"/>
                <a:ea typeface="+mn-ea"/>
                <a:cs typeface="+mn-cs"/>
              </a:rPr>
              <a:t>          </a:t>
            </a:r>
            <a:r>
              <a:rPr lang="pt-BR" sz="1100" b="1" u="sng" baseline="0">
                <a:solidFill>
                  <a:schemeClr val="tx1"/>
                </a:solidFill>
                <a:latin typeface="+mn-lt"/>
                <a:ea typeface="+mn-ea"/>
                <a:cs typeface="+mn-cs"/>
              </a:rPr>
              <a:t>Clientes</a:t>
            </a:r>
          </a:p>
        </xdr:txBody>
      </xdr:sp>
      <xdr:pic macro="[0]!cad_cliente">
        <xdr:nvPicPr>
          <xdr:cNvPr id="43" name="Gráfico 42" descr="Aperto de mãos">
            <a:extLst>
              <a:ext uri="{FF2B5EF4-FFF2-40B4-BE49-F238E27FC236}">
                <a16:creationId xmlns:a16="http://schemas.microsoft.com/office/drawing/2014/main" id="{00000000-0008-0000-0B00-00002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1"/>
              </a:ext>
            </a:extLst>
          </a:blip>
          <a:stretch>
            <a:fillRect/>
          </a:stretch>
        </xdr:blipFill>
        <xdr:spPr>
          <a:xfrm>
            <a:off x="6912749" y="711975"/>
            <a:ext cx="411975" cy="345300"/>
          </a:xfrm>
          <a:prstGeom prst="rect">
            <a:avLst/>
          </a:prstGeom>
        </xdr:spPr>
      </xdr:pic>
    </xdr:grpSp>
    <xdr:clientData/>
  </xdr:twoCellAnchor>
  <xdr:twoCellAnchor editAs="absolute">
    <xdr:from>
      <xdr:col>6</xdr:col>
      <xdr:colOff>1209675</xdr:colOff>
      <xdr:row>3</xdr:row>
      <xdr:rowOff>85725</xdr:rowOff>
    </xdr:from>
    <xdr:to>
      <xdr:col>7</xdr:col>
      <xdr:colOff>1495426</xdr:colOff>
      <xdr:row>5</xdr:row>
      <xdr:rowOff>11925</xdr:rowOff>
    </xdr:to>
    <xdr:grpSp>
      <xdr:nvGrpSpPr>
        <xdr:cNvPr id="44" name="Agrupar 43">
          <a:extLst>
            <a:ext uri="{FF2B5EF4-FFF2-40B4-BE49-F238E27FC236}">
              <a16:creationId xmlns:a16="http://schemas.microsoft.com/office/drawing/2014/main" id="{00000000-0008-0000-0B00-00002C000000}"/>
            </a:ext>
          </a:extLst>
        </xdr:cNvPr>
        <xdr:cNvGrpSpPr/>
      </xdr:nvGrpSpPr>
      <xdr:grpSpPr>
        <a:xfrm>
          <a:off x="8401050" y="714375"/>
          <a:ext cx="1571626" cy="345300"/>
          <a:chOff x="6753224" y="711975"/>
          <a:chExt cx="1571626" cy="345300"/>
        </a:xfrm>
      </xdr:grpSpPr>
      <xdr:sp macro="[0]!cad_despesas1" textlink="">
        <xdr:nvSpPr>
          <xdr:cNvPr id="45" name="Retângulo: Cantos Arredondados 44">
            <a:extLst>
              <a:ext uri="{FF2B5EF4-FFF2-40B4-BE49-F238E27FC236}">
                <a16:creationId xmlns:a16="http://schemas.microsoft.com/office/drawing/2014/main" id="{00000000-0008-0000-0B00-00002D000000}"/>
              </a:ext>
            </a:extLst>
          </xdr:cNvPr>
          <xdr:cNvSpPr>
            <a:spLocks/>
          </xdr:cNvSpPr>
        </xdr:nvSpPr>
        <xdr:spPr>
          <a:xfrm>
            <a:off x="6753224" y="749971"/>
            <a:ext cx="1571626" cy="270711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2200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         Despesas</a:t>
            </a:r>
          </a:p>
        </xdr:txBody>
      </xdr:sp>
      <xdr:pic macro="[0]!cad_despesas1">
        <xdr:nvPicPr>
          <xdr:cNvPr id="46" name="Gráfico 45" descr="Aperto de mãos">
            <a:extLst>
              <a:ext uri="{FF2B5EF4-FFF2-40B4-BE49-F238E27FC236}">
                <a16:creationId xmlns:a16="http://schemas.microsoft.com/office/drawing/2014/main" id="{00000000-0008-0000-0B00-00002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3"/>
              </a:ext>
            </a:extLst>
          </a:blip>
          <a:stretch>
            <a:fillRect/>
          </a:stretch>
        </xdr:blipFill>
        <xdr:spPr>
          <a:xfrm>
            <a:off x="6912749" y="711975"/>
            <a:ext cx="411975" cy="345300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466725</xdr:colOff>
      <xdr:row>6</xdr:row>
      <xdr:rowOff>0</xdr:rowOff>
    </xdr:from>
    <xdr:to>
      <xdr:col>7</xdr:col>
      <xdr:colOff>666750</xdr:colOff>
      <xdr:row>7</xdr:row>
      <xdr:rowOff>95250</xdr:rowOff>
    </xdr:to>
    <xdr:grpSp>
      <xdr:nvGrpSpPr>
        <xdr:cNvPr id="47" name="Agrupar 46">
          <a:extLst>
            <a:ext uri="{FF2B5EF4-FFF2-40B4-BE49-F238E27FC236}">
              <a16:creationId xmlns:a16="http://schemas.microsoft.com/office/drawing/2014/main" id="{00000000-0008-0000-0B00-00002F000000}"/>
            </a:ext>
          </a:extLst>
        </xdr:cNvPr>
        <xdr:cNvGrpSpPr/>
      </xdr:nvGrpSpPr>
      <xdr:grpSpPr>
        <a:xfrm>
          <a:off x="4381500" y="1257300"/>
          <a:ext cx="4762500" cy="304800"/>
          <a:chOff x="-3028950" y="819150"/>
          <a:chExt cx="12121109" cy="1057275"/>
        </a:xfrm>
        <a:noFill/>
      </xdr:grpSpPr>
      <xdr:sp macro="" textlink="">
        <xdr:nvSpPr>
          <xdr:cNvPr id="48" name="Retângulo 47">
            <a:extLst>
              <a:ext uri="{FF2B5EF4-FFF2-40B4-BE49-F238E27FC236}">
                <a16:creationId xmlns:a16="http://schemas.microsoft.com/office/drawing/2014/main" id="{00000000-0008-0000-0B00-000030000000}"/>
              </a:ext>
            </a:extLst>
          </xdr:cNvPr>
          <xdr:cNvSpPr>
            <a:spLocks noChangeAspect="1"/>
          </xdr:cNvSpPr>
        </xdr:nvSpPr>
        <xdr:spPr>
          <a:xfrm>
            <a:off x="-3028950" y="819150"/>
            <a:ext cx="11744324" cy="1057275"/>
          </a:xfrm>
          <a:prstGeom prst="rect">
            <a:avLst/>
          </a:prstGeom>
          <a:grp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3200" b="0" i="0">
                <a:solidFill>
                  <a:srgbClr val="002060"/>
                </a:solidFill>
                <a:latin typeface="Colonna MT" panose="04020805060202030203" pitchFamily="82" charset="0"/>
                <a:ea typeface="+mn-ea"/>
                <a:cs typeface="+mn-cs"/>
              </a:rPr>
              <a:t>Cadastro</a:t>
            </a:r>
            <a:r>
              <a:rPr lang="pt-BR" sz="3200" b="0" i="0" baseline="0">
                <a:solidFill>
                  <a:srgbClr val="002060"/>
                </a:solidFill>
                <a:latin typeface="Colonna MT" panose="04020805060202030203" pitchFamily="82" charset="0"/>
                <a:ea typeface="+mn-ea"/>
                <a:cs typeface="+mn-cs"/>
              </a:rPr>
              <a:t> de Clientes</a:t>
            </a:r>
            <a:endParaRPr lang="pt-BR" sz="3200" b="0" i="0">
              <a:solidFill>
                <a:srgbClr val="002060"/>
              </a:solidFill>
              <a:latin typeface="Colonna MT" panose="04020805060202030203" pitchFamily="82" charset="0"/>
              <a:ea typeface="+mn-ea"/>
              <a:cs typeface="+mn-cs"/>
            </a:endParaRPr>
          </a:p>
        </xdr:txBody>
      </xdr:sp>
      <xdr:sp macro="" textlink="">
        <xdr:nvSpPr>
          <xdr:cNvPr id="49" name="Fluxograma: Atraso 48">
            <a:extLst>
              <a:ext uri="{FF2B5EF4-FFF2-40B4-BE49-F238E27FC236}">
                <a16:creationId xmlns:a16="http://schemas.microsoft.com/office/drawing/2014/main" id="{00000000-0008-0000-0B00-000031000000}"/>
              </a:ext>
            </a:extLst>
          </xdr:cNvPr>
          <xdr:cNvSpPr>
            <a:spLocks noChangeAspect="1"/>
          </xdr:cNvSpPr>
        </xdr:nvSpPr>
        <xdr:spPr>
          <a:xfrm>
            <a:off x="8715374" y="828675"/>
            <a:ext cx="376785" cy="1047750"/>
          </a:xfrm>
          <a:prstGeom prst="flowChartDelay">
            <a:avLst/>
          </a:prstGeom>
          <a:grp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600" b="0">
              <a:solidFill>
                <a:srgbClr val="002060"/>
              </a:solidFill>
              <a:latin typeface="Colonna MT" panose="04020805060202030203" pitchFamily="82" charset="0"/>
              <a:ea typeface="+mn-ea"/>
              <a:cs typeface="+mn-cs"/>
            </a:endParaRPr>
          </a:p>
        </xdr:txBody>
      </xdr:sp>
    </xdr:grpSp>
    <xdr:clientData/>
  </xdr:twoCellAnchor>
  <xdr:twoCellAnchor editAs="absolute">
    <xdr:from>
      <xdr:col>0</xdr:col>
      <xdr:colOff>47625</xdr:colOff>
      <xdr:row>5</xdr:row>
      <xdr:rowOff>47624</xdr:rowOff>
    </xdr:from>
    <xdr:to>
      <xdr:col>1</xdr:col>
      <xdr:colOff>981075</xdr:colOff>
      <xdr:row>7</xdr:row>
      <xdr:rowOff>19049</xdr:rowOff>
    </xdr:to>
    <xdr:sp macro="[0]!Inserir_cliente" textlink="">
      <xdr:nvSpPr>
        <xdr:cNvPr id="51" name="Fluxograma: Terminação 50">
          <a:extLst>
            <a:ext uri="{FF2B5EF4-FFF2-40B4-BE49-F238E27FC236}">
              <a16:creationId xmlns:a16="http://schemas.microsoft.com/office/drawing/2014/main" id="{00000000-0008-0000-0B00-000033000000}"/>
            </a:ext>
          </a:extLst>
        </xdr:cNvPr>
        <xdr:cNvSpPr/>
      </xdr:nvSpPr>
      <xdr:spPr>
        <a:xfrm>
          <a:off x="47625" y="1095374"/>
          <a:ext cx="1800225" cy="390525"/>
        </a:xfrm>
        <a:prstGeom prst="flowChartTerminator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       Inserir Cliente</a:t>
          </a:r>
        </a:p>
      </xdr:txBody>
    </xdr:sp>
    <xdr:clientData/>
  </xdr:twoCellAnchor>
  <xdr:twoCellAnchor editAs="oneCell">
    <xdr:from>
      <xdr:col>0</xdr:col>
      <xdr:colOff>171451</xdr:colOff>
      <xdr:row>5</xdr:row>
      <xdr:rowOff>76201</xdr:rowOff>
    </xdr:from>
    <xdr:to>
      <xdr:col>0</xdr:col>
      <xdr:colOff>554675</xdr:colOff>
      <xdr:row>6</xdr:row>
      <xdr:rowOff>200025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0B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71451" y="1123951"/>
          <a:ext cx="383224" cy="333374"/>
        </a:xfrm>
        <a:prstGeom prst="rect">
          <a:avLst/>
        </a:prstGeom>
      </xdr:spPr>
    </xdr:pic>
    <xdr:clientData/>
  </xdr:twoCellAnchor>
  <xdr:twoCellAnchor>
    <xdr:from>
      <xdr:col>0</xdr:col>
      <xdr:colOff>19051</xdr:colOff>
      <xdr:row>0</xdr:row>
      <xdr:rowOff>95250</xdr:rowOff>
    </xdr:from>
    <xdr:to>
      <xdr:col>1</xdr:col>
      <xdr:colOff>845980</xdr:colOff>
      <xdr:row>4</xdr:row>
      <xdr:rowOff>65839</xdr:rowOff>
    </xdr:to>
    <xdr:grpSp>
      <xdr:nvGrpSpPr>
        <xdr:cNvPr id="52" name="Agrupar 51">
          <a:extLst>
            <a:ext uri="{FF2B5EF4-FFF2-40B4-BE49-F238E27FC236}">
              <a16:creationId xmlns:a16="http://schemas.microsoft.com/office/drawing/2014/main" id="{00000000-0008-0000-0B00-000034000000}"/>
            </a:ext>
          </a:extLst>
        </xdr:cNvPr>
        <xdr:cNvGrpSpPr/>
      </xdr:nvGrpSpPr>
      <xdr:grpSpPr>
        <a:xfrm>
          <a:off x="19051" y="95250"/>
          <a:ext cx="1693704" cy="808789"/>
          <a:chOff x="1519281" y="1759058"/>
          <a:chExt cx="8754120" cy="1738273"/>
        </a:xfrm>
      </xdr:grpSpPr>
      <xdr:sp macro="" textlink="">
        <xdr:nvSpPr>
          <xdr:cNvPr id="54" name="Retângulo 53">
            <a:extLst>
              <a:ext uri="{FF2B5EF4-FFF2-40B4-BE49-F238E27FC236}">
                <a16:creationId xmlns:a16="http://schemas.microsoft.com/office/drawing/2014/main" id="{00000000-0008-0000-0B00-000036000000}"/>
              </a:ext>
            </a:extLst>
          </xdr:cNvPr>
          <xdr:cNvSpPr/>
        </xdr:nvSpPr>
        <xdr:spPr>
          <a:xfrm>
            <a:off x="3959188" y="1759058"/>
            <a:ext cx="4480405" cy="576593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marL="0" indent="0" algn="ctr"/>
            <a:r>
              <a:rPr lang="pt-BR" sz="1050" b="1" cap="none" spc="0">
                <a:ln w="10160">
                  <a:noFill/>
                  <a:prstDash val="solid"/>
                </a:ln>
                <a:solidFill>
                  <a:schemeClr val="bg1">
                    <a:lumMod val="65000"/>
                  </a:schemeClr>
                </a:solidFill>
                <a:effectLst>
                  <a:outerShdw blurRad="38100" dist="22860" dir="5400000" algn="tl" rotWithShape="0">
                    <a:srgbClr val="000000">
                      <a:alpha val="30000"/>
                    </a:srgbClr>
                  </a:outerShdw>
                </a:effectLst>
                <a:latin typeface="Teutonic No3" panose="02000000000000000000" pitchFamily="2" charset="0"/>
                <a:ea typeface="+mn-ea"/>
                <a:cs typeface="+mn-cs"/>
              </a:rPr>
              <a:t>Confeccoes</a:t>
            </a:r>
            <a:endParaRPr lang="pt-BR" sz="3200" b="1" cap="none" spc="0">
              <a:ln w="10160">
                <a:noFill/>
                <a:prstDash val="solid"/>
              </a:ln>
              <a:solidFill>
                <a:schemeClr val="bg1">
                  <a:lumMod val="65000"/>
                </a:schemeClr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Teutonic No3" panose="02000000000000000000" pitchFamily="2" charset="0"/>
              <a:ea typeface="+mn-ea"/>
              <a:cs typeface="+mn-cs"/>
            </a:endParaRPr>
          </a:p>
        </xdr:txBody>
      </xdr:sp>
      <xdr:sp macro="" textlink="">
        <xdr:nvSpPr>
          <xdr:cNvPr id="55" name="Retângulo 54">
            <a:extLst>
              <a:ext uri="{FF2B5EF4-FFF2-40B4-BE49-F238E27FC236}">
                <a16:creationId xmlns:a16="http://schemas.microsoft.com/office/drawing/2014/main" id="{00000000-0008-0000-0B00-000037000000}"/>
              </a:ext>
            </a:extLst>
          </xdr:cNvPr>
          <xdr:cNvSpPr/>
        </xdr:nvSpPr>
        <xdr:spPr>
          <a:xfrm>
            <a:off x="1519281" y="2147080"/>
            <a:ext cx="8754120" cy="1350251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3200" b="1" cap="none" spc="0">
                <a:ln w="10160">
                  <a:noFill/>
                  <a:prstDash val="solid"/>
                </a:ln>
                <a:solidFill>
                  <a:schemeClr val="bg1">
                    <a:lumMod val="65000"/>
                  </a:schemeClr>
                </a:solidFill>
                <a:effectLst>
                  <a:outerShdw blurRad="38100" dist="22860" dir="5400000" algn="tl" rotWithShape="0">
                    <a:srgbClr val="000000">
                      <a:alpha val="30000"/>
                    </a:srgbClr>
                  </a:outerShdw>
                </a:effectLst>
                <a:latin typeface="Teutonic No3" panose="02000000000000000000" pitchFamily="2" charset="0"/>
              </a:rPr>
              <a:t>Dedicar</a:t>
            </a:r>
            <a:endParaRPr lang="pt-BR" sz="4000" b="1" cap="none" spc="0">
              <a:ln w="10160">
                <a:noFill/>
                <a:prstDash val="solid"/>
              </a:ln>
              <a:solidFill>
                <a:schemeClr val="bg1">
                  <a:lumMod val="65000"/>
                </a:schemeClr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Teutonic No3" panose="02000000000000000000" pitchFamily="2" charset="0"/>
            </a:endParaRPr>
          </a:p>
        </xdr:txBody>
      </xdr:sp>
    </xdr:grpSp>
    <xdr:clientData/>
  </xdr:twoCellAnchor>
  <xdr:twoCellAnchor editAs="absolute">
    <xdr:from>
      <xdr:col>7</xdr:col>
      <xdr:colOff>2276475</xdr:colOff>
      <xdr:row>0</xdr:row>
      <xdr:rowOff>47625</xdr:rowOff>
    </xdr:from>
    <xdr:to>
      <xdr:col>8</xdr:col>
      <xdr:colOff>666750</xdr:colOff>
      <xdr:row>3</xdr:row>
      <xdr:rowOff>57150</xdr:rowOff>
    </xdr:to>
    <xdr:grpSp>
      <xdr:nvGrpSpPr>
        <xdr:cNvPr id="56" name="Agrupar 55">
          <a:extLst>
            <a:ext uri="{FF2B5EF4-FFF2-40B4-BE49-F238E27FC236}">
              <a16:creationId xmlns:a16="http://schemas.microsoft.com/office/drawing/2014/main" id="{00000000-0008-0000-0B00-000038000000}"/>
            </a:ext>
          </a:extLst>
        </xdr:cNvPr>
        <xdr:cNvGrpSpPr/>
      </xdr:nvGrpSpPr>
      <xdr:grpSpPr>
        <a:xfrm>
          <a:off x="10753725" y="47625"/>
          <a:ext cx="990600" cy="638175"/>
          <a:chOff x="10797137" y="47625"/>
          <a:chExt cx="990600" cy="638175"/>
        </a:xfrm>
      </xdr:grpSpPr>
      <xdr:sp macro="[0]!producao" textlink="">
        <xdr:nvSpPr>
          <xdr:cNvPr id="57" name="Retângulo: Cantos Arredondados 56">
            <a:extLst>
              <a:ext uri="{FF2B5EF4-FFF2-40B4-BE49-F238E27FC236}">
                <a16:creationId xmlns:a16="http://schemas.microsoft.com/office/drawing/2014/main" id="{00000000-0008-0000-0B00-000039000000}"/>
              </a:ext>
            </a:extLst>
          </xdr:cNvPr>
          <xdr:cNvSpPr>
            <a:spLocks/>
          </xdr:cNvSpPr>
        </xdr:nvSpPr>
        <xdr:spPr>
          <a:xfrm>
            <a:off x="10797137" y="47625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Produção</a:t>
            </a:r>
          </a:p>
        </xdr:txBody>
      </xdr:sp>
      <xdr:pic macro="[0]!producao">
        <xdr:nvPicPr>
          <xdr:cNvPr id="58" name="Imagem 57">
            <a:extLst>
              <a:ext uri="{FF2B5EF4-FFF2-40B4-BE49-F238E27FC236}">
                <a16:creationId xmlns:a16="http://schemas.microsoft.com/office/drawing/2014/main" id="{00000000-0008-0000-0B00-00003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5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26">
                    <a14:imgEffect>
                      <a14:colorTemperature colorTemp="8284"/>
                    </a14:imgEffect>
                    <a14:imgEffect>
                      <a14:brightnessContrast bright="35000" contrast="4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10978486" y="104776"/>
            <a:ext cx="661064" cy="352424"/>
          </a:xfrm>
          <a:prstGeom prst="rect">
            <a:avLst/>
          </a:prstGeom>
          <a:noFill/>
          <a:ln>
            <a:noFill/>
          </a:ln>
        </xdr:spPr>
      </xdr:pic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19050</xdr:rowOff>
    </xdr:from>
    <xdr:to>
      <xdr:col>14</xdr:col>
      <xdr:colOff>0</xdr:colOff>
      <xdr:row>8</xdr:row>
      <xdr:rowOff>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>
          <a:spLocks noChangeAspect="1"/>
        </xdr:cNvSpPr>
      </xdr:nvSpPr>
      <xdr:spPr>
        <a:xfrm>
          <a:off x="0" y="19050"/>
          <a:ext cx="13430250" cy="16002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tile tx="0" ty="0" sx="100000" sy="100000" flip="none" algn="tl"/>
        </a:blip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10</xdr:col>
      <xdr:colOff>476249</xdr:colOff>
      <xdr:row>5</xdr:row>
      <xdr:rowOff>9525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>
          <a:spLocks noChangeAspect="1"/>
        </xdr:cNvSpPr>
      </xdr:nvSpPr>
      <xdr:spPr>
        <a:xfrm>
          <a:off x="0" y="0"/>
          <a:ext cx="11744324" cy="1057275"/>
        </a:xfrm>
        <a:prstGeom prst="rect">
          <a:avLst/>
        </a:prstGeom>
        <a:solidFill>
          <a:srgbClr val="002060">
            <a:alpha val="86000"/>
          </a:srgb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10</xdr:col>
      <xdr:colOff>476249</xdr:colOff>
      <xdr:row>0</xdr:row>
      <xdr:rowOff>6350</xdr:rowOff>
    </xdr:from>
    <xdr:to>
      <xdr:col>11</xdr:col>
      <xdr:colOff>243434</xdr:colOff>
      <xdr:row>5</xdr:row>
      <xdr:rowOff>6350</xdr:rowOff>
    </xdr:to>
    <xdr:sp macro="" textlink="">
      <xdr:nvSpPr>
        <xdr:cNvPr id="4" name="Fluxograma: Atraso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>
          <a:spLocks noChangeAspect="1"/>
        </xdr:cNvSpPr>
      </xdr:nvSpPr>
      <xdr:spPr>
        <a:xfrm>
          <a:off x="11744324" y="6350"/>
          <a:ext cx="376785" cy="1047750"/>
        </a:xfrm>
        <a:prstGeom prst="flowChartDelay">
          <a:avLst/>
        </a:prstGeom>
        <a:solidFill>
          <a:srgbClr val="002060">
            <a:alpha val="86000"/>
          </a:srgb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491087</xdr:colOff>
      <xdr:row>0</xdr:row>
      <xdr:rowOff>38099</xdr:rowOff>
    </xdr:from>
    <xdr:to>
      <xdr:col>3</xdr:col>
      <xdr:colOff>557762</xdr:colOff>
      <xdr:row>3</xdr:row>
      <xdr:rowOff>47624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GrpSpPr>
          <a:grpSpLocks noChangeAspect="1"/>
        </xdr:cNvGrpSpPr>
      </xdr:nvGrpSpPr>
      <xdr:grpSpPr>
        <a:xfrm>
          <a:off x="1910312" y="38099"/>
          <a:ext cx="990600" cy="638175"/>
          <a:chOff x="1843637" y="38099"/>
          <a:chExt cx="990600" cy="638175"/>
        </a:xfrm>
      </xdr:grpSpPr>
      <xdr:sp macro="[0]!menu_1" textlink="">
        <xdr:nvSpPr>
          <xdr:cNvPr id="6" name="Retângulo: Cantos Arredondados 5">
            <a:extLst>
              <a:ext uri="{FF2B5EF4-FFF2-40B4-BE49-F238E27FC236}">
                <a16:creationId xmlns:a16="http://schemas.microsoft.com/office/drawing/2014/main" id="{00000000-0008-0000-0C00-000006000000}"/>
              </a:ext>
            </a:extLst>
          </xdr:cNvPr>
          <xdr:cNvSpPr>
            <a:spLocks/>
          </xdr:cNvSpPr>
        </xdr:nvSpPr>
        <xdr:spPr>
          <a:xfrm>
            <a:off x="1843637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Menu</a:t>
            </a:r>
          </a:p>
        </xdr:txBody>
      </xdr:sp>
      <xdr:pic macro="[0]!menu_1">
        <xdr:nvPicPr>
          <xdr:cNvPr id="7" name="Gráfico 6" descr="Início com preenchimento sólido">
            <a:extLst>
              <a:ext uri="{FF2B5EF4-FFF2-40B4-BE49-F238E27FC236}">
                <a16:creationId xmlns:a16="http://schemas.microsoft.com/office/drawing/2014/main" id="{00000000-0008-0000-0C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105536" y="38100"/>
            <a:ext cx="504000" cy="369976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310111</xdr:colOff>
      <xdr:row>0</xdr:row>
      <xdr:rowOff>57150</xdr:rowOff>
    </xdr:from>
    <xdr:to>
      <xdr:col>2</xdr:col>
      <xdr:colOff>310111</xdr:colOff>
      <xdr:row>2</xdr:row>
      <xdr:rowOff>159000</xdr:rowOff>
    </xdr:to>
    <xdr:cxnSp macro="">
      <xdr:nvCxnSpPr>
        <xdr:cNvPr id="8" name="Conector reto 7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CxnSpPr>
          <a:cxnSpLocks noChangeAspect="1"/>
        </xdr:cNvCxnSpPr>
      </xdr:nvCxnSpPr>
      <xdr:spPr>
        <a:xfrm>
          <a:off x="1729336" y="57150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710161</xdr:colOff>
      <xdr:row>0</xdr:row>
      <xdr:rowOff>66675</xdr:rowOff>
    </xdr:from>
    <xdr:to>
      <xdr:col>3</xdr:col>
      <xdr:colOff>710161</xdr:colOff>
      <xdr:row>2</xdr:row>
      <xdr:rowOff>168525</xdr:rowOff>
    </xdr:to>
    <xdr:cxnSp macro="">
      <xdr:nvCxnSpPr>
        <xdr:cNvPr id="9" name="Conector reto 8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CxnSpPr>
          <a:cxnSpLocks noChangeAspect="1"/>
        </xdr:cNvCxnSpPr>
      </xdr:nvCxnSpPr>
      <xdr:spPr>
        <a:xfrm>
          <a:off x="3053311" y="66675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548236</xdr:colOff>
      <xdr:row>0</xdr:row>
      <xdr:rowOff>66675</xdr:rowOff>
    </xdr:from>
    <xdr:to>
      <xdr:col>4</xdr:col>
      <xdr:colOff>548236</xdr:colOff>
      <xdr:row>2</xdr:row>
      <xdr:rowOff>187575</xdr:rowOff>
    </xdr:to>
    <xdr:cxnSp macro="">
      <xdr:nvCxnSpPr>
        <xdr:cNvPr id="10" name="Conector reto 9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CxnSpPr>
          <a:cxnSpLocks noChangeAspect="1"/>
        </xdr:cNvCxnSpPr>
      </xdr:nvCxnSpPr>
      <xdr:spPr>
        <a:xfrm>
          <a:off x="4558261" y="66675"/>
          <a:ext cx="0" cy="54000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224386</xdr:colOff>
      <xdr:row>0</xdr:row>
      <xdr:rowOff>66675</xdr:rowOff>
    </xdr:from>
    <xdr:to>
      <xdr:col>5</xdr:col>
      <xdr:colOff>224386</xdr:colOff>
      <xdr:row>2</xdr:row>
      <xdr:rowOff>168525</xdr:rowOff>
    </xdr:to>
    <xdr:cxnSp macro="">
      <xdr:nvCxnSpPr>
        <xdr:cNvPr id="11" name="Conector reto 10"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CxnSpPr>
          <a:cxnSpLocks noChangeAspect="1"/>
        </xdr:cNvCxnSpPr>
      </xdr:nvCxnSpPr>
      <xdr:spPr>
        <a:xfrm>
          <a:off x="6063211" y="66675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1748386</xdr:colOff>
      <xdr:row>0</xdr:row>
      <xdr:rowOff>66675</xdr:rowOff>
    </xdr:from>
    <xdr:to>
      <xdr:col>5</xdr:col>
      <xdr:colOff>1748386</xdr:colOff>
      <xdr:row>2</xdr:row>
      <xdr:rowOff>168525</xdr:rowOff>
    </xdr:to>
    <xdr:cxnSp macro="">
      <xdr:nvCxnSpPr>
        <xdr:cNvPr id="12" name="Conector reto 11"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CxnSpPr>
          <a:cxnSpLocks noChangeAspect="1"/>
        </xdr:cNvCxnSpPr>
      </xdr:nvCxnSpPr>
      <xdr:spPr>
        <a:xfrm>
          <a:off x="7587211" y="66675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7</xdr:col>
      <xdr:colOff>91036</xdr:colOff>
      <xdr:row>0</xdr:row>
      <xdr:rowOff>66675</xdr:rowOff>
    </xdr:from>
    <xdr:to>
      <xdr:col>7</xdr:col>
      <xdr:colOff>91036</xdr:colOff>
      <xdr:row>2</xdr:row>
      <xdr:rowOff>168525</xdr:rowOff>
    </xdr:to>
    <xdr:cxnSp macro="">
      <xdr:nvCxnSpPr>
        <xdr:cNvPr id="13" name="Conector reto 12">
          <a:extLst>
            <a:ext uri="{FF2B5EF4-FFF2-40B4-BE49-F238E27FC236}">
              <a16:creationId xmlns:a16="http://schemas.microsoft.com/office/drawing/2014/main" id="{00000000-0008-0000-0C00-00000D000000}"/>
            </a:ext>
          </a:extLst>
        </xdr:cNvPr>
        <xdr:cNvCxnSpPr>
          <a:cxnSpLocks noChangeAspect="1"/>
        </xdr:cNvCxnSpPr>
      </xdr:nvCxnSpPr>
      <xdr:spPr>
        <a:xfrm>
          <a:off x="9092161" y="66675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976862</xdr:colOff>
      <xdr:row>0</xdr:row>
      <xdr:rowOff>38099</xdr:rowOff>
    </xdr:from>
    <xdr:to>
      <xdr:col>4</xdr:col>
      <xdr:colOff>300587</xdr:colOff>
      <xdr:row>3</xdr:row>
      <xdr:rowOff>47624</xdr:rowOff>
    </xdr:to>
    <xdr:grpSp>
      <xdr:nvGrpSpPr>
        <xdr:cNvPr id="14" name="Agrupar 13">
          <a:extLst>
            <a:ext uri="{FF2B5EF4-FFF2-40B4-BE49-F238E27FC236}">
              <a16:creationId xmlns:a16="http://schemas.microsoft.com/office/drawing/2014/main" id="{00000000-0008-0000-0C00-00000E000000}"/>
            </a:ext>
          </a:extLst>
        </xdr:cNvPr>
        <xdr:cNvGrpSpPr>
          <a:grpSpLocks noChangeAspect="1"/>
        </xdr:cNvGrpSpPr>
      </xdr:nvGrpSpPr>
      <xdr:grpSpPr>
        <a:xfrm>
          <a:off x="3320012" y="38099"/>
          <a:ext cx="990600" cy="638175"/>
          <a:chOff x="3320012" y="38099"/>
          <a:chExt cx="990600" cy="638175"/>
        </a:xfrm>
      </xdr:grpSpPr>
      <xdr:sp macro="[0]!menu_2" textlink="">
        <xdr:nvSpPr>
          <xdr:cNvPr id="15" name="Retângulo: Cantos Arredondados 14">
            <a:extLst>
              <a:ext uri="{FF2B5EF4-FFF2-40B4-BE49-F238E27FC236}">
                <a16:creationId xmlns:a16="http://schemas.microsoft.com/office/drawing/2014/main" id="{00000000-0008-0000-0C00-00000F000000}"/>
              </a:ext>
            </a:extLst>
          </xdr:cNvPr>
          <xdr:cNvSpPr>
            <a:spLocks/>
          </xdr:cNvSpPr>
        </xdr:nvSpPr>
        <xdr:spPr>
          <a:xfrm>
            <a:off x="3320012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2000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Cadastro</a:t>
            </a:r>
          </a:p>
        </xdr:txBody>
      </xdr:sp>
      <xdr:pic macro="[0]!menu_2">
        <xdr:nvPicPr>
          <xdr:cNvPr id="16" name="Gráfico 15" descr="Ciclo com pessoas com preenchimento sólido">
            <a:extLst>
              <a:ext uri="{FF2B5EF4-FFF2-40B4-BE49-F238E27FC236}">
                <a16:creationId xmlns:a16="http://schemas.microsoft.com/office/drawing/2014/main" id="{00000000-0008-0000-0C00-000010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3577186" y="38100"/>
            <a:ext cx="504000" cy="370651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814937</xdr:colOff>
      <xdr:row>0</xdr:row>
      <xdr:rowOff>38099</xdr:rowOff>
    </xdr:from>
    <xdr:to>
      <xdr:col>4</xdr:col>
      <xdr:colOff>1805537</xdr:colOff>
      <xdr:row>3</xdr:row>
      <xdr:rowOff>47624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00000000-0008-0000-0C00-000011000000}"/>
            </a:ext>
          </a:extLst>
        </xdr:cNvPr>
        <xdr:cNvGrpSpPr>
          <a:grpSpLocks noChangeAspect="1"/>
        </xdr:cNvGrpSpPr>
      </xdr:nvGrpSpPr>
      <xdr:grpSpPr>
        <a:xfrm>
          <a:off x="4824962" y="38099"/>
          <a:ext cx="990600" cy="638175"/>
          <a:chOff x="4824962" y="38099"/>
          <a:chExt cx="990600" cy="638175"/>
        </a:xfrm>
      </xdr:grpSpPr>
      <xdr:sp macro="[0]!relatorios" textlink="">
        <xdr:nvSpPr>
          <xdr:cNvPr id="18" name="Retângulo: Cantos Arredondados 17">
            <a:extLst>
              <a:ext uri="{FF2B5EF4-FFF2-40B4-BE49-F238E27FC236}">
                <a16:creationId xmlns:a16="http://schemas.microsoft.com/office/drawing/2014/main" id="{00000000-0008-0000-0C00-000012000000}"/>
              </a:ext>
            </a:extLst>
          </xdr:cNvPr>
          <xdr:cNvSpPr>
            <a:spLocks/>
          </xdr:cNvSpPr>
        </xdr:nvSpPr>
        <xdr:spPr>
          <a:xfrm>
            <a:off x="4824962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Relatórios</a:t>
            </a:r>
          </a:p>
        </xdr:txBody>
      </xdr:sp>
      <xdr:pic macro="[0]!relatorios">
        <xdr:nvPicPr>
          <xdr:cNvPr id="19" name="Gráfico 18" descr="Pesquisa com preenchimento sólido">
            <a:extLst>
              <a:ext uri="{FF2B5EF4-FFF2-40B4-BE49-F238E27FC236}">
                <a16:creationId xmlns:a16="http://schemas.microsoft.com/office/drawing/2014/main" id="{00000000-0008-0000-0C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5153025" y="76200"/>
            <a:ext cx="371475" cy="36195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357736</xdr:colOff>
      <xdr:row>3</xdr:row>
      <xdr:rowOff>95250</xdr:rowOff>
    </xdr:from>
    <xdr:to>
      <xdr:col>11</xdr:col>
      <xdr:colOff>47625</xdr:colOff>
      <xdr:row>4</xdr:row>
      <xdr:rowOff>200025</xdr:rowOff>
    </xdr:to>
    <xdr:sp macro="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00000000-0008-0000-0C00-000015000000}"/>
            </a:ext>
          </a:extLst>
        </xdr:cNvPr>
        <xdr:cNvSpPr>
          <a:spLocks noChangeAspect="1"/>
        </xdr:cNvSpPr>
      </xdr:nvSpPr>
      <xdr:spPr>
        <a:xfrm>
          <a:off x="1776961" y="723900"/>
          <a:ext cx="10148339" cy="314325"/>
        </a:xfrm>
        <a:prstGeom prst="roundRect">
          <a:avLst>
            <a:gd name="adj" fmla="val 17778"/>
          </a:avLst>
        </a:prstGeom>
        <a:solidFill>
          <a:schemeClr val="bg1">
            <a:lumMod val="85000"/>
            <a:alpha val="30000"/>
          </a:schemeClr>
        </a:solidFill>
        <a:ln>
          <a:noFill/>
        </a:ln>
        <a:effectLst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ctr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476249</xdr:colOff>
      <xdr:row>3</xdr:row>
      <xdr:rowOff>95249</xdr:rowOff>
    </xdr:from>
    <xdr:to>
      <xdr:col>3</xdr:col>
      <xdr:colOff>920324</xdr:colOff>
      <xdr:row>5</xdr:row>
      <xdr:rowOff>149</xdr:rowOff>
    </xdr:to>
    <xdr:grpSp>
      <xdr:nvGrpSpPr>
        <xdr:cNvPr id="22" name="Agrupar 21">
          <a:extLst>
            <a:ext uri="{FF2B5EF4-FFF2-40B4-BE49-F238E27FC236}">
              <a16:creationId xmlns:a16="http://schemas.microsoft.com/office/drawing/2014/main" id="{00000000-0008-0000-0C00-000016000000}"/>
            </a:ext>
          </a:extLst>
        </xdr:cNvPr>
        <xdr:cNvGrpSpPr>
          <a:grpSpLocks noChangeAspect="1"/>
        </xdr:cNvGrpSpPr>
      </xdr:nvGrpSpPr>
      <xdr:grpSpPr>
        <a:xfrm>
          <a:off x="1895474" y="723899"/>
          <a:ext cx="1368000" cy="324000"/>
          <a:chOff x="3853411" y="1495426"/>
          <a:chExt cx="1385339" cy="342900"/>
        </a:xfrm>
      </xdr:grpSpPr>
      <xdr:sp macro="[0]!cad_colab" textlink="">
        <xdr:nvSpPr>
          <xdr:cNvPr id="23" name="Retângulo: Cantos Arredondados 22">
            <a:extLst>
              <a:ext uri="{FF2B5EF4-FFF2-40B4-BE49-F238E27FC236}">
                <a16:creationId xmlns:a16="http://schemas.microsoft.com/office/drawing/2014/main" id="{00000000-0008-0000-0C00-000017000000}"/>
              </a:ext>
            </a:extLst>
          </xdr:cNvPr>
          <xdr:cNvSpPr>
            <a:spLocks/>
          </xdr:cNvSpPr>
        </xdr:nvSpPr>
        <xdr:spPr>
          <a:xfrm>
            <a:off x="3853411" y="1524001"/>
            <a:ext cx="1385339" cy="285750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2200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        Colaboradores    </a:t>
            </a:r>
          </a:p>
        </xdr:txBody>
      </xdr:sp>
      <xdr:pic macro="[0]!cad_colab">
        <xdr:nvPicPr>
          <xdr:cNvPr id="24" name="Gráfico 23" descr="Usuários com preenchimento sólido">
            <a:extLst>
              <a:ext uri="{FF2B5EF4-FFF2-40B4-BE49-F238E27FC236}">
                <a16:creationId xmlns:a16="http://schemas.microsoft.com/office/drawing/2014/main" id="{00000000-0008-0000-0C00-00001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3914414" y="1495426"/>
            <a:ext cx="342900" cy="342900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1057274</xdr:colOff>
      <xdr:row>3</xdr:row>
      <xdr:rowOff>76200</xdr:rowOff>
    </xdr:from>
    <xdr:to>
      <xdr:col>4</xdr:col>
      <xdr:colOff>962025</xdr:colOff>
      <xdr:row>4</xdr:row>
      <xdr:rowOff>190650</xdr:rowOff>
    </xdr:to>
    <xdr:grpSp>
      <xdr:nvGrpSpPr>
        <xdr:cNvPr id="25" name="Agrupar 24">
          <a:extLst>
            <a:ext uri="{FF2B5EF4-FFF2-40B4-BE49-F238E27FC236}">
              <a16:creationId xmlns:a16="http://schemas.microsoft.com/office/drawing/2014/main" id="{00000000-0008-0000-0C00-000019000000}"/>
            </a:ext>
          </a:extLst>
        </xdr:cNvPr>
        <xdr:cNvGrpSpPr>
          <a:grpSpLocks noChangeAspect="1"/>
        </xdr:cNvGrpSpPr>
      </xdr:nvGrpSpPr>
      <xdr:grpSpPr>
        <a:xfrm>
          <a:off x="3400424" y="704850"/>
          <a:ext cx="1571626" cy="324000"/>
          <a:chOff x="4171949" y="695325"/>
          <a:chExt cx="1385339" cy="342000"/>
        </a:xfrm>
      </xdr:grpSpPr>
      <xdr:sp macro="[0]!cad_func" textlink="">
        <xdr:nvSpPr>
          <xdr:cNvPr id="26" name="Retângulo: Cantos Arredondados 25">
            <a:extLst>
              <a:ext uri="{FF2B5EF4-FFF2-40B4-BE49-F238E27FC236}">
                <a16:creationId xmlns:a16="http://schemas.microsoft.com/office/drawing/2014/main" id="{00000000-0008-0000-0C00-00001A000000}"/>
              </a:ext>
            </a:extLst>
          </xdr:cNvPr>
          <xdr:cNvSpPr>
            <a:spLocks/>
          </xdr:cNvSpPr>
        </xdr:nvSpPr>
        <xdr:spPr>
          <a:xfrm>
            <a:off x="4171949" y="742951"/>
            <a:ext cx="1385339" cy="285750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2200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     Funções </a:t>
            </a:r>
          </a:p>
        </xdr:txBody>
      </xdr:sp>
      <xdr:pic macro="[0]!cad_func">
        <xdr:nvPicPr>
          <xdr:cNvPr id="27" name="Gráfico 26" descr="Crachá de funcionário com preenchimento sólido">
            <a:extLst>
              <a:ext uri="{FF2B5EF4-FFF2-40B4-BE49-F238E27FC236}">
                <a16:creationId xmlns:a16="http://schemas.microsoft.com/office/drawing/2014/main" id="{00000000-0008-0000-0C00-00001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4252363" y="695325"/>
            <a:ext cx="342000" cy="34200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595861</xdr:colOff>
      <xdr:row>0</xdr:row>
      <xdr:rowOff>66675</xdr:rowOff>
    </xdr:from>
    <xdr:to>
      <xdr:col>8</xdr:col>
      <xdr:colOff>595861</xdr:colOff>
      <xdr:row>2</xdr:row>
      <xdr:rowOff>168525</xdr:rowOff>
    </xdr:to>
    <xdr:cxnSp macro="">
      <xdr:nvCxnSpPr>
        <xdr:cNvPr id="28" name="Conector reto 27">
          <a:extLst>
            <a:ext uri="{FF2B5EF4-FFF2-40B4-BE49-F238E27FC236}">
              <a16:creationId xmlns:a16="http://schemas.microsoft.com/office/drawing/2014/main" id="{00000000-0008-0000-0C00-00001C000000}"/>
            </a:ext>
          </a:extLst>
        </xdr:cNvPr>
        <xdr:cNvCxnSpPr>
          <a:cxnSpLocks noChangeAspect="1"/>
        </xdr:cNvCxnSpPr>
      </xdr:nvCxnSpPr>
      <xdr:spPr>
        <a:xfrm>
          <a:off x="10644736" y="66675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7</xdr:col>
      <xdr:colOff>405362</xdr:colOff>
      <xdr:row>0</xdr:row>
      <xdr:rowOff>38099</xdr:rowOff>
    </xdr:from>
    <xdr:to>
      <xdr:col>8</xdr:col>
      <xdr:colOff>348212</xdr:colOff>
      <xdr:row>3</xdr:row>
      <xdr:rowOff>47624</xdr:rowOff>
    </xdr:to>
    <xdr:grpSp>
      <xdr:nvGrpSpPr>
        <xdr:cNvPr id="29" name="Agrupar 28">
          <a:extLst>
            <a:ext uri="{FF2B5EF4-FFF2-40B4-BE49-F238E27FC236}">
              <a16:creationId xmlns:a16="http://schemas.microsoft.com/office/drawing/2014/main" id="{00000000-0008-0000-0C00-00001D000000}"/>
            </a:ext>
          </a:extLst>
        </xdr:cNvPr>
        <xdr:cNvGrpSpPr>
          <a:grpSpLocks noChangeAspect="1"/>
        </xdr:cNvGrpSpPr>
      </xdr:nvGrpSpPr>
      <xdr:grpSpPr>
        <a:xfrm>
          <a:off x="9406487" y="38099"/>
          <a:ext cx="990600" cy="638175"/>
          <a:chOff x="9406487" y="38099"/>
          <a:chExt cx="990600" cy="638175"/>
        </a:xfrm>
      </xdr:grpSpPr>
      <xdr:sp macro="[0]!manutencao1" textlink="">
        <xdr:nvSpPr>
          <xdr:cNvPr id="30" name="Retângulo: Cantos Arredondados 29">
            <a:extLst>
              <a:ext uri="{FF2B5EF4-FFF2-40B4-BE49-F238E27FC236}">
                <a16:creationId xmlns:a16="http://schemas.microsoft.com/office/drawing/2014/main" id="{00000000-0008-0000-0C00-00001E000000}"/>
              </a:ext>
            </a:extLst>
          </xdr:cNvPr>
          <xdr:cNvSpPr>
            <a:spLocks/>
          </xdr:cNvSpPr>
        </xdr:nvSpPr>
        <xdr:spPr>
          <a:xfrm>
            <a:off x="9406487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Manutenção</a:t>
            </a:r>
          </a:p>
        </xdr:txBody>
      </xdr:sp>
      <xdr:pic macro="[0]!manutencao1">
        <xdr:nvPicPr>
          <xdr:cNvPr id="31" name="Gráfico 30" descr="Engrenagens com preenchimento sólido">
            <a:extLst>
              <a:ext uri="{FF2B5EF4-FFF2-40B4-BE49-F238E27FC236}">
                <a16:creationId xmlns:a16="http://schemas.microsoft.com/office/drawing/2014/main" id="{00000000-0008-0000-0C00-00001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9667875" y="76200"/>
            <a:ext cx="417600" cy="369975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2024612</xdr:colOff>
      <xdr:row>0</xdr:row>
      <xdr:rowOff>38099</xdr:rowOff>
    </xdr:from>
    <xdr:to>
      <xdr:col>6</xdr:col>
      <xdr:colOff>614912</xdr:colOff>
      <xdr:row>3</xdr:row>
      <xdr:rowOff>47624</xdr:rowOff>
    </xdr:to>
    <xdr:grpSp>
      <xdr:nvGrpSpPr>
        <xdr:cNvPr id="32" name="Agrupar 31">
          <a:extLst>
            <a:ext uri="{FF2B5EF4-FFF2-40B4-BE49-F238E27FC236}">
              <a16:creationId xmlns:a16="http://schemas.microsoft.com/office/drawing/2014/main" id="{00000000-0008-0000-0C00-000020000000}"/>
            </a:ext>
          </a:extLst>
        </xdr:cNvPr>
        <xdr:cNvGrpSpPr>
          <a:grpSpLocks noChangeAspect="1"/>
        </xdr:cNvGrpSpPr>
      </xdr:nvGrpSpPr>
      <xdr:grpSpPr>
        <a:xfrm>
          <a:off x="7863437" y="38099"/>
          <a:ext cx="990600" cy="638175"/>
          <a:chOff x="7863437" y="38099"/>
          <a:chExt cx="990600" cy="638175"/>
        </a:xfrm>
      </xdr:grpSpPr>
      <xdr:sp macro="[0]!grafico" textlink="">
        <xdr:nvSpPr>
          <xdr:cNvPr id="33" name="Retângulo: Cantos Arredondados 32">
            <a:extLst>
              <a:ext uri="{FF2B5EF4-FFF2-40B4-BE49-F238E27FC236}">
                <a16:creationId xmlns:a16="http://schemas.microsoft.com/office/drawing/2014/main" id="{00000000-0008-0000-0C00-000021000000}"/>
              </a:ext>
            </a:extLst>
          </xdr:cNvPr>
          <xdr:cNvSpPr>
            <a:spLocks/>
          </xdr:cNvSpPr>
        </xdr:nvSpPr>
        <xdr:spPr>
          <a:xfrm>
            <a:off x="7863437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Dashboard</a:t>
            </a:r>
          </a:p>
        </xdr:txBody>
      </xdr:sp>
      <xdr:pic macro="[0]!grafico">
        <xdr:nvPicPr>
          <xdr:cNvPr id="34" name="Gráfico 33" descr="Velocímetro baixo com preenchimento sólido">
            <a:extLst>
              <a:ext uri="{FF2B5EF4-FFF2-40B4-BE49-F238E27FC236}">
                <a16:creationId xmlns:a16="http://schemas.microsoft.com/office/drawing/2014/main" id="{00000000-0008-0000-0C00-00002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5"/>
              </a:ext>
            </a:extLst>
          </a:blip>
          <a:stretch>
            <a:fillRect/>
          </a:stretch>
        </xdr:blipFill>
        <xdr:spPr>
          <a:xfrm>
            <a:off x="8143875" y="38100"/>
            <a:ext cx="417600" cy="369975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510137</xdr:colOff>
      <xdr:row>0</xdr:row>
      <xdr:rowOff>38099</xdr:rowOff>
    </xdr:from>
    <xdr:to>
      <xdr:col>5</xdr:col>
      <xdr:colOff>1500737</xdr:colOff>
      <xdr:row>3</xdr:row>
      <xdr:rowOff>47624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00000000-0008-0000-0C00-000023000000}"/>
            </a:ext>
          </a:extLst>
        </xdr:cNvPr>
        <xdr:cNvGrpSpPr>
          <a:grpSpLocks noChangeAspect="1"/>
        </xdr:cNvGrpSpPr>
      </xdr:nvGrpSpPr>
      <xdr:grpSpPr>
        <a:xfrm>
          <a:off x="6348962" y="38099"/>
          <a:ext cx="990600" cy="638175"/>
          <a:chOff x="6348962" y="38099"/>
          <a:chExt cx="990600" cy="638175"/>
        </a:xfrm>
      </xdr:grpSpPr>
      <xdr:sp macro="[0]!fluxo_caixa" textlink="">
        <xdr:nvSpPr>
          <xdr:cNvPr id="36" name="Retângulo: Cantos Arredondados 35">
            <a:extLst>
              <a:ext uri="{FF2B5EF4-FFF2-40B4-BE49-F238E27FC236}">
                <a16:creationId xmlns:a16="http://schemas.microsoft.com/office/drawing/2014/main" id="{00000000-0008-0000-0C00-000024000000}"/>
              </a:ext>
            </a:extLst>
          </xdr:cNvPr>
          <xdr:cNvSpPr>
            <a:spLocks/>
          </xdr:cNvSpPr>
        </xdr:nvSpPr>
        <xdr:spPr>
          <a:xfrm>
            <a:off x="6348962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Fluxo</a:t>
            </a:r>
            <a:r>
              <a:rPr lang="pt-BR" sz="1100" baseline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Caixa</a:t>
            </a:r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 macro="[0]!fluxo_caixa">
        <xdr:nvPicPr>
          <xdr:cNvPr id="37" name="Gráfico 36" descr="Registrar">
            <a:extLst>
              <a:ext uri="{FF2B5EF4-FFF2-40B4-BE49-F238E27FC236}">
                <a16:creationId xmlns:a16="http://schemas.microsoft.com/office/drawing/2014/main" id="{00000000-0008-0000-0C00-00002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7"/>
              </a:ext>
            </a:extLst>
          </a:blip>
          <a:stretch>
            <a:fillRect/>
          </a:stretch>
        </xdr:blipFill>
        <xdr:spPr>
          <a:xfrm>
            <a:off x="6657975" y="85725"/>
            <a:ext cx="371475" cy="371475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1076325</xdr:colOff>
      <xdr:row>3</xdr:row>
      <xdr:rowOff>88125</xdr:rowOff>
    </xdr:from>
    <xdr:to>
      <xdr:col>5</xdr:col>
      <xdr:colOff>819151</xdr:colOff>
      <xdr:row>4</xdr:row>
      <xdr:rowOff>202575</xdr:rowOff>
    </xdr:to>
    <xdr:grpSp>
      <xdr:nvGrpSpPr>
        <xdr:cNvPr id="38" name="Agrupar 37">
          <a:extLst>
            <a:ext uri="{FF2B5EF4-FFF2-40B4-BE49-F238E27FC236}">
              <a16:creationId xmlns:a16="http://schemas.microsoft.com/office/drawing/2014/main" id="{00000000-0008-0000-0C00-000026000000}"/>
            </a:ext>
          </a:extLst>
        </xdr:cNvPr>
        <xdr:cNvGrpSpPr/>
      </xdr:nvGrpSpPr>
      <xdr:grpSpPr>
        <a:xfrm>
          <a:off x="5086350" y="716775"/>
          <a:ext cx="1571626" cy="324000"/>
          <a:chOff x="5086349" y="714375"/>
          <a:chExt cx="1571626" cy="324000"/>
        </a:xfrm>
      </xdr:grpSpPr>
      <xdr:sp macro="[0]!cad_forn" textlink="">
        <xdr:nvSpPr>
          <xdr:cNvPr id="39" name="Retângulo: Cantos Arredondados 38">
            <a:extLst>
              <a:ext uri="{FF2B5EF4-FFF2-40B4-BE49-F238E27FC236}">
                <a16:creationId xmlns:a16="http://schemas.microsoft.com/office/drawing/2014/main" id="{00000000-0008-0000-0C00-000027000000}"/>
              </a:ext>
            </a:extLst>
          </xdr:cNvPr>
          <xdr:cNvSpPr>
            <a:spLocks/>
          </xdr:cNvSpPr>
        </xdr:nvSpPr>
        <xdr:spPr>
          <a:xfrm>
            <a:off x="5086349" y="749971"/>
            <a:ext cx="1571626" cy="270711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2200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        Fornecedores</a:t>
            </a:r>
          </a:p>
        </xdr:txBody>
      </xdr:sp>
      <xdr:pic macro="[0]!cad_forn">
        <xdr:nvPicPr>
          <xdr:cNvPr id="40" name="Gráfico 39" descr="Cidade">
            <a:extLst>
              <a:ext uri="{FF2B5EF4-FFF2-40B4-BE49-F238E27FC236}">
                <a16:creationId xmlns:a16="http://schemas.microsoft.com/office/drawing/2014/main" id="{00000000-0008-0000-0C00-00002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9"/>
              </a:ext>
            </a:extLst>
          </a:blip>
          <a:stretch>
            <a:fillRect/>
          </a:stretch>
        </xdr:blipFill>
        <xdr:spPr>
          <a:xfrm>
            <a:off x="5219700" y="714375"/>
            <a:ext cx="324000" cy="324000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914400</xdr:colOff>
      <xdr:row>3</xdr:row>
      <xdr:rowOff>85725</xdr:rowOff>
    </xdr:from>
    <xdr:to>
      <xdr:col>6</xdr:col>
      <xdr:colOff>85726</xdr:colOff>
      <xdr:row>5</xdr:row>
      <xdr:rowOff>11925</xdr:rowOff>
    </xdr:to>
    <xdr:grpSp>
      <xdr:nvGrpSpPr>
        <xdr:cNvPr id="41" name="Agrupar 40">
          <a:extLst>
            <a:ext uri="{FF2B5EF4-FFF2-40B4-BE49-F238E27FC236}">
              <a16:creationId xmlns:a16="http://schemas.microsoft.com/office/drawing/2014/main" id="{00000000-0008-0000-0C00-000029000000}"/>
            </a:ext>
          </a:extLst>
        </xdr:cNvPr>
        <xdr:cNvGrpSpPr/>
      </xdr:nvGrpSpPr>
      <xdr:grpSpPr>
        <a:xfrm>
          <a:off x="6753225" y="714375"/>
          <a:ext cx="1571626" cy="345300"/>
          <a:chOff x="6753224" y="711975"/>
          <a:chExt cx="1571626" cy="345300"/>
        </a:xfrm>
      </xdr:grpSpPr>
      <xdr:sp macro="[0]!cad_cliente" textlink="">
        <xdr:nvSpPr>
          <xdr:cNvPr id="42" name="Retângulo: Cantos Arredondados 41">
            <a:extLst>
              <a:ext uri="{FF2B5EF4-FFF2-40B4-BE49-F238E27FC236}">
                <a16:creationId xmlns:a16="http://schemas.microsoft.com/office/drawing/2014/main" id="{00000000-0008-0000-0C00-00002A000000}"/>
              </a:ext>
            </a:extLst>
          </xdr:cNvPr>
          <xdr:cNvSpPr>
            <a:spLocks/>
          </xdr:cNvSpPr>
        </xdr:nvSpPr>
        <xdr:spPr>
          <a:xfrm>
            <a:off x="6753224" y="749971"/>
            <a:ext cx="1571626" cy="270711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2200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         Clientes</a:t>
            </a:r>
          </a:p>
        </xdr:txBody>
      </xdr:sp>
      <xdr:pic macro="[0]!cad_cliente">
        <xdr:nvPicPr>
          <xdr:cNvPr id="43" name="Gráfico 42" descr="Aperto de mãos">
            <a:extLst>
              <a:ext uri="{FF2B5EF4-FFF2-40B4-BE49-F238E27FC236}">
                <a16:creationId xmlns:a16="http://schemas.microsoft.com/office/drawing/2014/main" id="{00000000-0008-0000-0C00-00002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1"/>
              </a:ext>
            </a:extLst>
          </a:blip>
          <a:stretch>
            <a:fillRect/>
          </a:stretch>
        </xdr:blipFill>
        <xdr:spPr>
          <a:xfrm>
            <a:off x="6912749" y="711975"/>
            <a:ext cx="411975" cy="345300"/>
          </a:xfrm>
          <a:prstGeom prst="rect">
            <a:avLst/>
          </a:prstGeom>
        </xdr:spPr>
      </xdr:pic>
    </xdr:grpSp>
    <xdr:clientData/>
  </xdr:twoCellAnchor>
  <xdr:twoCellAnchor editAs="absolute">
    <xdr:from>
      <xdr:col>6</xdr:col>
      <xdr:colOff>161925</xdr:colOff>
      <xdr:row>3</xdr:row>
      <xdr:rowOff>85725</xdr:rowOff>
    </xdr:from>
    <xdr:to>
      <xdr:col>7</xdr:col>
      <xdr:colOff>971551</xdr:colOff>
      <xdr:row>5</xdr:row>
      <xdr:rowOff>11925</xdr:rowOff>
    </xdr:to>
    <xdr:grpSp>
      <xdr:nvGrpSpPr>
        <xdr:cNvPr id="44" name="Agrupar 43">
          <a:extLst>
            <a:ext uri="{FF2B5EF4-FFF2-40B4-BE49-F238E27FC236}">
              <a16:creationId xmlns:a16="http://schemas.microsoft.com/office/drawing/2014/main" id="{00000000-0008-0000-0C00-00002C000000}"/>
            </a:ext>
          </a:extLst>
        </xdr:cNvPr>
        <xdr:cNvGrpSpPr/>
      </xdr:nvGrpSpPr>
      <xdr:grpSpPr>
        <a:xfrm>
          <a:off x="8401050" y="714375"/>
          <a:ext cx="1571626" cy="345300"/>
          <a:chOff x="6753224" y="711975"/>
          <a:chExt cx="1571626" cy="345300"/>
        </a:xfrm>
      </xdr:grpSpPr>
      <xdr:sp macro="[0]!cad_despesas1" textlink="">
        <xdr:nvSpPr>
          <xdr:cNvPr id="45" name="Retângulo: Cantos Arredondados 44">
            <a:extLst>
              <a:ext uri="{FF2B5EF4-FFF2-40B4-BE49-F238E27FC236}">
                <a16:creationId xmlns:a16="http://schemas.microsoft.com/office/drawing/2014/main" id="{00000000-0008-0000-0C00-00002D000000}"/>
              </a:ext>
            </a:extLst>
          </xdr:cNvPr>
          <xdr:cNvSpPr>
            <a:spLocks/>
          </xdr:cNvSpPr>
        </xdr:nvSpPr>
        <xdr:spPr>
          <a:xfrm>
            <a:off x="6753224" y="749971"/>
            <a:ext cx="1571626" cy="270711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 b="1" u="none" baseline="0">
                <a:solidFill>
                  <a:schemeClr val="tx1"/>
                </a:solidFill>
                <a:latin typeface="+mn-lt"/>
                <a:ea typeface="+mn-ea"/>
                <a:cs typeface="+mn-cs"/>
              </a:rPr>
              <a:t>          </a:t>
            </a:r>
            <a:r>
              <a:rPr lang="pt-BR" sz="1100" b="1" u="sng" baseline="0">
                <a:solidFill>
                  <a:schemeClr val="tx1"/>
                </a:solidFill>
                <a:latin typeface="+mn-lt"/>
                <a:ea typeface="+mn-ea"/>
                <a:cs typeface="+mn-cs"/>
              </a:rPr>
              <a:t>Despesas</a:t>
            </a:r>
          </a:p>
        </xdr:txBody>
      </xdr:sp>
      <xdr:pic macro="[0]!cad_despesas1">
        <xdr:nvPicPr>
          <xdr:cNvPr id="46" name="Gráfico 45" descr="Aperto de mãos">
            <a:extLst>
              <a:ext uri="{FF2B5EF4-FFF2-40B4-BE49-F238E27FC236}">
                <a16:creationId xmlns:a16="http://schemas.microsoft.com/office/drawing/2014/main" id="{00000000-0008-0000-0C00-00002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3"/>
              </a:ext>
            </a:extLst>
          </a:blip>
          <a:stretch>
            <a:fillRect/>
          </a:stretch>
        </xdr:blipFill>
        <xdr:spPr>
          <a:xfrm>
            <a:off x="6912749" y="711975"/>
            <a:ext cx="411975" cy="345300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1638300</xdr:colOff>
      <xdr:row>5</xdr:row>
      <xdr:rowOff>180975</xdr:rowOff>
    </xdr:from>
    <xdr:to>
      <xdr:col>6</xdr:col>
      <xdr:colOff>419100</xdr:colOff>
      <xdr:row>7</xdr:row>
      <xdr:rowOff>104775</xdr:rowOff>
    </xdr:to>
    <xdr:grpSp>
      <xdr:nvGrpSpPr>
        <xdr:cNvPr id="50" name="Agrupar 49">
          <a:extLst>
            <a:ext uri="{FF2B5EF4-FFF2-40B4-BE49-F238E27FC236}">
              <a16:creationId xmlns:a16="http://schemas.microsoft.com/office/drawing/2014/main" id="{00000000-0008-0000-0C00-000032000000}"/>
            </a:ext>
          </a:extLst>
        </xdr:cNvPr>
        <xdr:cNvGrpSpPr/>
      </xdr:nvGrpSpPr>
      <xdr:grpSpPr>
        <a:xfrm>
          <a:off x="3981450" y="1228725"/>
          <a:ext cx="4676775" cy="304800"/>
          <a:chOff x="-3028950" y="819150"/>
          <a:chExt cx="12121109" cy="1057275"/>
        </a:xfrm>
        <a:noFill/>
      </xdr:grpSpPr>
      <xdr:sp macro="" textlink="">
        <xdr:nvSpPr>
          <xdr:cNvPr id="51" name="Retângulo 50">
            <a:extLst>
              <a:ext uri="{FF2B5EF4-FFF2-40B4-BE49-F238E27FC236}">
                <a16:creationId xmlns:a16="http://schemas.microsoft.com/office/drawing/2014/main" id="{00000000-0008-0000-0C00-000033000000}"/>
              </a:ext>
            </a:extLst>
          </xdr:cNvPr>
          <xdr:cNvSpPr>
            <a:spLocks noChangeAspect="1"/>
          </xdr:cNvSpPr>
        </xdr:nvSpPr>
        <xdr:spPr>
          <a:xfrm>
            <a:off x="-3028950" y="819150"/>
            <a:ext cx="11744324" cy="1057275"/>
          </a:xfrm>
          <a:prstGeom prst="rect">
            <a:avLst/>
          </a:prstGeom>
          <a:grp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3200" i="0">
                <a:solidFill>
                  <a:srgbClr val="002060"/>
                </a:solidFill>
                <a:latin typeface="Colonna MT" panose="04020805060202030203" pitchFamily="82" charset="0"/>
                <a:ea typeface="+mn-ea"/>
                <a:cs typeface="+mn-cs"/>
              </a:rPr>
              <a:t>Cadastro</a:t>
            </a:r>
            <a:r>
              <a:rPr lang="pt-BR" sz="3200" i="0" baseline="0">
                <a:solidFill>
                  <a:srgbClr val="002060"/>
                </a:solidFill>
                <a:latin typeface="Colonna MT" panose="04020805060202030203" pitchFamily="82" charset="0"/>
                <a:ea typeface="+mn-ea"/>
                <a:cs typeface="+mn-cs"/>
              </a:rPr>
              <a:t> de Despesas</a:t>
            </a:r>
            <a:endParaRPr lang="pt-BR" sz="3200" i="0">
              <a:solidFill>
                <a:srgbClr val="002060"/>
              </a:solidFill>
              <a:latin typeface="Colonna MT" panose="04020805060202030203" pitchFamily="82" charset="0"/>
              <a:ea typeface="+mn-ea"/>
              <a:cs typeface="+mn-cs"/>
            </a:endParaRPr>
          </a:p>
        </xdr:txBody>
      </xdr:sp>
      <xdr:sp macro="" textlink="">
        <xdr:nvSpPr>
          <xdr:cNvPr id="52" name="Fluxograma: Atraso 51">
            <a:extLst>
              <a:ext uri="{FF2B5EF4-FFF2-40B4-BE49-F238E27FC236}">
                <a16:creationId xmlns:a16="http://schemas.microsoft.com/office/drawing/2014/main" id="{00000000-0008-0000-0C00-000034000000}"/>
              </a:ext>
            </a:extLst>
          </xdr:cNvPr>
          <xdr:cNvSpPr>
            <a:spLocks noChangeAspect="1"/>
          </xdr:cNvSpPr>
        </xdr:nvSpPr>
        <xdr:spPr>
          <a:xfrm>
            <a:off x="8715374" y="828675"/>
            <a:ext cx="376785" cy="1047750"/>
          </a:xfrm>
          <a:prstGeom prst="flowChartDelay">
            <a:avLst/>
          </a:prstGeom>
          <a:grp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600">
              <a:solidFill>
                <a:srgbClr val="640000"/>
              </a:solidFill>
              <a:latin typeface="Colonna MT" panose="04020805060202030203" pitchFamily="82" charset="0"/>
              <a:ea typeface="+mn-ea"/>
              <a:cs typeface="+mn-cs"/>
            </a:endParaRPr>
          </a:p>
        </xdr:txBody>
      </xdr:sp>
    </xdr:grpSp>
    <xdr:clientData/>
  </xdr:twoCellAnchor>
  <xdr:twoCellAnchor editAs="absolute">
    <xdr:from>
      <xdr:col>0</xdr:col>
      <xdr:colOff>38100</xdr:colOff>
      <xdr:row>5</xdr:row>
      <xdr:rowOff>57150</xdr:rowOff>
    </xdr:from>
    <xdr:to>
      <xdr:col>2</xdr:col>
      <xdr:colOff>419100</xdr:colOff>
      <xdr:row>7</xdr:row>
      <xdr:rowOff>66675</xdr:rowOff>
    </xdr:to>
    <xdr:sp macro="[0]!Inserir_despesas" textlink="">
      <xdr:nvSpPr>
        <xdr:cNvPr id="56" name="Fluxograma: Terminação 55">
          <a:extLst>
            <a:ext uri="{FF2B5EF4-FFF2-40B4-BE49-F238E27FC236}">
              <a16:creationId xmlns:a16="http://schemas.microsoft.com/office/drawing/2014/main" id="{00000000-0008-0000-0C00-000038000000}"/>
            </a:ext>
          </a:extLst>
        </xdr:cNvPr>
        <xdr:cNvSpPr/>
      </xdr:nvSpPr>
      <xdr:spPr>
        <a:xfrm>
          <a:off x="38100" y="1104900"/>
          <a:ext cx="1800225" cy="390525"/>
        </a:xfrm>
        <a:prstGeom prst="flowChartTerminator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       Inserir</a:t>
          </a:r>
          <a:r>
            <a:rPr lang="pt-BR" sz="1100" b="1" baseline="0">
              <a:solidFill>
                <a:schemeClr val="bg1"/>
              </a:solidFill>
            </a:rPr>
            <a:t> Despesa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0</xdr:col>
      <xdr:colOff>180976</xdr:colOff>
      <xdr:row>5</xdr:row>
      <xdr:rowOff>104775</xdr:rowOff>
    </xdr:from>
    <xdr:to>
      <xdr:col>0</xdr:col>
      <xdr:colOff>473298</xdr:colOff>
      <xdr:row>7</xdr:row>
      <xdr:rowOff>19050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0C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0976" y="1152525"/>
          <a:ext cx="292322" cy="295275"/>
        </a:xfrm>
        <a:prstGeom prst="rect">
          <a:avLst/>
        </a:prstGeom>
      </xdr:spPr>
    </xdr:pic>
    <xdr:clientData/>
  </xdr:twoCellAnchor>
  <xdr:twoCellAnchor>
    <xdr:from>
      <xdr:col>0</xdr:col>
      <xdr:colOff>19051</xdr:colOff>
      <xdr:row>0</xdr:row>
      <xdr:rowOff>95250</xdr:rowOff>
    </xdr:from>
    <xdr:to>
      <xdr:col>2</xdr:col>
      <xdr:colOff>293530</xdr:colOff>
      <xdr:row>4</xdr:row>
      <xdr:rowOff>65839</xdr:rowOff>
    </xdr:to>
    <xdr:grpSp>
      <xdr:nvGrpSpPr>
        <xdr:cNvPr id="57" name="Agrupar 56">
          <a:extLst>
            <a:ext uri="{FF2B5EF4-FFF2-40B4-BE49-F238E27FC236}">
              <a16:creationId xmlns:a16="http://schemas.microsoft.com/office/drawing/2014/main" id="{00000000-0008-0000-0C00-000039000000}"/>
            </a:ext>
          </a:extLst>
        </xdr:cNvPr>
        <xdr:cNvGrpSpPr/>
      </xdr:nvGrpSpPr>
      <xdr:grpSpPr>
        <a:xfrm>
          <a:off x="19051" y="95250"/>
          <a:ext cx="1693704" cy="808789"/>
          <a:chOff x="1519281" y="1759058"/>
          <a:chExt cx="8754120" cy="1738273"/>
        </a:xfrm>
      </xdr:grpSpPr>
      <xdr:sp macro="" textlink="">
        <xdr:nvSpPr>
          <xdr:cNvPr id="58" name="Retângulo 57">
            <a:extLst>
              <a:ext uri="{FF2B5EF4-FFF2-40B4-BE49-F238E27FC236}">
                <a16:creationId xmlns:a16="http://schemas.microsoft.com/office/drawing/2014/main" id="{00000000-0008-0000-0C00-00003A000000}"/>
              </a:ext>
            </a:extLst>
          </xdr:cNvPr>
          <xdr:cNvSpPr/>
        </xdr:nvSpPr>
        <xdr:spPr>
          <a:xfrm>
            <a:off x="3959188" y="1759058"/>
            <a:ext cx="4480405" cy="576593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marL="0" indent="0" algn="ctr"/>
            <a:r>
              <a:rPr lang="pt-BR" sz="1050" b="1" cap="none" spc="0">
                <a:ln w="10160">
                  <a:noFill/>
                  <a:prstDash val="solid"/>
                </a:ln>
                <a:solidFill>
                  <a:schemeClr val="bg1">
                    <a:lumMod val="65000"/>
                  </a:schemeClr>
                </a:solidFill>
                <a:effectLst>
                  <a:outerShdw blurRad="38100" dist="22860" dir="5400000" algn="tl" rotWithShape="0">
                    <a:srgbClr val="000000">
                      <a:alpha val="30000"/>
                    </a:srgbClr>
                  </a:outerShdw>
                </a:effectLst>
                <a:latin typeface="Teutonic No3" panose="02000000000000000000" pitchFamily="2" charset="0"/>
                <a:ea typeface="+mn-ea"/>
                <a:cs typeface="+mn-cs"/>
              </a:rPr>
              <a:t>Confeccoes</a:t>
            </a:r>
            <a:endParaRPr lang="pt-BR" sz="3200" b="1" cap="none" spc="0">
              <a:ln w="10160">
                <a:noFill/>
                <a:prstDash val="solid"/>
              </a:ln>
              <a:solidFill>
                <a:schemeClr val="bg1">
                  <a:lumMod val="65000"/>
                </a:schemeClr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Teutonic No3" panose="02000000000000000000" pitchFamily="2" charset="0"/>
              <a:ea typeface="+mn-ea"/>
              <a:cs typeface="+mn-cs"/>
            </a:endParaRPr>
          </a:p>
        </xdr:txBody>
      </xdr:sp>
      <xdr:sp macro="" textlink="">
        <xdr:nvSpPr>
          <xdr:cNvPr id="59" name="Retângulo 58">
            <a:extLst>
              <a:ext uri="{FF2B5EF4-FFF2-40B4-BE49-F238E27FC236}">
                <a16:creationId xmlns:a16="http://schemas.microsoft.com/office/drawing/2014/main" id="{00000000-0008-0000-0C00-00003B000000}"/>
              </a:ext>
            </a:extLst>
          </xdr:cNvPr>
          <xdr:cNvSpPr/>
        </xdr:nvSpPr>
        <xdr:spPr>
          <a:xfrm>
            <a:off x="1519281" y="2147080"/>
            <a:ext cx="8754120" cy="1350251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3200" b="1" cap="none" spc="0">
                <a:ln w="10160">
                  <a:noFill/>
                  <a:prstDash val="solid"/>
                </a:ln>
                <a:solidFill>
                  <a:schemeClr val="bg1">
                    <a:lumMod val="65000"/>
                  </a:schemeClr>
                </a:solidFill>
                <a:effectLst>
                  <a:outerShdw blurRad="38100" dist="22860" dir="5400000" algn="tl" rotWithShape="0">
                    <a:srgbClr val="000000">
                      <a:alpha val="30000"/>
                    </a:srgbClr>
                  </a:outerShdw>
                </a:effectLst>
                <a:latin typeface="Teutonic No3" panose="02000000000000000000" pitchFamily="2" charset="0"/>
              </a:rPr>
              <a:t>Dedicar</a:t>
            </a:r>
            <a:endParaRPr lang="pt-BR" sz="4000" b="1" cap="none" spc="0">
              <a:ln w="10160">
                <a:noFill/>
                <a:prstDash val="solid"/>
              </a:ln>
              <a:solidFill>
                <a:schemeClr val="bg1">
                  <a:lumMod val="65000"/>
                </a:schemeClr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Teutonic No3" panose="02000000000000000000" pitchFamily="2" charset="0"/>
            </a:endParaRPr>
          </a:p>
        </xdr:txBody>
      </xdr:sp>
    </xdr:grpSp>
    <xdr:clientData/>
  </xdr:twoCellAnchor>
  <xdr:twoCellAnchor editAs="absolute">
    <xdr:from>
      <xdr:col>10</xdr:col>
      <xdr:colOff>142875</xdr:colOff>
      <xdr:row>5</xdr:row>
      <xdr:rowOff>47625</xdr:rowOff>
    </xdr:from>
    <xdr:to>
      <xdr:col>11</xdr:col>
      <xdr:colOff>66749</xdr:colOff>
      <xdr:row>7</xdr:row>
      <xdr:rowOff>104836</xdr:rowOff>
    </xdr:to>
    <xdr:pic macro="[0]!impressao">
      <xdr:nvPicPr>
        <xdr:cNvPr id="60" name="Imagem 59">
          <a:extLst>
            <a:ext uri="{FF2B5EF4-FFF2-40B4-BE49-F238E27FC236}">
              <a16:creationId xmlns:a16="http://schemas.microsoft.com/office/drawing/2014/main" id="{00000000-0008-0000-0C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11410950" y="1095375"/>
          <a:ext cx="533474" cy="438211"/>
        </a:xfrm>
        <a:prstGeom prst="rect">
          <a:avLst/>
        </a:prstGeom>
      </xdr:spPr>
    </xdr:pic>
    <xdr:clientData fPrintsWithSheet="0"/>
  </xdr:twoCellAnchor>
  <xdr:twoCellAnchor editAs="absolute">
    <xdr:from>
      <xdr:col>9</xdr:col>
      <xdr:colOff>85725</xdr:colOff>
      <xdr:row>0</xdr:row>
      <xdr:rowOff>47625</xdr:rowOff>
    </xdr:from>
    <xdr:to>
      <xdr:col>10</xdr:col>
      <xdr:colOff>466725</xdr:colOff>
      <xdr:row>3</xdr:row>
      <xdr:rowOff>57150</xdr:rowOff>
    </xdr:to>
    <xdr:grpSp>
      <xdr:nvGrpSpPr>
        <xdr:cNvPr id="63" name="Agrupar 62">
          <a:extLst>
            <a:ext uri="{FF2B5EF4-FFF2-40B4-BE49-F238E27FC236}">
              <a16:creationId xmlns:a16="http://schemas.microsoft.com/office/drawing/2014/main" id="{00000000-0008-0000-0C00-00003F000000}"/>
            </a:ext>
          </a:extLst>
        </xdr:cNvPr>
        <xdr:cNvGrpSpPr/>
      </xdr:nvGrpSpPr>
      <xdr:grpSpPr>
        <a:xfrm>
          <a:off x="10744200" y="47625"/>
          <a:ext cx="990600" cy="638175"/>
          <a:chOff x="10797137" y="47625"/>
          <a:chExt cx="990600" cy="638175"/>
        </a:xfrm>
      </xdr:grpSpPr>
      <xdr:sp macro="[0]!producao" textlink="">
        <xdr:nvSpPr>
          <xdr:cNvPr id="64" name="Retângulo: Cantos Arredondados 63">
            <a:extLst>
              <a:ext uri="{FF2B5EF4-FFF2-40B4-BE49-F238E27FC236}">
                <a16:creationId xmlns:a16="http://schemas.microsoft.com/office/drawing/2014/main" id="{00000000-0008-0000-0C00-000040000000}"/>
              </a:ext>
            </a:extLst>
          </xdr:cNvPr>
          <xdr:cNvSpPr>
            <a:spLocks/>
          </xdr:cNvSpPr>
        </xdr:nvSpPr>
        <xdr:spPr>
          <a:xfrm>
            <a:off x="10797137" y="47625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Produção</a:t>
            </a:r>
          </a:p>
        </xdr:txBody>
      </xdr:sp>
      <xdr:pic macro="[0]!producao">
        <xdr:nvPicPr>
          <xdr:cNvPr id="65" name="Imagem 64">
            <a:extLst>
              <a:ext uri="{FF2B5EF4-FFF2-40B4-BE49-F238E27FC236}">
                <a16:creationId xmlns:a16="http://schemas.microsoft.com/office/drawing/2014/main" id="{00000000-0008-0000-0C00-00004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6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27">
                    <a14:imgEffect>
                      <a14:colorTemperature colorTemp="8284"/>
                    </a14:imgEffect>
                    <a14:imgEffect>
                      <a14:brightnessContrast bright="35000" contrast="4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10978486" y="104776"/>
            <a:ext cx="661064" cy="352424"/>
          </a:xfrm>
          <a:prstGeom prst="rect">
            <a:avLst/>
          </a:prstGeom>
          <a:noFill/>
          <a:ln>
            <a:noFill/>
          </a:ln>
        </xdr:spPr>
      </xdr:pic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19049</xdr:rowOff>
    </xdr:from>
    <xdr:to>
      <xdr:col>20</xdr:col>
      <xdr:colOff>219075</xdr:colOff>
      <xdr:row>33</xdr:row>
      <xdr:rowOff>180974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>
          <a:spLocks noChangeAspect="1"/>
        </xdr:cNvSpPr>
      </xdr:nvSpPr>
      <xdr:spPr>
        <a:xfrm>
          <a:off x="0" y="19049"/>
          <a:ext cx="12153900" cy="654367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tile tx="0" ty="0" sx="100000" sy="100000" flip="none" algn="tl"/>
        </a:blip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19</xdr:col>
      <xdr:colOff>419099</xdr:colOff>
      <xdr:row>5</xdr:row>
      <xdr:rowOff>9525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>
          <a:spLocks noChangeAspect="1"/>
        </xdr:cNvSpPr>
      </xdr:nvSpPr>
      <xdr:spPr>
        <a:xfrm>
          <a:off x="0" y="0"/>
          <a:ext cx="11744324" cy="1057275"/>
        </a:xfrm>
        <a:prstGeom prst="rect">
          <a:avLst/>
        </a:prstGeom>
        <a:solidFill>
          <a:srgbClr val="002060">
            <a:alpha val="86000"/>
          </a:srgb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19</xdr:col>
      <xdr:colOff>419099</xdr:colOff>
      <xdr:row>0</xdr:row>
      <xdr:rowOff>0</xdr:rowOff>
    </xdr:from>
    <xdr:to>
      <xdr:col>20</xdr:col>
      <xdr:colOff>186284</xdr:colOff>
      <xdr:row>5</xdr:row>
      <xdr:rowOff>0</xdr:rowOff>
    </xdr:to>
    <xdr:sp macro="" textlink="">
      <xdr:nvSpPr>
        <xdr:cNvPr id="4" name="Fluxograma: Atraso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>
          <a:spLocks noChangeAspect="1"/>
        </xdr:cNvSpPr>
      </xdr:nvSpPr>
      <xdr:spPr>
        <a:xfrm>
          <a:off x="11744324" y="0"/>
          <a:ext cx="376785" cy="1047750"/>
        </a:xfrm>
        <a:prstGeom prst="flowChartDelay">
          <a:avLst/>
        </a:prstGeom>
        <a:solidFill>
          <a:srgbClr val="002060">
            <a:alpha val="86000"/>
          </a:srgb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3</xdr:col>
      <xdr:colOff>81512</xdr:colOff>
      <xdr:row>0</xdr:row>
      <xdr:rowOff>38099</xdr:rowOff>
    </xdr:from>
    <xdr:to>
      <xdr:col>4</xdr:col>
      <xdr:colOff>462512</xdr:colOff>
      <xdr:row>3</xdr:row>
      <xdr:rowOff>47624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GrpSpPr>
          <a:grpSpLocks noChangeAspect="1"/>
        </xdr:cNvGrpSpPr>
      </xdr:nvGrpSpPr>
      <xdr:grpSpPr>
        <a:xfrm>
          <a:off x="1910312" y="38099"/>
          <a:ext cx="990600" cy="638175"/>
          <a:chOff x="1843637" y="38099"/>
          <a:chExt cx="990600" cy="638175"/>
        </a:xfrm>
      </xdr:grpSpPr>
      <xdr:sp macro="[0]!menu_1" textlink="">
        <xdr:nvSpPr>
          <xdr:cNvPr id="6" name="Retângulo: Cantos Arredondados 5">
            <a:extLst>
              <a:ext uri="{FF2B5EF4-FFF2-40B4-BE49-F238E27FC236}">
                <a16:creationId xmlns:a16="http://schemas.microsoft.com/office/drawing/2014/main" id="{00000000-0008-0000-0D00-000006000000}"/>
              </a:ext>
            </a:extLst>
          </xdr:cNvPr>
          <xdr:cNvSpPr>
            <a:spLocks/>
          </xdr:cNvSpPr>
        </xdr:nvSpPr>
        <xdr:spPr>
          <a:xfrm>
            <a:off x="1843637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Menu</a:t>
            </a:r>
          </a:p>
        </xdr:txBody>
      </xdr:sp>
      <xdr:pic macro="[0]!menu_1">
        <xdr:nvPicPr>
          <xdr:cNvPr id="7" name="Gráfico 6" descr="Início com preenchimento sólido">
            <a:extLst>
              <a:ext uri="{FF2B5EF4-FFF2-40B4-BE49-F238E27FC236}">
                <a16:creationId xmlns:a16="http://schemas.microsoft.com/office/drawing/2014/main" id="{00000000-0008-0000-0D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105536" y="38100"/>
            <a:ext cx="504000" cy="369976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510136</xdr:colOff>
      <xdr:row>0</xdr:row>
      <xdr:rowOff>57150</xdr:rowOff>
    </xdr:from>
    <xdr:to>
      <xdr:col>2</xdr:col>
      <xdr:colOff>510136</xdr:colOff>
      <xdr:row>2</xdr:row>
      <xdr:rowOff>159000</xdr:rowOff>
    </xdr:to>
    <xdr:cxnSp macro="">
      <xdr:nvCxnSpPr>
        <xdr:cNvPr id="8" name="Conector reto 7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CxnSpPr>
          <a:cxnSpLocks noChangeAspect="1"/>
        </xdr:cNvCxnSpPr>
      </xdr:nvCxnSpPr>
      <xdr:spPr>
        <a:xfrm>
          <a:off x="1729336" y="57150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5311</xdr:colOff>
      <xdr:row>0</xdr:row>
      <xdr:rowOff>66675</xdr:rowOff>
    </xdr:from>
    <xdr:to>
      <xdr:col>5</xdr:col>
      <xdr:colOff>5311</xdr:colOff>
      <xdr:row>2</xdr:row>
      <xdr:rowOff>168525</xdr:rowOff>
    </xdr:to>
    <xdr:cxnSp macro="">
      <xdr:nvCxnSpPr>
        <xdr:cNvPr id="9" name="Conector reto 8">
          <a:extLst>
            <a:ext uri="{FF2B5EF4-FFF2-40B4-BE49-F238E27FC236}">
              <a16:creationId xmlns:a16="http://schemas.microsoft.com/office/drawing/2014/main" id="{00000000-0008-0000-0D00-000009000000}"/>
            </a:ext>
          </a:extLst>
        </xdr:cNvPr>
        <xdr:cNvCxnSpPr>
          <a:cxnSpLocks noChangeAspect="1"/>
        </xdr:cNvCxnSpPr>
      </xdr:nvCxnSpPr>
      <xdr:spPr>
        <a:xfrm>
          <a:off x="3053311" y="66675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7</xdr:col>
      <xdr:colOff>548236</xdr:colOff>
      <xdr:row>0</xdr:row>
      <xdr:rowOff>66675</xdr:rowOff>
    </xdr:from>
    <xdr:to>
      <xdr:col>7</xdr:col>
      <xdr:colOff>548236</xdr:colOff>
      <xdr:row>2</xdr:row>
      <xdr:rowOff>187575</xdr:rowOff>
    </xdr:to>
    <xdr:cxnSp macro="">
      <xdr:nvCxnSpPr>
        <xdr:cNvPr id="10" name="Conector reto 9">
          <a:extLst>
            <a:ext uri="{FF2B5EF4-FFF2-40B4-BE49-F238E27FC236}">
              <a16:creationId xmlns:a16="http://schemas.microsoft.com/office/drawing/2014/main" id="{00000000-0008-0000-0D00-00000A000000}"/>
            </a:ext>
          </a:extLst>
        </xdr:cNvPr>
        <xdr:cNvCxnSpPr>
          <a:cxnSpLocks noChangeAspect="1"/>
        </xdr:cNvCxnSpPr>
      </xdr:nvCxnSpPr>
      <xdr:spPr>
        <a:xfrm>
          <a:off x="4558261" y="66675"/>
          <a:ext cx="0" cy="54000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224386</xdr:colOff>
      <xdr:row>0</xdr:row>
      <xdr:rowOff>66675</xdr:rowOff>
    </xdr:from>
    <xdr:to>
      <xdr:col>10</xdr:col>
      <xdr:colOff>224386</xdr:colOff>
      <xdr:row>2</xdr:row>
      <xdr:rowOff>168525</xdr:rowOff>
    </xdr:to>
    <xdr:cxnSp macro="">
      <xdr:nvCxnSpPr>
        <xdr:cNvPr id="11" name="Conector reto 10"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CxnSpPr>
          <a:cxnSpLocks noChangeAspect="1"/>
        </xdr:cNvCxnSpPr>
      </xdr:nvCxnSpPr>
      <xdr:spPr>
        <a:xfrm>
          <a:off x="6063211" y="66675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529186</xdr:colOff>
      <xdr:row>0</xdr:row>
      <xdr:rowOff>66675</xdr:rowOff>
    </xdr:from>
    <xdr:to>
      <xdr:col>12</xdr:col>
      <xdr:colOff>529186</xdr:colOff>
      <xdr:row>2</xdr:row>
      <xdr:rowOff>168525</xdr:rowOff>
    </xdr:to>
    <xdr:cxnSp macro="">
      <xdr:nvCxnSpPr>
        <xdr:cNvPr id="12" name="Conector reto 11">
          <a:extLst>
            <a:ext uri="{FF2B5EF4-FFF2-40B4-BE49-F238E27FC236}">
              <a16:creationId xmlns:a16="http://schemas.microsoft.com/office/drawing/2014/main" id="{00000000-0008-0000-0D00-00000C000000}"/>
            </a:ext>
          </a:extLst>
        </xdr:cNvPr>
        <xdr:cNvCxnSpPr>
          <a:cxnSpLocks noChangeAspect="1"/>
        </xdr:cNvCxnSpPr>
      </xdr:nvCxnSpPr>
      <xdr:spPr>
        <a:xfrm>
          <a:off x="7587211" y="66675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205336</xdr:colOff>
      <xdr:row>0</xdr:row>
      <xdr:rowOff>66675</xdr:rowOff>
    </xdr:from>
    <xdr:to>
      <xdr:col>15</xdr:col>
      <xdr:colOff>205336</xdr:colOff>
      <xdr:row>2</xdr:row>
      <xdr:rowOff>168525</xdr:rowOff>
    </xdr:to>
    <xdr:cxnSp macro="">
      <xdr:nvCxnSpPr>
        <xdr:cNvPr id="13" name="Conector reto 12">
          <a:extLst>
            <a:ext uri="{FF2B5EF4-FFF2-40B4-BE49-F238E27FC236}">
              <a16:creationId xmlns:a16="http://schemas.microsoft.com/office/drawing/2014/main" id="{00000000-0008-0000-0D00-00000D000000}"/>
            </a:ext>
          </a:extLst>
        </xdr:cNvPr>
        <xdr:cNvCxnSpPr>
          <a:cxnSpLocks noChangeAspect="1"/>
        </xdr:cNvCxnSpPr>
      </xdr:nvCxnSpPr>
      <xdr:spPr>
        <a:xfrm>
          <a:off x="9092161" y="66675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272012</xdr:colOff>
      <xdr:row>0</xdr:row>
      <xdr:rowOff>38099</xdr:rowOff>
    </xdr:from>
    <xdr:to>
      <xdr:col>7</xdr:col>
      <xdr:colOff>300587</xdr:colOff>
      <xdr:row>3</xdr:row>
      <xdr:rowOff>47624</xdr:rowOff>
    </xdr:to>
    <xdr:grpSp>
      <xdr:nvGrpSpPr>
        <xdr:cNvPr id="14" name="Agrupar 13">
          <a:extLst>
            <a:ext uri="{FF2B5EF4-FFF2-40B4-BE49-F238E27FC236}">
              <a16:creationId xmlns:a16="http://schemas.microsoft.com/office/drawing/2014/main" id="{00000000-0008-0000-0D00-00000E000000}"/>
            </a:ext>
          </a:extLst>
        </xdr:cNvPr>
        <xdr:cNvGrpSpPr>
          <a:grpSpLocks noChangeAspect="1"/>
        </xdr:cNvGrpSpPr>
      </xdr:nvGrpSpPr>
      <xdr:grpSpPr>
        <a:xfrm>
          <a:off x="3320012" y="38099"/>
          <a:ext cx="990600" cy="638175"/>
          <a:chOff x="3320012" y="38099"/>
          <a:chExt cx="990600" cy="638175"/>
        </a:xfrm>
      </xdr:grpSpPr>
      <xdr:sp macro="[0]!menu_2" textlink="">
        <xdr:nvSpPr>
          <xdr:cNvPr id="15" name="Retângulo: Cantos Arredondados 14">
            <a:extLst>
              <a:ext uri="{FF2B5EF4-FFF2-40B4-BE49-F238E27FC236}">
                <a16:creationId xmlns:a16="http://schemas.microsoft.com/office/drawing/2014/main" id="{00000000-0008-0000-0D00-00000F000000}"/>
              </a:ext>
            </a:extLst>
          </xdr:cNvPr>
          <xdr:cNvSpPr>
            <a:spLocks/>
          </xdr:cNvSpPr>
        </xdr:nvSpPr>
        <xdr:spPr>
          <a:xfrm>
            <a:off x="3320012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Cadastro</a:t>
            </a:r>
          </a:p>
        </xdr:txBody>
      </xdr:sp>
      <xdr:pic macro="[0]!menu_2">
        <xdr:nvPicPr>
          <xdr:cNvPr id="16" name="Gráfico 15" descr="Ciclo com pessoas com preenchimento sólido">
            <a:extLst>
              <a:ext uri="{FF2B5EF4-FFF2-40B4-BE49-F238E27FC236}">
                <a16:creationId xmlns:a16="http://schemas.microsoft.com/office/drawing/2014/main" id="{00000000-0008-0000-0D00-000010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3577186" y="38100"/>
            <a:ext cx="504000" cy="370651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205337</xdr:colOff>
      <xdr:row>0</xdr:row>
      <xdr:rowOff>38099</xdr:rowOff>
    </xdr:from>
    <xdr:to>
      <xdr:col>9</xdr:col>
      <xdr:colOff>586337</xdr:colOff>
      <xdr:row>3</xdr:row>
      <xdr:rowOff>47624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00000000-0008-0000-0D00-000011000000}"/>
            </a:ext>
          </a:extLst>
        </xdr:cNvPr>
        <xdr:cNvGrpSpPr>
          <a:grpSpLocks noChangeAspect="1"/>
        </xdr:cNvGrpSpPr>
      </xdr:nvGrpSpPr>
      <xdr:grpSpPr>
        <a:xfrm>
          <a:off x="4824962" y="38099"/>
          <a:ext cx="990600" cy="638175"/>
          <a:chOff x="4824962" y="38099"/>
          <a:chExt cx="990600" cy="638175"/>
        </a:xfrm>
      </xdr:grpSpPr>
      <xdr:sp macro="[0]!relatorios" textlink="">
        <xdr:nvSpPr>
          <xdr:cNvPr id="18" name="Retângulo: Cantos Arredondados 17">
            <a:extLst>
              <a:ext uri="{FF2B5EF4-FFF2-40B4-BE49-F238E27FC236}">
                <a16:creationId xmlns:a16="http://schemas.microsoft.com/office/drawing/2014/main" id="{00000000-0008-0000-0D00-000012000000}"/>
              </a:ext>
            </a:extLst>
          </xdr:cNvPr>
          <xdr:cNvSpPr>
            <a:spLocks/>
          </xdr:cNvSpPr>
        </xdr:nvSpPr>
        <xdr:spPr>
          <a:xfrm>
            <a:off x="4824962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2000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Relatórios</a:t>
            </a:r>
          </a:p>
        </xdr:txBody>
      </xdr:sp>
      <xdr:pic macro="[0]!relatorios">
        <xdr:nvPicPr>
          <xdr:cNvPr id="19" name="Gráfico 18" descr="Pesquisa com preenchimento sólido">
            <a:extLst>
              <a:ext uri="{FF2B5EF4-FFF2-40B4-BE49-F238E27FC236}">
                <a16:creationId xmlns:a16="http://schemas.microsoft.com/office/drawing/2014/main" id="{00000000-0008-0000-0D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5153025" y="76200"/>
            <a:ext cx="371475" cy="36195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557761</xdr:colOff>
      <xdr:row>3</xdr:row>
      <xdr:rowOff>95250</xdr:rowOff>
    </xdr:from>
    <xdr:to>
      <xdr:col>19</xdr:col>
      <xdr:colOff>600075</xdr:colOff>
      <xdr:row>4</xdr:row>
      <xdr:rowOff>200025</xdr:rowOff>
    </xdr:to>
    <xdr:sp macro="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00000000-0008-0000-0D00-000015000000}"/>
            </a:ext>
          </a:extLst>
        </xdr:cNvPr>
        <xdr:cNvSpPr>
          <a:spLocks noChangeAspect="1"/>
        </xdr:cNvSpPr>
      </xdr:nvSpPr>
      <xdr:spPr>
        <a:xfrm>
          <a:off x="1776961" y="723900"/>
          <a:ext cx="10148339" cy="314325"/>
        </a:xfrm>
        <a:prstGeom prst="roundRect">
          <a:avLst>
            <a:gd name="adj" fmla="val 17778"/>
          </a:avLst>
        </a:prstGeom>
        <a:solidFill>
          <a:schemeClr val="bg1">
            <a:lumMod val="85000"/>
            <a:alpha val="30000"/>
          </a:schemeClr>
        </a:solidFill>
        <a:ln>
          <a:noFill/>
        </a:ln>
        <a:effectLst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ctr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3</xdr:col>
      <xdr:colOff>66674</xdr:colOff>
      <xdr:row>3</xdr:row>
      <xdr:rowOff>95249</xdr:rowOff>
    </xdr:from>
    <xdr:to>
      <xdr:col>5</xdr:col>
      <xdr:colOff>215474</xdr:colOff>
      <xdr:row>5</xdr:row>
      <xdr:rowOff>149</xdr:rowOff>
    </xdr:to>
    <xdr:grpSp>
      <xdr:nvGrpSpPr>
        <xdr:cNvPr id="22" name="Agrupar 21">
          <a:extLst>
            <a:ext uri="{FF2B5EF4-FFF2-40B4-BE49-F238E27FC236}">
              <a16:creationId xmlns:a16="http://schemas.microsoft.com/office/drawing/2014/main" id="{00000000-0008-0000-0D00-000016000000}"/>
            </a:ext>
          </a:extLst>
        </xdr:cNvPr>
        <xdr:cNvGrpSpPr>
          <a:grpSpLocks noChangeAspect="1"/>
        </xdr:cNvGrpSpPr>
      </xdr:nvGrpSpPr>
      <xdr:grpSpPr>
        <a:xfrm>
          <a:off x="1895474" y="723899"/>
          <a:ext cx="1368000" cy="324000"/>
          <a:chOff x="3853411" y="1495426"/>
          <a:chExt cx="1385339" cy="342900"/>
        </a:xfrm>
      </xdr:grpSpPr>
      <xdr:sp macro="[0]!rel_colab" textlink="">
        <xdr:nvSpPr>
          <xdr:cNvPr id="23" name="Retângulo: Cantos Arredondados 22">
            <a:extLst>
              <a:ext uri="{FF2B5EF4-FFF2-40B4-BE49-F238E27FC236}">
                <a16:creationId xmlns:a16="http://schemas.microsoft.com/office/drawing/2014/main" id="{00000000-0008-0000-0D00-000017000000}"/>
              </a:ext>
            </a:extLst>
          </xdr:cNvPr>
          <xdr:cNvSpPr>
            <a:spLocks/>
          </xdr:cNvSpPr>
        </xdr:nvSpPr>
        <xdr:spPr>
          <a:xfrm>
            <a:off x="3853411" y="1524001"/>
            <a:ext cx="1385339" cy="285750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2200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        Colaboradores    </a:t>
            </a:r>
          </a:p>
        </xdr:txBody>
      </xdr:sp>
      <xdr:pic macro="[0]!rel_colab">
        <xdr:nvPicPr>
          <xdr:cNvPr id="24" name="Gráfico 23" descr="Usuários com preenchimento sólido">
            <a:extLst>
              <a:ext uri="{FF2B5EF4-FFF2-40B4-BE49-F238E27FC236}">
                <a16:creationId xmlns:a16="http://schemas.microsoft.com/office/drawing/2014/main" id="{00000000-0008-0000-0D00-00001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3914414" y="1495426"/>
            <a:ext cx="342900" cy="342900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352424</xdr:colOff>
      <xdr:row>3</xdr:row>
      <xdr:rowOff>76200</xdr:rowOff>
    </xdr:from>
    <xdr:to>
      <xdr:col>8</xdr:col>
      <xdr:colOff>352425</xdr:colOff>
      <xdr:row>4</xdr:row>
      <xdr:rowOff>190650</xdr:rowOff>
    </xdr:to>
    <xdr:grpSp>
      <xdr:nvGrpSpPr>
        <xdr:cNvPr id="25" name="Agrupar 24">
          <a:extLst>
            <a:ext uri="{FF2B5EF4-FFF2-40B4-BE49-F238E27FC236}">
              <a16:creationId xmlns:a16="http://schemas.microsoft.com/office/drawing/2014/main" id="{00000000-0008-0000-0D00-000019000000}"/>
            </a:ext>
          </a:extLst>
        </xdr:cNvPr>
        <xdr:cNvGrpSpPr>
          <a:grpSpLocks noChangeAspect="1"/>
        </xdr:cNvGrpSpPr>
      </xdr:nvGrpSpPr>
      <xdr:grpSpPr>
        <a:xfrm>
          <a:off x="3400424" y="704850"/>
          <a:ext cx="1571626" cy="324000"/>
          <a:chOff x="4171949" y="695325"/>
          <a:chExt cx="1385339" cy="342000"/>
        </a:xfrm>
      </xdr:grpSpPr>
      <xdr:sp macro="[0]!rel_funcao" textlink="">
        <xdr:nvSpPr>
          <xdr:cNvPr id="26" name="Retângulo: Cantos Arredondados 25">
            <a:extLst>
              <a:ext uri="{FF2B5EF4-FFF2-40B4-BE49-F238E27FC236}">
                <a16:creationId xmlns:a16="http://schemas.microsoft.com/office/drawing/2014/main" id="{00000000-0008-0000-0D00-00001A000000}"/>
              </a:ext>
            </a:extLst>
          </xdr:cNvPr>
          <xdr:cNvSpPr>
            <a:spLocks/>
          </xdr:cNvSpPr>
        </xdr:nvSpPr>
        <xdr:spPr>
          <a:xfrm>
            <a:off x="4171949" y="742951"/>
            <a:ext cx="1385339" cy="285750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2200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     Funções </a:t>
            </a:r>
          </a:p>
        </xdr:txBody>
      </xdr:sp>
      <xdr:pic macro="[0]!rel_funcao">
        <xdr:nvPicPr>
          <xdr:cNvPr id="27" name="Gráfico 26" descr="Crachá de funcionário com preenchimento sólido">
            <a:extLst>
              <a:ext uri="{FF2B5EF4-FFF2-40B4-BE49-F238E27FC236}">
                <a16:creationId xmlns:a16="http://schemas.microsoft.com/office/drawing/2014/main" id="{00000000-0008-0000-0D00-00001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4252363" y="695325"/>
            <a:ext cx="342000" cy="342000"/>
          </a:xfrm>
          <a:prstGeom prst="rect">
            <a:avLst/>
          </a:prstGeom>
        </xdr:spPr>
      </xdr:pic>
    </xdr:grpSp>
    <xdr:clientData/>
  </xdr:twoCellAnchor>
  <xdr:twoCellAnchor editAs="absolute">
    <xdr:from>
      <xdr:col>17</xdr:col>
      <xdr:colOff>538711</xdr:colOff>
      <xdr:row>0</xdr:row>
      <xdr:rowOff>66675</xdr:rowOff>
    </xdr:from>
    <xdr:to>
      <xdr:col>17</xdr:col>
      <xdr:colOff>538711</xdr:colOff>
      <xdr:row>2</xdr:row>
      <xdr:rowOff>168525</xdr:rowOff>
    </xdr:to>
    <xdr:cxnSp macro="">
      <xdr:nvCxnSpPr>
        <xdr:cNvPr id="28" name="Conector reto 27">
          <a:extLst>
            <a:ext uri="{FF2B5EF4-FFF2-40B4-BE49-F238E27FC236}">
              <a16:creationId xmlns:a16="http://schemas.microsoft.com/office/drawing/2014/main" id="{00000000-0008-0000-0D00-00001C000000}"/>
            </a:ext>
          </a:extLst>
        </xdr:cNvPr>
        <xdr:cNvCxnSpPr>
          <a:cxnSpLocks noChangeAspect="1"/>
        </xdr:cNvCxnSpPr>
      </xdr:nvCxnSpPr>
      <xdr:spPr>
        <a:xfrm>
          <a:off x="10644736" y="66675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519662</xdr:colOff>
      <xdr:row>0</xdr:row>
      <xdr:rowOff>38099</xdr:rowOff>
    </xdr:from>
    <xdr:to>
      <xdr:col>17</xdr:col>
      <xdr:colOff>291062</xdr:colOff>
      <xdr:row>3</xdr:row>
      <xdr:rowOff>47624</xdr:rowOff>
    </xdr:to>
    <xdr:grpSp>
      <xdr:nvGrpSpPr>
        <xdr:cNvPr id="29" name="Agrupar 28">
          <a:extLst>
            <a:ext uri="{FF2B5EF4-FFF2-40B4-BE49-F238E27FC236}">
              <a16:creationId xmlns:a16="http://schemas.microsoft.com/office/drawing/2014/main" id="{00000000-0008-0000-0D00-00001D000000}"/>
            </a:ext>
          </a:extLst>
        </xdr:cNvPr>
        <xdr:cNvGrpSpPr>
          <a:grpSpLocks noChangeAspect="1"/>
        </xdr:cNvGrpSpPr>
      </xdr:nvGrpSpPr>
      <xdr:grpSpPr>
        <a:xfrm>
          <a:off x="9406487" y="38099"/>
          <a:ext cx="990600" cy="638175"/>
          <a:chOff x="9406487" y="38099"/>
          <a:chExt cx="990600" cy="638175"/>
        </a:xfrm>
      </xdr:grpSpPr>
      <xdr:sp macro="[0]!manutencao1" textlink="">
        <xdr:nvSpPr>
          <xdr:cNvPr id="30" name="Retângulo: Cantos Arredondados 29">
            <a:extLst>
              <a:ext uri="{FF2B5EF4-FFF2-40B4-BE49-F238E27FC236}">
                <a16:creationId xmlns:a16="http://schemas.microsoft.com/office/drawing/2014/main" id="{00000000-0008-0000-0D00-00001E000000}"/>
              </a:ext>
            </a:extLst>
          </xdr:cNvPr>
          <xdr:cNvSpPr>
            <a:spLocks/>
          </xdr:cNvSpPr>
        </xdr:nvSpPr>
        <xdr:spPr>
          <a:xfrm>
            <a:off x="9406487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Manutenção</a:t>
            </a:r>
          </a:p>
        </xdr:txBody>
      </xdr:sp>
      <xdr:pic macro="[0]!manutencao1">
        <xdr:nvPicPr>
          <xdr:cNvPr id="31" name="Gráfico 30" descr="Engrenagens com preenchimento sólido">
            <a:extLst>
              <a:ext uri="{FF2B5EF4-FFF2-40B4-BE49-F238E27FC236}">
                <a16:creationId xmlns:a16="http://schemas.microsoft.com/office/drawing/2014/main" id="{00000000-0008-0000-0D00-00001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9667875" y="76200"/>
            <a:ext cx="417600" cy="369975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195812</xdr:colOff>
      <xdr:row>0</xdr:row>
      <xdr:rowOff>38099</xdr:rowOff>
    </xdr:from>
    <xdr:to>
      <xdr:col>14</xdr:col>
      <xdr:colOff>576812</xdr:colOff>
      <xdr:row>3</xdr:row>
      <xdr:rowOff>47624</xdr:rowOff>
    </xdr:to>
    <xdr:grpSp>
      <xdr:nvGrpSpPr>
        <xdr:cNvPr id="32" name="Agrupar 31">
          <a:extLst>
            <a:ext uri="{FF2B5EF4-FFF2-40B4-BE49-F238E27FC236}">
              <a16:creationId xmlns:a16="http://schemas.microsoft.com/office/drawing/2014/main" id="{00000000-0008-0000-0D00-000020000000}"/>
            </a:ext>
          </a:extLst>
        </xdr:cNvPr>
        <xdr:cNvGrpSpPr>
          <a:grpSpLocks noChangeAspect="1"/>
        </xdr:cNvGrpSpPr>
      </xdr:nvGrpSpPr>
      <xdr:grpSpPr>
        <a:xfrm>
          <a:off x="7863437" y="38099"/>
          <a:ext cx="990600" cy="638175"/>
          <a:chOff x="7863437" y="38099"/>
          <a:chExt cx="990600" cy="638175"/>
        </a:xfrm>
      </xdr:grpSpPr>
      <xdr:sp macro="[0]!grafico" textlink="">
        <xdr:nvSpPr>
          <xdr:cNvPr id="33" name="Retângulo: Cantos Arredondados 32">
            <a:extLst>
              <a:ext uri="{FF2B5EF4-FFF2-40B4-BE49-F238E27FC236}">
                <a16:creationId xmlns:a16="http://schemas.microsoft.com/office/drawing/2014/main" id="{00000000-0008-0000-0D00-000021000000}"/>
              </a:ext>
            </a:extLst>
          </xdr:cNvPr>
          <xdr:cNvSpPr>
            <a:spLocks/>
          </xdr:cNvSpPr>
        </xdr:nvSpPr>
        <xdr:spPr>
          <a:xfrm>
            <a:off x="7863437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Dashboard</a:t>
            </a:r>
          </a:p>
        </xdr:txBody>
      </xdr:sp>
      <xdr:pic macro="[0]!grafico">
        <xdr:nvPicPr>
          <xdr:cNvPr id="34" name="Gráfico 33" descr="Velocímetro baixo com preenchimento sólido">
            <a:extLst>
              <a:ext uri="{FF2B5EF4-FFF2-40B4-BE49-F238E27FC236}">
                <a16:creationId xmlns:a16="http://schemas.microsoft.com/office/drawing/2014/main" id="{00000000-0008-0000-0D00-00002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5"/>
              </a:ext>
            </a:extLst>
          </a:blip>
          <a:stretch>
            <a:fillRect/>
          </a:stretch>
        </xdr:blipFill>
        <xdr:spPr>
          <a:xfrm>
            <a:off x="8143875" y="38100"/>
            <a:ext cx="417600" cy="369975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510137</xdr:colOff>
      <xdr:row>0</xdr:row>
      <xdr:rowOff>38099</xdr:rowOff>
    </xdr:from>
    <xdr:to>
      <xdr:col>12</xdr:col>
      <xdr:colOff>281537</xdr:colOff>
      <xdr:row>3</xdr:row>
      <xdr:rowOff>47624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00000000-0008-0000-0D00-000023000000}"/>
            </a:ext>
          </a:extLst>
        </xdr:cNvPr>
        <xdr:cNvGrpSpPr>
          <a:grpSpLocks noChangeAspect="1"/>
        </xdr:cNvGrpSpPr>
      </xdr:nvGrpSpPr>
      <xdr:grpSpPr>
        <a:xfrm>
          <a:off x="6348962" y="38099"/>
          <a:ext cx="990600" cy="638175"/>
          <a:chOff x="6348962" y="38099"/>
          <a:chExt cx="990600" cy="638175"/>
        </a:xfrm>
      </xdr:grpSpPr>
      <xdr:sp macro="[0]!fluxo_caixa" textlink="">
        <xdr:nvSpPr>
          <xdr:cNvPr id="36" name="Retângulo: Cantos Arredondados 35">
            <a:extLst>
              <a:ext uri="{FF2B5EF4-FFF2-40B4-BE49-F238E27FC236}">
                <a16:creationId xmlns:a16="http://schemas.microsoft.com/office/drawing/2014/main" id="{00000000-0008-0000-0D00-000024000000}"/>
              </a:ext>
            </a:extLst>
          </xdr:cNvPr>
          <xdr:cNvSpPr>
            <a:spLocks/>
          </xdr:cNvSpPr>
        </xdr:nvSpPr>
        <xdr:spPr>
          <a:xfrm>
            <a:off x="6348962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Fluxo</a:t>
            </a:r>
            <a:r>
              <a:rPr lang="pt-BR" sz="1100" baseline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Caixa</a:t>
            </a:r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 macro="[0]!fluxo_caixa">
        <xdr:nvPicPr>
          <xdr:cNvPr id="37" name="Gráfico 36" descr="Registrar">
            <a:extLst>
              <a:ext uri="{FF2B5EF4-FFF2-40B4-BE49-F238E27FC236}">
                <a16:creationId xmlns:a16="http://schemas.microsoft.com/office/drawing/2014/main" id="{00000000-0008-0000-0D00-00002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7"/>
              </a:ext>
            </a:extLst>
          </a:blip>
          <a:stretch>
            <a:fillRect/>
          </a:stretch>
        </xdr:blipFill>
        <xdr:spPr>
          <a:xfrm>
            <a:off x="6657975" y="85725"/>
            <a:ext cx="371475" cy="371475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466725</xdr:colOff>
      <xdr:row>3</xdr:row>
      <xdr:rowOff>88125</xdr:rowOff>
    </xdr:from>
    <xdr:to>
      <xdr:col>11</xdr:col>
      <xdr:colOff>209551</xdr:colOff>
      <xdr:row>4</xdr:row>
      <xdr:rowOff>202575</xdr:rowOff>
    </xdr:to>
    <xdr:grpSp>
      <xdr:nvGrpSpPr>
        <xdr:cNvPr id="38" name="Agrupar 37">
          <a:extLst>
            <a:ext uri="{FF2B5EF4-FFF2-40B4-BE49-F238E27FC236}">
              <a16:creationId xmlns:a16="http://schemas.microsoft.com/office/drawing/2014/main" id="{00000000-0008-0000-0D00-000026000000}"/>
            </a:ext>
          </a:extLst>
        </xdr:cNvPr>
        <xdr:cNvGrpSpPr/>
      </xdr:nvGrpSpPr>
      <xdr:grpSpPr>
        <a:xfrm>
          <a:off x="5086350" y="716775"/>
          <a:ext cx="1571626" cy="324000"/>
          <a:chOff x="5086349" y="714375"/>
          <a:chExt cx="1571626" cy="324000"/>
        </a:xfrm>
      </xdr:grpSpPr>
      <xdr:sp macro="[0]!rel_fornec" textlink="">
        <xdr:nvSpPr>
          <xdr:cNvPr id="39" name="Retângulo: Cantos Arredondados 38">
            <a:extLst>
              <a:ext uri="{FF2B5EF4-FFF2-40B4-BE49-F238E27FC236}">
                <a16:creationId xmlns:a16="http://schemas.microsoft.com/office/drawing/2014/main" id="{00000000-0008-0000-0D00-000027000000}"/>
              </a:ext>
            </a:extLst>
          </xdr:cNvPr>
          <xdr:cNvSpPr>
            <a:spLocks/>
          </xdr:cNvSpPr>
        </xdr:nvSpPr>
        <xdr:spPr>
          <a:xfrm>
            <a:off x="5086349" y="749971"/>
            <a:ext cx="1571626" cy="270711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2200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        Fornecedores</a:t>
            </a:r>
          </a:p>
        </xdr:txBody>
      </xdr:sp>
      <xdr:pic macro="[0]!rel_fornec">
        <xdr:nvPicPr>
          <xdr:cNvPr id="40" name="Gráfico 39" descr="Cidade">
            <a:extLst>
              <a:ext uri="{FF2B5EF4-FFF2-40B4-BE49-F238E27FC236}">
                <a16:creationId xmlns:a16="http://schemas.microsoft.com/office/drawing/2014/main" id="{00000000-0008-0000-0D00-00002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9"/>
              </a:ext>
            </a:extLst>
          </a:blip>
          <a:stretch>
            <a:fillRect/>
          </a:stretch>
        </xdr:blipFill>
        <xdr:spPr>
          <a:xfrm>
            <a:off x="5219700" y="714375"/>
            <a:ext cx="324000" cy="324000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304800</xdr:colOff>
      <xdr:row>3</xdr:row>
      <xdr:rowOff>85725</xdr:rowOff>
    </xdr:from>
    <xdr:to>
      <xdr:col>14</xdr:col>
      <xdr:colOff>47626</xdr:colOff>
      <xdr:row>5</xdr:row>
      <xdr:rowOff>11925</xdr:rowOff>
    </xdr:to>
    <xdr:grpSp>
      <xdr:nvGrpSpPr>
        <xdr:cNvPr id="41" name="Agrupar 40">
          <a:extLst>
            <a:ext uri="{FF2B5EF4-FFF2-40B4-BE49-F238E27FC236}">
              <a16:creationId xmlns:a16="http://schemas.microsoft.com/office/drawing/2014/main" id="{00000000-0008-0000-0D00-000029000000}"/>
            </a:ext>
          </a:extLst>
        </xdr:cNvPr>
        <xdr:cNvGrpSpPr/>
      </xdr:nvGrpSpPr>
      <xdr:grpSpPr>
        <a:xfrm>
          <a:off x="6753225" y="714375"/>
          <a:ext cx="1571626" cy="345300"/>
          <a:chOff x="6753224" y="711975"/>
          <a:chExt cx="1571626" cy="345300"/>
        </a:xfrm>
      </xdr:grpSpPr>
      <xdr:sp macro="[0]!rel_cliente" textlink="">
        <xdr:nvSpPr>
          <xdr:cNvPr id="42" name="Retângulo: Cantos Arredondados 41">
            <a:extLst>
              <a:ext uri="{FF2B5EF4-FFF2-40B4-BE49-F238E27FC236}">
                <a16:creationId xmlns:a16="http://schemas.microsoft.com/office/drawing/2014/main" id="{00000000-0008-0000-0D00-00002A000000}"/>
              </a:ext>
            </a:extLst>
          </xdr:cNvPr>
          <xdr:cNvSpPr>
            <a:spLocks/>
          </xdr:cNvSpPr>
        </xdr:nvSpPr>
        <xdr:spPr>
          <a:xfrm>
            <a:off x="6753224" y="749971"/>
            <a:ext cx="1571626" cy="270711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2200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         Clientes</a:t>
            </a:r>
          </a:p>
        </xdr:txBody>
      </xdr:sp>
      <xdr:pic macro="[0]!rel_cliente">
        <xdr:nvPicPr>
          <xdr:cNvPr id="43" name="Gráfico 42" descr="Aperto de mãos">
            <a:extLst>
              <a:ext uri="{FF2B5EF4-FFF2-40B4-BE49-F238E27FC236}">
                <a16:creationId xmlns:a16="http://schemas.microsoft.com/office/drawing/2014/main" id="{00000000-0008-0000-0D00-00002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1"/>
              </a:ext>
            </a:extLst>
          </a:blip>
          <a:stretch>
            <a:fillRect/>
          </a:stretch>
        </xdr:blipFill>
        <xdr:spPr>
          <a:xfrm>
            <a:off x="6912749" y="711975"/>
            <a:ext cx="411975" cy="345300"/>
          </a:xfrm>
          <a:prstGeom prst="rect">
            <a:avLst/>
          </a:prstGeom>
        </xdr:spPr>
      </xdr:pic>
    </xdr:grpSp>
    <xdr:clientData/>
  </xdr:twoCellAnchor>
  <xdr:twoCellAnchor editAs="absolute">
    <xdr:from>
      <xdr:col>14</xdr:col>
      <xdr:colOff>123825</xdr:colOff>
      <xdr:row>3</xdr:row>
      <xdr:rowOff>95250</xdr:rowOff>
    </xdr:from>
    <xdr:to>
      <xdr:col>16</xdr:col>
      <xdr:colOff>476251</xdr:colOff>
      <xdr:row>5</xdr:row>
      <xdr:rowOff>150</xdr:rowOff>
    </xdr:to>
    <xdr:grpSp>
      <xdr:nvGrpSpPr>
        <xdr:cNvPr id="44" name="Agrupar 43">
          <a:extLst>
            <a:ext uri="{FF2B5EF4-FFF2-40B4-BE49-F238E27FC236}">
              <a16:creationId xmlns:a16="http://schemas.microsoft.com/office/drawing/2014/main" id="{00000000-0008-0000-0D00-00002C000000}"/>
            </a:ext>
          </a:extLst>
        </xdr:cNvPr>
        <xdr:cNvGrpSpPr/>
      </xdr:nvGrpSpPr>
      <xdr:grpSpPr>
        <a:xfrm>
          <a:off x="8401050" y="723900"/>
          <a:ext cx="1571626" cy="324000"/>
          <a:chOff x="8401050" y="723900"/>
          <a:chExt cx="1571626" cy="324000"/>
        </a:xfrm>
      </xdr:grpSpPr>
      <xdr:sp macro="[0]!rel_etiqueta" textlink="">
        <xdr:nvSpPr>
          <xdr:cNvPr id="45" name="Retângulo: Cantos Arredondados 44">
            <a:extLst>
              <a:ext uri="{FF2B5EF4-FFF2-40B4-BE49-F238E27FC236}">
                <a16:creationId xmlns:a16="http://schemas.microsoft.com/office/drawing/2014/main" id="{00000000-0008-0000-0D00-00002D000000}"/>
              </a:ext>
            </a:extLst>
          </xdr:cNvPr>
          <xdr:cNvSpPr>
            <a:spLocks/>
          </xdr:cNvSpPr>
        </xdr:nvSpPr>
        <xdr:spPr>
          <a:xfrm>
            <a:off x="8401050" y="752371"/>
            <a:ext cx="1571626" cy="270711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2200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       ETIQ_CTPS</a:t>
            </a:r>
          </a:p>
        </xdr:txBody>
      </xdr:sp>
      <xdr:pic macro="[0]!rel_etiqueta">
        <xdr:nvPicPr>
          <xdr:cNvPr id="46" name="Gráfico 45" descr="Carteira">
            <a:extLst>
              <a:ext uri="{FF2B5EF4-FFF2-40B4-BE49-F238E27FC236}">
                <a16:creationId xmlns:a16="http://schemas.microsoft.com/office/drawing/2014/main" id="{00000000-0008-0000-0D00-00002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3"/>
              </a:ext>
            </a:extLst>
          </a:blip>
          <a:stretch>
            <a:fillRect/>
          </a:stretch>
        </xdr:blipFill>
        <xdr:spPr>
          <a:xfrm>
            <a:off x="8496300" y="723900"/>
            <a:ext cx="324000" cy="324000"/>
          </a:xfrm>
          <a:prstGeom prst="rect">
            <a:avLst/>
          </a:prstGeom>
        </xdr:spPr>
      </xdr:pic>
    </xdr:grpSp>
    <xdr:clientData/>
  </xdr:twoCellAnchor>
  <xdr:twoCellAnchor editAs="absolute">
    <xdr:from>
      <xdr:col>16</xdr:col>
      <xdr:colOff>552450</xdr:colOff>
      <xdr:row>3</xdr:row>
      <xdr:rowOff>114300</xdr:rowOff>
    </xdr:from>
    <xdr:to>
      <xdr:col>19</xdr:col>
      <xdr:colOff>295276</xdr:colOff>
      <xdr:row>4</xdr:row>
      <xdr:rowOff>184882</xdr:rowOff>
    </xdr:to>
    <xdr:grpSp>
      <xdr:nvGrpSpPr>
        <xdr:cNvPr id="54" name="Agrupar 53">
          <a:extLst>
            <a:ext uri="{FF2B5EF4-FFF2-40B4-BE49-F238E27FC236}">
              <a16:creationId xmlns:a16="http://schemas.microsoft.com/office/drawing/2014/main" id="{00000000-0008-0000-0D00-000036000000}"/>
            </a:ext>
          </a:extLst>
        </xdr:cNvPr>
        <xdr:cNvGrpSpPr/>
      </xdr:nvGrpSpPr>
      <xdr:grpSpPr>
        <a:xfrm>
          <a:off x="10048875" y="742950"/>
          <a:ext cx="1571626" cy="280132"/>
          <a:chOff x="10048875" y="742950"/>
          <a:chExt cx="1571626" cy="280132"/>
        </a:xfrm>
      </xdr:grpSpPr>
      <xdr:sp macro="[0]!rel_epi" textlink="">
        <xdr:nvSpPr>
          <xdr:cNvPr id="48" name="Retângulo: Cantos Arredondados 47">
            <a:extLst>
              <a:ext uri="{FF2B5EF4-FFF2-40B4-BE49-F238E27FC236}">
                <a16:creationId xmlns:a16="http://schemas.microsoft.com/office/drawing/2014/main" id="{00000000-0008-0000-0D00-000030000000}"/>
              </a:ext>
            </a:extLst>
          </xdr:cNvPr>
          <xdr:cNvSpPr>
            <a:spLocks/>
          </xdr:cNvSpPr>
        </xdr:nvSpPr>
        <xdr:spPr>
          <a:xfrm>
            <a:off x="10048875" y="752371"/>
            <a:ext cx="1571626" cy="270711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2200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      E.P.I.</a:t>
            </a:r>
          </a:p>
        </xdr:txBody>
      </xdr:sp>
      <xdr:pic macro="[0]!rel_epi">
        <xdr:nvPicPr>
          <xdr:cNvPr id="53" name="Gráfico 52" descr="Mão levantada">
            <a:extLst>
              <a:ext uri="{FF2B5EF4-FFF2-40B4-BE49-F238E27FC236}">
                <a16:creationId xmlns:a16="http://schemas.microsoft.com/office/drawing/2014/main" id="{00000000-0008-0000-0D00-00003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5"/>
              </a:ext>
            </a:extLst>
          </a:blip>
          <a:stretch>
            <a:fillRect/>
          </a:stretch>
        </xdr:blipFill>
        <xdr:spPr>
          <a:xfrm>
            <a:off x="10201275" y="742950"/>
            <a:ext cx="266700" cy="2667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19051</xdr:colOff>
      <xdr:row>0</xdr:row>
      <xdr:rowOff>95250</xdr:rowOff>
    </xdr:from>
    <xdr:to>
      <xdr:col>2</xdr:col>
      <xdr:colOff>493555</xdr:colOff>
      <xdr:row>4</xdr:row>
      <xdr:rowOff>65839</xdr:rowOff>
    </xdr:to>
    <xdr:grpSp>
      <xdr:nvGrpSpPr>
        <xdr:cNvPr id="50" name="Agrupar 49">
          <a:extLst>
            <a:ext uri="{FF2B5EF4-FFF2-40B4-BE49-F238E27FC236}">
              <a16:creationId xmlns:a16="http://schemas.microsoft.com/office/drawing/2014/main" id="{00000000-0008-0000-0D00-000032000000}"/>
            </a:ext>
          </a:extLst>
        </xdr:cNvPr>
        <xdr:cNvGrpSpPr/>
      </xdr:nvGrpSpPr>
      <xdr:grpSpPr>
        <a:xfrm>
          <a:off x="19051" y="95250"/>
          <a:ext cx="1693704" cy="808789"/>
          <a:chOff x="1519281" y="1759058"/>
          <a:chExt cx="8754120" cy="1738273"/>
        </a:xfrm>
      </xdr:grpSpPr>
      <xdr:sp macro="" textlink="">
        <xdr:nvSpPr>
          <xdr:cNvPr id="51" name="Retângulo 50">
            <a:extLst>
              <a:ext uri="{FF2B5EF4-FFF2-40B4-BE49-F238E27FC236}">
                <a16:creationId xmlns:a16="http://schemas.microsoft.com/office/drawing/2014/main" id="{00000000-0008-0000-0D00-000033000000}"/>
              </a:ext>
            </a:extLst>
          </xdr:cNvPr>
          <xdr:cNvSpPr/>
        </xdr:nvSpPr>
        <xdr:spPr>
          <a:xfrm>
            <a:off x="3959188" y="1759058"/>
            <a:ext cx="4480405" cy="576593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marL="0" indent="0" algn="ctr"/>
            <a:r>
              <a:rPr lang="pt-BR" sz="1050" b="1" cap="none" spc="0">
                <a:ln w="10160">
                  <a:noFill/>
                  <a:prstDash val="solid"/>
                </a:ln>
                <a:solidFill>
                  <a:schemeClr val="bg1">
                    <a:lumMod val="65000"/>
                  </a:schemeClr>
                </a:solidFill>
                <a:effectLst>
                  <a:outerShdw blurRad="38100" dist="22860" dir="5400000" algn="tl" rotWithShape="0">
                    <a:srgbClr val="000000">
                      <a:alpha val="30000"/>
                    </a:srgbClr>
                  </a:outerShdw>
                </a:effectLst>
                <a:latin typeface="Teutonic No3" panose="02000000000000000000" pitchFamily="2" charset="0"/>
                <a:ea typeface="+mn-ea"/>
                <a:cs typeface="+mn-cs"/>
              </a:rPr>
              <a:t>Confeccoes</a:t>
            </a:r>
            <a:endParaRPr lang="pt-BR" sz="3200" b="1" cap="none" spc="0">
              <a:ln w="10160">
                <a:noFill/>
                <a:prstDash val="solid"/>
              </a:ln>
              <a:solidFill>
                <a:schemeClr val="bg1">
                  <a:lumMod val="65000"/>
                </a:schemeClr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Teutonic No3" panose="02000000000000000000" pitchFamily="2" charset="0"/>
              <a:ea typeface="+mn-ea"/>
              <a:cs typeface="+mn-cs"/>
            </a:endParaRPr>
          </a:p>
        </xdr:txBody>
      </xdr:sp>
      <xdr:sp macro="" textlink="">
        <xdr:nvSpPr>
          <xdr:cNvPr id="52" name="Retângulo 51">
            <a:extLst>
              <a:ext uri="{FF2B5EF4-FFF2-40B4-BE49-F238E27FC236}">
                <a16:creationId xmlns:a16="http://schemas.microsoft.com/office/drawing/2014/main" id="{00000000-0008-0000-0D00-000034000000}"/>
              </a:ext>
            </a:extLst>
          </xdr:cNvPr>
          <xdr:cNvSpPr/>
        </xdr:nvSpPr>
        <xdr:spPr>
          <a:xfrm>
            <a:off x="1519281" y="2147080"/>
            <a:ext cx="8754120" cy="1350251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3200" b="1" cap="none" spc="0">
                <a:ln w="10160">
                  <a:noFill/>
                  <a:prstDash val="solid"/>
                </a:ln>
                <a:solidFill>
                  <a:schemeClr val="bg1">
                    <a:lumMod val="65000"/>
                  </a:schemeClr>
                </a:solidFill>
                <a:effectLst>
                  <a:outerShdw blurRad="38100" dist="22860" dir="5400000" algn="tl" rotWithShape="0">
                    <a:srgbClr val="000000">
                      <a:alpha val="30000"/>
                    </a:srgbClr>
                  </a:outerShdw>
                </a:effectLst>
                <a:latin typeface="Teutonic No3" panose="02000000000000000000" pitchFamily="2" charset="0"/>
              </a:rPr>
              <a:t>Dedicar</a:t>
            </a:r>
            <a:endParaRPr lang="pt-BR" sz="4000" b="1" cap="none" spc="0">
              <a:ln w="10160">
                <a:noFill/>
                <a:prstDash val="solid"/>
              </a:ln>
              <a:solidFill>
                <a:schemeClr val="bg1">
                  <a:lumMod val="65000"/>
                </a:schemeClr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Teutonic No3" panose="02000000000000000000" pitchFamily="2" charset="0"/>
            </a:endParaRPr>
          </a:p>
        </xdr:txBody>
      </xdr:sp>
    </xdr:grpSp>
    <xdr:clientData/>
  </xdr:twoCellAnchor>
  <xdr:twoCellAnchor editAs="absolute">
    <xdr:from>
      <xdr:col>18</xdr:col>
      <xdr:colOff>38100</xdr:colOff>
      <xdr:row>0</xdr:row>
      <xdr:rowOff>47625</xdr:rowOff>
    </xdr:from>
    <xdr:to>
      <xdr:col>19</xdr:col>
      <xdr:colOff>419100</xdr:colOff>
      <xdr:row>3</xdr:row>
      <xdr:rowOff>57150</xdr:rowOff>
    </xdr:to>
    <xdr:grpSp>
      <xdr:nvGrpSpPr>
        <xdr:cNvPr id="55" name="Agrupar 54">
          <a:extLst>
            <a:ext uri="{FF2B5EF4-FFF2-40B4-BE49-F238E27FC236}">
              <a16:creationId xmlns:a16="http://schemas.microsoft.com/office/drawing/2014/main" id="{00000000-0008-0000-0D00-000037000000}"/>
            </a:ext>
          </a:extLst>
        </xdr:cNvPr>
        <xdr:cNvGrpSpPr/>
      </xdr:nvGrpSpPr>
      <xdr:grpSpPr>
        <a:xfrm>
          <a:off x="10753725" y="47625"/>
          <a:ext cx="990600" cy="638175"/>
          <a:chOff x="10797137" y="47625"/>
          <a:chExt cx="990600" cy="638175"/>
        </a:xfrm>
      </xdr:grpSpPr>
      <xdr:sp macro="[0]!producao" textlink="">
        <xdr:nvSpPr>
          <xdr:cNvPr id="56" name="Retângulo: Cantos Arredondados 55">
            <a:extLst>
              <a:ext uri="{FF2B5EF4-FFF2-40B4-BE49-F238E27FC236}">
                <a16:creationId xmlns:a16="http://schemas.microsoft.com/office/drawing/2014/main" id="{00000000-0008-0000-0D00-000038000000}"/>
              </a:ext>
            </a:extLst>
          </xdr:cNvPr>
          <xdr:cNvSpPr>
            <a:spLocks/>
          </xdr:cNvSpPr>
        </xdr:nvSpPr>
        <xdr:spPr>
          <a:xfrm>
            <a:off x="10797137" y="47625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Produção</a:t>
            </a:r>
          </a:p>
        </xdr:txBody>
      </xdr:sp>
      <xdr:pic macro="[0]!producao">
        <xdr:nvPicPr>
          <xdr:cNvPr id="57" name="Imagem 56">
            <a:extLst>
              <a:ext uri="{FF2B5EF4-FFF2-40B4-BE49-F238E27FC236}">
                <a16:creationId xmlns:a16="http://schemas.microsoft.com/office/drawing/2014/main" id="{00000000-0008-0000-0D00-00003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6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27">
                    <a14:imgEffect>
                      <a14:colorTemperature colorTemp="8284"/>
                    </a14:imgEffect>
                    <a14:imgEffect>
                      <a14:brightnessContrast bright="35000" contrast="4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10978486" y="104776"/>
            <a:ext cx="661064" cy="352424"/>
          </a:xfrm>
          <a:prstGeom prst="rect">
            <a:avLst/>
          </a:prstGeom>
          <a:noFill/>
          <a:ln>
            <a:noFill/>
          </a:ln>
        </xdr:spPr>
      </xdr:pic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14</xdr:col>
      <xdr:colOff>0</xdr:colOff>
      <xdr:row>11</xdr:row>
      <xdr:rowOff>285750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>
          <a:spLocks noChangeAspect="1"/>
        </xdr:cNvSpPr>
      </xdr:nvSpPr>
      <xdr:spPr>
        <a:xfrm>
          <a:off x="0" y="0"/>
          <a:ext cx="14601825" cy="24765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tile tx="0" ty="0" sx="100000" sy="100000" flip="none" algn="tl"/>
        </a:blip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 fPrintsWithSheet="0"/>
  </xdr:twoCellAnchor>
  <xdr:twoCellAnchor editAs="absolute">
    <xdr:from>
      <xdr:col>0</xdr:col>
      <xdr:colOff>0</xdr:colOff>
      <xdr:row>0</xdr:row>
      <xdr:rowOff>0</xdr:rowOff>
    </xdr:from>
    <xdr:to>
      <xdr:col>9</xdr:col>
      <xdr:colOff>1362074</xdr:colOff>
      <xdr:row>5</xdr:row>
      <xdr:rowOff>9525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>
          <a:spLocks noChangeAspect="1"/>
        </xdr:cNvSpPr>
      </xdr:nvSpPr>
      <xdr:spPr>
        <a:xfrm>
          <a:off x="0" y="0"/>
          <a:ext cx="11744324" cy="1057275"/>
        </a:xfrm>
        <a:prstGeom prst="rect">
          <a:avLst/>
        </a:prstGeom>
        <a:solidFill>
          <a:srgbClr val="002060">
            <a:alpha val="86000"/>
          </a:srgb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9</xdr:col>
      <xdr:colOff>1362074</xdr:colOff>
      <xdr:row>0</xdr:row>
      <xdr:rowOff>9525</xdr:rowOff>
    </xdr:from>
    <xdr:to>
      <xdr:col>10</xdr:col>
      <xdr:colOff>167234</xdr:colOff>
      <xdr:row>5</xdr:row>
      <xdr:rowOff>9525</xdr:rowOff>
    </xdr:to>
    <xdr:sp macro="" textlink="">
      <xdr:nvSpPr>
        <xdr:cNvPr id="4" name="Fluxograma: Atraso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SpPr>
          <a:spLocks noChangeAspect="1"/>
        </xdr:cNvSpPr>
      </xdr:nvSpPr>
      <xdr:spPr>
        <a:xfrm>
          <a:off x="11744324" y="9525"/>
          <a:ext cx="376785" cy="1047750"/>
        </a:xfrm>
        <a:prstGeom prst="flowChartDelay">
          <a:avLst/>
        </a:prstGeom>
        <a:solidFill>
          <a:srgbClr val="002060">
            <a:alpha val="86000"/>
          </a:srgb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</xdr:col>
      <xdr:colOff>1405487</xdr:colOff>
      <xdr:row>0</xdr:row>
      <xdr:rowOff>38099</xdr:rowOff>
    </xdr:from>
    <xdr:to>
      <xdr:col>2</xdr:col>
      <xdr:colOff>243437</xdr:colOff>
      <xdr:row>3</xdr:row>
      <xdr:rowOff>47624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GrpSpPr>
          <a:grpSpLocks noChangeAspect="1"/>
        </xdr:cNvGrpSpPr>
      </xdr:nvGrpSpPr>
      <xdr:grpSpPr>
        <a:xfrm>
          <a:off x="1910312" y="38099"/>
          <a:ext cx="990600" cy="638175"/>
          <a:chOff x="1843637" y="38099"/>
          <a:chExt cx="990600" cy="638175"/>
        </a:xfrm>
      </xdr:grpSpPr>
      <xdr:sp macro="[0]!menu_1" textlink="">
        <xdr:nvSpPr>
          <xdr:cNvPr id="6" name="Retângulo: Cantos Arredondados 5">
            <a:extLst>
              <a:ext uri="{FF2B5EF4-FFF2-40B4-BE49-F238E27FC236}">
                <a16:creationId xmlns:a16="http://schemas.microsoft.com/office/drawing/2014/main" id="{00000000-0008-0000-0E00-000006000000}"/>
              </a:ext>
            </a:extLst>
          </xdr:cNvPr>
          <xdr:cNvSpPr>
            <a:spLocks/>
          </xdr:cNvSpPr>
        </xdr:nvSpPr>
        <xdr:spPr>
          <a:xfrm>
            <a:off x="1843637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Menu</a:t>
            </a:r>
          </a:p>
        </xdr:txBody>
      </xdr:sp>
      <xdr:pic macro="[0]!menu_1">
        <xdr:nvPicPr>
          <xdr:cNvPr id="7" name="Gráfico 6" descr="Início com preenchimento sólido">
            <a:extLst>
              <a:ext uri="{FF2B5EF4-FFF2-40B4-BE49-F238E27FC236}">
                <a16:creationId xmlns:a16="http://schemas.microsoft.com/office/drawing/2014/main" id="{00000000-0008-0000-0E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105536" y="38100"/>
            <a:ext cx="504000" cy="369976"/>
          </a:xfrm>
          <a:prstGeom prst="rect">
            <a:avLst/>
          </a:prstGeom>
        </xdr:spPr>
      </xdr:pic>
    </xdr:grpSp>
    <xdr:clientData fPrintsWithSheet="0"/>
  </xdr:twoCellAnchor>
  <xdr:twoCellAnchor editAs="absolute">
    <xdr:from>
      <xdr:col>1</xdr:col>
      <xdr:colOff>1224511</xdr:colOff>
      <xdr:row>0</xdr:row>
      <xdr:rowOff>57150</xdr:rowOff>
    </xdr:from>
    <xdr:to>
      <xdr:col>1</xdr:col>
      <xdr:colOff>1224511</xdr:colOff>
      <xdr:row>2</xdr:row>
      <xdr:rowOff>159000</xdr:rowOff>
    </xdr:to>
    <xdr:cxnSp macro="">
      <xdr:nvCxnSpPr>
        <xdr:cNvPr id="8" name="Conector reto 7"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CxnSpPr>
          <a:cxnSpLocks noChangeAspect="1"/>
        </xdr:cNvCxnSpPr>
      </xdr:nvCxnSpPr>
      <xdr:spPr>
        <a:xfrm>
          <a:off x="1729336" y="57150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PrintsWithSheet="0"/>
  </xdr:twoCellAnchor>
  <xdr:twoCellAnchor editAs="absolute">
    <xdr:from>
      <xdr:col>2</xdr:col>
      <xdr:colOff>395836</xdr:colOff>
      <xdr:row>0</xdr:row>
      <xdr:rowOff>66675</xdr:rowOff>
    </xdr:from>
    <xdr:to>
      <xdr:col>2</xdr:col>
      <xdr:colOff>395836</xdr:colOff>
      <xdr:row>2</xdr:row>
      <xdr:rowOff>168525</xdr:rowOff>
    </xdr:to>
    <xdr:cxnSp macro="">
      <xdr:nvCxnSpPr>
        <xdr:cNvPr id="9" name="Conector reto 8">
          <a:extLst>
            <a:ext uri="{FF2B5EF4-FFF2-40B4-BE49-F238E27FC236}">
              <a16:creationId xmlns:a16="http://schemas.microsoft.com/office/drawing/2014/main" id="{00000000-0008-0000-0E00-000009000000}"/>
            </a:ext>
          </a:extLst>
        </xdr:cNvPr>
        <xdr:cNvCxnSpPr>
          <a:cxnSpLocks noChangeAspect="1"/>
        </xdr:cNvCxnSpPr>
      </xdr:nvCxnSpPr>
      <xdr:spPr>
        <a:xfrm>
          <a:off x="3053311" y="66675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PrintsWithSheet="0"/>
  </xdr:twoCellAnchor>
  <xdr:twoCellAnchor editAs="absolute">
    <xdr:from>
      <xdr:col>3</xdr:col>
      <xdr:colOff>624436</xdr:colOff>
      <xdr:row>0</xdr:row>
      <xdr:rowOff>66675</xdr:rowOff>
    </xdr:from>
    <xdr:to>
      <xdr:col>3</xdr:col>
      <xdr:colOff>624436</xdr:colOff>
      <xdr:row>2</xdr:row>
      <xdr:rowOff>187575</xdr:rowOff>
    </xdr:to>
    <xdr:cxnSp macro="">
      <xdr:nvCxnSpPr>
        <xdr:cNvPr id="10" name="Conector reto 9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CxnSpPr>
          <a:cxnSpLocks noChangeAspect="1"/>
        </xdr:cNvCxnSpPr>
      </xdr:nvCxnSpPr>
      <xdr:spPr>
        <a:xfrm>
          <a:off x="4558261" y="66675"/>
          <a:ext cx="0" cy="54000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PrintsWithSheet="0"/>
  </xdr:twoCellAnchor>
  <xdr:twoCellAnchor editAs="absolute">
    <xdr:from>
      <xdr:col>4</xdr:col>
      <xdr:colOff>643486</xdr:colOff>
      <xdr:row>0</xdr:row>
      <xdr:rowOff>66675</xdr:rowOff>
    </xdr:from>
    <xdr:to>
      <xdr:col>4</xdr:col>
      <xdr:colOff>643486</xdr:colOff>
      <xdr:row>2</xdr:row>
      <xdr:rowOff>168525</xdr:rowOff>
    </xdr:to>
    <xdr:cxnSp macro="">
      <xdr:nvCxnSpPr>
        <xdr:cNvPr id="11" name="Conector reto 10">
          <a:extLst>
            <a:ext uri="{FF2B5EF4-FFF2-40B4-BE49-F238E27FC236}">
              <a16:creationId xmlns:a16="http://schemas.microsoft.com/office/drawing/2014/main" id="{00000000-0008-0000-0E00-00000B000000}"/>
            </a:ext>
          </a:extLst>
        </xdr:cNvPr>
        <xdr:cNvCxnSpPr>
          <a:cxnSpLocks noChangeAspect="1"/>
        </xdr:cNvCxnSpPr>
      </xdr:nvCxnSpPr>
      <xdr:spPr>
        <a:xfrm>
          <a:off x="6063211" y="66675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PrintsWithSheet="0"/>
  </xdr:twoCellAnchor>
  <xdr:twoCellAnchor editAs="absolute">
    <xdr:from>
      <xdr:col>6</xdr:col>
      <xdr:colOff>595861</xdr:colOff>
      <xdr:row>0</xdr:row>
      <xdr:rowOff>66675</xdr:rowOff>
    </xdr:from>
    <xdr:to>
      <xdr:col>6</xdr:col>
      <xdr:colOff>595861</xdr:colOff>
      <xdr:row>2</xdr:row>
      <xdr:rowOff>168525</xdr:rowOff>
    </xdr:to>
    <xdr:cxnSp macro="">
      <xdr:nvCxnSpPr>
        <xdr:cNvPr id="12" name="Conector reto 11"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CxnSpPr>
          <a:cxnSpLocks noChangeAspect="1"/>
        </xdr:cNvCxnSpPr>
      </xdr:nvCxnSpPr>
      <xdr:spPr>
        <a:xfrm>
          <a:off x="7587211" y="66675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PrintsWithSheet="0"/>
  </xdr:twoCellAnchor>
  <xdr:twoCellAnchor editAs="absolute">
    <xdr:from>
      <xdr:col>7</xdr:col>
      <xdr:colOff>748261</xdr:colOff>
      <xdr:row>0</xdr:row>
      <xdr:rowOff>66675</xdr:rowOff>
    </xdr:from>
    <xdr:to>
      <xdr:col>7</xdr:col>
      <xdr:colOff>748261</xdr:colOff>
      <xdr:row>2</xdr:row>
      <xdr:rowOff>168525</xdr:rowOff>
    </xdr:to>
    <xdr:cxnSp macro="">
      <xdr:nvCxnSpPr>
        <xdr:cNvPr id="13" name="Conector reto 12">
          <a:extLst>
            <a:ext uri="{FF2B5EF4-FFF2-40B4-BE49-F238E27FC236}">
              <a16:creationId xmlns:a16="http://schemas.microsoft.com/office/drawing/2014/main" id="{00000000-0008-0000-0E00-00000D000000}"/>
            </a:ext>
          </a:extLst>
        </xdr:cNvPr>
        <xdr:cNvCxnSpPr>
          <a:cxnSpLocks noChangeAspect="1"/>
        </xdr:cNvCxnSpPr>
      </xdr:nvCxnSpPr>
      <xdr:spPr>
        <a:xfrm>
          <a:off x="9092161" y="66675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PrintsWithSheet="0"/>
  </xdr:twoCellAnchor>
  <xdr:twoCellAnchor editAs="absolute">
    <xdr:from>
      <xdr:col>2</xdr:col>
      <xdr:colOff>662537</xdr:colOff>
      <xdr:row>0</xdr:row>
      <xdr:rowOff>38099</xdr:rowOff>
    </xdr:from>
    <xdr:to>
      <xdr:col>3</xdr:col>
      <xdr:colOff>376787</xdr:colOff>
      <xdr:row>3</xdr:row>
      <xdr:rowOff>47624</xdr:rowOff>
    </xdr:to>
    <xdr:grpSp>
      <xdr:nvGrpSpPr>
        <xdr:cNvPr id="14" name="Agrupar 13">
          <a:extLst>
            <a:ext uri="{FF2B5EF4-FFF2-40B4-BE49-F238E27FC236}">
              <a16:creationId xmlns:a16="http://schemas.microsoft.com/office/drawing/2014/main" id="{00000000-0008-0000-0E00-00000E000000}"/>
            </a:ext>
          </a:extLst>
        </xdr:cNvPr>
        <xdr:cNvGrpSpPr>
          <a:grpSpLocks noChangeAspect="1"/>
        </xdr:cNvGrpSpPr>
      </xdr:nvGrpSpPr>
      <xdr:grpSpPr>
        <a:xfrm>
          <a:off x="3320012" y="38099"/>
          <a:ext cx="990600" cy="638175"/>
          <a:chOff x="3320012" y="38099"/>
          <a:chExt cx="990600" cy="638175"/>
        </a:xfrm>
      </xdr:grpSpPr>
      <xdr:sp macro="[0]!menu_2" textlink="">
        <xdr:nvSpPr>
          <xdr:cNvPr id="15" name="Retângulo: Cantos Arredondados 14">
            <a:extLst>
              <a:ext uri="{FF2B5EF4-FFF2-40B4-BE49-F238E27FC236}">
                <a16:creationId xmlns:a16="http://schemas.microsoft.com/office/drawing/2014/main" id="{00000000-0008-0000-0E00-00000F000000}"/>
              </a:ext>
            </a:extLst>
          </xdr:cNvPr>
          <xdr:cNvSpPr>
            <a:spLocks/>
          </xdr:cNvSpPr>
        </xdr:nvSpPr>
        <xdr:spPr>
          <a:xfrm>
            <a:off x="3320012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Cadastro</a:t>
            </a:r>
          </a:p>
        </xdr:txBody>
      </xdr:sp>
      <xdr:pic macro="[0]!menu_2">
        <xdr:nvPicPr>
          <xdr:cNvPr id="16" name="Gráfico 15" descr="Ciclo com pessoas com preenchimento sólido">
            <a:extLst>
              <a:ext uri="{FF2B5EF4-FFF2-40B4-BE49-F238E27FC236}">
                <a16:creationId xmlns:a16="http://schemas.microsoft.com/office/drawing/2014/main" id="{00000000-0008-0000-0E00-000010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3577186" y="38100"/>
            <a:ext cx="504000" cy="370651"/>
          </a:xfrm>
          <a:prstGeom prst="rect">
            <a:avLst/>
          </a:prstGeom>
        </xdr:spPr>
      </xdr:pic>
    </xdr:grpSp>
    <xdr:clientData fPrintsWithSheet="0"/>
  </xdr:twoCellAnchor>
  <xdr:twoCellAnchor editAs="absolute">
    <xdr:from>
      <xdr:col>3</xdr:col>
      <xdr:colOff>891137</xdr:colOff>
      <xdr:row>0</xdr:row>
      <xdr:rowOff>38099</xdr:rowOff>
    </xdr:from>
    <xdr:to>
      <xdr:col>4</xdr:col>
      <xdr:colOff>395837</xdr:colOff>
      <xdr:row>3</xdr:row>
      <xdr:rowOff>47624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00000000-0008-0000-0E00-000011000000}"/>
            </a:ext>
          </a:extLst>
        </xdr:cNvPr>
        <xdr:cNvGrpSpPr>
          <a:grpSpLocks noChangeAspect="1"/>
        </xdr:cNvGrpSpPr>
      </xdr:nvGrpSpPr>
      <xdr:grpSpPr>
        <a:xfrm>
          <a:off x="4824962" y="38099"/>
          <a:ext cx="990600" cy="638175"/>
          <a:chOff x="4824962" y="38099"/>
          <a:chExt cx="990600" cy="638175"/>
        </a:xfrm>
      </xdr:grpSpPr>
      <xdr:sp macro="[0]!relatorios" textlink="">
        <xdr:nvSpPr>
          <xdr:cNvPr id="18" name="Retângulo: Cantos Arredondados 17">
            <a:extLst>
              <a:ext uri="{FF2B5EF4-FFF2-40B4-BE49-F238E27FC236}">
                <a16:creationId xmlns:a16="http://schemas.microsoft.com/office/drawing/2014/main" id="{00000000-0008-0000-0E00-000012000000}"/>
              </a:ext>
            </a:extLst>
          </xdr:cNvPr>
          <xdr:cNvSpPr>
            <a:spLocks/>
          </xdr:cNvSpPr>
        </xdr:nvSpPr>
        <xdr:spPr>
          <a:xfrm>
            <a:off x="4824962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2000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Relatórios</a:t>
            </a:r>
          </a:p>
        </xdr:txBody>
      </xdr:sp>
      <xdr:pic macro="[0]!relatorios">
        <xdr:nvPicPr>
          <xdr:cNvPr id="19" name="Gráfico 18" descr="Pesquisa com preenchimento sólido">
            <a:extLst>
              <a:ext uri="{FF2B5EF4-FFF2-40B4-BE49-F238E27FC236}">
                <a16:creationId xmlns:a16="http://schemas.microsoft.com/office/drawing/2014/main" id="{00000000-0008-0000-0E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5153025" y="76200"/>
            <a:ext cx="371475" cy="361950"/>
          </a:xfrm>
          <a:prstGeom prst="rect">
            <a:avLst/>
          </a:prstGeom>
        </xdr:spPr>
      </xdr:pic>
    </xdr:grpSp>
    <xdr:clientData fPrintsWithSheet="0"/>
  </xdr:twoCellAnchor>
  <xdr:twoCellAnchor editAs="absolute">
    <xdr:from>
      <xdr:col>1</xdr:col>
      <xdr:colOff>1272136</xdr:colOff>
      <xdr:row>3</xdr:row>
      <xdr:rowOff>95250</xdr:rowOff>
    </xdr:from>
    <xdr:to>
      <xdr:col>9</xdr:col>
      <xdr:colOff>1543050</xdr:colOff>
      <xdr:row>4</xdr:row>
      <xdr:rowOff>200025</xdr:rowOff>
    </xdr:to>
    <xdr:sp macro="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00000000-0008-0000-0E00-000015000000}"/>
            </a:ext>
          </a:extLst>
        </xdr:cNvPr>
        <xdr:cNvSpPr>
          <a:spLocks noChangeAspect="1"/>
        </xdr:cNvSpPr>
      </xdr:nvSpPr>
      <xdr:spPr>
        <a:xfrm>
          <a:off x="1776961" y="723900"/>
          <a:ext cx="10148339" cy="314325"/>
        </a:xfrm>
        <a:prstGeom prst="roundRect">
          <a:avLst>
            <a:gd name="adj" fmla="val 17778"/>
          </a:avLst>
        </a:prstGeom>
        <a:solidFill>
          <a:schemeClr val="bg1">
            <a:lumMod val="85000"/>
            <a:alpha val="30000"/>
          </a:schemeClr>
        </a:solidFill>
        <a:ln>
          <a:noFill/>
        </a:ln>
        <a:effectLst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ctr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 fPrintsWithSheet="0"/>
  </xdr:twoCellAnchor>
  <xdr:twoCellAnchor editAs="absolute">
    <xdr:from>
      <xdr:col>1</xdr:col>
      <xdr:colOff>1390649</xdr:colOff>
      <xdr:row>3</xdr:row>
      <xdr:rowOff>95249</xdr:rowOff>
    </xdr:from>
    <xdr:to>
      <xdr:col>2</xdr:col>
      <xdr:colOff>605999</xdr:colOff>
      <xdr:row>5</xdr:row>
      <xdr:rowOff>149</xdr:rowOff>
    </xdr:to>
    <xdr:grpSp>
      <xdr:nvGrpSpPr>
        <xdr:cNvPr id="22" name="Agrupar 21">
          <a:extLst>
            <a:ext uri="{FF2B5EF4-FFF2-40B4-BE49-F238E27FC236}">
              <a16:creationId xmlns:a16="http://schemas.microsoft.com/office/drawing/2014/main" id="{00000000-0008-0000-0E00-000016000000}"/>
            </a:ext>
          </a:extLst>
        </xdr:cNvPr>
        <xdr:cNvGrpSpPr>
          <a:grpSpLocks noChangeAspect="1"/>
        </xdr:cNvGrpSpPr>
      </xdr:nvGrpSpPr>
      <xdr:grpSpPr>
        <a:xfrm>
          <a:off x="1895474" y="723899"/>
          <a:ext cx="1368000" cy="324000"/>
          <a:chOff x="3853411" y="1495426"/>
          <a:chExt cx="1385339" cy="342900"/>
        </a:xfrm>
      </xdr:grpSpPr>
      <xdr:sp macro="[0]!rel_colab" textlink="">
        <xdr:nvSpPr>
          <xdr:cNvPr id="23" name="Retângulo: Cantos Arredondados 22">
            <a:extLst>
              <a:ext uri="{FF2B5EF4-FFF2-40B4-BE49-F238E27FC236}">
                <a16:creationId xmlns:a16="http://schemas.microsoft.com/office/drawing/2014/main" id="{00000000-0008-0000-0E00-000017000000}"/>
              </a:ext>
            </a:extLst>
          </xdr:cNvPr>
          <xdr:cNvSpPr>
            <a:spLocks/>
          </xdr:cNvSpPr>
        </xdr:nvSpPr>
        <xdr:spPr>
          <a:xfrm>
            <a:off x="3853411" y="1524001"/>
            <a:ext cx="1385339" cy="285750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r"/>
            <a:r>
              <a:rPr lang="pt-BR" sz="1100" b="1" u="sng">
                <a:solidFill>
                  <a:schemeClr val="tx1"/>
                </a:solidFill>
                <a:latin typeface="+mn-lt"/>
                <a:ea typeface="+mn-ea"/>
                <a:cs typeface="+mn-cs"/>
              </a:rPr>
              <a:t>Colaboradores</a:t>
            </a:r>
            <a:r>
              <a:rPr lang="pt-BR" sz="1100" b="1">
                <a:solidFill>
                  <a:schemeClr val="tx1"/>
                </a:solidFill>
                <a:latin typeface="+mn-lt"/>
                <a:ea typeface="+mn-ea"/>
                <a:cs typeface="+mn-cs"/>
              </a:rPr>
              <a:t> </a:t>
            </a:r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  </a:t>
            </a:r>
          </a:p>
        </xdr:txBody>
      </xdr:sp>
      <xdr:pic macro="[0]!rel_colab">
        <xdr:nvPicPr>
          <xdr:cNvPr id="24" name="Gráfico 23" descr="Usuários com preenchimento sólido">
            <a:extLst>
              <a:ext uri="{FF2B5EF4-FFF2-40B4-BE49-F238E27FC236}">
                <a16:creationId xmlns:a16="http://schemas.microsoft.com/office/drawing/2014/main" id="{00000000-0008-0000-0E00-00001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3914414" y="1495426"/>
            <a:ext cx="342900" cy="342900"/>
          </a:xfrm>
          <a:prstGeom prst="rect">
            <a:avLst/>
          </a:prstGeom>
        </xdr:spPr>
      </xdr:pic>
    </xdr:grpSp>
    <xdr:clientData fPrintsWithSheet="0"/>
  </xdr:twoCellAnchor>
  <xdr:twoCellAnchor editAs="absolute">
    <xdr:from>
      <xdr:col>2</xdr:col>
      <xdr:colOff>742949</xdr:colOff>
      <xdr:row>3</xdr:row>
      <xdr:rowOff>76200</xdr:rowOff>
    </xdr:from>
    <xdr:to>
      <xdr:col>3</xdr:col>
      <xdr:colOff>1038225</xdr:colOff>
      <xdr:row>4</xdr:row>
      <xdr:rowOff>190650</xdr:rowOff>
    </xdr:to>
    <xdr:grpSp>
      <xdr:nvGrpSpPr>
        <xdr:cNvPr id="25" name="Agrupar 24">
          <a:extLst>
            <a:ext uri="{FF2B5EF4-FFF2-40B4-BE49-F238E27FC236}">
              <a16:creationId xmlns:a16="http://schemas.microsoft.com/office/drawing/2014/main" id="{00000000-0008-0000-0E00-000019000000}"/>
            </a:ext>
          </a:extLst>
        </xdr:cNvPr>
        <xdr:cNvGrpSpPr>
          <a:grpSpLocks noChangeAspect="1"/>
        </xdr:cNvGrpSpPr>
      </xdr:nvGrpSpPr>
      <xdr:grpSpPr>
        <a:xfrm>
          <a:off x="3400424" y="704850"/>
          <a:ext cx="1571626" cy="324000"/>
          <a:chOff x="4171949" y="695325"/>
          <a:chExt cx="1385339" cy="342000"/>
        </a:xfrm>
      </xdr:grpSpPr>
      <xdr:sp macro="[0]!rel_funcao" textlink="">
        <xdr:nvSpPr>
          <xdr:cNvPr id="26" name="Retângulo: Cantos Arredondados 25">
            <a:extLst>
              <a:ext uri="{FF2B5EF4-FFF2-40B4-BE49-F238E27FC236}">
                <a16:creationId xmlns:a16="http://schemas.microsoft.com/office/drawing/2014/main" id="{00000000-0008-0000-0E00-00001A000000}"/>
              </a:ext>
            </a:extLst>
          </xdr:cNvPr>
          <xdr:cNvSpPr>
            <a:spLocks/>
          </xdr:cNvSpPr>
        </xdr:nvSpPr>
        <xdr:spPr>
          <a:xfrm>
            <a:off x="4171949" y="742951"/>
            <a:ext cx="1385339" cy="285750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2200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     Funções </a:t>
            </a:r>
          </a:p>
        </xdr:txBody>
      </xdr:sp>
      <xdr:pic macro="[0]!rel_funcao">
        <xdr:nvPicPr>
          <xdr:cNvPr id="27" name="Gráfico 26" descr="Crachá de funcionário com preenchimento sólido">
            <a:extLst>
              <a:ext uri="{FF2B5EF4-FFF2-40B4-BE49-F238E27FC236}">
                <a16:creationId xmlns:a16="http://schemas.microsoft.com/office/drawing/2014/main" id="{00000000-0008-0000-0E00-00001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4252363" y="695325"/>
            <a:ext cx="342000" cy="342000"/>
          </a:xfrm>
          <a:prstGeom prst="rect">
            <a:avLst/>
          </a:prstGeom>
        </xdr:spPr>
      </xdr:pic>
    </xdr:grpSp>
    <xdr:clientData fPrintsWithSheet="0"/>
  </xdr:twoCellAnchor>
  <xdr:twoCellAnchor editAs="absolute">
    <xdr:from>
      <xdr:col>9</xdr:col>
      <xdr:colOff>262486</xdr:colOff>
      <xdr:row>0</xdr:row>
      <xdr:rowOff>66675</xdr:rowOff>
    </xdr:from>
    <xdr:to>
      <xdr:col>9</xdr:col>
      <xdr:colOff>262486</xdr:colOff>
      <xdr:row>2</xdr:row>
      <xdr:rowOff>168525</xdr:rowOff>
    </xdr:to>
    <xdr:cxnSp macro="">
      <xdr:nvCxnSpPr>
        <xdr:cNvPr id="34" name="Conector reto 33">
          <a:extLst>
            <a:ext uri="{FF2B5EF4-FFF2-40B4-BE49-F238E27FC236}">
              <a16:creationId xmlns:a16="http://schemas.microsoft.com/office/drawing/2014/main" id="{00000000-0008-0000-0E00-000022000000}"/>
            </a:ext>
          </a:extLst>
        </xdr:cNvPr>
        <xdr:cNvCxnSpPr>
          <a:cxnSpLocks noChangeAspect="1"/>
        </xdr:cNvCxnSpPr>
      </xdr:nvCxnSpPr>
      <xdr:spPr>
        <a:xfrm>
          <a:off x="10644736" y="66675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PrintsWithSheet="0"/>
  </xdr:twoCellAnchor>
  <xdr:twoCellAnchor editAs="absolute">
    <xdr:from>
      <xdr:col>8</xdr:col>
      <xdr:colOff>33887</xdr:colOff>
      <xdr:row>0</xdr:row>
      <xdr:rowOff>38099</xdr:rowOff>
    </xdr:from>
    <xdr:to>
      <xdr:col>9</xdr:col>
      <xdr:colOff>14837</xdr:colOff>
      <xdr:row>3</xdr:row>
      <xdr:rowOff>47624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00000000-0008-0000-0E00-000023000000}"/>
            </a:ext>
          </a:extLst>
        </xdr:cNvPr>
        <xdr:cNvGrpSpPr>
          <a:grpSpLocks noChangeAspect="1"/>
        </xdr:cNvGrpSpPr>
      </xdr:nvGrpSpPr>
      <xdr:grpSpPr>
        <a:xfrm>
          <a:off x="9406487" y="38099"/>
          <a:ext cx="990600" cy="638175"/>
          <a:chOff x="9406487" y="38099"/>
          <a:chExt cx="990600" cy="638175"/>
        </a:xfrm>
      </xdr:grpSpPr>
      <xdr:sp macro="[0]!manutencao1" textlink="">
        <xdr:nvSpPr>
          <xdr:cNvPr id="36" name="Retângulo: Cantos Arredondados 35">
            <a:extLst>
              <a:ext uri="{FF2B5EF4-FFF2-40B4-BE49-F238E27FC236}">
                <a16:creationId xmlns:a16="http://schemas.microsoft.com/office/drawing/2014/main" id="{00000000-0008-0000-0E00-000024000000}"/>
              </a:ext>
            </a:extLst>
          </xdr:cNvPr>
          <xdr:cNvSpPr>
            <a:spLocks/>
          </xdr:cNvSpPr>
        </xdr:nvSpPr>
        <xdr:spPr>
          <a:xfrm>
            <a:off x="9406487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Manutenção</a:t>
            </a:r>
          </a:p>
        </xdr:txBody>
      </xdr:sp>
      <xdr:pic macro="[0]!manutencao1">
        <xdr:nvPicPr>
          <xdr:cNvPr id="37" name="Gráfico 36" descr="Engrenagens com preenchimento sólido">
            <a:extLst>
              <a:ext uri="{FF2B5EF4-FFF2-40B4-BE49-F238E27FC236}">
                <a16:creationId xmlns:a16="http://schemas.microsoft.com/office/drawing/2014/main" id="{00000000-0008-0000-0E00-00002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9667875" y="76200"/>
            <a:ext cx="417600" cy="369975"/>
          </a:xfrm>
          <a:prstGeom prst="rect">
            <a:avLst/>
          </a:prstGeom>
        </xdr:spPr>
      </xdr:pic>
    </xdr:grpSp>
    <xdr:clientData fPrintsWithSheet="0"/>
  </xdr:twoCellAnchor>
  <xdr:twoCellAnchor editAs="absolute">
    <xdr:from>
      <xdr:col>6</xdr:col>
      <xdr:colOff>872087</xdr:colOff>
      <xdr:row>0</xdr:row>
      <xdr:rowOff>38099</xdr:rowOff>
    </xdr:from>
    <xdr:to>
      <xdr:col>7</xdr:col>
      <xdr:colOff>510137</xdr:colOff>
      <xdr:row>3</xdr:row>
      <xdr:rowOff>47624</xdr:rowOff>
    </xdr:to>
    <xdr:grpSp>
      <xdr:nvGrpSpPr>
        <xdr:cNvPr id="38" name="Agrupar 37">
          <a:extLst>
            <a:ext uri="{FF2B5EF4-FFF2-40B4-BE49-F238E27FC236}">
              <a16:creationId xmlns:a16="http://schemas.microsoft.com/office/drawing/2014/main" id="{00000000-0008-0000-0E00-000026000000}"/>
            </a:ext>
          </a:extLst>
        </xdr:cNvPr>
        <xdr:cNvGrpSpPr>
          <a:grpSpLocks noChangeAspect="1"/>
        </xdr:cNvGrpSpPr>
      </xdr:nvGrpSpPr>
      <xdr:grpSpPr>
        <a:xfrm>
          <a:off x="7863437" y="38099"/>
          <a:ext cx="990600" cy="638175"/>
          <a:chOff x="7863437" y="38099"/>
          <a:chExt cx="990600" cy="638175"/>
        </a:xfrm>
      </xdr:grpSpPr>
      <xdr:sp macro="[0]!grafico" textlink="">
        <xdr:nvSpPr>
          <xdr:cNvPr id="39" name="Retângulo: Cantos Arredondados 38">
            <a:extLst>
              <a:ext uri="{FF2B5EF4-FFF2-40B4-BE49-F238E27FC236}">
                <a16:creationId xmlns:a16="http://schemas.microsoft.com/office/drawing/2014/main" id="{00000000-0008-0000-0E00-000027000000}"/>
              </a:ext>
            </a:extLst>
          </xdr:cNvPr>
          <xdr:cNvSpPr>
            <a:spLocks/>
          </xdr:cNvSpPr>
        </xdr:nvSpPr>
        <xdr:spPr>
          <a:xfrm>
            <a:off x="7863437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Dashboard</a:t>
            </a:r>
          </a:p>
        </xdr:txBody>
      </xdr:sp>
      <xdr:pic macro="[0]!grafico">
        <xdr:nvPicPr>
          <xdr:cNvPr id="40" name="Gráfico 39" descr="Velocímetro baixo com preenchimento sólido">
            <a:extLst>
              <a:ext uri="{FF2B5EF4-FFF2-40B4-BE49-F238E27FC236}">
                <a16:creationId xmlns:a16="http://schemas.microsoft.com/office/drawing/2014/main" id="{00000000-0008-0000-0E00-00002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5"/>
              </a:ext>
            </a:extLst>
          </a:blip>
          <a:stretch>
            <a:fillRect/>
          </a:stretch>
        </xdr:blipFill>
        <xdr:spPr>
          <a:xfrm>
            <a:off x="8143875" y="38100"/>
            <a:ext cx="417600" cy="369975"/>
          </a:xfrm>
          <a:prstGeom prst="rect">
            <a:avLst/>
          </a:prstGeom>
        </xdr:spPr>
      </xdr:pic>
    </xdr:grpSp>
    <xdr:clientData fPrintsWithSheet="0"/>
  </xdr:twoCellAnchor>
  <xdr:twoCellAnchor editAs="absolute">
    <xdr:from>
      <xdr:col>5</xdr:col>
      <xdr:colOff>71987</xdr:colOff>
      <xdr:row>0</xdr:row>
      <xdr:rowOff>38099</xdr:rowOff>
    </xdr:from>
    <xdr:to>
      <xdr:col>6</xdr:col>
      <xdr:colOff>348212</xdr:colOff>
      <xdr:row>3</xdr:row>
      <xdr:rowOff>47624</xdr:rowOff>
    </xdr:to>
    <xdr:grpSp>
      <xdr:nvGrpSpPr>
        <xdr:cNvPr id="41" name="Agrupar 40">
          <a:extLst>
            <a:ext uri="{FF2B5EF4-FFF2-40B4-BE49-F238E27FC236}">
              <a16:creationId xmlns:a16="http://schemas.microsoft.com/office/drawing/2014/main" id="{00000000-0008-0000-0E00-000029000000}"/>
            </a:ext>
          </a:extLst>
        </xdr:cNvPr>
        <xdr:cNvGrpSpPr>
          <a:grpSpLocks noChangeAspect="1"/>
        </xdr:cNvGrpSpPr>
      </xdr:nvGrpSpPr>
      <xdr:grpSpPr>
        <a:xfrm>
          <a:off x="6348962" y="38099"/>
          <a:ext cx="990600" cy="638175"/>
          <a:chOff x="6348962" y="38099"/>
          <a:chExt cx="990600" cy="638175"/>
        </a:xfrm>
      </xdr:grpSpPr>
      <xdr:sp macro="[0]!fluxo_caixa" textlink="">
        <xdr:nvSpPr>
          <xdr:cNvPr id="42" name="Retângulo: Cantos Arredondados 41">
            <a:extLst>
              <a:ext uri="{FF2B5EF4-FFF2-40B4-BE49-F238E27FC236}">
                <a16:creationId xmlns:a16="http://schemas.microsoft.com/office/drawing/2014/main" id="{00000000-0008-0000-0E00-00002A000000}"/>
              </a:ext>
            </a:extLst>
          </xdr:cNvPr>
          <xdr:cNvSpPr>
            <a:spLocks/>
          </xdr:cNvSpPr>
        </xdr:nvSpPr>
        <xdr:spPr>
          <a:xfrm>
            <a:off x="6348962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Fluxo</a:t>
            </a:r>
            <a:r>
              <a:rPr lang="pt-BR" sz="1100" baseline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Caixa</a:t>
            </a:r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 macro="[0]!fluxo_caixa">
        <xdr:nvPicPr>
          <xdr:cNvPr id="43" name="Gráfico 42" descr="Registrar">
            <a:extLst>
              <a:ext uri="{FF2B5EF4-FFF2-40B4-BE49-F238E27FC236}">
                <a16:creationId xmlns:a16="http://schemas.microsoft.com/office/drawing/2014/main" id="{00000000-0008-0000-0E00-00002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7"/>
              </a:ext>
            </a:extLst>
          </a:blip>
          <a:stretch>
            <a:fillRect/>
          </a:stretch>
        </xdr:blipFill>
        <xdr:spPr>
          <a:xfrm>
            <a:off x="6657975" y="85725"/>
            <a:ext cx="371475" cy="371475"/>
          </a:xfrm>
          <a:prstGeom prst="rect">
            <a:avLst/>
          </a:prstGeom>
        </xdr:spPr>
      </xdr:pic>
    </xdr:grpSp>
    <xdr:clientData fPrintsWithSheet="0"/>
  </xdr:twoCellAnchor>
  <xdr:twoCellAnchor editAs="absolute">
    <xdr:from>
      <xdr:col>3</xdr:col>
      <xdr:colOff>1152524</xdr:colOff>
      <xdr:row>3</xdr:row>
      <xdr:rowOff>85725</xdr:rowOff>
    </xdr:from>
    <xdr:to>
      <xdr:col>5</xdr:col>
      <xdr:colOff>381000</xdr:colOff>
      <xdr:row>4</xdr:row>
      <xdr:rowOff>200175</xdr:rowOff>
    </xdr:to>
    <xdr:grpSp>
      <xdr:nvGrpSpPr>
        <xdr:cNvPr id="48" name="Agrupar 47">
          <a:extLst>
            <a:ext uri="{FF2B5EF4-FFF2-40B4-BE49-F238E27FC236}">
              <a16:creationId xmlns:a16="http://schemas.microsoft.com/office/drawing/2014/main" id="{00000000-0008-0000-0E00-000030000000}"/>
            </a:ext>
          </a:extLst>
        </xdr:cNvPr>
        <xdr:cNvGrpSpPr/>
      </xdr:nvGrpSpPr>
      <xdr:grpSpPr>
        <a:xfrm>
          <a:off x="5086349" y="714375"/>
          <a:ext cx="1571626" cy="324000"/>
          <a:chOff x="5086349" y="714375"/>
          <a:chExt cx="1571626" cy="324000"/>
        </a:xfrm>
      </xdr:grpSpPr>
      <xdr:sp macro="[0]!rel_fornec" textlink="">
        <xdr:nvSpPr>
          <xdr:cNvPr id="29" name="Retângulo: Cantos Arredondados 28">
            <a:extLst>
              <a:ext uri="{FF2B5EF4-FFF2-40B4-BE49-F238E27FC236}">
                <a16:creationId xmlns:a16="http://schemas.microsoft.com/office/drawing/2014/main" id="{00000000-0008-0000-0E00-00001D000000}"/>
              </a:ext>
            </a:extLst>
          </xdr:cNvPr>
          <xdr:cNvSpPr>
            <a:spLocks/>
          </xdr:cNvSpPr>
        </xdr:nvSpPr>
        <xdr:spPr>
          <a:xfrm>
            <a:off x="5086349" y="749971"/>
            <a:ext cx="1571626" cy="270711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2200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        Fornecedores</a:t>
            </a:r>
          </a:p>
        </xdr:txBody>
      </xdr:sp>
      <xdr:pic macro="[0]!rel_fornec">
        <xdr:nvPicPr>
          <xdr:cNvPr id="45" name="Gráfico 44" descr="Cidade">
            <a:extLst>
              <a:ext uri="{FF2B5EF4-FFF2-40B4-BE49-F238E27FC236}">
                <a16:creationId xmlns:a16="http://schemas.microsoft.com/office/drawing/2014/main" id="{00000000-0008-0000-0E00-00002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9"/>
              </a:ext>
            </a:extLst>
          </a:blip>
          <a:stretch>
            <a:fillRect/>
          </a:stretch>
        </xdr:blipFill>
        <xdr:spPr>
          <a:xfrm>
            <a:off x="5219700" y="714375"/>
            <a:ext cx="324000" cy="324000"/>
          </a:xfrm>
          <a:prstGeom prst="rect">
            <a:avLst/>
          </a:prstGeom>
        </xdr:spPr>
      </xdr:pic>
    </xdr:grpSp>
    <xdr:clientData fPrintsWithSheet="0"/>
  </xdr:twoCellAnchor>
  <xdr:twoCellAnchor editAs="absolute">
    <xdr:from>
      <xdr:col>5</xdr:col>
      <xdr:colOff>476249</xdr:colOff>
      <xdr:row>3</xdr:row>
      <xdr:rowOff>83325</xdr:rowOff>
    </xdr:from>
    <xdr:to>
      <xdr:col>6</xdr:col>
      <xdr:colOff>1333500</xdr:colOff>
      <xdr:row>5</xdr:row>
      <xdr:rowOff>9525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id="{00000000-0008-0000-0E00-000031000000}"/>
            </a:ext>
          </a:extLst>
        </xdr:cNvPr>
        <xdr:cNvGrpSpPr/>
      </xdr:nvGrpSpPr>
      <xdr:grpSpPr>
        <a:xfrm>
          <a:off x="6753224" y="711975"/>
          <a:ext cx="1571626" cy="345300"/>
          <a:chOff x="6753224" y="711975"/>
          <a:chExt cx="1571626" cy="345300"/>
        </a:xfrm>
      </xdr:grpSpPr>
      <xdr:sp macro="[0]!rel_cliente" textlink="">
        <xdr:nvSpPr>
          <xdr:cNvPr id="32" name="Retângulo: Cantos Arredondados 31">
            <a:extLst>
              <a:ext uri="{FF2B5EF4-FFF2-40B4-BE49-F238E27FC236}">
                <a16:creationId xmlns:a16="http://schemas.microsoft.com/office/drawing/2014/main" id="{00000000-0008-0000-0E00-000020000000}"/>
              </a:ext>
            </a:extLst>
          </xdr:cNvPr>
          <xdr:cNvSpPr>
            <a:spLocks/>
          </xdr:cNvSpPr>
        </xdr:nvSpPr>
        <xdr:spPr>
          <a:xfrm>
            <a:off x="6753224" y="749971"/>
            <a:ext cx="1571626" cy="270711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2200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         Clientes</a:t>
            </a:r>
          </a:p>
        </xdr:txBody>
      </xdr:sp>
      <xdr:pic macro="[0]!rel_cliente">
        <xdr:nvPicPr>
          <xdr:cNvPr id="47" name="Gráfico 46" descr="Aperto de mãos">
            <a:extLst>
              <a:ext uri="{FF2B5EF4-FFF2-40B4-BE49-F238E27FC236}">
                <a16:creationId xmlns:a16="http://schemas.microsoft.com/office/drawing/2014/main" id="{00000000-0008-0000-0E00-00002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1"/>
              </a:ext>
            </a:extLst>
          </a:blip>
          <a:stretch>
            <a:fillRect/>
          </a:stretch>
        </xdr:blipFill>
        <xdr:spPr>
          <a:xfrm>
            <a:off x="6912749" y="711975"/>
            <a:ext cx="411975" cy="345300"/>
          </a:xfrm>
          <a:prstGeom prst="rect">
            <a:avLst/>
          </a:prstGeom>
        </xdr:spPr>
      </xdr:pic>
    </xdr:grpSp>
    <xdr:clientData fPrintsWithSheet="0"/>
  </xdr:twoCellAnchor>
  <xdr:twoCellAnchor editAs="absolute">
    <xdr:from>
      <xdr:col>7</xdr:col>
      <xdr:colOff>47625</xdr:colOff>
      <xdr:row>3</xdr:row>
      <xdr:rowOff>95250</xdr:rowOff>
    </xdr:from>
    <xdr:to>
      <xdr:col>8</xdr:col>
      <xdr:colOff>590551</xdr:colOff>
      <xdr:row>5</xdr:row>
      <xdr:rowOff>150</xdr:rowOff>
    </xdr:to>
    <xdr:grpSp>
      <xdr:nvGrpSpPr>
        <xdr:cNvPr id="50" name="Agrupar 49">
          <a:extLst>
            <a:ext uri="{FF2B5EF4-FFF2-40B4-BE49-F238E27FC236}">
              <a16:creationId xmlns:a16="http://schemas.microsoft.com/office/drawing/2014/main" id="{00000000-0008-0000-0E00-000032000000}"/>
            </a:ext>
          </a:extLst>
        </xdr:cNvPr>
        <xdr:cNvGrpSpPr/>
      </xdr:nvGrpSpPr>
      <xdr:grpSpPr>
        <a:xfrm>
          <a:off x="8391525" y="723900"/>
          <a:ext cx="1571626" cy="324000"/>
          <a:chOff x="8401050" y="723900"/>
          <a:chExt cx="1571626" cy="324000"/>
        </a:xfrm>
      </xdr:grpSpPr>
      <xdr:sp macro="[0]!rel_etiqueta" textlink="">
        <xdr:nvSpPr>
          <xdr:cNvPr id="51" name="Retângulo: Cantos Arredondados 50">
            <a:extLst>
              <a:ext uri="{FF2B5EF4-FFF2-40B4-BE49-F238E27FC236}">
                <a16:creationId xmlns:a16="http://schemas.microsoft.com/office/drawing/2014/main" id="{00000000-0008-0000-0E00-000033000000}"/>
              </a:ext>
            </a:extLst>
          </xdr:cNvPr>
          <xdr:cNvSpPr>
            <a:spLocks/>
          </xdr:cNvSpPr>
        </xdr:nvSpPr>
        <xdr:spPr>
          <a:xfrm>
            <a:off x="8401050" y="752371"/>
            <a:ext cx="1571626" cy="270711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2200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       ETIQ_CTPS</a:t>
            </a:r>
          </a:p>
        </xdr:txBody>
      </xdr:sp>
      <xdr:pic macro="[0]!rel_etiqueta">
        <xdr:nvPicPr>
          <xdr:cNvPr id="52" name="Gráfico 51" descr="Carteira">
            <a:extLst>
              <a:ext uri="{FF2B5EF4-FFF2-40B4-BE49-F238E27FC236}">
                <a16:creationId xmlns:a16="http://schemas.microsoft.com/office/drawing/2014/main" id="{00000000-0008-0000-0E00-00003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3"/>
              </a:ext>
            </a:extLst>
          </a:blip>
          <a:stretch>
            <a:fillRect/>
          </a:stretch>
        </xdr:blipFill>
        <xdr:spPr>
          <a:xfrm>
            <a:off x="8496300" y="723900"/>
            <a:ext cx="324000" cy="324000"/>
          </a:xfrm>
          <a:prstGeom prst="rect">
            <a:avLst/>
          </a:prstGeom>
        </xdr:spPr>
      </xdr:pic>
    </xdr:grpSp>
    <xdr:clientData fPrintsWithSheet="0"/>
  </xdr:twoCellAnchor>
  <xdr:twoCellAnchor editAs="absolute">
    <xdr:from>
      <xdr:col>8</xdr:col>
      <xdr:colOff>666750</xdr:colOff>
      <xdr:row>3</xdr:row>
      <xdr:rowOff>114300</xdr:rowOff>
    </xdr:from>
    <xdr:to>
      <xdr:col>9</xdr:col>
      <xdr:colOff>1228726</xdr:colOff>
      <xdr:row>4</xdr:row>
      <xdr:rowOff>184882</xdr:rowOff>
    </xdr:to>
    <xdr:grpSp>
      <xdr:nvGrpSpPr>
        <xdr:cNvPr id="56" name="Agrupar 55">
          <a:extLst>
            <a:ext uri="{FF2B5EF4-FFF2-40B4-BE49-F238E27FC236}">
              <a16:creationId xmlns:a16="http://schemas.microsoft.com/office/drawing/2014/main" id="{00000000-0008-0000-0E00-000038000000}"/>
            </a:ext>
          </a:extLst>
        </xdr:cNvPr>
        <xdr:cNvGrpSpPr/>
      </xdr:nvGrpSpPr>
      <xdr:grpSpPr>
        <a:xfrm>
          <a:off x="10039350" y="742950"/>
          <a:ext cx="1571626" cy="280132"/>
          <a:chOff x="10048875" y="742950"/>
          <a:chExt cx="1571626" cy="280132"/>
        </a:xfrm>
      </xdr:grpSpPr>
      <xdr:sp macro="[0]!rel_epi" textlink="">
        <xdr:nvSpPr>
          <xdr:cNvPr id="57" name="Retângulo: Cantos Arredondados 56">
            <a:extLst>
              <a:ext uri="{FF2B5EF4-FFF2-40B4-BE49-F238E27FC236}">
                <a16:creationId xmlns:a16="http://schemas.microsoft.com/office/drawing/2014/main" id="{00000000-0008-0000-0E00-000039000000}"/>
              </a:ext>
            </a:extLst>
          </xdr:cNvPr>
          <xdr:cNvSpPr>
            <a:spLocks/>
          </xdr:cNvSpPr>
        </xdr:nvSpPr>
        <xdr:spPr>
          <a:xfrm>
            <a:off x="10048875" y="752371"/>
            <a:ext cx="1571626" cy="270711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2200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      E.P.I.</a:t>
            </a:r>
          </a:p>
        </xdr:txBody>
      </xdr:sp>
      <xdr:pic macro="[0]!rel_epi">
        <xdr:nvPicPr>
          <xdr:cNvPr id="58" name="Gráfico 57" descr="Mão levantada">
            <a:extLst>
              <a:ext uri="{FF2B5EF4-FFF2-40B4-BE49-F238E27FC236}">
                <a16:creationId xmlns:a16="http://schemas.microsoft.com/office/drawing/2014/main" id="{00000000-0008-0000-0E00-00003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5"/>
              </a:ext>
            </a:extLst>
          </a:blip>
          <a:stretch>
            <a:fillRect/>
          </a:stretch>
        </xdr:blipFill>
        <xdr:spPr>
          <a:xfrm>
            <a:off x="10201275" y="742950"/>
            <a:ext cx="266700" cy="266700"/>
          </a:xfrm>
          <a:prstGeom prst="rect">
            <a:avLst/>
          </a:prstGeom>
        </xdr:spPr>
      </xdr:pic>
    </xdr:grpSp>
    <xdr:clientData fPrintsWithSheet="0"/>
  </xdr:twoCellAnchor>
  <xdr:twoCellAnchor editAs="absolute">
    <xdr:from>
      <xdr:col>3</xdr:col>
      <xdr:colOff>409575</xdr:colOff>
      <xdr:row>5</xdr:row>
      <xdr:rowOff>161925</xdr:rowOff>
    </xdr:from>
    <xdr:to>
      <xdr:col>4</xdr:col>
      <xdr:colOff>533400</xdr:colOff>
      <xdr:row>11</xdr:row>
      <xdr:rowOff>193006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8" name="STATUS">
              <a:extLst>
                <a:ext uri="{FF2B5EF4-FFF2-40B4-BE49-F238E27FC236}">
                  <a16:creationId xmlns:a16="http://schemas.microsoft.com/office/drawing/2014/main" id="{00000000-0008-0000-0E00-00001C000000}"/>
                </a:ext>
              </a:extLst>
            </xdr:cNvPr>
            <xdr:cNvGraphicFramePr>
              <a:graphicFrameLocks noChangeAspect="1"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TATU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43400" y="1209675"/>
              <a:ext cx="1609725" cy="117408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 fLocksWithSheet="0"/>
  </xdr:twoCellAnchor>
  <xdr:twoCellAnchor editAs="absolute">
    <xdr:from>
      <xdr:col>0</xdr:col>
      <xdr:colOff>0</xdr:colOff>
      <xdr:row>5</xdr:row>
      <xdr:rowOff>161927</xdr:rowOff>
    </xdr:from>
    <xdr:to>
      <xdr:col>3</xdr:col>
      <xdr:colOff>419100</xdr:colOff>
      <xdr:row>11</xdr:row>
      <xdr:rowOff>193008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1" name="Função">
              <a:extLst>
                <a:ext uri="{FF2B5EF4-FFF2-40B4-BE49-F238E27FC236}">
                  <a16:creationId xmlns:a16="http://schemas.microsoft.com/office/drawing/2014/main" id="{00000000-0008-0000-0E00-00001F000000}"/>
                </a:ext>
              </a:extLst>
            </xdr:cNvPr>
            <xdr:cNvGraphicFramePr>
              <a:graphicFrameLocks noChangeAspect="1"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unçã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209677"/>
              <a:ext cx="4352925" cy="117408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 fLocksWithSheet="0"/>
  </xdr:twoCellAnchor>
  <xdr:twoCellAnchor editAs="absolute">
    <xdr:from>
      <xdr:col>4</xdr:col>
      <xdr:colOff>523875</xdr:colOff>
      <xdr:row>5</xdr:row>
      <xdr:rowOff>170734</xdr:rowOff>
    </xdr:from>
    <xdr:to>
      <xdr:col>6</xdr:col>
      <xdr:colOff>714375</xdr:colOff>
      <xdr:row>11</xdr:row>
      <xdr:rowOff>191091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3" name="Status Experiencia">
              <a:extLst>
                <a:ext uri="{FF2B5EF4-FFF2-40B4-BE49-F238E27FC236}">
                  <a16:creationId xmlns:a16="http://schemas.microsoft.com/office/drawing/2014/main" id="{00000000-0008-0000-0E00-000021000000}"/>
                </a:ext>
              </a:extLst>
            </xdr:cNvPr>
            <xdr:cNvGraphicFramePr>
              <a:graphicFrameLocks noChangeAspect="1"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tatus Experienci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943600" y="1218484"/>
              <a:ext cx="1762125" cy="116335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 fLocksWithSheet="0"/>
  </xdr:twoCellAnchor>
  <xdr:twoCellAnchor editAs="absolute">
    <xdr:from>
      <xdr:col>6</xdr:col>
      <xdr:colOff>695325</xdr:colOff>
      <xdr:row>5</xdr:row>
      <xdr:rowOff>164218</xdr:rowOff>
    </xdr:from>
    <xdr:to>
      <xdr:col>7</xdr:col>
      <xdr:colOff>933450</xdr:colOff>
      <xdr:row>11</xdr:row>
      <xdr:rowOff>195299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4" name="Status Exame">
              <a:extLst>
                <a:ext uri="{FF2B5EF4-FFF2-40B4-BE49-F238E27FC236}">
                  <a16:creationId xmlns:a16="http://schemas.microsoft.com/office/drawing/2014/main" id="{00000000-0008-0000-0E00-00002C000000}"/>
                </a:ext>
              </a:extLst>
            </xdr:cNvPr>
            <xdr:cNvGraphicFramePr>
              <a:graphicFrameLocks noChangeAspect="1"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tatus Exam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86675" y="1211968"/>
              <a:ext cx="1590675" cy="117408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 fLocksWithSheet="0"/>
  </xdr:twoCellAnchor>
  <xdr:twoCellAnchor editAs="absolute">
    <xdr:from>
      <xdr:col>7</xdr:col>
      <xdr:colOff>914400</xdr:colOff>
      <xdr:row>5</xdr:row>
      <xdr:rowOff>161925</xdr:rowOff>
    </xdr:from>
    <xdr:to>
      <xdr:col>9</xdr:col>
      <xdr:colOff>466725</xdr:colOff>
      <xdr:row>11</xdr:row>
      <xdr:rowOff>193006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6" name="Vale Transporte">
              <a:extLst>
                <a:ext uri="{FF2B5EF4-FFF2-40B4-BE49-F238E27FC236}">
                  <a16:creationId xmlns:a16="http://schemas.microsoft.com/office/drawing/2014/main" id="{00000000-0008-0000-0E00-00002E000000}"/>
                </a:ext>
              </a:extLst>
            </xdr:cNvPr>
            <xdr:cNvGraphicFramePr>
              <a:graphicFrameLocks noChangeAspect="1"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Vale Transpor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258300" y="1209675"/>
              <a:ext cx="1590675" cy="117408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 fLocksWithSheet="0"/>
  </xdr:twoCellAnchor>
  <xdr:twoCellAnchor editAs="absolute">
    <xdr:from>
      <xdr:col>9</xdr:col>
      <xdr:colOff>457200</xdr:colOff>
      <xdr:row>5</xdr:row>
      <xdr:rowOff>168944</xdr:rowOff>
    </xdr:from>
    <xdr:to>
      <xdr:col>10</xdr:col>
      <xdr:colOff>476250</xdr:colOff>
      <xdr:row>11</xdr:row>
      <xdr:rowOff>200025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3" name="EPI">
              <a:extLst>
                <a:ext uri="{FF2B5EF4-FFF2-40B4-BE49-F238E27FC236}">
                  <a16:creationId xmlns:a16="http://schemas.microsoft.com/office/drawing/2014/main" id="{00000000-0008-0000-0E00-000035000000}"/>
                </a:ext>
              </a:extLst>
            </xdr:cNvPr>
            <xdr:cNvGraphicFramePr>
              <a:graphicFrameLocks noChangeAspect="1"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PI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839450" y="1216694"/>
              <a:ext cx="1590675" cy="117408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 fLocksWithSheet="0"/>
  </xdr:twoCellAnchor>
  <xdr:twoCellAnchor>
    <xdr:from>
      <xdr:col>11</xdr:col>
      <xdr:colOff>104775</xdr:colOff>
      <xdr:row>0</xdr:row>
      <xdr:rowOff>171450</xdr:rowOff>
    </xdr:from>
    <xdr:to>
      <xdr:col>12</xdr:col>
      <xdr:colOff>85725</xdr:colOff>
      <xdr:row>4</xdr:row>
      <xdr:rowOff>66675</xdr:rowOff>
    </xdr:to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00000000-0008-0000-0E00-000014000000}"/>
            </a:ext>
          </a:extLst>
        </xdr:cNvPr>
        <xdr:cNvSpPr/>
      </xdr:nvSpPr>
      <xdr:spPr>
        <a:xfrm>
          <a:off x="12839700" y="171450"/>
          <a:ext cx="809625" cy="733425"/>
        </a:xfrm>
        <a:prstGeom prst="rect">
          <a:avLst/>
        </a:prstGeom>
        <a:solidFill>
          <a:srgbClr val="00206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200024</xdr:colOff>
      <xdr:row>1</xdr:row>
      <xdr:rowOff>55061</xdr:rowOff>
    </xdr:from>
    <xdr:to>
      <xdr:col>12</xdr:col>
      <xdr:colOff>2297</xdr:colOff>
      <xdr:row>3</xdr:row>
      <xdr:rowOff>190501</xdr:rowOff>
    </xdr:to>
    <xdr:grpSp>
      <xdr:nvGrpSpPr>
        <xdr:cNvPr id="30" name="Agrupar 29">
          <a:extLst>
            <a:ext uri="{FF2B5EF4-FFF2-40B4-BE49-F238E27FC236}">
              <a16:creationId xmlns:a16="http://schemas.microsoft.com/office/drawing/2014/main" id="{00000000-0008-0000-0E00-00001E000000}"/>
            </a:ext>
          </a:extLst>
        </xdr:cNvPr>
        <xdr:cNvGrpSpPr/>
      </xdr:nvGrpSpPr>
      <xdr:grpSpPr>
        <a:xfrm>
          <a:off x="12934949" y="264611"/>
          <a:ext cx="630948" cy="554540"/>
          <a:chOff x="11353799" y="74111"/>
          <a:chExt cx="630948" cy="554540"/>
        </a:xfrm>
      </xdr:grpSpPr>
      <xdr:pic macro="[0]!aniversario">
        <xdr:nvPicPr>
          <xdr:cNvPr id="55" name="Gráfico 54" descr="Bolo">
            <a:extLst>
              <a:ext uri="{FF2B5EF4-FFF2-40B4-BE49-F238E27FC236}">
                <a16:creationId xmlns:a16="http://schemas.microsoft.com/office/drawing/2014/main" id="{00000000-0008-0000-0E00-00003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6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7"/>
              </a:ext>
            </a:extLst>
          </a:blip>
          <a:stretch>
            <a:fillRect/>
          </a:stretch>
        </xdr:blipFill>
        <xdr:spPr>
          <a:xfrm>
            <a:off x="11363325" y="115478"/>
            <a:ext cx="621422" cy="489008"/>
          </a:xfrm>
          <a:prstGeom prst="rect">
            <a:avLst/>
          </a:prstGeom>
        </xdr:spPr>
      </xdr:pic>
      <xdr:sp macro="[0]!aniversario" textlink="">
        <xdr:nvSpPr>
          <xdr:cNvPr id="63" name="Retângulo 62">
            <a:extLst>
              <a:ext uri="{FF2B5EF4-FFF2-40B4-BE49-F238E27FC236}">
                <a16:creationId xmlns:a16="http://schemas.microsoft.com/office/drawing/2014/main" id="{00000000-0008-0000-0E00-00003F000000}"/>
              </a:ext>
            </a:extLst>
          </xdr:cNvPr>
          <xdr:cNvSpPr/>
        </xdr:nvSpPr>
        <xdr:spPr>
          <a:xfrm>
            <a:off x="11353799" y="74111"/>
            <a:ext cx="619125" cy="554540"/>
          </a:xfrm>
          <a:prstGeom prst="rect">
            <a:avLst/>
          </a:prstGeom>
          <a:noFill/>
        </xdr:spPr>
        <xdr:txBody>
          <a:bodyPr wrap="square" lIns="91440" tIns="45720" rIns="91440" bIns="45720">
            <a:prstTxWarp prst="textArchUp">
              <a:avLst/>
            </a:prstTxWarp>
            <a:spAutoFit/>
          </a:bodyPr>
          <a:lstStyle/>
          <a:p>
            <a:pPr algn="ctr"/>
            <a:r>
              <a:rPr lang="pt-BR" sz="2400" b="1" cap="none" spc="50">
                <a:ln w="0"/>
                <a:solidFill>
                  <a:schemeClr val="bg2"/>
                </a:solidFill>
                <a:effectLst>
                  <a:innerShdw blurRad="63500" dist="50800" dir="13500000">
                    <a:srgbClr val="000000">
                      <a:alpha val="50000"/>
                    </a:srgbClr>
                  </a:innerShdw>
                </a:effectLst>
              </a:rPr>
              <a:t>Aniversarientes</a:t>
            </a:r>
            <a:endParaRPr lang="pt-BR" sz="5400" b="1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endParaRPr>
          </a:p>
        </xdr:txBody>
      </xdr:sp>
    </xdr:grpSp>
    <xdr:clientData fPrintsWithSheet="0"/>
  </xdr:twoCellAnchor>
  <xdr:twoCellAnchor>
    <xdr:from>
      <xdr:col>0</xdr:col>
      <xdr:colOff>19051</xdr:colOff>
      <xdr:row>0</xdr:row>
      <xdr:rowOff>95250</xdr:rowOff>
    </xdr:from>
    <xdr:to>
      <xdr:col>1</xdr:col>
      <xdr:colOff>1207930</xdr:colOff>
      <xdr:row>4</xdr:row>
      <xdr:rowOff>65839</xdr:rowOff>
    </xdr:to>
    <xdr:grpSp>
      <xdr:nvGrpSpPr>
        <xdr:cNvPr id="64" name="Agrupar 63">
          <a:extLst>
            <a:ext uri="{FF2B5EF4-FFF2-40B4-BE49-F238E27FC236}">
              <a16:creationId xmlns:a16="http://schemas.microsoft.com/office/drawing/2014/main" id="{00000000-0008-0000-0E00-000040000000}"/>
            </a:ext>
          </a:extLst>
        </xdr:cNvPr>
        <xdr:cNvGrpSpPr/>
      </xdr:nvGrpSpPr>
      <xdr:grpSpPr>
        <a:xfrm>
          <a:off x="19051" y="95250"/>
          <a:ext cx="1693704" cy="808789"/>
          <a:chOff x="1519281" y="1759058"/>
          <a:chExt cx="8754120" cy="1738273"/>
        </a:xfrm>
      </xdr:grpSpPr>
      <xdr:sp macro="" textlink="">
        <xdr:nvSpPr>
          <xdr:cNvPr id="65" name="Retângulo 64">
            <a:extLst>
              <a:ext uri="{FF2B5EF4-FFF2-40B4-BE49-F238E27FC236}">
                <a16:creationId xmlns:a16="http://schemas.microsoft.com/office/drawing/2014/main" id="{00000000-0008-0000-0E00-000041000000}"/>
              </a:ext>
            </a:extLst>
          </xdr:cNvPr>
          <xdr:cNvSpPr/>
        </xdr:nvSpPr>
        <xdr:spPr>
          <a:xfrm>
            <a:off x="3959188" y="1759058"/>
            <a:ext cx="4480405" cy="576593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marL="0" indent="0" algn="ctr"/>
            <a:r>
              <a:rPr lang="pt-BR" sz="1050" b="1" cap="none" spc="0">
                <a:ln w="10160">
                  <a:noFill/>
                  <a:prstDash val="solid"/>
                </a:ln>
                <a:solidFill>
                  <a:schemeClr val="bg1">
                    <a:lumMod val="65000"/>
                  </a:schemeClr>
                </a:solidFill>
                <a:effectLst>
                  <a:outerShdw blurRad="38100" dist="22860" dir="5400000" algn="tl" rotWithShape="0">
                    <a:srgbClr val="000000">
                      <a:alpha val="30000"/>
                    </a:srgbClr>
                  </a:outerShdw>
                </a:effectLst>
                <a:latin typeface="Teutonic No3" panose="02000000000000000000" pitchFamily="2" charset="0"/>
                <a:ea typeface="+mn-ea"/>
                <a:cs typeface="+mn-cs"/>
              </a:rPr>
              <a:t>Confeccoes</a:t>
            </a:r>
            <a:endParaRPr lang="pt-BR" sz="3200" b="1" cap="none" spc="0">
              <a:ln w="10160">
                <a:noFill/>
                <a:prstDash val="solid"/>
              </a:ln>
              <a:solidFill>
                <a:schemeClr val="bg1">
                  <a:lumMod val="65000"/>
                </a:schemeClr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Teutonic No3" panose="02000000000000000000" pitchFamily="2" charset="0"/>
              <a:ea typeface="+mn-ea"/>
              <a:cs typeface="+mn-cs"/>
            </a:endParaRPr>
          </a:p>
        </xdr:txBody>
      </xdr:sp>
      <xdr:sp macro="" textlink="">
        <xdr:nvSpPr>
          <xdr:cNvPr id="66" name="Retângulo 65">
            <a:extLst>
              <a:ext uri="{FF2B5EF4-FFF2-40B4-BE49-F238E27FC236}">
                <a16:creationId xmlns:a16="http://schemas.microsoft.com/office/drawing/2014/main" id="{00000000-0008-0000-0E00-000042000000}"/>
              </a:ext>
            </a:extLst>
          </xdr:cNvPr>
          <xdr:cNvSpPr/>
        </xdr:nvSpPr>
        <xdr:spPr>
          <a:xfrm>
            <a:off x="1519281" y="2147080"/>
            <a:ext cx="8754120" cy="1350251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3200" b="1" cap="none" spc="0">
                <a:ln w="10160">
                  <a:noFill/>
                  <a:prstDash val="solid"/>
                </a:ln>
                <a:solidFill>
                  <a:schemeClr val="bg1">
                    <a:lumMod val="65000"/>
                  </a:schemeClr>
                </a:solidFill>
                <a:effectLst>
                  <a:outerShdw blurRad="38100" dist="22860" dir="5400000" algn="tl" rotWithShape="0">
                    <a:srgbClr val="000000">
                      <a:alpha val="30000"/>
                    </a:srgbClr>
                  </a:outerShdw>
                </a:effectLst>
                <a:latin typeface="Teutonic No3" panose="02000000000000000000" pitchFamily="2" charset="0"/>
              </a:rPr>
              <a:t>Dedicar</a:t>
            </a:r>
            <a:endParaRPr lang="pt-BR" sz="4000" b="1" cap="none" spc="0">
              <a:ln w="10160">
                <a:noFill/>
                <a:prstDash val="solid"/>
              </a:ln>
              <a:solidFill>
                <a:schemeClr val="bg1">
                  <a:lumMod val="65000"/>
                </a:schemeClr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Teutonic No3" panose="02000000000000000000" pitchFamily="2" charset="0"/>
            </a:endParaRPr>
          </a:p>
        </xdr:txBody>
      </xdr:sp>
    </xdr:grpSp>
    <xdr:clientData/>
  </xdr:twoCellAnchor>
  <xdr:twoCellAnchor editAs="absolute">
    <xdr:from>
      <xdr:col>10</xdr:col>
      <xdr:colOff>333375</xdr:colOff>
      <xdr:row>1</xdr:row>
      <xdr:rowOff>123825</xdr:rowOff>
    </xdr:from>
    <xdr:to>
      <xdr:col>11</xdr:col>
      <xdr:colOff>85799</xdr:colOff>
      <xdr:row>3</xdr:row>
      <xdr:rowOff>142936</xdr:rowOff>
    </xdr:to>
    <xdr:pic macro="[0]!impressao">
      <xdr:nvPicPr>
        <xdr:cNvPr id="67" name="Imagem 66">
          <a:extLst>
            <a:ext uri="{FF2B5EF4-FFF2-40B4-BE49-F238E27FC236}">
              <a16:creationId xmlns:a16="http://schemas.microsoft.com/office/drawing/2014/main" id="{00000000-0008-0000-0E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2287250" y="333375"/>
          <a:ext cx="533474" cy="438211"/>
        </a:xfrm>
        <a:prstGeom prst="rect">
          <a:avLst/>
        </a:prstGeom>
      </xdr:spPr>
    </xdr:pic>
    <xdr:clientData fPrintsWithSheet="0"/>
  </xdr:twoCellAnchor>
  <xdr:twoCellAnchor editAs="absolute">
    <xdr:from>
      <xdr:col>9</xdr:col>
      <xdr:colOff>361950</xdr:colOff>
      <xdr:row>0</xdr:row>
      <xdr:rowOff>57150</xdr:rowOff>
    </xdr:from>
    <xdr:to>
      <xdr:col>9</xdr:col>
      <xdr:colOff>1352550</xdr:colOff>
      <xdr:row>3</xdr:row>
      <xdr:rowOff>66675</xdr:rowOff>
    </xdr:to>
    <xdr:grpSp>
      <xdr:nvGrpSpPr>
        <xdr:cNvPr id="68" name="Agrupar 67">
          <a:extLst>
            <a:ext uri="{FF2B5EF4-FFF2-40B4-BE49-F238E27FC236}">
              <a16:creationId xmlns:a16="http://schemas.microsoft.com/office/drawing/2014/main" id="{00000000-0008-0000-0E00-000044000000}"/>
            </a:ext>
          </a:extLst>
        </xdr:cNvPr>
        <xdr:cNvGrpSpPr/>
      </xdr:nvGrpSpPr>
      <xdr:grpSpPr>
        <a:xfrm>
          <a:off x="10744200" y="57150"/>
          <a:ext cx="990600" cy="638175"/>
          <a:chOff x="10797137" y="47625"/>
          <a:chExt cx="990600" cy="638175"/>
        </a:xfrm>
      </xdr:grpSpPr>
      <xdr:sp macro="[0]!producao" textlink="">
        <xdr:nvSpPr>
          <xdr:cNvPr id="69" name="Retângulo: Cantos Arredondados 68">
            <a:extLst>
              <a:ext uri="{FF2B5EF4-FFF2-40B4-BE49-F238E27FC236}">
                <a16:creationId xmlns:a16="http://schemas.microsoft.com/office/drawing/2014/main" id="{00000000-0008-0000-0E00-000045000000}"/>
              </a:ext>
            </a:extLst>
          </xdr:cNvPr>
          <xdr:cNvSpPr>
            <a:spLocks/>
          </xdr:cNvSpPr>
        </xdr:nvSpPr>
        <xdr:spPr>
          <a:xfrm>
            <a:off x="10797137" y="47625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Produção</a:t>
            </a:r>
          </a:p>
        </xdr:txBody>
      </xdr:sp>
      <xdr:pic macro="[0]!producao">
        <xdr:nvPicPr>
          <xdr:cNvPr id="70" name="Imagem 69">
            <a:extLst>
              <a:ext uri="{FF2B5EF4-FFF2-40B4-BE49-F238E27FC236}">
                <a16:creationId xmlns:a16="http://schemas.microsoft.com/office/drawing/2014/main" id="{00000000-0008-0000-0E00-00004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9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30">
                    <a14:imgEffect>
                      <a14:colorTemperature colorTemp="8284"/>
                    </a14:imgEffect>
                    <a14:imgEffect>
                      <a14:brightnessContrast bright="35000" contrast="4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10978486" y="104776"/>
            <a:ext cx="661064" cy="352424"/>
          </a:xfrm>
          <a:prstGeom prst="rect">
            <a:avLst/>
          </a:prstGeom>
          <a:noFill/>
          <a:ln>
            <a:noFill/>
          </a:ln>
        </xdr:spPr>
      </xdr:pic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8</xdr:col>
      <xdr:colOff>981074</xdr:colOff>
      <xdr:row>21</xdr:row>
      <xdr:rowOff>180975</xdr:rowOff>
    </xdr:to>
    <xdr:grpSp>
      <xdr:nvGrpSpPr>
        <xdr:cNvPr id="53" name="Agrupar 52">
          <a:extLst>
            <a:ext uri="{FF2B5EF4-FFF2-40B4-BE49-F238E27FC236}">
              <a16:creationId xmlns:a16="http://schemas.microsoft.com/office/drawing/2014/main" id="{00000000-0008-0000-0F00-000035000000}"/>
            </a:ext>
          </a:extLst>
        </xdr:cNvPr>
        <xdr:cNvGrpSpPr/>
      </xdr:nvGrpSpPr>
      <xdr:grpSpPr>
        <a:xfrm>
          <a:off x="0" y="0"/>
          <a:ext cx="9553574" cy="5457825"/>
          <a:chOff x="0" y="0"/>
          <a:chExt cx="9159223" cy="7000874"/>
        </a:xfrm>
      </xdr:grpSpPr>
      <xdr:pic>
        <xdr:nvPicPr>
          <xdr:cNvPr id="36" name="Imagem 35">
            <a:extLst>
              <a:ext uri="{FF2B5EF4-FFF2-40B4-BE49-F238E27FC236}">
                <a16:creationId xmlns:a16="http://schemas.microsoft.com/office/drawing/2014/main" id="{00000000-0008-0000-0F00-000024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0" y="0"/>
            <a:ext cx="9159223" cy="700087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42" name="Agrupar 41">
            <a:extLst>
              <a:ext uri="{FF2B5EF4-FFF2-40B4-BE49-F238E27FC236}">
                <a16:creationId xmlns:a16="http://schemas.microsoft.com/office/drawing/2014/main" id="{00000000-0008-0000-0F00-00002A000000}"/>
              </a:ext>
            </a:extLst>
          </xdr:cNvPr>
          <xdr:cNvGrpSpPr/>
        </xdr:nvGrpSpPr>
        <xdr:grpSpPr>
          <a:xfrm>
            <a:off x="6438900" y="5991224"/>
            <a:ext cx="2667001" cy="971551"/>
            <a:chOff x="5676900" y="5810250"/>
            <a:chExt cx="2667001" cy="914400"/>
          </a:xfrm>
        </xdr:grpSpPr>
        <xdr:sp macro="" textlink="$Z$1">
          <xdr:nvSpPr>
            <xdr:cNvPr id="37" name="Onda 36">
              <a:extLst>
                <a:ext uri="{FF2B5EF4-FFF2-40B4-BE49-F238E27FC236}">
                  <a16:creationId xmlns:a16="http://schemas.microsoft.com/office/drawing/2014/main" id="{00000000-0008-0000-0F00-000025000000}"/>
                </a:ext>
              </a:extLst>
            </xdr:cNvPr>
            <xdr:cNvSpPr/>
          </xdr:nvSpPr>
          <xdr:spPr>
            <a:xfrm>
              <a:off x="5676900" y="5810250"/>
              <a:ext cx="2667001" cy="914400"/>
            </a:xfrm>
            <a:prstGeom prst="wave">
              <a:avLst>
                <a:gd name="adj1" fmla="val 9375"/>
                <a:gd name="adj2" fmla="val -5357"/>
              </a:avLst>
            </a:prstGeom>
            <a:solidFill>
              <a:srgbClr val="D60000"/>
            </a:solidFill>
            <a:ln>
              <a:noFill/>
            </a:ln>
            <a:effectLst>
              <a:outerShdw blurRad="149987" dist="250190" dir="8460000" algn="ctr">
                <a:srgbClr val="000000">
                  <a:alpha val="28000"/>
                </a:srgbClr>
              </a:outerShdw>
            </a:effectLst>
            <a:scene3d>
              <a:camera prst="orthographicFront">
                <a:rot lat="0" lon="0" rev="0"/>
              </a:camera>
              <a:lightRig rig="contrasting" dir="t">
                <a:rot lat="0" lon="0" rev="1500000"/>
              </a:lightRig>
            </a:scene3d>
            <a:sp3d prstMaterial="metal">
              <a:bevelT w="88900" h="88900"/>
            </a:sp3d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>
              <a:scene3d>
                <a:camera prst="perspectiveRelaxedModerately"/>
                <a:lightRig rig="threePt" dir="t"/>
              </a:scene3d>
            </a:bodyPr>
            <a:lstStyle/>
            <a:p>
              <a:pPr algn="ctr"/>
              <a:endParaRPr lang="pt-BR" sz="2800">
                <a:ln>
                  <a:solidFill>
                    <a:schemeClr val="bg1"/>
                  </a:solidFill>
                </a:ln>
                <a:solidFill>
                  <a:schemeClr val="bg1"/>
                </a:solidFill>
                <a:effectLst>
                  <a:glow rad="101600">
                    <a:srgbClr val="640000">
                      <a:alpha val="60000"/>
                    </a:srgbClr>
                  </a:glow>
                </a:effectLst>
              </a:endParaRPr>
            </a:p>
          </xdr:txBody>
        </xdr:sp>
        <xdr:sp macro="" textlink="$Z$1">
          <xdr:nvSpPr>
            <xdr:cNvPr id="41" name="Retângulo 40">
              <a:extLst>
                <a:ext uri="{FF2B5EF4-FFF2-40B4-BE49-F238E27FC236}">
                  <a16:creationId xmlns:a16="http://schemas.microsoft.com/office/drawing/2014/main" id="{00000000-0008-0000-0F00-000029000000}"/>
                </a:ext>
              </a:extLst>
            </xdr:cNvPr>
            <xdr:cNvSpPr/>
          </xdr:nvSpPr>
          <xdr:spPr>
            <a:xfrm>
              <a:off x="6086474" y="5905500"/>
              <a:ext cx="1971675" cy="676275"/>
            </a:xfrm>
            <a:prstGeom prst="rect">
              <a:avLst/>
            </a:prstGeom>
            <a:noFill/>
          </xdr:spPr>
          <xdr:txBody>
            <a:bodyPr wrap="square" lIns="91440" tIns="45720" rIns="91440" bIns="45720">
              <a:prstTxWarp prst="textWave1">
                <a:avLst/>
              </a:prstTxWarp>
              <a:spAutoFit/>
            </a:bodyPr>
            <a:lstStyle/>
            <a:p>
              <a:pPr algn="ctr"/>
              <a:fld id="{D333D317-1963-438B-9854-B97CD2519817}" type="TxLink">
                <a:rPr lang="en-US" sz="700" b="1" i="0" u="none" strike="noStrike" cap="none" spc="0">
                  <a:ln w="12700">
                    <a:solidFill>
                      <a:schemeClr val="accent4">
                        <a:lumMod val="60000"/>
                        <a:lumOff val="40000"/>
                      </a:schemeClr>
                    </a:solidFill>
                    <a:prstDash val="solid"/>
                  </a:ln>
                  <a:solidFill>
                    <a:schemeClr val="accent4">
                      <a:lumMod val="40000"/>
                      <a:lumOff val="60000"/>
                    </a:schemeClr>
                  </a:solidFill>
                  <a:effectLst>
                    <a:innerShdw blurRad="177800">
                      <a:schemeClr val="accent3">
                        <a:lumMod val="50000"/>
                      </a:schemeClr>
                    </a:innerShdw>
                  </a:effectLst>
                  <a:latin typeface="Segoe Script"/>
                  <a:cs typeface="Calibri"/>
                </a:rPr>
                <a:pPr algn="ctr"/>
                <a:t>JANEIRO</a:t>
              </a:fld>
              <a:endParaRPr lang="pt-BR" sz="3200" b="1" cap="none" spc="0">
                <a:ln w="12700">
                  <a:solidFill>
                    <a:schemeClr val="accent4">
                      <a:lumMod val="60000"/>
                      <a:lumOff val="40000"/>
                    </a:schemeClr>
                  </a:solidFill>
                  <a:prstDash val="solid"/>
                </a:ln>
                <a:solidFill>
                  <a:schemeClr val="accent4">
                    <a:lumMod val="40000"/>
                    <a:lumOff val="60000"/>
                  </a:schemeClr>
                </a:solidFill>
                <a:effectLst>
                  <a:innerShdw blurRad="177800">
                    <a:schemeClr val="accent3">
                      <a:lumMod val="50000"/>
                    </a:schemeClr>
                  </a:innerShdw>
                </a:effectLst>
              </a:endParaRPr>
            </a:p>
          </xdr:txBody>
        </xdr:sp>
      </xdr:grpSp>
      <mc:AlternateContent xmlns:mc="http://schemas.openxmlformats.org/markup-compatibility/2006" xmlns:a14="http://schemas.microsoft.com/office/drawing/2010/main">
        <mc:Choice Requires="a14">
          <xdr:pic>
            <xdr:nvPicPr>
              <xdr:cNvPr id="52" name="Imagem 51">
                <a:extLst>
                  <a:ext uri="{FF2B5EF4-FFF2-40B4-BE49-F238E27FC236}">
                    <a16:creationId xmlns:a16="http://schemas.microsoft.com/office/drawing/2014/main" id="{00000000-0008-0000-0F00-000034000000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$Y$2:$Z$10" spid="_x0000_s29022"/>
                  </a:ext>
                </a:extLst>
              </xdr:cNvPicPr>
            </xdr:nvPicPr>
            <xdr:blipFill>
              <a:blip xmlns:r="http://schemas.openxmlformats.org/officeDocument/2006/relationships" r:embed="rId2"/>
              <a:srcRect/>
              <a:stretch>
                <a:fillRect/>
              </a:stretch>
            </xdr:blipFill>
            <xdr:spPr bwMode="auto">
              <a:xfrm rot="21256161">
                <a:off x="4754168" y="1530410"/>
                <a:ext cx="3149509" cy="2350257"/>
              </a:xfrm>
              <a:prstGeom prst="rect">
                <a:avLst/>
              </a:prstGeom>
              <a:noFill/>
              <a:effectLst>
                <a:glow rad="63500">
                  <a:schemeClr val="bg2">
                    <a:lumMod val="75000"/>
                    <a:alpha val="40000"/>
                  </a:schemeClr>
                </a:glow>
              </a:effectLst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</mc:Choice>
        <mc:Fallback xmlns=""/>
      </mc:AlternateContent>
    </xdr:grpSp>
    <xdr:clientData/>
  </xdr:twoCellAnchor>
  <xdr:twoCellAnchor editAs="absolute">
    <xdr:from>
      <xdr:col>9</xdr:col>
      <xdr:colOff>258856</xdr:colOff>
      <xdr:row>5</xdr:row>
      <xdr:rowOff>126065</xdr:rowOff>
    </xdr:from>
    <xdr:to>
      <xdr:col>12</xdr:col>
      <xdr:colOff>96931</xdr:colOff>
      <xdr:row>17</xdr:row>
      <xdr:rowOff>161924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MÊS aniversário">
              <a:extLst>
                <a:ext uri="{FF2B5EF4-FFF2-40B4-BE49-F238E27FC236}">
                  <a16:creationId xmlns:a16="http://schemas.microsoft.com/office/drawing/2014/main" id="{00000000-0008-0000-0F00-000009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 aniversári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821956" y="1307166"/>
              <a:ext cx="1666875" cy="322169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 fLocksWithSheet="0" fPrintsWithSheet="0"/>
  </xdr:twoCellAnchor>
  <xdr:twoCellAnchor>
    <xdr:from>
      <xdr:col>9</xdr:col>
      <xdr:colOff>200026</xdr:colOff>
      <xdr:row>0</xdr:row>
      <xdr:rowOff>104775</xdr:rowOff>
    </xdr:from>
    <xdr:to>
      <xdr:col>12</xdr:col>
      <xdr:colOff>209550</xdr:colOff>
      <xdr:row>3</xdr:row>
      <xdr:rowOff>28575</xdr:rowOff>
    </xdr:to>
    <xdr:grpSp>
      <xdr:nvGrpSpPr>
        <xdr:cNvPr id="57" name="Agrupar 56">
          <a:extLst>
            <a:ext uri="{FF2B5EF4-FFF2-40B4-BE49-F238E27FC236}">
              <a16:creationId xmlns:a16="http://schemas.microsoft.com/office/drawing/2014/main" id="{00000000-0008-0000-0F00-000039000000}"/>
            </a:ext>
          </a:extLst>
        </xdr:cNvPr>
        <xdr:cNvGrpSpPr/>
      </xdr:nvGrpSpPr>
      <xdr:grpSpPr>
        <a:xfrm>
          <a:off x="9763126" y="104775"/>
          <a:ext cx="1838324" cy="457200"/>
          <a:chOff x="10039351" y="552450"/>
          <a:chExt cx="1838324" cy="495300"/>
        </a:xfrm>
      </xdr:grpSpPr>
      <xdr:sp macro="[0]!voltar_rel_colab" textlink="">
        <xdr:nvSpPr>
          <xdr:cNvPr id="55" name="CaixaDeTexto 54">
            <a:extLst>
              <a:ext uri="{FF2B5EF4-FFF2-40B4-BE49-F238E27FC236}">
                <a16:creationId xmlns:a16="http://schemas.microsoft.com/office/drawing/2014/main" id="{00000000-0008-0000-0F00-000037000000}"/>
              </a:ext>
            </a:extLst>
          </xdr:cNvPr>
          <xdr:cNvSpPr txBox="1"/>
        </xdr:nvSpPr>
        <xdr:spPr>
          <a:xfrm>
            <a:off x="10039351" y="561975"/>
            <a:ext cx="1838324" cy="485775"/>
          </a:xfrm>
          <a:prstGeom prst="rect">
            <a:avLst/>
          </a:prstGeom>
          <a:solidFill>
            <a:srgbClr val="002060"/>
          </a:solidFill>
          <a:ln w="9525" cmpd="sng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2400" b="1">
                <a:solidFill>
                  <a:schemeClr val="bg1"/>
                </a:solidFill>
              </a:rPr>
              <a:t>      VOLTAR</a:t>
            </a:r>
            <a:endParaRPr lang="pt-BR" sz="1100" b="1">
              <a:solidFill>
                <a:schemeClr val="bg1"/>
              </a:solidFill>
            </a:endParaRPr>
          </a:p>
        </xdr:txBody>
      </xdr:sp>
      <xdr:pic macro="[0]!voltar_rel_colab">
        <xdr:nvPicPr>
          <xdr:cNvPr id="54" name="Gráfico 53" descr="Seta: retorno na horizontal com preenchimento sólido">
            <a:extLst>
              <a:ext uri="{FF2B5EF4-FFF2-40B4-BE49-F238E27FC236}">
                <a16:creationId xmlns:a16="http://schemas.microsoft.com/office/drawing/2014/main" id="{00000000-0008-0000-0F00-00003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0134600" y="552450"/>
            <a:ext cx="466725" cy="466725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200026</xdr:colOff>
      <xdr:row>3</xdr:row>
      <xdr:rowOff>152400</xdr:rowOff>
    </xdr:from>
    <xdr:to>
      <xdr:col>12</xdr:col>
      <xdr:colOff>209550</xdr:colOff>
      <xdr:row>5</xdr:row>
      <xdr:rowOff>66675</xdr:rowOff>
    </xdr:to>
    <xdr:grpSp>
      <xdr:nvGrpSpPr>
        <xdr:cNvPr id="63" name="Agrupar 62">
          <a:extLst>
            <a:ext uri="{FF2B5EF4-FFF2-40B4-BE49-F238E27FC236}">
              <a16:creationId xmlns:a16="http://schemas.microsoft.com/office/drawing/2014/main" id="{00000000-0008-0000-0F00-00003F000000}"/>
            </a:ext>
          </a:extLst>
        </xdr:cNvPr>
        <xdr:cNvGrpSpPr/>
      </xdr:nvGrpSpPr>
      <xdr:grpSpPr>
        <a:xfrm>
          <a:off x="9763126" y="685800"/>
          <a:ext cx="1838324" cy="504825"/>
          <a:chOff x="9763126" y="723900"/>
          <a:chExt cx="1838324" cy="504825"/>
        </a:xfrm>
      </xdr:grpSpPr>
      <xdr:sp macro="[0]!impressao" textlink="">
        <xdr:nvSpPr>
          <xdr:cNvPr id="59" name="CaixaDeTexto 58">
            <a:extLst>
              <a:ext uri="{FF2B5EF4-FFF2-40B4-BE49-F238E27FC236}">
                <a16:creationId xmlns:a16="http://schemas.microsoft.com/office/drawing/2014/main" id="{00000000-0008-0000-0F00-00003B000000}"/>
              </a:ext>
            </a:extLst>
          </xdr:cNvPr>
          <xdr:cNvSpPr txBox="1"/>
        </xdr:nvSpPr>
        <xdr:spPr>
          <a:xfrm>
            <a:off x="9763126" y="742950"/>
            <a:ext cx="1838324" cy="485775"/>
          </a:xfrm>
          <a:prstGeom prst="rect">
            <a:avLst/>
          </a:prstGeom>
          <a:solidFill>
            <a:srgbClr val="002060"/>
          </a:solidFill>
          <a:ln w="9525" cmpd="sng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2000" b="1">
                <a:solidFill>
                  <a:schemeClr val="bg1"/>
                </a:solidFill>
              </a:rPr>
              <a:t>        IMPRIMIR</a:t>
            </a:r>
            <a:endParaRPr lang="pt-BR" sz="1050" b="1">
              <a:solidFill>
                <a:schemeClr val="bg1"/>
              </a:solidFill>
            </a:endParaRPr>
          </a:p>
        </xdr:txBody>
      </xdr:sp>
      <xdr:pic macro="[0]!impressao">
        <xdr:nvPicPr>
          <xdr:cNvPr id="62" name="Gráfico 61" descr="Impressora">
            <a:extLst>
              <a:ext uri="{FF2B5EF4-FFF2-40B4-BE49-F238E27FC236}">
                <a16:creationId xmlns:a16="http://schemas.microsoft.com/office/drawing/2014/main" id="{00000000-0008-0000-0F00-00003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9820275" y="723900"/>
            <a:ext cx="495300" cy="4953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190501</xdr:colOff>
      <xdr:row>6</xdr:row>
      <xdr:rowOff>57150</xdr:rowOff>
    </xdr:from>
    <xdr:to>
      <xdr:col>8</xdr:col>
      <xdr:colOff>95251</xdr:colOff>
      <xdr:row>11</xdr:row>
      <xdr:rowOff>161925</xdr:rowOff>
    </xdr:to>
    <xdr:grpSp>
      <xdr:nvGrpSpPr>
        <xdr:cNvPr id="54" name="Agrupar 53">
          <a:extLst>
            <a:ext uri="{FF2B5EF4-FFF2-40B4-BE49-F238E27FC236}">
              <a16:creationId xmlns:a16="http://schemas.microsoft.com/office/drawing/2014/main" id="{00000000-0008-0000-1000-000036000000}"/>
            </a:ext>
          </a:extLst>
        </xdr:cNvPr>
        <xdr:cNvGrpSpPr/>
      </xdr:nvGrpSpPr>
      <xdr:grpSpPr>
        <a:xfrm>
          <a:off x="800101" y="1200150"/>
          <a:ext cx="11182350" cy="1057275"/>
          <a:chOff x="-3028950" y="819150"/>
          <a:chExt cx="12121109" cy="1057275"/>
        </a:xfrm>
        <a:solidFill>
          <a:sysClr val="window" lastClr="FFFFFF"/>
        </a:solidFill>
      </xdr:grpSpPr>
      <xdr:sp macro="" textlink="">
        <xdr:nvSpPr>
          <xdr:cNvPr id="55" name="Retângulo 54">
            <a:extLst>
              <a:ext uri="{FF2B5EF4-FFF2-40B4-BE49-F238E27FC236}">
                <a16:creationId xmlns:a16="http://schemas.microsoft.com/office/drawing/2014/main" id="{00000000-0008-0000-1000-000037000000}"/>
              </a:ext>
            </a:extLst>
          </xdr:cNvPr>
          <xdr:cNvSpPr>
            <a:spLocks noChangeAspect="1"/>
          </xdr:cNvSpPr>
        </xdr:nvSpPr>
        <xdr:spPr>
          <a:xfrm>
            <a:off x="-3028950" y="819150"/>
            <a:ext cx="11744324" cy="1057275"/>
          </a:xfrm>
          <a:prstGeom prst="rect">
            <a:avLst/>
          </a:prstGeom>
          <a:grp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3200">
                <a:solidFill>
                  <a:srgbClr val="640000"/>
                </a:solidFill>
                <a:latin typeface="Colonna MT" panose="04020805060202030203" pitchFamily="82" charset="0"/>
                <a:ea typeface="+mn-ea"/>
                <a:cs typeface="+mn-cs"/>
              </a:rPr>
              <a:t>RELATORIO</a:t>
            </a:r>
            <a:r>
              <a:rPr lang="pt-BR" sz="3200" baseline="0">
                <a:solidFill>
                  <a:srgbClr val="640000"/>
                </a:solidFill>
                <a:latin typeface="Colonna MT" panose="04020805060202030203" pitchFamily="82" charset="0"/>
                <a:ea typeface="+mn-ea"/>
                <a:cs typeface="+mn-cs"/>
              </a:rPr>
              <a:t> DE FUNÇÕES</a:t>
            </a:r>
            <a:endParaRPr lang="pt-BR" sz="3200">
              <a:solidFill>
                <a:srgbClr val="640000"/>
              </a:solidFill>
              <a:latin typeface="Colonna MT" panose="04020805060202030203" pitchFamily="82" charset="0"/>
              <a:ea typeface="+mn-ea"/>
              <a:cs typeface="+mn-cs"/>
            </a:endParaRPr>
          </a:p>
        </xdr:txBody>
      </xdr:sp>
      <xdr:sp macro="" textlink="">
        <xdr:nvSpPr>
          <xdr:cNvPr id="56" name="Fluxograma: Atraso 55">
            <a:extLst>
              <a:ext uri="{FF2B5EF4-FFF2-40B4-BE49-F238E27FC236}">
                <a16:creationId xmlns:a16="http://schemas.microsoft.com/office/drawing/2014/main" id="{00000000-0008-0000-1000-000038000000}"/>
              </a:ext>
            </a:extLst>
          </xdr:cNvPr>
          <xdr:cNvSpPr>
            <a:spLocks noChangeAspect="1"/>
          </xdr:cNvSpPr>
        </xdr:nvSpPr>
        <xdr:spPr>
          <a:xfrm>
            <a:off x="8715374" y="828675"/>
            <a:ext cx="376785" cy="1047750"/>
          </a:xfrm>
          <a:prstGeom prst="flowChartDelay">
            <a:avLst/>
          </a:prstGeom>
          <a:grp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600">
              <a:solidFill>
                <a:srgbClr val="640000"/>
              </a:solidFill>
              <a:latin typeface="Colonna MT" panose="04020805060202030203" pitchFamily="82" charset="0"/>
              <a:ea typeface="+mn-ea"/>
              <a:cs typeface="+mn-cs"/>
            </a:endParaRPr>
          </a:p>
        </xdr:txBody>
      </xdr:sp>
    </xdr:grpSp>
    <xdr:clientData/>
  </xdr:twoCellAnchor>
  <xdr:twoCellAnchor editAs="absolute">
    <xdr:from>
      <xdr:col>0</xdr:col>
      <xdr:colOff>0</xdr:colOff>
      <xdr:row>0</xdr:row>
      <xdr:rowOff>19049</xdr:rowOff>
    </xdr:from>
    <xdr:to>
      <xdr:col>9</xdr:col>
      <xdr:colOff>581025</xdr:colOff>
      <xdr:row>12</xdr:row>
      <xdr:rowOff>180974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>
          <a:spLocks noChangeAspect="1"/>
        </xdr:cNvSpPr>
      </xdr:nvSpPr>
      <xdr:spPr>
        <a:xfrm>
          <a:off x="0" y="19049"/>
          <a:ext cx="13077825" cy="244792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tile tx="0" ty="0" sx="100000" sy="100000" flip="none" algn="tl"/>
        </a:blip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 fPrintsWithSheet="0"/>
  </xdr:twoCellAnchor>
  <xdr:twoCellAnchor editAs="absolute">
    <xdr:from>
      <xdr:col>0</xdr:col>
      <xdr:colOff>0</xdr:colOff>
      <xdr:row>0</xdr:row>
      <xdr:rowOff>0</xdr:rowOff>
    </xdr:from>
    <xdr:to>
      <xdr:col>8</xdr:col>
      <xdr:colOff>233909</xdr:colOff>
      <xdr:row>5</xdr:row>
      <xdr:rowOff>104775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id="{00000000-0008-0000-1000-000031000000}"/>
            </a:ext>
          </a:extLst>
        </xdr:cNvPr>
        <xdr:cNvGrpSpPr/>
      </xdr:nvGrpSpPr>
      <xdr:grpSpPr>
        <a:xfrm>
          <a:off x="0" y="0"/>
          <a:ext cx="12121109" cy="1057275"/>
          <a:chOff x="0" y="0"/>
          <a:chExt cx="12121109" cy="1057275"/>
        </a:xfrm>
        <a:solidFill>
          <a:srgbClr val="002060"/>
        </a:solidFill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00000000-0008-0000-1000-000003000000}"/>
              </a:ext>
            </a:extLst>
          </xdr:cNvPr>
          <xdr:cNvSpPr>
            <a:spLocks noChangeAspect="1"/>
          </xdr:cNvSpPr>
        </xdr:nvSpPr>
        <xdr:spPr>
          <a:xfrm>
            <a:off x="0" y="0"/>
            <a:ext cx="11744324" cy="1057275"/>
          </a:xfrm>
          <a:prstGeom prst="rect">
            <a:avLst/>
          </a:prstGeom>
          <a:grp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4" name="Fluxograma: Atraso 3">
            <a:extLst>
              <a:ext uri="{FF2B5EF4-FFF2-40B4-BE49-F238E27FC236}">
                <a16:creationId xmlns:a16="http://schemas.microsoft.com/office/drawing/2014/main" id="{00000000-0008-0000-1000-000004000000}"/>
              </a:ext>
            </a:extLst>
          </xdr:cNvPr>
          <xdr:cNvSpPr>
            <a:spLocks noChangeAspect="1"/>
          </xdr:cNvSpPr>
        </xdr:nvSpPr>
        <xdr:spPr>
          <a:xfrm>
            <a:off x="11744324" y="9525"/>
            <a:ext cx="376785" cy="1047750"/>
          </a:xfrm>
          <a:prstGeom prst="flowChartDelay">
            <a:avLst/>
          </a:prstGeom>
          <a:grp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 editAs="absolute">
    <xdr:from>
      <xdr:col>2</xdr:col>
      <xdr:colOff>433937</xdr:colOff>
      <xdr:row>0</xdr:row>
      <xdr:rowOff>38099</xdr:rowOff>
    </xdr:from>
    <xdr:to>
      <xdr:col>3</xdr:col>
      <xdr:colOff>786362</xdr:colOff>
      <xdr:row>3</xdr:row>
      <xdr:rowOff>104774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GrpSpPr>
          <a:grpSpLocks noChangeAspect="1"/>
        </xdr:cNvGrpSpPr>
      </xdr:nvGrpSpPr>
      <xdr:grpSpPr>
        <a:xfrm>
          <a:off x="1910312" y="38099"/>
          <a:ext cx="990600" cy="638175"/>
          <a:chOff x="1843637" y="38099"/>
          <a:chExt cx="990600" cy="638175"/>
        </a:xfrm>
      </xdr:grpSpPr>
      <xdr:sp macro="[0]!menu_1" textlink="">
        <xdr:nvSpPr>
          <xdr:cNvPr id="6" name="Retângulo: Cantos Arredondados 5">
            <a:extLst>
              <a:ext uri="{FF2B5EF4-FFF2-40B4-BE49-F238E27FC236}">
                <a16:creationId xmlns:a16="http://schemas.microsoft.com/office/drawing/2014/main" id="{00000000-0008-0000-1000-000006000000}"/>
              </a:ext>
            </a:extLst>
          </xdr:cNvPr>
          <xdr:cNvSpPr>
            <a:spLocks/>
          </xdr:cNvSpPr>
        </xdr:nvSpPr>
        <xdr:spPr>
          <a:xfrm>
            <a:off x="1843637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Menu</a:t>
            </a:r>
          </a:p>
        </xdr:txBody>
      </xdr:sp>
      <xdr:pic macro="[0]!menu_1">
        <xdr:nvPicPr>
          <xdr:cNvPr id="7" name="Gráfico 6" descr="Início com preenchimento sólido">
            <a:extLst>
              <a:ext uri="{FF2B5EF4-FFF2-40B4-BE49-F238E27FC236}">
                <a16:creationId xmlns:a16="http://schemas.microsoft.com/office/drawing/2014/main" id="{00000000-0008-0000-1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105536" y="38100"/>
            <a:ext cx="504000" cy="369976"/>
          </a:xfrm>
          <a:prstGeom prst="rect">
            <a:avLst/>
          </a:prstGeom>
        </xdr:spPr>
      </xdr:pic>
    </xdr:grpSp>
    <xdr:clientData fPrintsWithSheet="0"/>
  </xdr:twoCellAnchor>
  <xdr:twoCellAnchor editAs="absolute">
    <xdr:from>
      <xdr:col>2</xdr:col>
      <xdr:colOff>252961</xdr:colOff>
      <xdr:row>0</xdr:row>
      <xdr:rowOff>57150</xdr:rowOff>
    </xdr:from>
    <xdr:to>
      <xdr:col>2</xdr:col>
      <xdr:colOff>252961</xdr:colOff>
      <xdr:row>3</xdr:row>
      <xdr:rowOff>6600</xdr:rowOff>
    </xdr:to>
    <xdr:cxnSp macro="">
      <xdr:nvCxnSpPr>
        <xdr:cNvPr id="8" name="Conector reto 7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CxnSpPr>
          <a:cxnSpLocks noChangeAspect="1"/>
        </xdr:cNvCxnSpPr>
      </xdr:nvCxnSpPr>
      <xdr:spPr>
        <a:xfrm>
          <a:off x="1729336" y="57150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PrintsWithSheet="0"/>
  </xdr:twoCellAnchor>
  <xdr:twoCellAnchor editAs="absolute">
    <xdr:from>
      <xdr:col>3</xdr:col>
      <xdr:colOff>938761</xdr:colOff>
      <xdr:row>0</xdr:row>
      <xdr:rowOff>66675</xdr:rowOff>
    </xdr:from>
    <xdr:to>
      <xdr:col>3</xdr:col>
      <xdr:colOff>938761</xdr:colOff>
      <xdr:row>3</xdr:row>
      <xdr:rowOff>16125</xdr:rowOff>
    </xdr:to>
    <xdr:cxnSp macro="">
      <xdr:nvCxnSpPr>
        <xdr:cNvPr id="9" name="Conector reto 8">
          <a:extLst>
            <a:ext uri="{FF2B5EF4-FFF2-40B4-BE49-F238E27FC236}">
              <a16:creationId xmlns:a16="http://schemas.microsoft.com/office/drawing/2014/main" id="{00000000-0008-0000-1000-000009000000}"/>
            </a:ext>
          </a:extLst>
        </xdr:cNvPr>
        <xdr:cNvCxnSpPr>
          <a:cxnSpLocks noChangeAspect="1"/>
        </xdr:cNvCxnSpPr>
      </xdr:nvCxnSpPr>
      <xdr:spPr>
        <a:xfrm>
          <a:off x="3053311" y="66675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PrintsWithSheet="0"/>
  </xdr:twoCellAnchor>
  <xdr:twoCellAnchor editAs="absolute">
    <xdr:from>
      <xdr:col>4</xdr:col>
      <xdr:colOff>853036</xdr:colOff>
      <xdr:row>0</xdr:row>
      <xdr:rowOff>66675</xdr:rowOff>
    </xdr:from>
    <xdr:to>
      <xdr:col>4</xdr:col>
      <xdr:colOff>853036</xdr:colOff>
      <xdr:row>3</xdr:row>
      <xdr:rowOff>35175</xdr:rowOff>
    </xdr:to>
    <xdr:cxnSp macro="">
      <xdr:nvCxnSpPr>
        <xdr:cNvPr id="10" name="Conector reto 9">
          <a:extLst>
            <a:ext uri="{FF2B5EF4-FFF2-40B4-BE49-F238E27FC236}">
              <a16:creationId xmlns:a16="http://schemas.microsoft.com/office/drawing/2014/main" id="{00000000-0008-0000-1000-00000A000000}"/>
            </a:ext>
          </a:extLst>
        </xdr:cNvPr>
        <xdr:cNvCxnSpPr>
          <a:cxnSpLocks noChangeAspect="1"/>
        </xdr:cNvCxnSpPr>
      </xdr:nvCxnSpPr>
      <xdr:spPr>
        <a:xfrm>
          <a:off x="4558261" y="66675"/>
          <a:ext cx="0" cy="54000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PrintsWithSheet="0"/>
  </xdr:twoCellAnchor>
  <xdr:twoCellAnchor editAs="absolute">
    <xdr:from>
      <xdr:col>4</xdr:col>
      <xdr:colOff>2357986</xdr:colOff>
      <xdr:row>0</xdr:row>
      <xdr:rowOff>66675</xdr:rowOff>
    </xdr:from>
    <xdr:to>
      <xdr:col>4</xdr:col>
      <xdr:colOff>2357986</xdr:colOff>
      <xdr:row>3</xdr:row>
      <xdr:rowOff>16125</xdr:rowOff>
    </xdr:to>
    <xdr:cxnSp macro="">
      <xdr:nvCxnSpPr>
        <xdr:cNvPr id="11" name="Conector reto 10">
          <a:extLst>
            <a:ext uri="{FF2B5EF4-FFF2-40B4-BE49-F238E27FC236}">
              <a16:creationId xmlns:a16="http://schemas.microsoft.com/office/drawing/2014/main" id="{00000000-0008-0000-1000-00000B000000}"/>
            </a:ext>
          </a:extLst>
        </xdr:cNvPr>
        <xdr:cNvCxnSpPr>
          <a:cxnSpLocks noChangeAspect="1"/>
        </xdr:cNvCxnSpPr>
      </xdr:nvCxnSpPr>
      <xdr:spPr>
        <a:xfrm>
          <a:off x="6063211" y="66675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PrintsWithSheet="0"/>
  </xdr:twoCellAnchor>
  <xdr:twoCellAnchor editAs="absolute">
    <xdr:from>
      <xdr:col>4</xdr:col>
      <xdr:colOff>3881986</xdr:colOff>
      <xdr:row>0</xdr:row>
      <xdr:rowOff>66675</xdr:rowOff>
    </xdr:from>
    <xdr:to>
      <xdr:col>4</xdr:col>
      <xdr:colOff>3881986</xdr:colOff>
      <xdr:row>3</xdr:row>
      <xdr:rowOff>16125</xdr:rowOff>
    </xdr:to>
    <xdr:cxnSp macro="">
      <xdr:nvCxnSpPr>
        <xdr:cNvPr id="12" name="Conector reto 11">
          <a:extLst>
            <a:ext uri="{FF2B5EF4-FFF2-40B4-BE49-F238E27FC236}">
              <a16:creationId xmlns:a16="http://schemas.microsoft.com/office/drawing/2014/main" id="{00000000-0008-0000-1000-00000C000000}"/>
            </a:ext>
          </a:extLst>
        </xdr:cNvPr>
        <xdr:cNvCxnSpPr>
          <a:cxnSpLocks noChangeAspect="1"/>
        </xdr:cNvCxnSpPr>
      </xdr:nvCxnSpPr>
      <xdr:spPr>
        <a:xfrm>
          <a:off x="7587211" y="66675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PrintsWithSheet="0"/>
  </xdr:twoCellAnchor>
  <xdr:twoCellAnchor editAs="absolute">
    <xdr:from>
      <xdr:col>5</xdr:col>
      <xdr:colOff>481561</xdr:colOff>
      <xdr:row>0</xdr:row>
      <xdr:rowOff>66675</xdr:rowOff>
    </xdr:from>
    <xdr:to>
      <xdr:col>5</xdr:col>
      <xdr:colOff>481561</xdr:colOff>
      <xdr:row>3</xdr:row>
      <xdr:rowOff>16125</xdr:rowOff>
    </xdr:to>
    <xdr:cxnSp macro="">
      <xdr:nvCxnSpPr>
        <xdr:cNvPr id="13" name="Conector reto 12">
          <a:extLst>
            <a:ext uri="{FF2B5EF4-FFF2-40B4-BE49-F238E27FC236}">
              <a16:creationId xmlns:a16="http://schemas.microsoft.com/office/drawing/2014/main" id="{00000000-0008-0000-1000-00000D000000}"/>
            </a:ext>
          </a:extLst>
        </xdr:cNvPr>
        <xdr:cNvCxnSpPr>
          <a:cxnSpLocks noChangeAspect="1"/>
        </xdr:cNvCxnSpPr>
      </xdr:nvCxnSpPr>
      <xdr:spPr>
        <a:xfrm>
          <a:off x="9092161" y="66675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PrintsWithSheet="0"/>
  </xdr:twoCellAnchor>
  <xdr:twoCellAnchor editAs="absolute">
    <xdr:from>
      <xdr:col>3</xdr:col>
      <xdr:colOff>1205462</xdr:colOff>
      <xdr:row>0</xdr:row>
      <xdr:rowOff>38099</xdr:rowOff>
    </xdr:from>
    <xdr:to>
      <xdr:col>4</xdr:col>
      <xdr:colOff>605387</xdr:colOff>
      <xdr:row>3</xdr:row>
      <xdr:rowOff>104774</xdr:rowOff>
    </xdr:to>
    <xdr:grpSp>
      <xdr:nvGrpSpPr>
        <xdr:cNvPr id="14" name="Agrupar 13"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GrpSpPr>
          <a:grpSpLocks noChangeAspect="1"/>
        </xdr:cNvGrpSpPr>
      </xdr:nvGrpSpPr>
      <xdr:grpSpPr>
        <a:xfrm>
          <a:off x="3320012" y="38099"/>
          <a:ext cx="990600" cy="638175"/>
          <a:chOff x="3320012" y="38099"/>
          <a:chExt cx="990600" cy="638175"/>
        </a:xfrm>
      </xdr:grpSpPr>
      <xdr:sp macro="[0]!menu_2" textlink="">
        <xdr:nvSpPr>
          <xdr:cNvPr id="15" name="Retângulo: Cantos Arredondados 14">
            <a:extLst>
              <a:ext uri="{FF2B5EF4-FFF2-40B4-BE49-F238E27FC236}">
                <a16:creationId xmlns:a16="http://schemas.microsoft.com/office/drawing/2014/main" id="{00000000-0008-0000-1000-00000F000000}"/>
              </a:ext>
            </a:extLst>
          </xdr:cNvPr>
          <xdr:cNvSpPr>
            <a:spLocks/>
          </xdr:cNvSpPr>
        </xdr:nvSpPr>
        <xdr:spPr>
          <a:xfrm>
            <a:off x="3320012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Cadastro</a:t>
            </a:r>
          </a:p>
        </xdr:txBody>
      </xdr:sp>
      <xdr:pic macro="[0]!menu_2">
        <xdr:nvPicPr>
          <xdr:cNvPr id="16" name="Gráfico 15" descr="Ciclo com pessoas com preenchimento sólido">
            <a:extLst>
              <a:ext uri="{FF2B5EF4-FFF2-40B4-BE49-F238E27FC236}">
                <a16:creationId xmlns:a16="http://schemas.microsoft.com/office/drawing/2014/main" id="{00000000-0008-0000-1000-000010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3577186" y="38100"/>
            <a:ext cx="504000" cy="370651"/>
          </a:xfrm>
          <a:prstGeom prst="rect">
            <a:avLst/>
          </a:prstGeom>
          <a:effectLst/>
        </xdr:spPr>
      </xdr:pic>
    </xdr:grpSp>
    <xdr:clientData fPrintsWithSheet="0"/>
  </xdr:twoCellAnchor>
  <xdr:twoCellAnchor editAs="absolute">
    <xdr:from>
      <xdr:col>4</xdr:col>
      <xdr:colOff>1119737</xdr:colOff>
      <xdr:row>0</xdr:row>
      <xdr:rowOff>38099</xdr:rowOff>
    </xdr:from>
    <xdr:to>
      <xdr:col>4</xdr:col>
      <xdr:colOff>2110337</xdr:colOff>
      <xdr:row>3</xdr:row>
      <xdr:rowOff>104774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00000000-0008-0000-1000-000011000000}"/>
            </a:ext>
          </a:extLst>
        </xdr:cNvPr>
        <xdr:cNvGrpSpPr>
          <a:grpSpLocks noChangeAspect="1"/>
        </xdr:cNvGrpSpPr>
      </xdr:nvGrpSpPr>
      <xdr:grpSpPr>
        <a:xfrm>
          <a:off x="4824962" y="38099"/>
          <a:ext cx="990600" cy="638175"/>
          <a:chOff x="4824962" y="38099"/>
          <a:chExt cx="990600" cy="638175"/>
        </a:xfrm>
      </xdr:grpSpPr>
      <xdr:sp macro="[0]!relatorios" textlink="">
        <xdr:nvSpPr>
          <xdr:cNvPr id="18" name="Retângulo: Cantos Arredondados 17">
            <a:extLst>
              <a:ext uri="{FF2B5EF4-FFF2-40B4-BE49-F238E27FC236}">
                <a16:creationId xmlns:a16="http://schemas.microsoft.com/office/drawing/2014/main" id="{00000000-0008-0000-1000-000012000000}"/>
              </a:ext>
            </a:extLst>
          </xdr:cNvPr>
          <xdr:cNvSpPr>
            <a:spLocks/>
          </xdr:cNvSpPr>
        </xdr:nvSpPr>
        <xdr:spPr>
          <a:xfrm>
            <a:off x="4824962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2000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Relatórios</a:t>
            </a:r>
          </a:p>
        </xdr:txBody>
      </xdr:sp>
      <xdr:pic macro="[0]!relatorios">
        <xdr:nvPicPr>
          <xdr:cNvPr id="19" name="Gráfico 18" descr="Pesquisa com preenchimento sólido">
            <a:extLst>
              <a:ext uri="{FF2B5EF4-FFF2-40B4-BE49-F238E27FC236}">
                <a16:creationId xmlns:a16="http://schemas.microsoft.com/office/drawing/2014/main" id="{00000000-0008-0000-10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5153025" y="76200"/>
            <a:ext cx="371475" cy="361950"/>
          </a:xfrm>
          <a:prstGeom prst="rect">
            <a:avLst/>
          </a:prstGeom>
          <a:effectLst/>
        </xdr:spPr>
      </xdr:pic>
    </xdr:grpSp>
    <xdr:clientData fPrintsWithSheet="0"/>
  </xdr:twoCellAnchor>
  <xdr:twoCellAnchor editAs="absolute">
    <xdr:from>
      <xdr:col>2</xdr:col>
      <xdr:colOff>300586</xdr:colOff>
      <xdr:row>3</xdr:row>
      <xdr:rowOff>152400</xdr:rowOff>
    </xdr:from>
    <xdr:to>
      <xdr:col>8</xdr:col>
      <xdr:colOff>38100</xdr:colOff>
      <xdr:row>5</xdr:row>
      <xdr:rowOff>85725</xdr:rowOff>
    </xdr:to>
    <xdr:sp macro="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00000000-0008-0000-1000-000015000000}"/>
            </a:ext>
          </a:extLst>
        </xdr:cNvPr>
        <xdr:cNvSpPr>
          <a:spLocks noChangeAspect="1"/>
        </xdr:cNvSpPr>
      </xdr:nvSpPr>
      <xdr:spPr>
        <a:xfrm>
          <a:off x="1776961" y="723900"/>
          <a:ext cx="10148339" cy="314325"/>
        </a:xfrm>
        <a:prstGeom prst="roundRect">
          <a:avLst>
            <a:gd name="adj" fmla="val 17778"/>
          </a:avLst>
        </a:prstGeom>
        <a:solidFill>
          <a:schemeClr val="bg1">
            <a:lumMod val="85000"/>
            <a:alpha val="30000"/>
          </a:schemeClr>
        </a:solidFill>
        <a:ln>
          <a:noFill/>
        </a:ln>
        <a:effectLst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ctr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 fPrintsWithSheet="0"/>
  </xdr:twoCellAnchor>
  <xdr:twoCellAnchor editAs="absolute">
    <xdr:from>
      <xdr:col>2</xdr:col>
      <xdr:colOff>419099</xdr:colOff>
      <xdr:row>3</xdr:row>
      <xdr:rowOff>152399</xdr:rowOff>
    </xdr:from>
    <xdr:to>
      <xdr:col>3</xdr:col>
      <xdr:colOff>1148924</xdr:colOff>
      <xdr:row>5</xdr:row>
      <xdr:rowOff>95399</xdr:rowOff>
    </xdr:to>
    <xdr:grpSp>
      <xdr:nvGrpSpPr>
        <xdr:cNvPr id="22" name="Agrupar 21">
          <a:extLst>
            <a:ext uri="{FF2B5EF4-FFF2-40B4-BE49-F238E27FC236}">
              <a16:creationId xmlns:a16="http://schemas.microsoft.com/office/drawing/2014/main" id="{00000000-0008-0000-1000-000016000000}"/>
            </a:ext>
          </a:extLst>
        </xdr:cNvPr>
        <xdr:cNvGrpSpPr>
          <a:grpSpLocks noChangeAspect="1"/>
        </xdr:cNvGrpSpPr>
      </xdr:nvGrpSpPr>
      <xdr:grpSpPr>
        <a:xfrm>
          <a:off x="1895474" y="723899"/>
          <a:ext cx="1368000" cy="324000"/>
          <a:chOff x="3853411" y="1495426"/>
          <a:chExt cx="1385339" cy="342900"/>
        </a:xfrm>
      </xdr:grpSpPr>
      <xdr:sp macro="[0]!rel_colab" textlink="">
        <xdr:nvSpPr>
          <xdr:cNvPr id="23" name="Retângulo: Cantos Arredondados 22">
            <a:extLst>
              <a:ext uri="{FF2B5EF4-FFF2-40B4-BE49-F238E27FC236}">
                <a16:creationId xmlns:a16="http://schemas.microsoft.com/office/drawing/2014/main" id="{00000000-0008-0000-1000-000017000000}"/>
              </a:ext>
            </a:extLst>
          </xdr:cNvPr>
          <xdr:cNvSpPr>
            <a:spLocks/>
          </xdr:cNvSpPr>
        </xdr:nvSpPr>
        <xdr:spPr>
          <a:xfrm>
            <a:off x="3853411" y="1524001"/>
            <a:ext cx="1385339" cy="285750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2200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         Colaboradores    </a:t>
            </a:r>
          </a:p>
        </xdr:txBody>
      </xdr:sp>
      <xdr:pic macro="[0]!rel_colab">
        <xdr:nvPicPr>
          <xdr:cNvPr id="24" name="Gráfico 23" descr="Usuários com preenchimento sólido">
            <a:extLst>
              <a:ext uri="{FF2B5EF4-FFF2-40B4-BE49-F238E27FC236}">
                <a16:creationId xmlns:a16="http://schemas.microsoft.com/office/drawing/2014/main" id="{00000000-0008-0000-1000-00001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3914414" y="1495426"/>
            <a:ext cx="342900" cy="342900"/>
          </a:xfrm>
          <a:prstGeom prst="rect">
            <a:avLst/>
          </a:prstGeom>
        </xdr:spPr>
      </xdr:pic>
    </xdr:grpSp>
    <xdr:clientData fPrintsWithSheet="0"/>
  </xdr:twoCellAnchor>
  <xdr:twoCellAnchor editAs="absolute">
    <xdr:from>
      <xdr:col>3</xdr:col>
      <xdr:colOff>1285874</xdr:colOff>
      <xdr:row>3</xdr:row>
      <xdr:rowOff>133350</xdr:rowOff>
    </xdr:from>
    <xdr:to>
      <xdr:col>4</xdr:col>
      <xdr:colOff>1266825</xdr:colOff>
      <xdr:row>5</xdr:row>
      <xdr:rowOff>76350</xdr:rowOff>
    </xdr:to>
    <xdr:grpSp>
      <xdr:nvGrpSpPr>
        <xdr:cNvPr id="25" name="Agrupar 24">
          <a:extLst>
            <a:ext uri="{FF2B5EF4-FFF2-40B4-BE49-F238E27FC236}">
              <a16:creationId xmlns:a16="http://schemas.microsoft.com/office/drawing/2014/main" id="{00000000-0008-0000-1000-000019000000}"/>
            </a:ext>
          </a:extLst>
        </xdr:cNvPr>
        <xdr:cNvGrpSpPr>
          <a:grpSpLocks noChangeAspect="1"/>
        </xdr:cNvGrpSpPr>
      </xdr:nvGrpSpPr>
      <xdr:grpSpPr>
        <a:xfrm>
          <a:off x="3400424" y="704850"/>
          <a:ext cx="1571626" cy="324000"/>
          <a:chOff x="4171949" y="695325"/>
          <a:chExt cx="1385339" cy="342000"/>
        </a:xfrm>
      </xdr:grpSpPr>
      <xdr:sp macro="[0]!rel_funcao" textlink="">
        <xdr:nvSpPr>
          <xdr:cNvPr id="26" name="Retângulo: Cantos Arredondados 25">
            <a:extLst>
              <a:ext uri="{FF2B5EF4-FFF2-40B4-BE49-F238E27FC236}">
                <a16:creationId xmlns:a16="http://schemas.microsoft.com/office/drawing/2014/main" id="{00000000-0008-0000-1000-00001A000000}"/>
              </a:ext>
            </a:extLst>
          </xdr:cNvPr>
          <xdr:cNvSpPr>
            <a:spLocks/>
          </xdr:cNvSpPr>
        </xdr:nvSpPr>
        <xdr:spPr>
          <a:xfrm>
            <a:off x="4171949" y="742951"/>
            <a:ext cx="1385339" cy="285750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 b="1" u="none" baseline="0">
                <a:solidFill>
                  <a:schemeClr val="tx1"/>
                </a:solidFill>
                <a:latin typeface="+mn-lt"/>
                <a:ea typeface="+mn-ea"/>
                <a:cs typeface="+mn-cs"/>
              </a:rPr>
              <a:t>       </a:t>
            </a:r>
            <a:r>
              <a:rPr lang="pt-BR" sz="1100" b="1" u="sng">
                <a:solidFill>
                  <a:schemeClr val="tx1"/>
                </a:solidFill>
                <a:latin typeface="+mn-lt"/>
                <a:ea typeface="+mn-ea"/>
                <a:cs typeface="+mn-cs"/>
              </a:rPr>
              <a:t>Funções </a:t>
            </a:r>
          </a:p>
        </xdr:txBody>
      </xdr:sp>
      <xdr:pic macro="[0]!rel_funcao">
        <xdr:nvPicPr>
          <xdr:cNvPr id="27" name="Gráfico 26" descr="Crachá de funcionário com preenchimento sólido">
            <a:extLst>
              <a:ext uri="{FF2B5EF4-FFF2-40B4-BE49-F238E27FC236}">
                <a16:creationId xmlns:a16="http://schemas.microsoft.com/office/drawing/2014/main" id="{00000000-0008-0000-1000-00001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4252363" y="695325"/>
            <a:ext cx="342000" cy="342000"/>
          </a:xfrm>
          <a:prstGeom prst="rect">
            <a:avLst/>
          </a:prstGeom>
        </xdr:spPr>
      </xdr:pic>
    </xdr:grpSp>
    <xdr:clientData fPrintsWithSheet="0"/>
  </xdr:twoCellAnchor>
  <xdr:twoCellAnchor editAs="absolute">
    <xdr:from>
      <xdr:col>5</xdr:col>
      <xdr:colOff>2034136</xdr:colOff>
      <xdr:row>0</xdr:row>
      <xdr:rowOff>66675</xdr:rowOff>
    </xdr:from>
    <xdr:to>
      <xdr:col>5</xdr:col>
      <xdr:colOff>2034136</xdr:colOff>
      <xdr:row>3</xdr:row>
      <xdr:rowOff>16125</xdr:rowOff>
    </xdr:to>
    <xdr:cxnSp macro="">
      <xdr:nvCxnSpPr>
        <xdr:cNvPr id="28" name="Conector reto 27">
          <a:extLst>
            <a:ext uri="{FF2B5EF4-FFF2-40B4-BE49-F238E27FC236}">
              <a16:creationId xmlns:a16="http://schemas.microsoft.com/office/drawing/2014/main" id="{00000000-0008-0000-1000-00001C000000}"/>
            </a:ext>
          </a:extLst>
        </xdr:cNvPr>
        <xdr:cNvCxnSpPr>
          <a:cxnSpLocks noChangeAspect="1"/>
        </xdr:cNvCxnSpPr>
      </xdr:nvCxnSpPr>
      <xdr:spPr>
        <a:xfrm>
          <a:off x="10644736" y="66675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PrintsWithSheet="0"/>
  </xdr:twoCellAnchor>
  <xdr:twoCellAnchor editAs="absolute">
    <xdr:from>
      <xdr:col>5</xdr:col>
      <xdr:colOff>795887</xdr:colOff>
      <xdr:row>0</xdr:row>
      <xdr:rowOff>38099</xdr:rowOff>
    </xdr:from>
    <xdr:to>
      <xdr:col>5</xdr:col>
      <xdr:colOff>1786487</xdr:colOff>
      <xdr:row>3</xdr:row>
      <xdr:rowOff>104774</xdr:rowOff>
    </xdr:to>
    <xdr:grpSp>
      <xdr:nvGrpSpPr>
        <xdr:cNvPr id="29" name="Agrupar 28">
          <a:extLst>
            <a:ext uri="{FF2B5EF4-FFF2-40B4-BE49-F238E27FC236}">
              <a16:creationId xmlns:a16="http://schemas.microsoft.com/office/drawing/2014/main" id="{00000000-0008-0000-1000-00001D000000}"/>
            </a:ext>
          </a:extLst>
        </xdr:cNvPr>
        <xdr:cNvGrpSpPr>
          <a:grpSpLocks noChangeAspect="1"/>
        </xdr:cNvGrpSpPr>
      </xdr:nvGrpSpPr>
      <xdr:grpSpPr>
        <a:xfrm>
          <a:off x="9406487" y="38099"/>
          <a:ext cx="990600" cy="638175"/>
          <a:chOff x="9406487" y="38099"/>
          <a:chExt cx="990600" cy="638175"/>
        </a:xfrm>
      </xdr:grpSpPr>
      <xdr:sp macro="[0]!manutencao1" textlink="">
        <xdr:nvSpPr>
          <xdr:cNvPr id="30" name="Retângulo: Cantos Arredondados 29">
            <a:extLst>
              <a:ext uri="{FF2B5EF4-FFF2-40B4-BE49-F238E27FC236}">
                <a16:creationId xmlns:a16="http://schemas.microsoft.com/office/drawing/2014/main" id="{00000000-0008-0000-1000-00001E000000}"/>
              </a:ext>
            </a:extLst>
          </xdr:cNvPr>
          <xdr:cNvSpPr>
            <a:spLocks/>
          </xdr:cNvSpPr>
        </xdr:nvSpPr>
        <xdr:spPr>
          <a:xfrm>
            <a:off x="9406487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Manutenção</a:t>
            </a:r>
          </a:p>
        </xdr:txBody>
      </xdr:sp>
      <xdr:pic macro="[0]!manutencao1">
        <xdr:nvPicPr>
          <xdr:cNvPr id="31" name="Gráfico 30" descr="Engrenagens com preenchimento sólido">
            <a:extLst>
              <a:ext uri="{FF2B5EF4-FFF2-40B4-BE49-F238E27FC236}">
                <a16:creationId xmlns:a16="http://schemas.microsoft.com/office/drawing/2014/main" id="{00000000-0008-0000-1000-00001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9667875" y="76200"/>
            <a:ext cx="417600" cy="369975"/>
          </a:xfrm>
          <a:prstGeom prst="rect">
            <a:avLst/>
          </a:prstGeom>
        </xdr:spPr>
      </xdr:pic>
    </xdr:grpSp>
    <xdr:clientData fPrintsWithSheet="0"/>
  </xdr:twoCellAnchor>
  <xdr:twoCellAnchor editAs="absolute">
    <xdr:from>
      <xdr:col>4</xdr:col>
      <xdr:colOff>4158212</xdr:colOff>
      <xdr:row>0</xdr:row>
      <xdr:rowOff>38099</xdr:rowOff>
    </xdr:from>
    <xdr:to>
      <xdr:col>5</xdr:col>
      <xdr:colOff>243437</xdr:colOff>
      <xdr:row>3</xdr:row>
      <xdr:rowOff>104774</xdr:rowOff>
    </xdr:to>
    <xdr:grpSp>
      <xdr:nvGrpSpPr>
        <xdr:cNvPr id="32" name="Agrupar 31">
          <a:extLst>
            <a:ext uri="{FF2B5EF4-FFF2-40B4-BE49-F238E27FC236}">
              <a16:creationId xmlns:a16="http://schemas.microsoft.com/office/drawing/2014/main" id="{00000000-0008-0000-1000-000020000000}"/>
            </a:ext>
          </a:extLst>
        </xdr:cNvPr>
        <xdr:cNvGrpSpPr>
          <a:grpSpLocks noChangeAspect="1"/>
        </xdr:cNvGrpSpPr>
      </xdr:nvGrpSpPr>
      <xdr:grpSpPr>
        <a:xfrm>
          <a:off x="7863437" y="38099"/>
          <a:ext cx="990600" cy="638175"/>
          <a:chOff x="7863437" y="38099"/>
          <a:chExt cx="990600" cy="638175"/>
        </a:xfrm>
      </xdr:grpSpPr>
      <xdr:sp macro="[0]!grafico" textlink="">
        <xdr:nvSpPr>
          <xdr:cNvPr id="33" name="Retângulo: Cantos Arredondados 32">
            <a:extLst>
              <a:ext uri="{FF2B5EF4-FFF2-40B4-BE49-F238E27FC236}">
                <a16:creationId xmlns:a16="http://schemas.microsoft.com/office/drawing/2014/main" id="{00000000-0008-0000-1000-000021000000}"/>
              </a:ext>
            </a:extLst>
          </xdr:cNvPr>
          <xdr:cNvSpPr>
            <a:spLocks/>
          </xdr:cNvSpPr>
        </xdr:nvSpPr>
        <xdr:spPr>
          <a:xfrm>
            <a:off x="7863437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Dashboard</a:t>
            </a:r>
          </a:p>
        </xdr:txBody>
      </xdr:sp>
      <xdr:pic macro="[0]!grafico">
        <xdr:nvPicPr>
          <xdr:cNvPr id="34" name="Gráfico 33" descr="Velocímetro baixo com preenchimento sólido">
            <a:extLst>
              <a:ext uri="{FF2B5EF4-FFF2-40B4-BE49-F238E27FC236}">
                <a16:creationId xmlns:a16="http://schemas.microsoft.com/office/drawing/2014/main" id="{00000000-0008-0000-1000-00002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5"/>
              </a:ext>
            </a:extLst>
          </a:blip>
          <a:stretch>
            <a:fillRect/>
          </a:stretch>
        </xdr:blipFill>
        <xdr:spPr>
          <a:xfrm>
            <a:off x="8143875" y="38100"/>
            <a:ext cx="417600" cy="369975"/>
          </a:xfrm>
          <a:prstGeom prst="rect">
            <a:avLst/>
          </a:prstGeom>
        </xdr:spPr>
      </xdr:pic>
    </xdr:grpSp>
    <xdr:clientData fPrintsWithSheet="0"/>
  </xdr:twoCellAnchor>
  <xdr:twoCellAnchor editAs="absolute">
    <xdr:from>
      <xdr:col>4</xdr:col>
      <xdr:colOff>2643737</xdr:colOff>
      <xdr:row>0</xdr:row>
      <xdr:rowOff>38099</xdr:rowOff>
    </xdr:from>
    <xdr:to>
      <xdr:col>4</xdr:col>
      <xdr:colOff>3634337</xdr:colOff>
      <xdr:row>3</xdr:row>
      <xdr:rowOff>104774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00000000-0008-0000-1000-000023000000}"/>
            </a:ext>
          </a:extLst>
        </xdr:cNvPr>
        <xdr:cNvGrpSpPr>
          <a:grpSpLocks noChangeAspect="1"/>
        </xdr:cNvGrpSpPr>
      </xdr:nvGrpSpPr>
      <xdr:grpSpPr>
        <a:xfrm>
          <a:off x="6348962" y="38099"/>
          <a:ext cx="990600" cy="638175"/>
          <a:chOff x="6348962" y="38099"/>
          <a:chExt cx="990600" cy="638175"/>
        </a:xfrm>
      </xdr:grpSpPr>
      <xdr:sp macro="[0]!fluxo_caixa" textlink="">
        <xdr:nvSpPr>
          <xdr:cNvPr id="36" name="Retângulo: Cantos Arredondados 35">
            <a:extLst>
              <a:ext uri="{FF2B5EF4-FFF2-40B4-BE49-F238E27FC236}">
                <a16:creationId xmlns:a16="http://schemas.microsoft.com/office/drawing/2014/main" id="{00000000-0008-0000-1000-000024000000}"/>
              </a:ext>
            </a:extLst>
          </xdr:cNvPr>
          <xdr:cNvSpPr>
            <a:spLocks/>
          </xdr:cNvSpPr>
        </xdr:nvSpPr>
        <xdr:spPr>
          <a:xfrm>
            <a:off x="6348962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Fluxo</a:t>
            </a:r>
            <a:r>
              <a:rPr lang="pt-BR" sz="1100" baseline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Caixa</a:t>
            </a:r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 macro="[0]!fluxo_caixa">
        <xdr:nvPicPr>
          <xdr:cNvPr id="37" name="Gráfico 36" descr="Registrar">
            <a:extLst>
              <a:ext uri="{FF2B5EF4-FFF2-40B4-BE49-F238E27FC236}">
                <a16:creationId xmlns:a16="http://schemas.microsoft.com/office/drawing/2014/main" id="{00000000-0008-0000-1000-00002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7"/>
              </a:ext>
            </a:extLst>
          </a:blip>
          <a:stretch>
            <a:fillRect/>
          </a:stretch>
        </xdr:blipFill>
        <xdr:spPr>
          <a:xfrm>
            <a:off x="6657975" y="85725"/>
            <a:ext cx="371475" cy="371475"/>
          </a:xfrm>
          <a:prstGeom prst="rect">
            <a:avLst/>
          </a:prstGeom>
        </xdr:spPr>
      </xdr:pic>
    </xdr:grpSp>
    <xdr:clientData fPrintsWithSheet="0"/>
  </xdr:twoCellAnchor>
  <xdr:twoCellAnchor editAs="absolute">
    <xdr:from>
      <xdr:col>4</xdr:col>
      <xdr:colOff>1381125</xdr:colOff>
      <xdr:row>3</xdr:row>
      <xdr:rowOff>145275</xdr:rowOff>
    </xdr:from>
    <xdr:to>
      <xdr:col>4</xdr:col>
      <xdr:colOff>2952751</xdr:colOff>
      <xdr:row>5</xdr:row>
      <xdr:rowOff>88275</xdr:rowOff>
    </xdr:to>
    <xdr:grpSp>
      <xdr:nvGrpSpPr>
        <xdr:cNvPr id="38" name="Agrupar 37">
          <a:extLst>
            <a:ext uri="{FF2B5EF4-FFF2-40B4-BE49-F238E27FC236}">
              <a16:creationId xmlns:a16="http://schemas.microsoft.com/office/drawing/2014/main" id="{00000000-0008-0000-1000-000026000000}"/>
            </a:ext>
          </a:extLst>
        </xdr:cNvPr>
        <xdr:cNvGrpSpPr/>
      </xdr:nvGrpSpPr>
      <xdr:grpSpPr>
        <a:xfrm>
          <a:off x="5086350" y="716775"/>
          <a:ext cx="1571626" cy="324000"/>
          <a:chOff x="5086349" y="714375"/>
          <a:chExt cx="1571626" cy="324000"/>
        </a:xfrm>
      </xdr:grpSpPr>
      <xdr:sp macro="[0]!rel_fornec" textlink="">
        <xdr:nvSpPr>
          <xdr:cNvPr id="39" name="Retângulo: Cantos Arredondados 38">
            <a:extLst>
              <a:ext uri="{FF2B5EF4-FFF2-40B4-BE49-F238E27FC236}">
                <a16:creationId xmlns:a16="http://schemas.microsoft.com/office/drawing/2014/main" id="{00000000-0008-0000-1000-000027000000}"/>
              </a:ext>
            </a:extLst>
          </xdr:cNvPr>
          <xdr:cNvSpPr>
            <a:spLocks/>
          </xdr:cNvSpPr>
        </xdr:nvSpPr>
        <xdr:spPr>
          <a:xfrm>
            <a:off x="5086349" y="749971"/>
            <a:ext cx="1571626" cy="270711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2200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        Fornecedores</a:t>
            </a:r>
          </a:p>
        </xdr:txBody>
      </xdr:sp>
      <xdr:pic macro="[0]!rel_fornec">
        <xdr:nvPicPr>
          <xdr:cNvPr id="40" name="Gráfico 39" descr="Cidade">
            <a:extLst>
              <a:ext uri="{FF2B5EF4-FFF2-40B4-BE49-F238E27FC236}">
                <a16:creationId xmlns:a16="http://schemas.microsoft.com/office/drawing/2014/main" id="{00000000-0008-0000-1000-00002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9"/>
              </a:ext>
            </a:extLst>
          </a:blip>
          <a:stretch>
            <a:fillRect/>
          </a:stretch>
        </xdr:blipFill>
        <xdr:spPr>
          <a:xfrm>
            <a:off x="5219700" y="714375"/>
            <a:ext cx="324000" cy="324000"/>
          </a:xfrm>
          <a:prstGeom prst="rect">
            <a:avLst/>
          </a:prstGeom>
        </xdr:spPr>
      </xdr:pic>
    </xdr:grpSp>
    <xdr:clientData fPrintsWithSheet="0"/>
  </xdr:twoCellAnchor>
  <xdr:twoCellAnchor editAs="absolute">
    <xdr:from>
      <xdr:col>4</xdr:col>
      <xdr:colOff>3048000</xdr:colOff>
      <xdr:row>3</xdr:row>
      <xdr:rowOff>142875</xdr:rowOff>
    </xdr:from>
    <xdr:to>
      <xdr:col>4</xdr:col>
      <xdr:colOff>4619626</xdr:colOff>
      <xdr:row>5</xdr:row>
      <xdr:rowOff>107175</xdr:rowOff>
    </xdr:to>
    <xdr:grpSp>
      <xdr:nvGrpSpPr>
        <xdr:cNvPr id="41" name="Agrupar 40">
          <a:extLst>
            <a:ext uri="{FF2B5EF4-FFF2-40B4-BE49-F238E27FC236}">
              <a16:creationId xmlns:a16="http://schemas.microsoft.com/office/drawing/2014/main" id="{00000000-0008-0000-1000-000029000000}"/>
            </a:ext>
          </a:extLst>
        </xdr:cNvPr>
        <xdr:cNvGrpSpPr/>
      </xdr:nvGrpSpPr>
      <xdr:grpSpPr>
        <a:xfrm>
          <a:off x="6753225" y="714375"/>
          <a:ext cx="1571626" cy="345300"/>
          <a:chOff x="6753224" y="711975"/>
          <a:chExt cx="1571626" cy="345300"/>
        </a:xfrm>
      </xdr:grpSpPr>
      <xdr:sp macro="[0]!rel_cliente" textlink="">
        <xdr:nvSpPr>
          <xdr:cNvPr id="42" name="Retângulo: Cantos Arredondados 41">
            <a:extLst>
              <a:ext uri="{FF2B5EF4-FFF2-40B4-BE49-F238E27FC236}">
                <a16:creationId xmlns:a16="http://schemas.microsoft.com/office/drawing/2014/main" id="{00000000-0008-0000-1000-00002A000000}"/>
              </a:ext>
            </a:extLst>
          </xdr:cNvPr>
          <xdr:cNvSpPr>
            <a:spLocks/>
          </xdr:cNvSpPr>
        </xdr:nvSpPr>
        <xdr:spPr>
          <a:xfrm>
            <a:off x="6753224" y="749971"/>
            <a:ext cx="1571626" cy="270711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2200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         Clientes</a:t>
            </a:r>
          </a:p>
        </xdr:txBody>
      </xdr:sp>
      <xdr:pic macro="[0]!rel_cliente">
        <xdr:nvPicPr>
          <xdr:cNvPr id="43" name="Gráfico 42" descr="Aperto de mãos">
            <a:extLst>
              <a:ext uri="{FF2B5EF4-FFF2-40B4-BE49-F238E27FC236}">
                <a16:creationId xmlns:a16="http://schemas.microsoft.com/office/drawing/2014/main" id="{00000000-0008-0000-1000-00002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1"/>
              </a:ext>
            </a:extLst>
          </a:blip>
          <a:stretch>
            <a:fillRect/>
          </a:stretch>
        </xdr:blipFill>
        <xdr:spPr>
          <a:xfrm>
            <a:off x="6912749" y="711975"/>
            <a:ext cx="411975" cy="345300"/>
          </a:xfrm>
          <a:prstGeom prst="rect">
            <a:avLst/>
          </a:prstGeom>
        </xdr:spPr>
      </xdr:pic>
    </xdr:grpSp>
    <xdr:clientData fPrintsWithSheet="0"/>
  </xdr:twoCellAnchor>
  <xdr:twoCellAnchor editAs="absolute">
    <xdr:from>
      <xdr:col>4</xdr:col>
      <xdr:colOff>4695825</xdr:colOff>
      <xdr:row>3</xdr:row>
      <xdr:rowOff>152400</xdr:rowOff>
    </xdr:from>
    <xdr:to>
      <xdr:col>5</xdr:col>
      <xdr:colOff>1362076</xdr:colOff>
      <xdr:row>5</xdr:row>
      <xdr:rowOff>95400</xdr:rowOff>
    </xdr:to>
    <xdr:grpSp>
      <xdr:nvGrpSpPr>
        <xdr:cNvPr id="44" name="Agrupar 43">
          <a:extLst>
            <a:ext uri="{FF2B5EF4-FFF2-40B4-BE49-F238E27FC236}">
              <a16:creationId xmlns:a16="http://schemas.microsoft.com/office/drawing/2014/main" id="{00000000-0008-0000-1000-00002C000000}"/>
            </a:ext>
          </a:extLst>
        </xdr:cNvPr>
        <xdr:cNvGrpSpPr/>
      </xdr:nvGrpSpPr>
      <xdr:grpSpPr>
        <a:xfrm>
          <a:off x="8401050" y="723900"/>
          <a:ext cx="1571626" cy="324000"/>
          <a:chOff x="8401050" y="723900"/>
          <a:chExt cx="1571626" cy="324000"/>
        </a:xfrm>
      </xdr:grpSpPr>
      <xdr:sp macro="[0]!rel_etiqueta" textlink="">
        <xdr:nvSpPr>
          <xdr:cNvPr id="45" name="Retângulo: Cantos Arredondados 44">
            <a:extLst>
              <a:ext uri="{FF2B5EF4-FFF2-40B4-BE49-F238E27FC236}">
                <a16:creationId xmlns:a16="http://schemas.microsoft.com/office/drawing/2014/main" id="{00000000-0008-0000-1000-00002D000000}"/>
              </a:ext>
            </a:extLst>
          </xdr:cNvPr>
          <xdr:cNvSpPr>
            <a:spLocks/>
          </xdr:cNvSpPr>
        </xdr:nvSpPr>
        <xdr:spPr>
          <a:xfrm>
            <a:off x="8401050" y="752371"/>
            <a:ext cx="1571626" cy="270711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2200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       ETIQ_CTPS</a:t>
            </a:r>
          </a:p>
        </xdr:txBody>
      </xdr:sp>
      <xdr:pic macro="[0]!rel_etiqueta">
        <xdr:nvPicPr>
          <xdr:cNvPr id="46" name="Gráfico 45" descr="Carteira">
            <a:extLst>
              <a:ext uri="{FF2B5EF4-FFF2-40B4-BE49-F238E27FC236}">
                <a16:creationId xmlns:a16="http://schemas.microsoft.com/office/drawing/2014/main" id="{00000000-0008-0000-1000-00002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3"/>
              </a:ext>
            </a:extLst>
          </a:blip>
          <a:stretch>
            <a:fillRect/>
          </a:stretch>
        </xdr:blipFill>
        <xdr:spPr>
          <a:xfrm>
            <a:off x="8496300" y="723900"/>
            <a:ext cx="324000" cy="324000"/>
          </a:xfrm>
          <a:prstGeom prst="rect">
            <a:avLst/>
          </a:prstGeom>
        </xdr:spPr>
      </xdr:pic>
    </xdr:grpSp>
    <xdr:clientData fPrintsWithSheet="0"/>
  </xdr:twoCellAnchor>
  <xdr:twoCellAnchor editAs="absolute">
    <xdr:from>
      <xdr:col>5</xdr:col>
      <xdr:colOff>1438275</xdr:colOff>
      <xdr:row>3</xdr:row>
      <xdr:rowOff>171450</xdr:rowOff>
    </xdr:from>
    <xdr:to>
      <xdr:col>7</xdr:col>
      <xdr:colOff>85726</xdr:colOff>
      <xdr:row>5</xdr:row>
      <xdr:rowOff>70582</xdr:rowOff>
    </xdr:to>
    <xdr:grpSp>
      <xdr:nvGrpSpPr>
        <xdr:cNvPr id="50" name="Agrupar 49">
          <a:extLst>
            <a:ext uri="{FF2B5EF4-FFF2-40B4-BE49-F238E27FC236}">
              <a16:creationId xmlns:a16="http://schemas.microsoft.com/office/drawing/2014/main" id="{00000000-0008-0000-1000-000032000000}"/>
            </a:ext>
          </a:extLst>
        </xdr:cNvPr>
        <xdr:cNvGrpSpPr/>
      </xdr:nvGrpSpPr>
      <xdr:grpSpPr>
        <a:xfrm>
          <a:off x="10048875" y="742950"/>
          <a:ext cx="1571626" cy="280132"/>
          <a:chOff x="10048875" y="742950"/>
          <a:chExt cx="1571626" cy="280132"/>
        </a:xfrm>
      </xdr:grpSpPr>
      <xdr:sp macro="[0]!rel_epi" textlink="">
        <xdr:nvSpPr>
          <xdr:cNvPr id="51" name="Retângulo: Cantos Arredondados 50">
            <a:extLst>
              <a:ext uri="{FF2B5EF4-FFF2-40B4-BE49-F238E27FC236}">
                <a16:creationId xmlns:a16="http://schemas.microsoft.com/office/drawing/2014/main" id="{00000000-0008-0000-1000-000033000000}"/>
              </a:ext>
            </a:extLst>
          </xdr:cNvPr>
          <xdr:cNvSpPr>
            <a:spLocks/>
          </xdr:cNvSpPr>
        </xdr:nvSpPr>
        <xdr:spPr>
          <a:xfrm>
            <a:off x="10048875" y="752371"/>
            <a:ext cx="1571626" cy="270711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2200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      E.P.I.</a:t>
            </a:r>
          </a:p>
        </xdr:txBody>
      </xdr:sp>
      <xdr:pic macro="[0]!rel_epi">
        <xdr:nvPicPr>
          <xdr:cNvPr id="52" name="Gráfico 51" descr="Mão levantada">
            <a:extLst>
              <a:ext uri="{FF2B5EF4-FFF2-40B4-BE49-F238E27FC236}">
                <a16:creationId xmlns:a16="http://schemas.microsoft.com/office/drawing/2014/main" id="{00000000-0008-0000-1000-00003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5"/>
              </a:ext>
            </a:extLst>
          </a:blip>
          <a:stretch>
            <a:fillRect/>
          </a:stretch>
        </xdr:blipFill>
        <xdr:spPr>
          <a:xfrm>
            <a:off x="10201275" y="742950"/>
            <a:ext cx="266700" cy="266700"/>
          </a:xfrm>
          <a:prstGeom prst="rect">
            <a:avLst/>
          </a:prstGeom>
        </xdr:spPr>
      </xdr:pic>
    </xdr:grpSp>
    <xdr:clientData fPrintsWithSheet="0"/>
  </xdr:twoCellAnchor>
  <xdr:twoCellAnchor editAs="absolute">
    <xdr:from>
      <xdr:col>3</xdr:col>
      <xdr:colOff>1162050</xdr:colOff>
      <xdr:row>6</xdr:row>
      <xdr:rowOff>9526</xdr:rowOff>
    </xdr:from>
    <xdr:to>
      <xdr:col>5</xdr:col>
      <xdr:colOff>457200</xdr:colOff>
      <xdr:row>12</xdr:row>
      <xdr:rowOff>18526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7" name="FUNÇÃO 1">
              <a:extLst>
                <a:ext uri="{FF2B5EF4-FFF2-40B4-BE49-F238E27FC236}">
                  <a16:creationId xmlns:a16="http://schemas.microsoft.com/office/drawing/2014/main" id="{00000000-0008-0000-1000-00002F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UNÇÃ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276600" y="1152526"/>
              <a:ext cx="5791200" cy="1152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 fLocksWithSheet="0" fPrintsWithSheet="0"/>
  </xdr:twoCellAnchor>
  <xdr:twoCellAnchor editAs="absolute">
    <xdr:from>
      <xdr:col>0</xdr:col>
      <xdr:colOff>0</xdr:colOff>
      <xdr:row>6</xdr:row>
      <xdr:rowOff>9525</xdr:rowOff>
    </xdr:from>
    <xdr:to>
      <xdr:col>3</xdr:col>
      <xdr:colOff>1181100</xdr:colOff>
      <xdr:row>12</xdr:row>
      <xdr:rowOff>18525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8" name="SETOR">
              <a:extLst>
                <a:ext uri="{FF2B5EF4-FFF2-40B4-BE49-F238E27FC236}">
                  <a16:creationId xmlns:a16="http://schemas.microsoft.com/office/drawing/2014/main" id="{00000000-0008-0000-1000-000030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T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152525"/>
              <a:ext cx="3295650" cy="1152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 fLocksWithSheet="0" fPrintsWithSheet="0"/>
  </xdr:twoCellAnchor>
  <xdr:twoCellAnchor>
    <xdr:from>
      <xdr:col>0</xdr:col>
      <xdr:colOff>19051</xdr:colOff>
      <xdr:row>0</xdr:row>
      <xdr:rowOff>95250</xdr:rowOff>
    </xdr:from>
    <xdr:to>
      <xdr:col>2</xdr:col>
      <xdr:colOff>236380</xdr:colOff>
      <xdr:row>4</xdr:row>
      <xdr:rowOff>142039</xdr:rowOff>
    </xdr:to>
    <xdr:grpSp>
      <xdr:nvGrpSpPr>
        <xdr:cNvPr id="60" name="Agrupar 59">
          <a:extLst>
            <a:ext uri="{FF2B5EF4-FFF2-40B4-BE49-F238E27FC236}">
              <a16:creationId xmlns:a16="http://schemas.microsoft.com/office/drawing/2014/main" id="{00000000-0008-0000-1000-00003C000000}"/>
            </a:ext>
          </a:extLst>
        </xdr:cNvPr>
        <xdr:cNvGrpSpPr/>
      </xdr:nvGrpSpPr>
      <xdr:grpSpPr>
        <a:xfrm>
          <a:off x="19051" y="95250"/>
          <a:ext cx="1693704" cy="808789"/>
          <a:chOff x="1519281" y="1759058"/>
          <a:chExt cx="8754120" cy="1738273"/>
        </a:xfrm>
      </xdr:grpSpPr>
      <xdr:sp macro="" textlink="">
        <xdr:nvSpPr>
          <xdr:cNvPr id="61" name="Retângulo 60">
            <a:extLst>
              <a:ext uri="{FF2B5EF4-FFF2-40B4-BE49-F238E27FC236}">
                <a16:creationId xmlns:a16="http://schemas.microsoft.com/office/drawing/2014/main" id="{00000000-0008-0000-1000-00003D000000}"/>
              </a:ext>
            </a:extLst>
          </xdr:cNvPr>
          <xdr:cNvSpPr/>
        </xdr:nvSpPr>
        <xdr:spPr>
          <a:xfrm>
            <a:off x="3959188" y="1759058"/>
            <a:ext cx="4480405" cy="576593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marL="0" indent="0" algn="ctr"/>
            <a:r>
              <a:rPr lang="pt-BR" sz="1050" b="1" cap="none" spc="0">
                <a:ln w="10160">
                  <a:noFill/>
                  <a:prstDash val="solid"/>
                </a:ln>
                <a:solidFill>
                  <a:schemeClr val="bg1">
                    <a:lumMod val="65000"/>
                  </a:schemeClr>
                </a:solidFill>
                <a:effectLst>
                  <a:outerShdw blurRad="38100" dist="22860" dir="5400000" algn="tl" rotWithShape="0">
                    <a:srgbClr val="000000">
                      <a:alpha val="30000"/>
                    </a:srgbClr>
                  </a:outerShdw>
                </a:effectLst>
                <a:latin typeface="Teutonic No3" panose="02000000000000000000" pitchFamily="2" charset="0"/>
                <a:ea typeface="+mn-ea"/>
                <a:cs typeface="+mn-cs"/>
              </a:rPr>
              <a:t>Confeccoes</a:t>
            </a:r>
            <a:endParaRPr lang="pt-BR" sz="3200" b="1" cap="none" spc="0">
              <a:ln w="10160">
                <a:noFill/>
                <a:prstDash val="solid"/>
              </a:ln>
              <a:solidFill>
                <a:schemeClr val="bg1">
                  <a:lumMod val="65000"/>
                </a:schemeClr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Teutonic No3" panose="02000000000000000000" pitchFamily="2" charset="0"/>
              <a:ea typeface="+mn-ea"/>
              <a:cs typeface="+mn-cs"/>
            </a:endParaRPr>
          </a:p>
        </xdr:txBody>
      </xdr:sp>
      <xdr:sp macro="" textlink="">
        <xdr:nvSpPr>
          <xdr:cNvPr id="62" name="Retângulo 61">
            <a:extLst>
              <a:ext uri="{FF2B5EF4-FFF2-40B4-BE49-F238E27FC236}">
                <a16:creationId xmlns:a16="http://schemas.microsoft.com/office/drawing/2014/main" id="{00000000-0008-0000-1000-00003E000000}"/>
              </a:ext>
            </a:extLst>
          </xdr:cNvPr>
          <xdr:cNvSpPr/>
        </xdr:nvSpPr>
        <xdr:spPr>
          <a:xfrm>
            <a:off x="1519281" y="2147080"/>
            <a:ext cx="8754120" cy="1350251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3200" b="1" cap="none" spc="0">
                <a:ln w="10160">
                  <a:noFill/>
                  <a:prstDash val="solid"/>
                </a:ln>
                <a:solidFill>
                  <a:schemeClr val="bg1">
                    <a:lumMod val="65000"/>
                  </a:schemeClr>
                </a:solidFill>
                <a:effectLst>
                  <a:outerShdw blurRad="38100" dist="22860" dir="5400000" algn="tl" rotWithShape="0">
                    <a:srgbClr val="000000">
                      <a:alpha val="30000"/>
                    </a:srgbClr>
                  </a:outerShdw>
                </a:effectLst>
                <a:latin typeface="Teutonic No3" panose="02000000000000000000" pitchFamily="2" charset="0"/>
              </a:rPr>
              <a:t>Dedicar</a:t>
            </a:r>
            <a:endParaRPr lang="pt-BR" sz="4000" b="1" cap="none" spc="0">
              <a:ln w="10160">
                <a:noFill/>
                <a:prstDash val="solid"/>
              </a:ln>
              <a:solidFill>
                <a:schemeClr val="bg1">
                  <a:lumMod val="65000"/>
                </a:schemeClr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Teutonic No3" panose="02000000000000000000" pitchFamily="2" charset="0"/>
            </a:endParaRPr>
          </a:p>
        </xdr:txBody>
      </xdr:sp>
    </xdr:grpSp>
    <xdr:clientData/>
  </xdr:twoCellAnchor>
  <xdr:twoCellAnchor editAs="absolute">
    <xdr:from>
      <xdr:col>6</xdr:col>
      <xdr:colOff>466725</xdr:colOff>
      <xdr:row>5</xdr:row>
      <xdr:rowOff>142875</xdr:rowOff>
    </xdr:from>
    <xdr:to>
      <xdr:col>8</xdr:col>
      <xdr:colOff>38174</xdr:colOff>
      <xdr:row>8</xdr:row>
      <xdr:rowOff>9586</xdr:rowOff>
    </xdr:to>
    <xdr:pic macro="[0]!impressao">
      <xdr:nvPicPr>
        <xdr:cNvPr id="63" name="Imagem 62">
          <a:extLst>
            <a:ext uri="{FF2B5EF4-FFF2-40B4-BE49-F238E27FC236}">
              <a16:creationId xmlns:a16="http://schemas.microsoft.com/office/drawing/2014/main" id="{00000000-0008-0000-10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1391900" y="1095375"/>
          <a:ext cx="533474" cy="438211"/>
        </a:xfrm>
        <a:prstGeom prst="rect">
          <a:avLst/>
        </a:prstGeom>
      </xdr:spPr>
    </xdr:pic>
    <xdr:clientData fPrintsWithSheet="0"/>
  </xdr:twoCellAnchor>
  <xdr:twoCellAnchor editAs="absolute">
    <xdr:from>
      <xdr:col>5</xdr:col>
      <xdr:colOff>2143125</xdr:colOff>
      <xdr:row>0</xdr:row>
      <xdr:rowOff>47625</xdr:rowOff>
    </xdr:from>
    <xdr:to>
      <xdr:col>7</xdr:col>
      <xdr:colOff>209550</xdr:colOff>
      <xdr:row>3</xdr:row>
      <xdr:rowOff>114300</xdr:rowOff>
    </xdr:to>
    <xdr:grpSp>
      <xdr:nvGrpSpPr>
        <xdr:cNvPr id="59" name="Agrupar 58">
          <a:extLst>
            <a:ext uri="{FF2B5EF4-FFF2-40B4-BE49-F238E27FC236}">
              <a16:creationId xmlns:a16="http://schemas.microsoft.com/office/drawing/2014/main" id="{00000000-0008-0000-1000-00003B000000}"/>
            </a:ext>
          </a:extLst>
        </xdr:cNvPr>
        <xdr:cNvGrpSpPr/>
      </xdr:nvGrpSpPr>
      <xdr:grpSpPr>
        <a:xfrm>
          <a:off x="10753725" y="47625"/>
          <a:ext cx="990600" cy="638175"/>
          <a:chOff x="10797137" y="47625"/>
          <a:chExt cx="990600" cy="638175"/>
        </a:xfrm>
      </xdr:grpSpPr>
      <xdr:sp macro="[0]!producao" textlink="">
        <xdr:nvSpPr>
          <xdr:cNvPr id="64" name="Retângulo: Cantos Arredondados 63">
            <a:extLst>
              <a:ext uri="{FF2B5EF4-FFF2-40B4-BE49-F238E27FC236}">
                <a16:creationId xmlns:a16="http://schemas.microsoft.com/office/drawing/2014/main" id="{00000000-0008-0000-1000-000040000000}"/>
              </a:ext>
            </a:extLst>
          </xdr:cNvPr>
          <xdr:cNvSpPr>
            <a:spLocks/>
          </xdr:cNvSpPr>
        </xdr:nvSpPr>
        <xdr:spPr>
          <a:xfrm>
            <a:off x="10797137" y="47625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Produção</a:t>
            </a:r>
          </a:p>
        </xdr:txBody>
      </xdr:sp>
      <xdr:pic macro="[0]!producao">
        <xdr:nvPicPr>
          <xdr:cNvPr id="65" name="Imagem 64">
            <a:extLst>
              <a:ext uri="{FF2B5EF4-FFF2-40B4-BE49-F238E27FC236}">
                <a16:creationId xmlns:a16="http://schemas.microsoft.com/office/drawing/2014/main" id="{00000000-0008-0000-1000-00004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28">
                    <a14:imgEffect>
                      <a14:colorTemperature colorTemp="8284"/>
                    </a14:imgEffect>
                    <a14:imgEffect>
                      <a14:brightnessContrast bright="35000" contrast="4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10978486" y="104776"/>
            <a:ext cx="661064" cy="352424"/>
          </a:xfrm>
          <a:prstGeom prst="rect">
            <a:avLst/>
          </a:prstGeom>
          <a:noFill/>
          <a:ln>
            <a:noFill/>
          </a:ln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41276</xdr:colOff>
      <xdr:row>0</xdr:row>
      <xdr:rowOff>0</xdr:rowOff>
    </xdr:from>
    <xdr:to>
      <xdr:col>10</xdr:col>
      <xdr:colOff>0</xdr:colOff>
      <xdr:row>11</xdr:row>
      <xdr:rowOff>171450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>
          <a:spLocks noChangeAspect="1"/>
        </xdr:cNvSpPr>
      </xdr:nvSpPr>
      <xdr:spPr>
        <a:xfrm>
          <a:off x="41276" y="0"/>
          <a:ext cx="13690599" cy="234632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tile tx="0" ty="0" sx="100000" sy="100000" flip="none" algn="tl"/>
        </a:blip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 fPrintsWithSheet="0"/>
  </xdr:twoCellAnchor>
  <xdr:twoCellAnchor>
    <xdr:from>
      <xdr:col>0</xdr:col>
      <xdr:colOff>0</xdr:colOff>
      <xdr:row>0</xdr:row>
      <xdr:rowOff>0</xdr:rowOff>
    </xdr:from>
    <xdr:to>
      <xdr:col>7</xdr:col>
      <xdr:colOff>1691234</xdr:colOff>
      <xdr:row>5</xdr:row>
      <xdr:rowOff>9525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00000000-0008-0000-1100-000014000000}"/>
            </a:ext>
          </a:extLst>
        </xdr:cNvPr>
        <xdr:cNvGrpSpPr/>
      </xdr:nvGrpSpPr>
      <xdr:grpSpPr>
        <a:xfrm>
          <a:off x="0" y="0"/>
          <a:ext cx="12121109" cy="1057275"/>
          <a:chOff x="0" y="0"/>
          <a:chExt cx="12121109" cy="1057275"/>
        </a:xfrm>
        <a:solidFill>
          <a:srgbClr val="002060"/>
        </a:solidFill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00000000-0008-0000-1100-000003000000}"/>
              </a:ext>
            </a:extLst>
          </xdr:cNvPr>
          <xdr:cNvSpPr>
            <a:spLocks noChangeAspect="1"/>
          </xdr:cNvSpPr>
        </xdr:nvSpPr>
        <xdr:spPr>
          <a:xfrm>
            <a:off x="0" y="0"/>
            <a:ext cx="11744324" cy="1057275"/>
          </a:xfrm>
          <a:prstGeom prst="rect">
            <a:avLst/>
          </a:prstGeom>
          <a:grp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4" name="Fluxograma: Atraso 3">
            <a:extLst>
              <a:ext uri="{FF2B5EF4-FFF2-40B4-BE49-F238E27FC236}">
                <a16:creationId xmlns:a16="http://schemas.microsoft.com/office/drawing/2014/main" id="{00000000-0008-0000-1100-000004000000}"/>
              </a:ext>
            </a:extLst>
          </xdr:cNvPr>
          <xdr:cNvSpPr>
            <a:spLocks noChangeAspect="1"/>
          </xdr:cNvSpPr>
        </xdr:nvSpPr>
        <xdr:spPr>
          <a:xfrm>
            <a:off x="11744324" y="9525"/>
            <a:ext cx="376785" cy="1047750"/>
          </a:xfrm>
          <a:prstGeom prst="flowChartDelay">
            <a:avLst/>
          </a:prstGeom>
          <a:grp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 editAs="absolute">
    <xdr:from>
      <xdr:col>2</xdr:col>
      <xdr:colOff>24362</xdr:colOff>
      <xdr:row>0</xdr:row>
      <xdr:rowOff>38099</xdr:rowOff>
    </xdr:from>
    <xdr:to>
      <xdr:col>3</xdr:col>
      <xdr:colOff>100562</xdr:colOff>
      <xdr:row>3</xdr:row>
      <xdr:rowOff>47624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GrpSpPr>
          <a:grpSpLocks noChangeAspect="1"/>
        </xdr:cNvGrpSpPr>
      </xdr:nvGrpSpPr>
      <xdr:grpSpPr>
        <a:xfrm>
          <a:off x="1910312" y="38099"/>
          <a:ext cx="990600" cy="638175"/>
          <a:chOff x="1843637" y="38099"/>
          <a:chExt cx="990600" cy="638175"/>
        </a:xfrm>
      </xdr:grpSpPr>
      <xdr:sp macro="[0]!menu_1" textlink="">
        <xdr:nvSpPr>
          <xdr:cNvPr id="6" name="Retângulo: Cantos Arredondados 5">
            <a:extLst>
              <a:ext uri="{FF2B5EF4-FFF2-40B4-BE49-F238E27FC236}">
                <a16:creationId xmlns:a16="http://schemas.microsoft.com/office/drawing/2014/main" id="{00000000-0008-0000-1100-000006000000}"/>
              </a:ext>
            </a:extLst>
          </xdr:cNvPr>
          <xdr:cNvSpPr>
            <a:spLocks/>
          </xdr:cNvSpPr>
        </xdr:nvSpPr>
        <xdr:spPr>
          <a:xfrm>
            <a:off x="1843637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Menu</a:t>
            </a:r>
          </a:p>
        </xdr:txBody>
      </xdr:sp>
      <xdr:pic macro="[0]!menu_1">
        <xdr:nvPicPr>
          <xdr:cNvPr id="7" name="Gráfico 6" descr="Início com preenchimento sólido">
            <a:extLst>
              <a:ext uri="{FF2B5EF4-FFF2-40B4-BE49-F238E27FC236}">
                <a16:creationId xmlns:a16="http://schemas.microsoft.com/office/drawing/2014/main" id="{00000000-0008-0000-11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105536" y="38100"/>
            <a:ext cx="504000" cy="369976"/>
          </a:xfrm>
          <a:prstGeom prst="rect">
            <a:avLst/>
          </a:prstGeom>
        </xdr:spPr>
      </xdr:pic>
    </xdr:grpSp>
    <xdr:clientData fPrintsWithSheet="0"/>
  </xdr:twoCellAnchor>
  <xdr:twoCellAnchor editAs="absolute">
    <xdr:from>
      <xdr:col>1</xdr:col>
      <xdr:colOff>976861</xdr:colOff>
      <xdr:row>0</xdr:row>
      <xdr:rowOff>57150</xdr:rowOff>
    </xdr:from>
    <xdr:to>
      <xdr:col>1</xdr:col>
      <xdr:colOff>976861</xdr:colOff>
      <xdr:row>2</xdr:row>
      <xdr:rowOff>159000</xdr:rowOff>
    </xdr:to>
    <xdr:cxnSp macro="">
      <xdr:nvCxnSpPr>
        <xdr:cNvPr id="8" name="Conector reto 7">
          <a:extLst>
            <a:ext uri="{FF2B5EF4-FFF2-40B4-BE49-F238E27FC236}">
              <a16:creationId xmlns:a16="http://schemas.microsoft.com/office/drawing/2014/main" id="{00000000-0008-0000-1100-000008000000}"/>
            </a:ext>
          </a:extLst>
        </xdr:cNvPr>
        <xdr:cNvCxnSpPr>
          <a:cxnSpLocks noChangeAspect="1"/>
        </xdr:cNvCxnSpPr>
      </xdr:nvCxnSpPr>
      <xdr:spPr>
        <a:xfrm>
          <a:off x="1729336" y="57150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PrintsWithSheet="0"/>
  </xdr:twoCellAnchor>
  <xdr:twoCellAnchor editAs="absolute">
    <xdr:from>
      <xdr:col>3</xdr:col>
      <xdr:colOff>252961</xdr:colOff>
      <xdr:row>0</xdr:row>
      <xdr:rowOff>66675</xdr:rowOff>
    </xdr:from>
    <xdr:to>
      <xdr:col>3</xdr:col>
      <xdr:colOff>252961</xdr:colOff>
      <xdr:row>2</xdr:row>
      <xdr:rowOff>168525</xdr:rowOff>
    </xdr:to>
    <xdr:cxnSp macro="">
      <xdr:nvCxnSpPr>
        <xdr:cNvPr id="9" name="Conector reto 8">
          <a:extLst>
            <a:ext uri="{FF2B5EF4-FFF2-40B4-BE49-F238E27FC236}">
              <a16:creationId xmlns:a16="http://schemas.microsoft.com/office/drawing/2014/main" id="{00000000-0008-0000-1100-000009000000}"/>
            </a:ext>
          </a:extLst>
        </xdr:cNvPr>
        <xdr:cNvCxnSpPr>
          <a:cxnSpLocks noChangeAspect="1"/>
        </xdr:cNvCxnSpPr>
      </xdr:nvCxnSpPr>
      <xdr:spPr>
        <a:xfrm>
          <a:off x="3053311" y="66675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PrintsWithSheet="0"/>
  </xdr:twoCellAnchor>
  <xdr:twoCellAnchor editAs="absolute">
    <xdr:from>
      <xdr:col>3</xdr:col>
      <xdr:colOff>1757911</xdr:colOff>
      <xdr:row>0</xdr:row>
      <xdr:rowOff>66675</xdr:rowOff>
    </xdr:from>
    <xdr:to>
      <xdr:col>3</xdr:col>
      <xdr:colOff>1757911</xdr:colOff>
      <xdr:row>2</xdr:row>
      <xdr:rowOff>187575</xdr:rowOff>
    </xdr:to>
    <xdr:cxnSp macro="">
      <xdr:nvCxnSpPr>
        <xdr:cNvPr id="10" name="Conector reto 9">
          <a:extLst>
            <a:ext uri="{FF2B5EF4-FFF2-40B4-BE49-F238E27FC236}">
              <a16:creationId xmlns:a16="http://schemas.microsoft.com/office/drawing/2014/main" id="{00000000-0008-0000-1100-00000A000000}"/>
            </a:ext>
          </a:extLst>
        </xdr:cNvPr>
        <xdr:cNvCxnSpPr>
          <a:cxnSpLocks noChangeAspect="1"/>
        </xdr:cNvCxnSpPr>
      </xdr:nvCxnSpPr>
      <xdr:spPr>
        <a:xfrm>
          <a:off x="4558261" y="66675"/>
          <a:ext cx="0" cy="54000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PrintsWithSheet="0"/>
  </xdr:twoCellAnchor>
  <xdr:twoCellAnchor editAs="absolute">
    <xdr:from>
      <xdr:col>3</xdr:col>
      <xdr:colOff>3262861</xdr:colOff>
      <xdr:row>0</xdr:row>
      <xdr:rowOff>66675</xdr:rowOff>
    </xdr:from>
    <xdr:to>
      <xdr:col>3</xdr:col>
      <xdr:colOff>3262861</xdr:colOff>
      <xdr:row>2</xdr:row>
      <xdr:rowOff>168525</xdr:rowOff>
    </xdr:to>
    <xdr:cxnSp macro="">
      <xdr:nvCxnSpPr>
        <xdr:cNvPr id="11" name="Conector reto 10">
          <a:extLst>
            <a:ext uri="{FF2B5EF4-FFF2-40B4-BE49-F238E27FC236}">
              <a16:creationId xmlns:a16="http://schemas.microsoft.com/office/drawing/2014/main" id="{00000000-0008-0000-1100-00000B000000}"/>
            </a:ext>
          </a:extLst>
        </xdr:cNvPr>
        <xdr:cNvCxnSpPr>
          <a:cxnSpLocks noChangeAspect="1"/>
        </xdr:cNvCxnSpPr>
      </xdr:nvCxnSpPr>
      <xdr:spPr>
        <a:xfrm>
          <a:off x="6063211" y="66675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PrintsWithSheet="0"/>
  </xdr:twoCellAnchor>
  <xdr:twoCellAnchor editAs="absolute">
    <xdr:from>
      <xdr:col>5</xdr:col>
      <xdr:colOff>443461</xdr:colOff>
      <xdr:row>0</xdr:row>
      <xdr:rowOff>66675</xdr:rowOff>
    </xdr:from>
    <xdr:to>
      <xdr:col>5</xdr:col>
      <xdr:colOff>443461</xdr:colOff>
      <xdr:row>2</xdr:row>
      <xdr:rowOff>168525</xdr:rowOff>
    </xdr:to>
    <xdr:cxnSp macro="">
      <xdr:nvCxnSpPr>
        <xdr:cNvPr id="12" name="Conector reto 11">
          <a:extLst>
            <a:ext uri="{FF2B5EF4-FFF2-40B4-BE49-F238E27FC236}">
              <a16:creationId xmlns:a16="http://schemas.microsoft.com/office/drawing/2014/main" id="{00000000-0008-0000-1100-00000C000000}"/>
            </a:ext>
          </a:extLst>
        </xdr:cNvPr>
        <xdr:cNvCxnSpPr>
          <a:cxnSpLocks noChangeAspect="1"/>
        </xdr:cNvCxnSpPr>
      </xdr:nvCxnSpPr>
      <xdr:spPr>
        <a:xfrm>
          <a:off x="7587211" y="66675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PrintsWithSheet="0"/>
  </xdr:twoCellAnchor>
  <xdr:twoCellAnchor editAs="absolute">
    <xdr:from>
      <xdr:col>6</xdr:col>
      <xdr:colOff>891136</xdr:colOff>
      <xdr:row>0</xdr:row>
      <xdr:rowOff>66675</xdr:rowOff>
    </xdr:from>
    <xdr:to>
      <xdr:col>6</xdr:col>
      <xdr:colOff>891136</xdr:colOff>
      <xdr:row>2</xdr:row>
      <xdr:rowOff>168525</xdr:rowOff>
    </xdr:to>
    <xdr:cxnSp macro="">
      <xdr:nvCxnSpPr>
        <xdr:cNvPr id="13" name="Conector reto 12">
          <a:extLst>
            <a:ext uri="{FF2B5EF4-FFF2-40B4-BE49-F238E27FC236}">
              <a16:creationId xmlns:a16="http://schemas.microsoft.com/office/drawing/2014/main" id="{00000000-0008-0000-1100-00000D000000}"/>
            </a:ext>
          </a:extLst>
        </xdr:cNvPr>
        <xdr:cNvCxnSpPr>
          <a:cxnSpLocks noChangeAspect="1"/>
        </xdr:cNvCxnSpPr>
      </xdr:nvCxnSpPr>
      <xdr:spPr>
        <a:xfrm>
          <a:off x="9092161" y="66675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PrintsWithSheet="0"/>
  </xdr:twoCellAnchor>
  <xdr:twoCellAnchor editAs="absolute">
    <xdr:from>
      <xdr:col>3</xdr:col>
      <xdr:colOff>519662</xdr:colOff>
      <xdr:row>0</xdr:row>
      <xdr:rowOff>38099</xdr:rowOff>
    </xdr:from>
    <xdr:to>
      <xdr:col>3</xdr:col>
      <xdr:colOff>1510262</xdr:colOff>
      <xdr:row>3</xdr:row>
      <xdr:rowOff>47624</xdr:rowOff>
    </xdr:to>
    <xdr:grpSp>
      <xdr:nvGrpSpPr>
        <xdr:cNvPr id="14" name="Agrupar 13">
          <a:extLst>
            <a:ext uri="{FF2B5EF4-FFF2-40B4-BE49-F238E27FC236}">
              <a16:creationId xmlns:a16="http://schemas.microsoft.com/office/drawing/2014/main" id="{00000000-0008-0000-1100-00000E000000}"/>
            </a:ext>
          </a:extLst>
        </xdr:cNvPr>
        <xdr:cNvGrpSpPr>
          <a:grpSpLocks noChangeAspect="1"/>
        </xdr:cNvGrpSpPr>
      </xdr:nvGrpSpPr>
      <xdr:grpSpPr>
        <a:xfrm>
          <a:off x="3320012" y="38099"/>
          <a:ext cx="990600" cy="638175"/>
          <a:chOff x="3320012" y="38099"/>
          <a:chExt cx="990600" cy="638175"/>
        </a:xfrm>
      </xdr:grpSpPr>
      <xdr:sp macro="[0]!menu_2" textlink="">
        <xdr:nvSpPr>
          <xdr:cNvPr id="15" name="Retângulo: Cantos Arredondados 14">
            <a:extLst>
              <a:ext uri="{FF2B5EF4-FFF2-40B4-BE49-F238E27FC236}">
                <a16:creationId xmlns:a16="http://schemas.microsoft.com/office/drawing/2014/main" id="{00000000-0008-0000-1100-00000F000000}"/>
              </a:ext>
            </a:extLst>
          </xdr:cNvPr>
          <xdr:cNvSpPr>
            <a:spLocks/>
          </xdr:cNvSpPr>
        </xdr:nvSpPr>
        <xdr:spPr>
          <a:xfrm>
            <a:off x="3320012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Cadastro</a:t>
            </a:r>
          </a:p>
        </xdr:txBody>
      </xdr:sp>
      <xdr:pic macro="[0]!menu_2">
        <xdr:nvPicPr>
          <xdr:cNvPr id="16" name="Gráfico 15" descr="Ciclo com pessoas com preenchimento sólido">
            <a:extLst>
              <a:ext uri="{FF2B5EF4-FFF2-40B4-BE49-F238E27FC236}">
                <a16:creationId xmlns:a16="http://schemas.microsoft.com/office/drawing/2014/main" id="{00000000-0008-0000-1100-000010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3577186" y="38100"/>
            <a:ext cx="504000" cy="370651"/>
          </a:xfrm>
          <a:prstGeom prst="rect">
            <a:avLst/>
          </a:prstGeom>
        </xdr:spPr>
      </xdr:pic>
    </xdr:grpSp>
    <xdr:clientData fPrintsWithSheet="0"/>
  </xdr:twoCellAnchor>
  <xdr:twoCellAnchor editAs="absolute">
    <xdr:from>
      <xdr:col>3</xdr:col>
      <xdr:colOff>2024612</xdr:colOff>
      <xdr:row>0</xdr:row>
      <xdr:rowOff>38099</xdr:rowOff>
    </xdr:from>
    <xdr:to>
      <xdr:col>3</xdr:col>
      <xdr:colOff>3015212</xdr:colOff>
      <xdr:row>3</xdr:row>
      <xdr:rowOff>47624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00000000-0008-0000-1100-000011000000}"/>
            </a:ext>
          </a:extLst>
        </xdr:cNvPr>
        <xdr:cNvGrpSpPr>
          <a:grpSpLocks noChangeAspect="1"/>
        </xdr:cNvGrpSpPr>
      </xdr:nvGrpSpPr>
      <xdr:grpSpPr>
        <a:xfrm>
          <a:off x="4824962" y="38099"/>
          <a:ext cx="990600" cy="638175"/>
          <a:chOff x="4824962" y="38099"/>
          <a:chExt cx="990600" cy="638175"/>
        </a:xfrm>
      </xdr:grpSpPr>
      <xdr:sp macro="[0]!relatorios" textlink="">
        <xdr:nvSpPr>
          <xdr:cNvPr id="18" name="Retângulo: Cantos Arredondados 17">
            <a:extLst>
              <a:ext uri="{FF2B5EF4-FFF2-40B4-BE49-F238E27FC236}">
                <a16:creationId xmlns:a16="http://schemas.microsoft.com/office/drawing/2014/main" id="{00000000-0008-0000-1100-000012000000}"/>
              </a:ext>
            </a:extLst>
          </xdr:cNvPr>
          <xdr:cNvSpPr>
            <a:spLocks/>
          </xdr:cNvSpPr>
        </xdr:nvSpPr>
        <xdr:spPr>
          <a:xfrm>
            <a:off x="4824962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2000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Relatórios</a:t>
            </a:r>
          </a:p>
        </xdr:txBody>
      </xdr:sp>
      <xdr:pic macro="[0]!relatorios">
        <xdr:nvPicPr>
          <xdr:cNvPr id="19" name="Gráfico 18" descr="Pesquisa com preenchimento sólido">
            <a:extLst>
              <a:ext uri="{FF2B5EF4-FFF2-40B4-BE49-F238E27FC236}">
                <a16:creationId xmlns:a16="http://schemas.microsoft.com/office/drawing/2014/main" id="{00000000-0008-0000-11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5153025" y="76200"/>
            <a:ext cx="371475" cy="361950"/>
          </a:xfrm>
          <a:prstGeom prst="rect">
            <a:avLst/>
          </a:prstGeom>
        </xdr:spPr>
      </xdr:pic>
    </xdr:grpSp>
    <xdr:clientData fPrintsWithSheet="0"/>
  </xdr:twoCellAnchor>
  <xdr:twoCellAnchor editAs="absolute">
    <xdr:from>
      <xdr:col>1</xdr:col>
      <xdr:colOff>1024486</xdr:colOff>
      <xdr:row>3</xdr:row>
      <xdr:rowOff>95250</xdr:rowOff>
    </xdr:from>
    <xdr:to>
      <xdr:col>7</xdr:col>
      <xdr:colOff>1495425</xdr:colOff>
      <xdr:row>4</xdr:row>
      <xdr:rowOff>200025</xdr:rowOff>
    </xdr:to>
    <xdr:sp macro="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00000000-0008-0000-1100-000015000000}"/>
            </a:ext>
          </a:extLst>
        </xdr:cNvPr>
        <xdr:cNvSpPr>
          <a:spLocks noChangeAspect="1"/>
        </xdr:cNvSpPr>
      </xdr:nvSpPr>
      <xdr:spPr>
        <a:xfrm>
          <a:off x="1776961" y="723900"/>
          <a:ext cx="10148339" cy="314325"/>
        </a:xfrm>
        <a:prstGeom prst="roundRect">
          <a:avLst>
            <a:gd name="adj" fmla="val 17778"/>
          </a:avLst>
        </a:prstGeom>
        <a:solidFill>
          <a:schemeClr val="bg1">
            <a:lumMod val="85000"/>
            <a:alpha val="30000"/>
          </a:schemeClr>
        </a:solidFill>
        <a:ln>
          <a:noFill/>
        </a:ln>
        <a:effectLst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ctr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 fPrintsWithSheet="0"/>
  </xdr:twoCellAnchor>
  <xdr:twoCellAnchor editAs="absolute">
    <xdr:from>
      <xdr:col>2</xdr:col>
      <xdr:colOff>9524</xdr:colOff>
      <xdr:row>3</xdr:row>
      <xdr:rowOff>95249</xdr:rowOff>
    </xdr:from>
    <xdr:to>
      <xdr:col>3</xdr:col>
      <xdr:colOff>463124</xdr:colOff>
      <xdr:row>5</xdr:row>
      <xdr:rowOff>149</xdr:rowOff>
    </xdr:to>
    <xdr:grpSp>
      <xdr:nvGrpSpPr>
        <xdr:cNvPr id="22" name="Agrupar 21">
          <a:extLst>
            <a:ext uri="{FF2B5EF4-FFF2-40B4-BE49-F238E27FC236}">
              <a16:creationId xmlns:a16="http://schemas.microsoft.com/office/drawing/2014/main" id="{00000000-0008-0000-1100-000016000000}"/>
            </a:ext>
          </a:extLst>
        </xdr:cNvPr>
        <xdr:cNvGrpSpPr>
          <a:grpSpLocks noChangeAspect="1"/>
        </xdr:cNvGrpSpPr>
      </xdr:nvGrpSpPr>
      <xdr:grpSpPr>
        <a:xfrm>
          <a:off x="1895474" y="723899"/>
          <a:ext cx="1368000" cy="324000"/>
          <a:chOff x="3853411" y="1495426"/>
          <a:chExt cx="1385339" cy="342900"/>
        </a:xfrm>
      </xdr:grpSpPr>
      <xdr:sp macro="[0]!rel_colab" textlink="">
        <xdr:nvSpPr>
          <xdr:cNvPr id="23" name="Retângulo: Cantos Arredondados 22">
            <a:extLst>
              <a:ext uri="{FF2B5EF4-FFF2-40B4-BE49-F238E27FC236}">
                <a16:creationId xmlns:a16="http://schemas.microsoft.com/office/drawing/2014/main" id="{00000000-0008-0000-1100-000017000000}"/>
              </a:ext>
            </a:extLst>
          </xdr:cNvPr>
          <xdr:cNvSpPr>
            <a:spLocks/>
          </xdr:cNvSpPr>
        </xdr:nvSpPr>
        <xdr:spPr>
          <a:xfrm>
            <a:off x="3853411" y="1524001"/>
            <a:ext cx="1385339" cy="285750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2200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         Colaboradores    </a:t>
            </a:r>
          </a:p>
        </xdr:txBody>
      </xdr:sp>
      <xdr:pic macro="[0]!rel_colab">
        <xdr:nvPicPr>
          <xdr:cNvPr id="24" name="Gráfico 23" descr="Usuários com preenchimento sólido">
            <a:extLst>
              <a:ext uri="{FF2B5EF4-FFF2-40B4-BE49-F238E27FC236}">
                <a16:creationId xmlns:a16="http://schemas.microsoft.com/office/drawing/2014/main" id="{00000000-0008-0000-1100-00001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3914414" y="1495426"/>
            <a:ext cx="342900" cy="342900"/>
          </a:xfrm>
          <a:prstGeom prst="rect">
            <a:avLst/>
          </a:prstGeom>
        </xdr:spPr>
      </xdr:pic>
    </xdr:grpSp>
    <xdr:clientData fPrintsWithSheet="0"/>
  </xdr:twoCellAnchor>
  <xdr:twoCellAnchor editAs="absolute">
    <xdr:from>
      <xdr:col>3</xdr:col>
      <xdr:colOff>600074</xdr:colOff>
      <xdr:row>3</xdr:row>
      <xdr:rowOff>76200</xdr:rowOff>
    </xdr:from>
    <xdr:to>
      <xdr:col>3</xdr:col>
      <xdr:colOff>2171700</xdr:colOff>
      <xdr:row>4</xdr:row>
      <xdr:rowOff>190650</xdr:rowOff>
    </xdr:to>
    <xdr:grpSp>
      <xdr:nvGrpSpPr>
        <xdr:cNvPr id="25" name="Agrupar 24">
          <a:extLst>
            <a:ext uri="{FF2B5EF4-FFF2-40B4-BE49-F238E27FC236}">
              <a16:creationId xmlns:a16="http://schemas.microsoft.com/office/drawing/2014/main" id="{00000000-0008-0000-1100-000019000000}"/>
            </a:ext>
          </a:extLst>
        </xdr:cNvPr>
        <xdr:cNvGrpSpPr>
          <a:grpSpLocks noChangeAspect="1"/>
        </xdr:cNvGrpSpPr>
      </xdr:nvGrpSpPr>
      <xdr:grpSpPr>
        <a:xfrm>
          <a:off x="3400424" y="704850"/>
          <a:ext cx="1571626" cy="324000"/>
          <a:chOff x="4171949" y="695325"/>
          <a:chExt cx="1385339" cy="342000"/>
        </a:xfrm>
      </xdr:grpSpPr>
      <xdr:sp macro="[0]!rel_funcao" textlink="">
        <xdr:nvSpPr>
          <xdr:cNvPr id="26" name="Retângulo: Cantos Arredondados 25">
            <a:extLst>
              <a:ext uri="{FF2B5EF4-FFF2-40B4-BE49-F238E27FC236}">
                <a16:creationId xmlns:a16="http://schemas.microsoft.com/office/drawing/2014/main" id="{00000000-0008-0000-1100-00001A000000}"/>
              </a:ext>
            </a:extLst>
          </xdr:cNvPr>
          <xdr:cNvSpPr>
            <a:spLocks/>
          </xdr:cNvSpPr>
        </xdr:nvSpPr>
        <xdr:spPr>
          <a:xfrm>
            <a:off x="4171949" y="742951"/>
            <a:ext cx="1385339" cy="285750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2200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      Funções </a:t>
            </a:r>
          </a:p>
        </xdr:txBody>
      </xdr:sp>
      <xdr:pic macro="[0]!rel_funcao">
        <xdr:nvPicPr>
          <xdr:cNvPr id="27" name="Gráfico 26" descr="Crachá de funcionário com preenchimento sólido">
            <a:extLst>
              <a:ext uri="{FF2B5EF4-FFF2-40B4-BE49-F238E27FC236}">
                <a16:creationId xmlns:a16="http://schemas.microsoft.com/office/drawing/2014/main" id="{00000000-0008-0000-1100-00001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4252363" y="695325"/>
            <a:ext cx="342000" cy="342000"/>
          </a:xfrm>
          <a:prstGeom prst="rect">
            <a:avLst/>
          </a:prstGeom>
          <a:effectLst/>
        </xdr:spPr>
      </xdr:pic>
    </xdr:grpSp>
    <xdr:clientData fPrintsWithSheet="0"/>
  </xdr:twoCellAnchor>
  <xdr:twoCellAnchor editAs="absolute">
    <xdr:from>
      <xdr:col>7</xdr:col>
      <xdr:colOff>214861</xdr:colOff>
      <xdr:row>0</xdr:row>
      <xdr:rowOff>66675</xdr:rowOff>
    </xdr:from>
    <xdr:to>
      <xdr:col>7</xdr:col>
      <xdr:colOff>214861</xdr:colOff>
      <xdr:row>2</xdr:row>
      <xdr:rowOff>168525</xdr:rowOff>
    </xdr:to>
    <xdr:cxnSp macro="">
      <xdr:nvCxnSpPr>
        <xdr:cNvPr id="28" name="Conector reto 27">
          <a:extLst>
            <a:ext uri="{FF2B5EF4-FFF2-40B4-BE49-F238E27FC236}">
              <a16:creationId xmlns:a16="http://schemas.microsoft.com/office/drawing/2014/main" id="{00000000-0008-0000-1100-00001C000000}"/>
            </a:ext>
          </a:extLst>
        </xdr:cNvPr>
        <xdr:cNvCxnSpPr>
          <a:cxnSpLocks noChangeAspect="1"/>
        </xdr:cNvCxnSpPr>
      </xdr:nvCxnSpPr>
      <xdr:spPr>
        <a:xfrm>
          <a:off x="10644736" y="66675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PrintsWithSheet="0"/>
  </xdr:twoCellAnchor>
  <xdr:twoCellAnchor editAs="absolute">
    <xdr:from>
      <xdr:col>6</xdr:col>
      <xdr:colOff>1205462</xdr:colOff>
      <xdr:row>0</xdr:row>
      <xdr:rowOff>38099</xdr:rowOff>
    </xdr:from>
    <xdr:to>
      <xdr:col>6</xdr:col>
      <xdr:colOff>2196062</xdr:colOff>
      <xdr:row>3</xdr:row>
      <xdr:rowOff>47624</xdr:rowOff>
    </xdr:to>
    <xdr:grpSp>
      <xdr:nvGrpSpPr>
        <xdr:cNvPr id="29" name="Agrupar 28">
          <a:extLst>
            <a:ext uri="{FF2B5EF4-FFF2-40B4-BE49-F238E27FC236}">
              <a16:creationId xmlns:a16="http://schemas.microsoft.com/office/drawing/2014/main" id="{00000000-0008-0000-1100-00001D000000}"/>
            </a:ext>
          </a:extLst>
        </xdr:cNvPr>
        <xdr:cNvGrpSpPr>
          <a:grpSpLocks noChangeAspect="1"/>
        </xdr:cNvGrpSpPr>
      </xdr:nvGrpSpPr>
      <xdr:grpSpPr>
        <a:xfrm>
          <a:off x="9406487" y="38099"/>
          <a:ext cx="990600" cy="638175"/>
          <a:chOff x="9406487" y="38099"/>
          <a:chExt cx="990600" cy="638175"/>
        </a:xfrm>
      </xdr:grpSpPr>
      <xdr:sp macro="[0]!manutencao1" textlink="">
        <xdr:nvSpPr>
          <xdr:cNvPr id="30" name="Retângulo: Cantos Arredondados 29">
            <a:extLst>
              <a:ext uri="{FF2B5EF4-FFF2-40B4-BE49-F238E27FC236}">
                <a16:creationId xmlns:a16="http://schemas.microsoft.com/office/drawing/2014/main" id="{00000000-0008-0000-1100-00001E000000}"/>
              </a:ext>
            </a:extLst>
          </xdr:cNvPr>
          <xdr:cNvSpPr>
            <a:spLocks/>
          </xdr:cNvSpPr>
        </xdr:nvSpPr>
        <xdr:spPr>
          <a:xfrm>
            <a:off x="9406487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Manutenção</a:t>
            </a:r>
          </a:p>
        </xdr:txBody>
      </xdr:sp>
      <xdr:pic macro="[0]!manutencao1">
        <xdr:nvPicPr>
          <xdr:cNvPr id="31" name="Gráfico 30" descr="Engrenagens com preenchimento sólido">
            <a:extLst>
              <a:ext uri="{FF2B5EF4-FFF2-40B4-BE49-F238E27FC236}">
                <a16:creationId xmlns:a16="http://schemas.microsoft.com/office/drawing/2014/main" id="{00000000-0008-0000-1100-00001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9667875" y="76200"/>
            <a:ext cx="417600" cy="369975"/>
          </a:xfrm>
          <a:prstGeom prst="rect">
            <a:avLst/>
          </a:prstGeom>
        </xdr:spPr>
      </xdr:pic>
    </xdr:grpSp>
    <xdr:clientData fPrintsWithSheet="0"/>
  </xdr:twoCellAnchor>
  <xdr:twoCellAnchor editAs="absolute">
    <xdr:from>
      <xdr:col>5</xdr:col>
      <xdr:colOff>719687</xdr:colOff>
      <xdr:row>0</xdr:row>
      <xdr:rowOff>38099</xdr:rowOff>
    </xdr:from>
    <xdr:to>
      <xdr:col>6</xdr:col>
      <xdr:colOff>653012</xdr:colOff>
      <xdr:row>3</xdr:row>
      <xdr:rowOff>47624</xdr:rowOff>
    </xdr:to>
    <xdr:grpSp>
      <xdr:nvGrpSpPr>
        <xdr:cNvPr id="32" name="Agrupar 31">
          <a:extLst>
            <a:ext uri="{FF2B5EF4-FFF2-40B4-BE49-F238E27FC236}">
              <a16:creationId xmlns:a16="http://schemas.microsoft.com/office/drawing/2014/main" id="{00000000-0008-0000-1100-000020000000}"/>
            </a:ext>
          </a:extLst>
        </xdr:cNvPr>
        <xdr:cNvGrpSpPr>
          <a:grpSpLocks noChangeAspect="1"/>
        </xdr:cNvGrpSpPr>
      </xdr:nvGrpSpPr>
      <xdr:grpSpPr>
        <a:xfrm>
          <a:off x="7863437" y="38099"/>
          <a:ext cx="990600" cy="638175"/>
          <a:chOff x="7863437" y="38099"/>
          <a:chExt cx="990600" cy="638175"/>
        </a:xfrm>
      </xdr:grpSpPr>
      <xdr:sp macro="[0]!grafico" textlink="">
        <xdr:nvSpPr>
          <xdr:cNvPr id="33" name="Retângulo: Cantos Arredondados 32">
            <a:extLst>
              <a:ext uri="{FF2B5EF4-FFF2-40B4-BE49-F238E27FC236}">
                <a16:creationId xmlns:a16="http://schemas.microsoft.com/office/drawing/2014/main" id="{00000000-0008-0000-1100-000021000000}"/>
              </a:ext>
            </a:extLst>
          </xdr:cNvPr>
          <xdr:cNvSpPr>
            <a:spLocks/>
          </xdr:cNvSpPr>
        </xdr:nvSpPr>
        <xdr:spPr>
          <a:xfrm>
            <a:off x="7863437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Dashboard</a:t>
            </a:r>
          </a:p>
        </xdr:txBody>
      </xdr:sp>
      <xdr:pic macro="[0]!grafico">
        <xdr:nvPicPr>
          <xdr:cNvPr id="34" name="Gráfico 33" descr="Velocímetro baixo com preenchimento sólido">
            <a:extLst>
              <a:ext uri="{FF2B5EF4-FFF2-40B4-BE49-F238E27FC236}">
                <a16:creationId xmlns:a16="http://schemas.microsoft.com/office/drawing/2014/main" id="{00000000-0008-0000-1100-00002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5"/>
              </a:ext>
            </a:extLst>
          </a:blip>
          <a:stretch>
            <a:fillRect/>
          </a:stretch>
        </xdr:blipFill>
        <xdr:spPr>
          <a:xfrm>
            <a:off x="8143875" y="38100"/>
            <a:ext cx="417600" cy="369975"/>
          </a:xfrm>
          <a:prstGeom prst="rect">
            <a:avLst/>
          </a:prstGeom>
        </xdr:spPr>
      </xdr:pic>
    </xdr:grpSp>
    <xdr:clientData fPrintsWithSheet="0"/>
  </xdr:twoCellAnchor>
  <xdr:twoCellAnchor editAs="absolute">
    <xdr:from>
      <xdr:col>4</xdr:col>
      <xdr:colOff>243437</xdr:colOff>
      <xdr:row>0</xdr:row>
      <xdr:rowOff>38099</xdr:rowOff>
    </xdr:from>
    <xdr:to>
      <xdr:col>5</xdr:col>
      <xdr:colOff>195812</xdr:colOff>
      <xdr:row>3</xdr:row>
      <xdr:rowOff>47624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00000000-0008-0000-1100-000023000000}"/>
            </a:ext>
          </a:extLst>
        </xdr:cNvPr>
        <xdr:cNvGrpSpPr>
          <a:grpSpLocks noChangeAspect="1"/>
        </xdr:cNvGrpSpPr>
      </xdr:nvGrpSpPr>
      <xdr:grpSpPr>
        <a:xfrm>
          <a:off x="6348962" y="38099"/>
          <a:ext cx="990600" cy="638175"/>
          <a:chOff x="6348962" y="38099"/>
          <a:chExt cx="990600" cy="638175"/>
        </a:xfrm>
      </xdr:grpSpPr>
      <xdr:sp macro="[0]!fluxo_caixa" textlink="">
        <xdr:nvSpPr>
          <xdr:cNvPr id="36" name="Retângulo: Cantos Arredondados 35">
            <a:extLst>
              <a:ext uri="{FF2B5EF4-FFF2-40B4-BE49-F238E27FC236}">
                <a16:creationId xmlns:a16="http://schemas.microsoft.com/office/drawing/2014/main" id="{00000000-0008-0000-1100-000024000000}"/>
              </a:ext>
            </a:extLst>
          </xdr:cNvPr>
          <xdr:cNvSpPr>
            <a:spLocks/>
          </xdr:cNvSpPr>
        </xdr:nvSpPr>
        <xdr:spPr>
          <a:xfrm>
            <a:off x="6348962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Fluxo</a:t>
            </a:r>
            <a:r>
              <a:rPr lang="pt-BR" sz="1100" baseline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Caixa</a:t>
            </a:r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 macro="[0]!fluxo_caixa">
        <xdr:nvPicPr>
          <xdr:cNvPr id="37" name="Gráfico 36" descr="Registrar">
            <a:extLst>
              <a:ext uri="{FF2B5EF4-FFF2-40B4-BE49-F238E27FC236}">
                <a16:creationId xmlns:a16="http://schemas.microsoft.com/office/drawing/2014/main" id="{00000000-0008-0000-1100-00002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7"/>
              </a:ext>
            </a:extLst>
          </a:blip>
          <a:stretch>
            <a:fillRect/>
          </a:stretch>
        </xdr:blipFill>
        <xdr:spPr>
          <a:xfrm>
            <a:off x="6657975" y="85725"/>
            <a:ext cx="371475" cy="371475"/>
          </a:xfrm>
          <a:prstGeom prst="rect">
            <a:avLst/>
          </a:prstGeom>
        </xdr:spPr>
      </xdr:pic>
    </xdr:grpSp>
    <xdr:clientData fPrintsWithSheet="0"/>
  </xdr:twoCellAnchor>
  <xdr:twoCellAnchor editAs="absolute">
    <xdr:from>
      <xdr:col>3</xdr:col>
      <xdr:colOff>2286000</xdr:colOff>
      <xdr:row>3</xdr:row>
      <xdr:rowOff>88125</xdr:rowOff>
    </xdr:from>
    <xdr:to>
      <xdr:col>4</xdr:col>
      <xdr:colOff>552451</xdr:colOff>
      <xdr:row>4</xdr:row>
      <xdr:rowOff>202575</xdr:rowOff>
    </xdr:to>
    <xdr:grpSp>
      <xdr:nvGrpSpPr>
        <xdr:cNvPr id="38" name="Agrupar 37">
          <a:extLst>
            <a:ext uri="{FF2B5EF4-FFF2-40B4-BE49-F238E27FC236}">
              <a16:creationId xmlns:a16="http://schemas.microsoft.com/office/drawing/2014/main" id="{00000000-0008-0000-1100-000026000000}"/>
            </a:ext>
          </a:extLst>
        </xdr:cNvPr>
        <xdr:cNvGrpSpPr/>
      </xdr:nvGrpSpPr>
      <xdr:grpSpPr>
        <a:xfrm>
          <a:off x="5086350" y="716775"/>
          <a:ext cx="1571626" cy="324000"/>
          <a:chOff x="5086349" y="714375"/>
          <a:chExt cx="1571626" cy="324000"/>
        </a:xfrm>
      </xdr:grpSpPr>
      <xdr:sp macro="[0]!rel_fornec" textlink="">
        <xdr:nvSpPr>
          <xdr:cNvPr id="39" name="Retângulo: Cantos Arredondados 38">
            <a:extLst>
              <a:ext uri="{FF2B5EF4-FFF2-40B4-BE49-F238E27FC236}">
                <a16:creationId xmlns:a16="http://schemas.microsoft.com/office/drawing/2014/main" id="{00000000-0008-0000-1100-000027000000}"/>
              </a:ext>
            </a:extLst>
          </xdr:cNvPr>
          <xdr:cNvSpPr>
            <a:spLocks/>
          </xdr:cNvSpPr>
        </xdr:nvSpPr>
        <xdr:spPr>
          <a:xfrm>
            <a:off x="5086349" y="749971"/>
            <a:ext cx="1571626" cy="270711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 b="1" u="none" baseline="0">
                <a:solidFill>
                  <a:schemeClr val="tx1"/>
                </a:solidFill>
                <a:latin typeface="+mn-lt"/>
                <a:ea typeface="+mn-ea"/>
                <a:cs typeface="+mn-cs"/>
              </a:rPr>
              <a:t>         </a:t>
            </a:r>
            <a:r>
              <a:rPr lang="pt-BR" sz="1100" b="1" u="sng" baseline="0">
                <a:solidFill>
                  <a:schemeClr val="tx1"/>
                </a:solidFill>
                <a:latin typeface="+mn-lt"/>
                <a:ea typeface="+mn-ea"/>
                <a:cs typeface="+mn-cs"/>
              </a:rPr>
              <a:t>Fornecedores</a:t>
            </a:r>
          </a:p>
        </xdr:txBody>
      </xdr:sp>
      <xdr:pic macro="[0]!rel_fornec">
        <xdr:nvPicPr>
          <xdr:cNvPr id="40" name="Gráfico 39" descr="Cidade">
            <a:extLst>
              <a:ext uri="{FF2B5EF4-FFF2-40B4-BE49-F238E27FC236}">
                <a16:creationId xmlns:a16="http://schemas.microsoft.com/office/drawing/2014/main" id="{00000000-0008-0000-1100-00002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9"/>
              </a:ext>
            </a:extLst>
          </a:blip>
          <a:stretch>
            <a:fillRect/>
          </a:stretch>
        </xdr:blipFill>
        <xdr:spPr>
          <a:xfrm>
            <a:off x="5219700" y="714375"/>
            <a:ext cx="324000" cy="324000"/>
          </a:xfrm>
          <a:prstGeom prst="rect">
            <a:avLst/>
          </a:prstGeom>
          <a:effectLst/>
        </xdr:spPr>
      </xdr:pic>
    </xdr:grpSp>
    <xdr:clientData fPrintsWithSheet="0"/>
  </xdr:twoCellAnchor>
  <xdr:twoCellAnchor editAs="absolute">
    <xdr:from>
      <xdr:col>4</xdr:col>
      <xdr:colOff>647700</xdr:colOff>
      <xdr:row>3</xdr:row>
      <xdr:rowOff>85725</xdr:rowOff>
    </xdr:from>
    <xdr:to>
      <xdr:col>6</xdr:col>
      <xdr:colOff>123826</xdr:colOff>
      <xdr:row>5</xdr:row>
      <xdr:rowOff>11925</xdr:rowOff>
    </xdr:to>
    <xdr:grpSp>
      <xdr:nvGrpSpPr>
        <xdr:cNvPr id="41" name="Agrupar 40">
          <a:extLst>
            <a:ext uri="{FF2B5EF4-FFF2-40B4-BE49-F238E27FC236}">
              <a16:creationId xmlns:a16="http://schemas.microsoft.com/office/drawing/2014/main" id="{00000000-0008-0000-1100-000029000000}"/>
            </a:ext>
          </a:extLst>
        </xdr:cNvPr>
        <xdr:cNvGrpSpPr/>
      </xdr:nvGrpSpPr>
      <xdr:grpSpPr>
        <a:xfrm>
          <a:off x="6753225" y="714375"/>
          <a:ext cx="1571626" cy="345300"/>
          <a:chOff x="6753224" y="711975"/>
          <a:chExt cx="1571626" cy="345300"/>
        </a:xfrm>
      </xdr:grpSpPr>
      <xdr:sp macro="[0]!rel_colab" textlink="">
        <xdr:nvSpPr>
          <xdr:cNvPr id="42" name="Retângulo: Cantos Arredondados 41">
            <a:extLst>
              <a:ext uri="{FF2B5EF4-FFF2-40B4-BE49-F238E27FC236}">
                <a16:creationId xmlns:a16="http://schemas.microsoft.com/office/drawing/2014/main" id="{00000000-0008-0000-1100-00002A000000}"/>
              </a:ext>
            </a:extLst>
          </xdr:cNvPr>
          <xdr:cNvSpPr>
            <a:spLocks/>
          </xdr:cNvSpPr>
        </xdr:nvSpPr>
        <xdr:spPr>
          <a:xfrm>
            <a:off x="6753224" y="749971"/>
            <a:ext cx="1571626" cy="270711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2200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         Clientes</a:t>
            </a:r>
          </a:p>
        </xdr:txBody>
      </xdr:sp>
      <xdr:pic macro="[0]!rel_colab">
        <xdr:nvPicPr>
          <xdr:cNvPr id="43" name="Gráfico 42" descr="Aperto de mãos">
            <a:extLst>
              <a:ext uri="{FF2B5EF4-FFF2-40B4-BE49-F238E27FC236}">
                <a16:creationId xmlns:a16="http://schemas.microsoft.com/office/drawing/2014/main" id="{00000000-0008-0000-1100-00002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1"/>
              </a:ext>
            </a:extLst>
          </a:blip>
          <a:stretch>
            <a:fillRect/>
          </a:stretch>
        </xdr:blipFill>
        <xdr:spPr>
          <a:xfrm>
            <a:off x="6912749" y="711975"/>
            <a:ext cx="411975" cy="345300"/>
          </a:xfrm>
          <a:prstGeom prst="rect">
            <a:avLst/>
          </a:prstGeom>
        </xdr:spPr>
      </xdr:pic>
    </xdr:grpSp>
    <xdr:clientData fPrintsWithSheet="0"/>
  </xdr:twoCellAnchor>
  <xdr:twoCellAnchor editAs="absolute">
    <xdr:from>
      <xdr:col>6</xdr:col>
      <xdr:colOff>200025</xdr:colOff>
      <xdr:row>3</xdr:row>
      <xdr:rowOff>95250</xdr:rowOff>
    </xdr:from>
    <xdr:to>
      <xdr:col>6</xdr:col>
      <xdr:colOff>1771651</xdr:colOff>
      <xdr:row>5</xdr:row>
      <xdr:rowOff>150</xdr:rowOff>
    </xdr:to>
    <xdr:grpSp>
      <xdr:nvGrpSpPr>
        <xdr:cNvPr id="44" name="Agrupar 43">
          <a:extLst>
            <a:ext uri="{FF2B5EF4-FFF2-40B4-BE49-F238E27FC236}">
              <a16:creationId xmlns:a16="http://schemas.microsoft.com/office/drawing/2014/main" id="{00000000-0008-0000-1100-00002C000000}"/>
            </a:ext>
          </a:extLst>
        </xdr:cNvPr>
        <xdr:cNvGrpSpPr/>
      </xdr:nvGrpSpPr>
      <xdr:grpSpPr>
        <a:xfrm>
          <a:off x="8401050" y="723900"/>
          <a:ext cx="1571626" cy="324000"/>
          <a:chOff x="8401050" y="723900"/>
          <a:chExt cx="1571626" cy="324000"/>
        </a:xfrm>
      </xdr:grpSpPr>
      <xdr:sp macro="[0]!rel_etiqueta" textlink="">
        <xdr:nvSpPr>
          <xdr:cNvPr id="45" name="Retângulo: Cantos Arredondados 44">
            <a:extLst>
              <a:ext uri="{FF2B5EF4-FFF2-40B4-BE49-F238E27FC236}">
                <a16:creationId xmlns:a16="http://schemas.microsoft.com/office/drawing/2014/main" id="{00000000-0008-0000-1100-00002D000000}"/>
              </a:ext>
            </a:extLst>
          </xdr:cNvPr>
          <xdr:cNvSpPr>
            <a:spLocks/>
          </xdr:cNvSpPr>
        </xdr:nvSpPr>
        <xdr:spPr>
          <a:xfrm>
            <a:off x="8401050" y="752371"/>
            <a:ext cx="1571626" cy="270711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2200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       ETIQ_CTPS</a:t>
            </a:r>
          </a:p>
        </xdr:txBody>
      </xdr:sp>
      <xdr:pic macro="[0]!rel_etiqueta">
        <xdr:nvPicPr>
          <xdr:cNvPr id="46" name="Gráfico 45" descr="Carteira">
            <a:extLst>
              <a:ext uri="{FF2B5EF4-FFF2-40B4-BE49-F238E27FC236}">
                <a16:creationId xmlns:a16="http://schemas.microsoft.com/office/drawing/2014/main" id="{00000000-0008-0000-1100-00002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3"/>
              </a:ext>
            </a:extLst>
          </a:blip>
          <a:stretch>
            <a:fillRect/>
          </a:stretch>
        </xdr:blipFill>
        <xdr:spPr>
          <a:xfrm>
            <a:off x="8496300" y="723900"/>
            <a:ext cx="324000" cy="324000"/>
          </a:xfrm>
          <a:prstGeom prst="rect">
            <a:avLst/>
          </a:prstGeom>
        </xdr:spPr>
      </xdr:pic>
    </xdr:grpSp>
    <xdr:clientData fPrintsWithSheet="0"/>
  </xdr:twoCellAnchor>
  <xdr:twoCellAnchor editAs="absolute">
    <xdr:from>
      <xdr:col>6</xdr:col>
      <xdr:colOff>1847850</xdr:colOff>
      <xdr:row>3</xdr:row>
      <xdr:rowOff>114300</xdr:rowOff>
    </xdr:from>
    <xdr:to>
      <xdr:col>7</xdr:col>
      <xdr:colOff>1190626</xdr:colOff>
      <xdr:row>4</xdr:row>
      <xdr:rowOff>184882</xdr:rowOff>
    </xdr:to>
    <xdr:grpSp>
      <xdr:nvGrpSpPr>
        <xdr:cNvPr id="50" name="Agrupar 49">
          <a:extLst>
            <a:ext uri="{FF2B5EF4-FFF2-40B4-BE49-F238E27FC236}">
              <a16:creationId xmlns:a16="http://schemas.microsoft.com/office/drawing/2014/main" id="{00000000-0008-0000-1100-000032000000}"/>
            </a:ext>
          </a:extLst>
        </xdr:cNvPr>
        <xdr:cNvGrpSpPr/>
      </xdr:nvGrpSpPr>
      <xdr:grpSpPr>
        <a:xfrm>
          <a:off x="10048875" y="742950"/>
          <a:ext cx="1571626" cy="280132"/>
          <a:chOff x="10048875" y="742950"/>
          <a:chExt cx="1571626" cy="280132"/>
        </a:xfrm>
      </xdr:grpSpPr>
      <xdr:sp macro="[0]!rel_epi" textlink="">
        <xdr:nvSpPr>
          <xdr:cNvPr id="51" name="Retângulo: Cantos Arredondados 50">
            <a:extLst>
              <a:ext uri="{FF2B5EF4-FFF2-40B4-BE49-F238E27FC236}">
                <a16:creationId xmlns:a16="http://schemas.microsoft.com/office/drawing/2014/main" id="{00000000-0008-0000-1100-000033000000}"/>
              </a:ext>
            </a:extLst>
          </xdr:cNvPr>
          <xdr:cNvSpPr>
            <a:spLocks/>
          </xdr:cNvSpPr>
        </xdr:nvSpPr>
        <xdr:spPr>
          <a:xfrm>
            <a:off x="10048875" y="752371"/>
            <a:ext cx="1571626" cy="270711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2200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      E.P.I.</a:t>
            </a:r>
          </a:p>
        </xdr:txBody>
      </xdr:sp>
      <xdr:pic macro="[0]!rel_epi">
        <xdr:nvPicPr>
          <xdr:cNvPr id="52" name="Gráfico 51" descr="Mão levantada">
            <a:extLst>
              <a:ext uri="{FF2B5EF4-FFF2-40B4-BE49-F238E27FC236}">
                <a16:creationId xmlns:a16="http://schemas.microsoft.com/office/drawing/2014/main" id="{00000000-0008-0000-1100-00003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5"/>
              </a:ext>
            </a:extLst>
          </a:blip>
          <a:stretch>
            <a:fillRect/>
          </a:stretch>
        </xdr:blipFill>
        <xdr:spPr>
          <a:xfrm>
            <a:off x="10201275" y="742950"/>
            <a:ext cx="266700" cy="266700"/>
          </a:xfrm>
          <a:prstGeom prst="rect">
            <a:avLst/>
          </a:prstGeom>
        </xdr:spPr>
      </xdr:pic>
    </xdr:grpSp>
    <xdr:clientData fPrintsWithSheet="0"/>
  </xdr:twoCellAnchor>
  <xdr:twoCellAnchor editAs="absolute">
    <xdr:from>
      <xdr:col>3</xdr:col>
      <xdr:colOff>47625</xdr:colOff>
      <xdr:row>6</xdr:row>
      <xdr:rowOff>85726</xdr:rowOff>
    </xdr:from>
    <xdr:to>
      <xdr:col>6</xdr:col>
      <xdr:colOff>2066925</xdr:colOff>
      <xdr:row>8</xdr:row>
      <xdr:rowOff>9526</xdr:rowOff>
    </xdr:to>
    <xdr:grpSp>
      <xdr:nvGrpSpPr>
        <xdr:cNvPr id="53" name="Agrupar 52">
          <a:extLst>
            <a:ext uri="{FF2B5EF4-FFF2-40B4-BE49-F238E27FC236}">
              <a16:creationId xmlns:a16="http://schemas.microsoft.com/office/drawing/2014/main" id="{00000000-0008-0000-1100-000035000000}"/>
            </a:ext>
          </a:extLst>
        </xdr:cNvPr>
        <xdr:cNvGrpSpPr/>
      </xdr:nvGrpSpPr>
      <xdr:grpSpPr>
        <a:xfrm>
          <a:off x="2847975" y="1323976"/>
          <a:ext cx="7419975" cy="304800"/>
          <a:chOff x="-3028950" y="819150"/>
          <a:chExt cx="12121109" cy="1057275"/>
        </a:xfrm>
        <a:noFill/>
      </xdr:grpSpPr>
      <xdr:sp macro="" textlink="">
        <xdr:nvSpPr>
          <xdr:cNvPr id="54" name="Retângulo 53">
            <a:extLst>
              <a:ext uri="{FF2B5EF4-FFF2-40B4-BE49-F238E27FC236}">
                <a16:creationId xmlns:a16="http://schemas.microsoft.com/office/drawing/2014/main" id="{00000000-0008-0000-1100-000036000000}"/>
              </a:ext>
            </a:extLst>
          </xdr:cNvPr>
          <xdr:cNvSpPr>
            <a:spLocks noChangeAspect="1"/>
          </xdr:cNvSpPr>
        </xdr:nvSpPr>
        <xdr:spPr>
          <a:xfrm>
            <a:off x="-3028950" y="819150"/>
            <a:ext cx="11744324" cy="1057275"/>
          </a:xfrm>
          <a:prstGeom prst="rect">
            <a:avLst/>
          </a:prstGeom>
          <a:grp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3200">
                <a:solidFill>
                  <a:srgbClr val="002060"/>
                </a:solidFill>
                <a:latin typeface="Colonna MT" panose="04020805060202030203" pitchFamily="82" charset="0"/>
                <a:ea typeface="+mn-ea"/>
                <a:cs typeface="+mn-cs"/>
              </a:rPr>
              <a:t>RELATORIO</a:t>
            </a:r>
            <a:r>
              <a:rPr lang="pt-BR" sz="3200" baseline="0">
                <a:solidFill>
                  <a:srgbClr val="002060"/>
                </a:solidFill>
                <a:latin typeface="Colonna MT" panose="04020805060202030203" pitchFamily="82" charset="0"/>
                <a:ea typeface="+mn-ea"/>
                <a:cs typeface="+mn-cs"/>
              </a:rPr>
              <a:t> DE FORNECEDORES</a:t>
            </a:r>
            <a:endParaRPr lang="pt-BR" sz="3200">
              <a:solidFill>
                <a:srgbClr val="002060"/>
              </a:solidFill>
              <a:latin typeface="Colonna MT" panose="04020805060202030203" pitchFamily="82" charset="0"/>
              <a:ea typeface="+mn-ea"/>
              <a:cs typeface="+mn-cs"/>
            </a:endParaRPr>
          </a:p>
        </xdr:txBody>
      </xdr:sp>
      <xdr:sp macro="" textlink="">
        <xdr:nvSpPr>
          <xdr:cNvPr id="55" name="Fluxograma: Atraso 54">
            <a:extLst>
              <a:ext uri="{FF2B5EF4-FFF2-40B4-BE49-F238E27FC236}">
                <a16:creationId xmlns:a16="http://schemas.microsoft.com/office/drawing/2014/main" id="{00000000-0008-0000-1100-000037000000}"/>
              </a:ext>
            </a:extLst>
          </xdr:cNvPr>
          <xdr:cNvSpPr>
            <a:spLocks noChangeAspect="1"/>
          </xdr:cNvSpPr>
        </xdr:nvSpPr>
        <xdr:spPr>
          <a:xfrm>
            <a:off x="8715374" y="828675"/>
            <a:ext cx="376785" cy="1047750"/>
          </a:xfrm>
          <a:prstGeom prst="flowChartDelay">
            <a:avLst/>
          </a:prstGeom>
          <a:grp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600">
              <a:solidFill>
                <a:srgbClr val="640000"/>
              </a:solidFill>
              <a:latin typeface="Colonna MT" panose="04020805060202030203" pitchFamily="82" charset="0"/>
              <a:ea typeface="+mn-ea"/>
              <a:cs typeface="+mn-cs"/>
            </a:endParaRPr>
          </a:p>
        </xdr:txBody>
      </xdr:sp>
    </xdr:grpSp>
    <xdr:clientData/>
  </xdr:twoCellAnchor>
  <xdr:twoCellAnchor editAs="absolute">
    <xdr:from>
      <xdr:col>0</xdr:col>
      <xdr:colOff>0</xdr:colOff>
      <xdr:row>5</xdr:row>
      <xdr:rowOff>161925</xdr:rowOff>
    </xdr:from>
    <xdr:to>
      <xdr:col>1</xdr:col>
      <xdr:colOff>781049</xdr:colOff>
      <xdr:row>10</xdr:row>
      <xdr:rowOff>145425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7" name="STATUS CLIENTE">
              <a:extLst>
                <a:ext uri="{FF2B5EF4-FFF2-40B4-BE49-F238E27FC236}">
                  <a16:creationId xmlns:a16="http://schemas.microsoft.com/office/drawing/2014/main" id="{00000000-0008-0000-1100-00002F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TATUS CLIEN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209675"/>
              <a:ext cx="1533524" cy="936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 fLocksWithSheet="0"/>
  </xdr:twoCellAnchor>
  <xdr:twoCellAnchor editAs="absolute">
    <xdr:from>
      <xdr:col>1</xdr:col>
      <xdr:colOff>771525</xdr:colOff>
      <xdr:row>5</xdr:row>
      <xdr:rowOff>161925</xdr:rowOff>
    </xdr:from>
    <xdr:to>
      <xdr:col>3</xdr:col>
      <xdr:colOff>228600</xdr:colOff>
      <xdr:row>10</xdr:row>
      <xdr:rowOff>145425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9" name="Tipo Fornec">
              <a:extLst>
                <a:ext uri="{FF2B5EF4-FFF2-40B4-BE49-F238E27FC236}">
                  <a16:creationId xmlns:a16="http://schemas.microsoft.com/office/drawing/2014/main" id="{00000000-0008-0000-1100-000031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Fornec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24000" y="1209675"/>
              <a:ext cx="1504950" cy="936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 fLocksWithSheet="0"/>
  </xdr:twoCellAnchor>
  <xdr:twoCellAnchor>
    <xdr:from>
      <xdr:col>0</xdr:col>
      <xdr:colOff>19051</xdr:colOff>
      <xdr:row>0</xdr:row>
      <xdr:rowOff>95250</xdr:rowOff>
    </xdr:from>
    <xdr:to>
      <xdr:col>1</xdr:col>
      <xdr:colOff>960280</xdr:colOff>
      <xdr:row>4</xdr:row>
      <xdr:rowOff>65839</xdr:rowOff>
    </xdr:to>
    <xdr:grpSp>
      <xdr:nvGrpSpPr>
        <xdr:cNvPr id="59" name="Agrupar 58">
          <a:extLst>
            <a:ext uri="{FF2B5EF4-FFF2-40B4-BE49-F238E27FC236}">
              <a16:creationId xmlns:a16="http://schemas.microsoft.com/office/drawing/2014/main" id="{00000000-0008-0000-1100-00003B000000}"/>
            </a:ext>
          </a:extLst>
        </xdr:cNvPr>
        <xdr:cNvGrpSpPr/>
      </xdr:nvGrpSpPr>
      <xdr:grpSpPr>
        <a:xfrm>
          <a:off x="19051" y="95250"/>
          <a:ext cx="1693704" cy="808789"/>
          <a:chOff x="1519281" y="1759058"/>
          <a:chExt cx="8754120" cy="1738273"/>
        </a:xfrm>
      </xdr:grpSpPr>
      <xdr:sp macro="" textlink="">
        <xdr:nvSpPr>
          <xdr:cNvPr id="60" name="Retângulo 59">
            <a:extLst>
              <a:ext uri="{FF2B5EF4-FFF2-40B4-BE49-F238E27FC236}">
                <a16:creationId xmlns:a16="http://schemas.microsoft.com/office/drawing/2014/main" id="{00000000-0008-0000-1100-00003C000000}"/>
              </a:ext>
            </a:extLst>
          </xdr:cNvPr>
          <xdr:cNvSpPr/>
        </xdr:nvSpPr>
        <xdr:spPr>
          <a:xfrm>
            <a:off x="3959188" y="1759058"/>
            <a:ext cx="4480405" cy="576593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marL="0" indent="0" algn="ctr"/>
            <a:r>
              <a:rPr lang="pt-BR" sz="1050" b="1" cap="none" spc="0">
                <a:ln w="10160">
                  <a:noFill/>
                  <a:prstDash val="solid"/>
                </a:ln>
                <a:solidFill>
                  <a:schemeClr val="bg1">
                    <a:lumMod val="65000"/>
                  </a:schemeClr>
                </a:solidFill>
                <a:effectLst>
                  <a:outerShdw blurRad="38100" dist="22860" dir="5400000" algn="tl" rotWithShape="0">
                    <a:srgbClr val="000000">
                      <a:alpha val="30000"/>
                    </a:srgbClr>
                  </a:outerShdw>
                </a:effectLst>
                <a:latin typeface="Teutonic No3" panose="02000000000000000000" pitchFamily="2" charset="0"/>
                <a:ea typeface="+mn-ea"/>
                <a:cs typeface="+mn-cs"/>
              </a:rPr>
              <a:t>Confeccoes</a:t>
            </a:r>
            <a:endParaRPr lang="pt-BR" sz="3200" b="1" cap="none" spc="0">
              <a:ln w="10160">
                <a:noFill/>
                <a:prstDash val="solid"/>
              </a:ln>
              <a:solidFill>
                <a:schemeClr val="bg1">
                  <a:lumMod val="65000"/>
                </a:schemeClr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Teutonic No3" panose="02000000000000000000" pitchFamily="2" charset="0"/>
              <a:ea typeface="+mn-ea"/>
              <a:cs typeface="+mn-cs"/>
            </a:endParaRPr>
          </a:p>
        </xdr:txBody>
      </xdr:sp>
      <xdr:sp macro="" textlink="">
        <xdr:nvSpPr>
          <xdr:cNvPr id="61" name="Retângulo 60">
            <a:extLst>
              <a:ext uri="{FF2B5EF4-FFF2-40B4-BE49-F238E27FC236}">
                <a16:creationId xmlns:a16="http://schemas.microsoft.com/office/drawing/2014/main" id="{00000000-0008-0000-1100-00003D000000}"/>
              </a:ext>
            </a:extLst>
          </xdr:cNvPr>
          <xdr:cNvSpPr/>
        </xdr:nvSpPr>
        <xdr:spPr>
          <a:xfrm>
            <a:off x="1519281" y="2147080"/>
            <a:ext cx="8754120" cy="1350251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3200" b="1" cap="none" spc="0">
                <a:ln w="10160">
                  <a:noFill/>
                  <a:prstDash val="solid"/>
                </a:ln>
                <a:solidFill>
                  <a:schemeClr val="bg1">
                    <a:lumMod val="65000"/>
                  </a:schemeClr>
                </a:solidFill>
                <a:effectLst>
                  <a:outerShdw blurRad="38100" dist="22860" dir="5400000" algn="tl" rotWithShape="0">
                    <a:srgbClr val="000000">
                      <a:alpha val="30000"/>
                    </a:srgbClr>
                  </a:outerShdw>
                </a:effectLst>
                <a:latin typeface="Teutonic No3" panose="02000000000000000000" pitchFamily="2" charset="0"/>
              </a:rPr>
              <a:t>Dedicar</a:t>
            </a:r>
            <a:endParaRPr lang="pt-BR" sz="4000" b="1" cap="none" spc="0">
              <a:ln w="10160">
                <a:noFill/>
                <a:prstDash val="solid"/>
              </a:ln>
              <a:solidFill>
                <a:schemeClr val="bg1">
                  <a:lumMod val="65000"/>
                </a:schemeClr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Teutonic No3" panose="02000000000000000000" pitchFamily="2" charset="0"/>
            </a:endParaRPr>
          </a:p>
        </xdr:txBody>
      </xdr:sp>
    </xdr:grpSp>
    <xdr:clientData/>
  </xdr:twoCellAnchor>
  <xdr:twoCellAnchor editAs="absolute">
    <xdr:from>
      <xdr:col>7</xdr:col>
      <xdr:colOff>990600</xdr:colOff>
      <xdr:row>5</xdr:row>
      <xdr:rowOff>47625</xdr:rowOff>
    </xdr:from>
    <xdr:to>
      <xdr:col>7</xdr:col>
      <xdr:colOff>1524074</xdr:colOff>
      <xdr:row>7</xdr:row>
      <xdr:rowOff>104836</xdr:rowOff>
    </xdr:to>
    <xdr:pic macro="[0]!impressao">
      <xdr:nvPicPr>
        <xdr:cNvPr id="62" name="Imagem 61">
          <a:extLst>
            <a:ext uri="{FF2B5EF4-FFF2-40B4-BE49-F238E27FC236}">
              <a16:creationId xmlns:a16="http://schemas.microsoft.com/office/drawing/2014/main" id="{00000000-0008-0000-11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1420475" y="1095375"/>
          <a:ext cx="533474" cy="438211"/>
        </a:xfrm>
        <a:prstGeom prst="rect">
          <a:avLst/>
        </a:prstGeom>
      </xdr:spPr>
    </xdr:pic>
    <xdr:clientData fPrintsWithSheet="0"/>
  </xdr:twoCellAnchor>
  <xdr:twoCellAnchor editAs="absolute">
    <xdr:from>
      <xdr:col>7</xdr:col>
      <xdr:colOff>323850</xdr:colOff>
      <xdr:row>0</xdr:row>
      <xdr:rowOff>38100</xdr:rowOff>
    </xdr:from>
    <xdr:to>
      <xdr:col>7</xdr:col>
      <xdr:colOff>1314450</xdr:colOff>
      <xdr:row>3</xdr:row>
      <xdr:rowOff>47625</xdr:rowOff>
    </xdr:to>
    <xdr:grpSp>
      <xdr:nvGrpSpPr>
        <xdr:cNvPr id="63" name="Agrupar 62">
          <a:extLst>
            <a:ext uri="{FF2B5EF4-FFF2-40B4-BE49-F238E27FC236}">
              <a16:creationId xmlns:a16="http://schemas.microsoft.com/office/drawing/2014/main" id="{00000000-0008-0000-1100-00003F000000}"/>
            </a:ext>
          </a:extLst>
        </xdr:cNvPr>
        <xdr:cNvGrpSpPr/>
      </xdr:nvGrpSpPr>
      <xdr:grpSpPr>
        <a:xfrm>
          <a:off x="10753725" y="38100"/>
          <a:ext cx="990600" cy="638175"/>
          <a:chOff x="10797137" y="47625"/>
          <a:chExt cx="990600" cy="638175"/>
        </a:xfrm>
      </xdr:grpSpPr>
      <xdr:sp macro="[0]!producao" textlink="">
        <xdr:nvSpPr>
          <xdr:cNvPr id="64" name="Retângulo: Cantos Arredondados 63">
            <a:extLst>
              <a:ext uri="{FF2B5EF4-FFF2-40B4-BE49-F238E27FC236}">
                <a16:creationId xmlns:a16="http://schemas.microsoft.com/office/drawing/2014/main" id="{00000000-0008-0000-1100-000040000000}"/>
              </a:ext>
            </a:extLst>
          </xdr:cNvPr>
          <xdr:cNvSpPr>
            <a:spLocks/>
          </xdr:cNvSpPr>
        </xdr:nvSpPr>
        <xdr:spPr>
          <a:xfrm>
            <a:off x="10797137" y="47625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Produção</a:t>
            </a:r>
          </a:p>
        </xdr:txBody>
      </xdr:sp>
      <xdr:pic macro="[0]!producao">
        <xdr:nvPicPr>
          <xdr:cNvPr id="65" name="Imagem 64">
            <a:extLst>
              <a:ext uri="{FF2B5EF4-FFF2-40B4-BE49-F238E27FC236}">
                <a16:creationId xmlns:a16="http://schemas.microsoft.com/office/drawing/2014/main" id="{00000000-0008-0000-1100-00004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28">
                    <a14:imgEffect>
                      <a14:colorTemperature colorTemp="8284"/>
                    </a14:imgEffect>
                    <a14:imgEffect>
                      <a14:brightnessContrast bright="35000" contrast="4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10978486" y="104776"/>
            <a:ext cx="661064" cy="352424"/>
          </a:xfrm>
          <a:prstGeom prst="rect">
            <a:avLst/>
          </a:prstGeom>
          <a:noFill/>
          <a:ln>
            <a:noFill/>
          </a:ln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9</xdr:col>
      <xdr:colOff>581025</xdr:colOff>
      <xdr:row>12</xdr:row>
      <xdr:rowOff>9524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>
          <a:spLocks noChangeAspect="1"/>
        </xdr:cNvSpPr>
      </xdr:nvSpPr>
      <xdr:spPr>
        <a:xfrm>
          <a:off x="0" y="0"/>
          <a:ext cx="13668375" cy="2390774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tile tx="0" ty="0" sx="100000" sy="100000" flip="none" algn="tl"/>
        </a:blip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 fPrintsWithSheet="0"/>
  </xdr:twoCellAnchor>
  <xdr:twoCellAnchor>
    <xdr:from>
      <xdr:col>0</xdr:col>
      <xdr:colOff>0</xdr:colOff>
      <xdr:row>0</xdr:row>
      <xdr:rowOff>0</xdr:rowOff>
    </xdr:from>
    <xdr:to>
      <xdr:col>7</xdr:col>
      <xdr:colOff>1748384</xdr:colOff>
      <xdr:row>5</xdr:row>
      <xdr:rowOff>9525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00000000-0008-0000-1200-000014000000}"/>
            </a:ext>
          </a:extLst>
        </xdr:cNvPr>
        <xdr:cNvGrpSpPr/>
      </xdr:nvGrpSpPr>
      <xdr:grpSpPr>
        <a:xfrm>
          <a:off x="0" y="0"/>
          <a:ext cx="12121109" cy="1057275"/>
          <a:chOff x="0" y="0"/>
          <a:chExt cx="12121109" cy="1057275"/>
        </a:xfrm>
        <a:solidFill>
          <a:srgbClr val="002060"/>
        </a:solidFill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00000000-0008-0000-1200-000003000000}"/>
              </a:ext>
            </a:extLst>
          </xdr:cNvPr>
          <xdr:cNvSpPr>
            <a:spLocks noChangeAspect="1"/>
          </xdr:cNvSpPr>
        </xdr:nvSpPr>
        <xdr:spPr>
          <a:xfrm>
            <a:off x="0" y="0"/>
            <a:ext cx="11744324" cy="1057275"/>
          </a:xfrm>
          <a:prstGeom prst="rect">
            <a:avLst/>
          </a:prstGeom>
          <a:grp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4" name="Fluxograma: Atraso 3">
            <a:extLst>
              <a:ext uri="{FF2B5EF4-FFF2-40B4-BE49-F238E27FC236}">
                <a16:creationId xmlns:a16="http://schemas.microsoft.com/office/drawing/2014/main" id="{00000000-0008-0000-1200-000004000000}"/>
              </a:ext>
            </a:extLst>
          </xdr:cNvPr>
          <xdr:cNvSpPr>
            <a:spLocks noChangeAspect="1"/>
          </xdr:cNvSpPr>
        </xdr:nvSpPr>
        <xdr:spPr>
          <a:xfrm>
            <a:off x="11744324" y="0"/>
            <a:ext cx="376785" cy="1047750"/>
          </a:xfrm>
          <a:prstGeom prst="flowChartDelay">
            <a:avLst/>
          </a:prstGeom>
          <a:grp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 editAs="absolute">
    <xdr:from>
      <xdr:col>2</xdr:col>
      <xdr:colOff>81512</xdr:colOff>
      <xdr:row>0</xdr:row>
      <xdr:rowOff>38099</xdr:rowOff>
    </xdr:from>
    <xdr:to>
      <xdr:col>3</xdr:col>
      <xdr:colOff>157712</xdr:colOff>
      <xdr:row>3</xdr:row>
      <xdr:rowOff>47624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GrpSpPr>
          <a:grpSpLocks noChangeAspect="1"/>
        </xdr:cNvGrpSpPr>
      </xdr:nvGrpSpPr>
      <xdr:grpSpPr>
        <a:xfrm>
          <a:off x="1910312" y="38099"/>
          <a:ext cx="990600" cy="638175"/>
          <a:chOff x="1843637" y="38099"/>
          <a:chExt cx="990600" cy="638175"/>
        </a:xfrm>
      </xdr:grpSpPr>
      <xdr:sp macro="[0]!menu_1" textlink="">
        <xdr:nvSpPr>
          <xdr:cNvPr id="6" name="Retângulo: Cantos Arredondados 5">
            <a:extLst>
              <a:ext uri="{FF2B5EF4-FFF2-40B4-BE49-F238E27FC236}">
                <a16:creationId xmlns:a16="http://schemas.microsoft.com/office/drawing/2014/main" id="{00000000-0008-0000-1200-000006000000}"/>
              </a:ext>
            </a:extLst>
          </xdr:cNvPr>
          <xdr:cNvSpPr>
            <a:spLocks/>
          </xdr:cNvSpPr>
        </xdr:nvSpPr>
        <xdr:spPr>
          <a:xfrm>
            <a:off x="1843637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Menu</a:t>
            </a:r>
          </a:p>
        </xdr:txBody>
      </xdr:sp>
      <xdr:pic macro="[0]!menu_1">
        <xdr:nvPicPr>
          <xdr:cNvPr id="7" name="Gráfico 6" descr="Início com preenchimento sólido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105536" y="38100"/>
            <a:ext cx="504000" cy="369976"/>
          </a:xfrm>
          <a:prstGeom prst="rect">
            <a:avLst/>
          </a:prstGeom>
        </xdr:spPr>
      </xdr:pic>
    </xdr:grpSp>
    <xdr:clientData fPrintsWithSheet="0"/>
  </xdr:twoCellAnchor>
  <xdr:twoCellAnchor editAs="absolute">
    <xdr:from>
      <xdr:col>1</xdr:col>
      <xdr:colOff>1034011</xdr:colOff>
      <xdr:row>0</xdr:row>
      <xdr:rowOff>57150</xdr:rowOff>
    </xdr:from>
    <xdr:to>
      <xdr:col>1</xdr:col>
      <xdr:colOff>1034011</xdr:colOff>
      <xdr:row>2</xdr:row>
      <xdr:rowOff>159000</xdr:rowOff>
    </xdr:to>
    <xdr:cxnSp macro="">
      <xdr:nvCxnSpPr>
        <xdr:cNvPr id="8" name="Conector reto 7">
          <a:extLst>
            <a:ext uri="{FF2B5EF4-FFF2-40B4-BE49-F238E27FC236}">
              <a16:creationId xmlns:a16="http://schemas.microsoft.com/office/drawing/2014/main" id="{00000000-0008-0000-1200-000008000000}"/>
            </a:ext>
          </a:extLst>
        </xdr:cNvPr>
        <xdr:cNvCxnSpPr>
          <a:cxnSpLocks noChangeAspect="1"/>
        </xdr:cNvCxnSpPr>
      </xdr:nvCxnSpPr>
      <xdr:spPr>
        <a:xfrm>
          <a:off x="1729336" y="57150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PrintsWithSheet="0"/>
  </xdr:twoCellAnchor>
  <xdr:twoCellAnchor editAs="absolute">
    <xdr:from>
      <xdr:col>3</xdr:col>
      <xdr:colOff>310111</xdr:colOff>
      <xdr:row>0</xdr:row>
      <xdr:rowOff>66675</xdr:rowOff>
    </xdr:from>
    <xdr:to>
      <xdr:col>3</xdr:col>
      <xdr:colOff>310111</xdr:colOff>
      <xdr:row>2</xdr:row>
      <xdr:rowOff>168525</xdr:rowOff>
    </xdr:to>
    <xdr:cxnSp macro="">
      <xdr:nvCxnSpPr>
        <xdr:cNvPr id="9" name="Conector reto 8">
          <a:extLst>
            <a:ext uri="{FF2B5EF4-FFF2-40B4-BE49-F238E27FC236}">
              <a16:creationId xmlns:a16="http://schemas.microsoft.com/office/drawing/2014/main" id="{00000000-0008-0000-1200-000009000000}"/>
            </a:ext>
          </a:extLst>
        </xdr:cNvPr>
        <xdr:cNvCxnSpPr>
          <a:cxnSpLocks noChangeAspect="1"/>
        </xdr:cNvCxnSpPr>
      </xdr:nvCxnSpPr>
      <xdr:spPr>
        <a:xfrm>
          <a:off x="3053311" y="66675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PrintsWithSheet="0"/>
  </xdr:twoCellAnchor>
  <xdr:twoCellAnchor editAs="absolute">
    <xdr:from>
      <xdr:col>3</xdr:col>
      <xdr:colOff>1815061</xdr:colOff>
      <xdr:row>0</xdr:row>
      <xdr:rowOff>66675</xdr:rowOff>
    </xdr:from>
    <xdr:to>
      <xdr:col>3</xdr:col>
      <xdr:colOff>1815061</xdr:colOff>
      <xdr:row>2</xdr:row>
      <xdr:rowOff>187575</xdr:rowOff>
    </xdr:to>
    <xdr:cxnSp macro="">
      <xdr:nvCxnSpPr>
        <xdr:cNvPr id="10" name="Conector reto 9">
          <a:extLst>
            <a:ext uri="{FF2B5EF4-FFF2-40B4-BE49-F238E27FC236}">
              <a16:creationId xmlns:a16="http://schemas.microsoft.com/office/drawing/2014/main" id="{00000000-0008-0000-1200-00000A000000}"/>
            </a:ext>
          </a:extLst>
        </xdr:cNvPr>
        <xdr:cNvCxnSpPr>
          <a:cxnSpLocks noChangeAspect="1"/>
        </xdr:cNvCxnSpPr>
      </xdr:nvCxnSpPr>
      <xdr:spPr>
        <a:xfrm>
          <a:off x="4558261" y="66675"/>
          <a:ext cx="0" cy="54000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PrintsWithSheet="0"/>
  </xdr:twoCellAnchor>
  <xdr:twoCellAnchor editAs="absolute">
    <xdr:from>
      <xdr:col>4</xdr:col>
      <xdr:colOff>14836</xdr:colOff>
      <xdr:row>0</xdr:row>
      <xdr:rowOff>66675</xdr:rowOff>
    </xdr:from>
    <xdr:to>
      <xdr:col>4</xdr:col>
      <xdr:colOff>14836</xdr:colOff>
      <xdr:row>2</xdr:row>
      <xdr:rowOff>168525</xdr:rowOff>
    </xdr:to>
    <xdr:cxnSp macro="">
      <xdr:nvCxnSpPr>
        <xdr:cNvPr id="11" name="Conector reto 10">
          <a:extLst>
            <a:ext uri="{FF2B5EF4-FFF2-40B4-BE49-F238E27FC236}">
              <a16:creationId xmlns:a16="http://schemas.microsoft.com/office/drawing/2014/main" id="{00000000-0008-0000-1200-00000B000000}"/>
            </a:ext>
          </a:extLst>
        </xdr:cNvPr>
        <xdr:cNvCxnSpPr>
          <a:cxnSpLocks noChangeAspect="1"/>
        </xdr:cNvCxnSpPr>
      </xdr:nvCxnSpPr>
      <xdr:spPr>
        <a:xfrm>
          <a:off x="6063211" y="66675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PrintsWithSheet="0"/>
  </xdr:twoCellAnchor>
  <xdr:twoCellAnchor editAs="absolute">
    <xdr:from>
      <xdr:col>5</xdr:col>
      <xdr:colOff>500611</xdr:colOff>
      <xdr:row>0</xdr:row>
      <xdr:rowOff>66675</xdr:rowOff>
    </xdr:from>
    <xdr:to>
      <xdr:col>5</xdr:col>
      <xdr:colOff>500611</xdr:colOff>
      <xdr:row>2</xdr:row>
      <xdr:rowOff>168525</xdr:rowOff>
    </xdr:to>
    <xdr:cxnSp macro="">
      <xdr:nvCxnSpPr>
        <xdr:cNvPr id="12" name="Conector reto 11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CxnSpPr>
          <a:cxnSpLocks noChangeAspect="1"/>
        </xdr:cNvCxnSpPr>
      </xdr:nvCxnSpPr>
      <xdr:spPr>
        <a:xfrm>
          <a:off x="7587211" y="66675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PrintsWithSheet="0"/>
  </xdr:twoCellAnchor>
  <xdr:twoCellAnchor editAs="absolute">
    <xdr:from>
      <xdr:col>6</xdr:col>
      <xdr:colOff>948286</xdr:colOff>
      <xdr:row>0</xdr:row>
      <xdr:rowOff>66675</xdr:rowOff>
    </xdr:from>
    <xdr:to>
      <xdr:col>6</xdr:col>
      <xdr:colOff>948286</xdr:colOff>
      <xdr:row>2</xdr:row>
      <xdr:rowOff>168525</xdr:rowOff>
    </xdr:to>
    <xdr:cxnSp macro="">
      <xdr:nvCxnSpPr>
        <xdr:cNvPr id="13" name="Conector reto 12">
          <a:extLst>
            <a:ext uri="{FF2B5EF4-FFF2-40B4-BE49-F238E27FC236}">
              <a16:creationId xmlns:a16="http://schemas.microsoft.com/office/drawing/2014/main" id="{00000000-0008-0000-1200-00000D000000}"/>
            </a:ext>
          </a:extLst>
        </xdr:cNvPr>
        <xdr:cNvCxnSpPr>
          <a:cxnSpLocks noChangeAspect="1"/>
        </xdr:cNvCxnSpPr>
      </xdr:nvCxnSpPr>
      <xdr:spPr>
        <a:xfrm>
          <a:off x="9092161" y="66675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PrintsWithSheet="0"/>
  </xdr:twoCellAnchor>
  <xdr:twoCellAnchor editAs="absolute">
    <xdr:from>
      <xdr:col>3</xdr:col>
      <xdr:colOff>576812</xdr:colOff>
      <xdr:row>0</xdr:row>
      <xdr:rowOff>38099</xdr:rowOff>
    </xdr:from>
    <xdr:to>
      <xdr:col>3</xdr:col>
      <xdr:colOff>1567412</xdr:colOff>
      <xdr:row>3</xdr:row>
      <xdr:rowOff>47624</xdr:rowOff>
    </xdr:to>
    <xdr:grpSp>
      <xdr:nvGrpSpPr>
        <xdr:cNvPr id="14" name="Agrupar 13">
          <a:extLst>
            <a:ext uri="{FF2B5EF4-FFF2-40B4-BE49-F238E27FC236}">
              <a16:creationId xmlns:a16="http://schemas.microsoft.com/office/drawing/2014/main" id="{00000000-0008-0000-1200-00000E000000}"/>
            </a:ext>
          </a:extLst>
        </xdr:cNvPr>
        <xdr:cNvGrpSpPr>
          <a:grpSpLocks noChangeAspect="1"/>
        </xdr:cNvGrpSpPr>
      </xdr:nvGrpSpPr>
      <xdr:grpSpPr>
        <a:xfrm>
          <a:off x="3320012" y="38099"/>
          <a:ext cx="990600" cy="638175"/>
          <a:chOff x="3320012" y="38099"/>
          <a:chExt cx="990600" cy="638175"/>
        </a:xfrm>
      </xdr:grpSpPr>
      <xdr:sp macro="[0]!menu_2" textlink="">
        <xdr:nvSpPr>
          <xdr:cNvPr id="15" name="Retângulo: Cantos Arredondados 14">
            <a:extLst>
              <a:ext uri="{FF2B5EF4-FFF2-40B4-BE49-F238E27FC236}">
                <a16:creationId xmlns:a16="http://schemas.microsoft.com/office/drawing/2014/main" id="{00000000-0008-0000-1200-00000F000000}"/>
              </a:ext>
            </a:extLst>
          </xdr:cNvPr>
          <xdr:cNvSpPr>
            <a:spLocks/>
          </xdr:cNvSpPr>
        </xdr:nvSpPr>
        <xdr:spPr>
          <a:xfrm>
            <a:off x="3320012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Cadastro</a:t>
            </a:r>
          </a:p>
        </xdr:txBody>
      </xdr:sp>
      <xdr:pic macro="[0]!menu_2">
        <xdr:nvPicPr>
          <xdr:cNvPr id="16" name="Gráfico 15" descr="Ciclo com pessoas com preenchimento sólido">
            <a:extLst>
              <a:ext uri="{FF2B5EF4-FFF2-40B4-BE49-F238E27FC236}">
                <a16:creationId xmlns:a16="http://schemas.microsoft.com/office/drawing/2014/main" id="{00000000-0008-0000-1200-000010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3577186" y="38100"/>
            <a:ext cx="504000" cy="370651"/>
          </a:xfrm>
          <a:prstGeom prst="rect">
            <a:avLst/>
          </a:prstGeom>
        </xdr:spPr>
      </xdr:pic>
    </xdr:grpSp>
    <xdr:clientData fPrintsWithSheet="0"/>
  </xdr:twoCellAnchor>
  <xdr:twoCellAnchor editAs="absolute">
    <xdr:from>
      <xdr:col>3</xdr:col>
      <xdr:colOff>2081762</xdr:colOff>
      <xdr:row>0</xdr:row>
      <xdr:rowOff>38099</xdr:rowOff>
    </xdr:from>
    <xdr:to>
      <xdr:col>3</xdr:col>
      <xdr:colOff>3072362</xdr:colOff>
      <xdr:row>3</xdr:row>
      <xdr:rowOff>47624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00000000-0008-0000-1200-000011000000}"/>
            </a:ext>
          </a:extLst>
        </xdr:cNvPr>
        <xdr:cNvGrpSpPr>
          <a:grpSpLocks noChangeAspect="1"/>
        </xdr:cNvGrpSpPr>
      </xdr:nvGrpSpPr>
      <xdr:grpSpPr>
        <a:xfrm>
          <a:off x="4824962" y="38099"/>
          <a:ext cx="990600" cy="638175"/>
          <a:chOff x="4824962" y="38099"/>
          <a:chExt cx="990600" cy="638175"/>
        </a:xfrm>
      </xdr:grpSpPr>
      <xdr:sp macro="[0]!relatorios" textlink="">
        <xdr:nvSpPr>
          <xdr:cNvPr id="18" name="Retângulo: Cantos Arredondados 17">
            <a:extLst>
              <a:ext uri="{FF2B5EF4-FFF2-40B4-BE49-F238E27FC236}">
                <a16:creationId xmlns:a16="http://schemas.microsoft.com/office/drawing/2014/main" id="{00000000-0008-0000-1200-000012000000}"/>
              </a:ext>
            </a:extLst>
          </xdr:cNvPr>
          <xdr:cNvSpPr>
            <a:spLocks/>
          </xdr:cNvSpPr>
        </xdr:nvSpPr>
        <xdr:spPr>
          <a:xfrm>
            <a:off x="4824962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2000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Relatórios</a:t>
            </a:r>
          </a:p>
        </xdr:txBody>
      </xdr:sp>
      <xdr:pic macro="[0]!relatorios">
        <xdr:nvPicPr>
          <xdr:cNvPr id="19" name="Gráfico 18" descr="Pesquisa com preenchimento sólido">
            <a:extLst>
              <a:ext uri="{FF2B5EF4-FFF2-40B4-BE49-F238E27FC236}">
                <a16:creationId xmlns:a16="http://schemas.microsoft.com/office/drawing/2014/main" id="{00000000-0008-0000-12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5153025" y="76200"/>
            <a:ext cx="371475" cy="361950"/>
          </a:xfrm>
          <a:prstGeom prst="rect">
            <a:avLst/>
          </a:prstGeom>
          <a:effectLst/>
        </xdr:spPr>
      </xdr:pic>
    </xdr:grpSp>
    <xdr:clientData fPrintsWithSheet="0"/>
  </xdr:twoCellAnchor>
  <xdr:twoCellAnchor editAs="absolute">
    <xdr:from>
      <xdr:col>1</xdr:col>
      <xdr:colOff>1081636</xdr:colOff>
      <xdr:row>3</xdr:row>
      <xdr:rowOff>95250</xdr:rowOff>
    </xdr:from>
    <xdr:to>
      <xdr:col>7</xdr:col>
      <xdr:colOff>1552575</xdr:colOff>
      <xdr:row>4</xdr:row>
      <xdr:rowOff>200025</xdr:rowOff>
    </xdr:to>
    <xdr:sp macro="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00000000-0008-0000-1200-000015000000}"/>
            </a:ext>
          </a:extLst>
        </xdr:cNvPr>
        <xdr:cNvSpPr>
          <a:spLocks noChangeAspect="1"/>
        </xdr:cNvSpPr>
      </xdr:nvSpPr>
      <xdr:spPr>
        <a:xfrm>
          <a:off x="1776961" y="723900"/>
          <a:ext cx="10148339" cy="314325"/>
        </a:xfrm>
        <a:prstGeom prst="roundRect">
          <a:avLst>
            <a:gd name="adj" fmla="val 17778"/>
          </a:avLst>
        </a:prstGeom>
        <a:solidFill>
          <a:schemeClr val="bg1">
            <a:lumMod val="85000"/>
            <a:alpha val="30000"/>
          </a:schemeClr>
        </a:solidFill>
        <a:ln>
          <a:noFill/>
        </a:ln>
        <a:effectLst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ctr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 fPrintsWithSheet="0"/>
  </xdr:twoCellAnchor>
  <xdr:twoCellAnchor editAs="absolute">
    <xdr:from>
      <xdr:col>2</xdr:col>
      <xdr:colOff>66674</xdr:colOff>
      <xdr:row>3</xdr:row>
      <xdr:rowOff>95249</xdr:rowOff>
    </xdr:from>
    <xdr:to>
      <xdr:col>3</xdr:col>
      <xdr:colOff>520274</xdr:colOff>
      <xdr:row>5</xdr:row>
      <xdr:rowOff>149</xdr:rowOff>
    </xdr:to>
    <xdr:grpSp>
      <xdr:nvGrpSpPr>
        <xdr:cNvPr id="22" name="Agrupar 21">
          <a:extLst>
            <a:ext uri="{FF2B5EF4-FFF2-40B4-BE49-F238E27FC236}">
              <a16:creationId xmlns:a16="http://schemas.microsoft.com/office/drawing/2014/main" id="{00000000-0008-0000-1200-000016000000}"/>
            </a:ext>
          </a:extLst>
        </xdr:cNvPr>
        <xdr:cNvGrpSpPr>
          <a:grpSpLocks noChangeAspect="1"/>
        </xdr:cNvGrpSpPr>
      </xdr:nvGrpSpPr>
      <xdr:grpSpPr>
        <a:xfrm>
          <a:off x="1895474" y="723899"/>
          <a:ext cx="1368000" cy="324000"/>
          <a:chOff x="3853411" y="1495426"/>
          <a:chExt cx="1385339" cy="342900"/>
        </a:xfrm>
      </xdr:grpSpPr>
      <xdr:sp macro="[0]!rel_colab" textlink="">
        <xdr:nvSpPr>
          <xdr:cNvPr id="23" name="Retângulo: Cantos Arredondados 22">
            <a:extLst>
              <a:ext uri="{FF2B5EF4-FFF2-40B4-BE49-F238E27FC236}">
                <a16:creationId xmlns:a16="http://schemas.microsoft.com/office/drawing/2014/main" id="{00000000-0008-0000-1200-000017000000}"/>
              </a:ext>
            </a:extLst>
          </xdr:cNvPr>
          <xdr:cNvSpPr>
            <a:spLocks/>
          </xdr:cNvSpPr>
        </xdr:nvSpPr>
        <xdr:spPr>
          <a:xfrm>
            <a:off x="3853411" y="1524001"/>
            <a:ext cx="1385339" cy="285750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2200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         Colaboradores    </a:t>
            </a:r>
          </a:p>
        </xdr:txBody>
      </xdr:sp>
      <xdr:pic macro="[0]!rel_colab">
        <xdr:nvPicPr>
          <xdr:cNvPr id="24" name="Gráfico 23" descr="Usuários com preenchimento sólido">
            <a:extLst>
              <a:ext uri="{FF2B5EF4-FFF2-40B4-BE49-F238E27FC236}">
                <a16:creationId xmlns:a16="http://schemas.microsoft.com/office/drawing/2014/main" id="{00000000-0008-0000-1200-00001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3914414" y="1495426"/>
            <a:ext cx="342900" cy="342900"/>
          </a:xfrm>
          <a:prstGeom prst="rect">
            <a:avLst/>
          </a:prstGeom>
        </xdr:spPr>
      </xdr:pic>
    </xdr:grpSp>
    <xdr:clientData fPrintsWithSheet="0"/>
  </xdr:twoCellAnchor>
  <xdr:twoCellAnchor editAs="absolute">
    <xdr:from>
      <xdr:col>3</xdr:col>
      <xdr:colOff>657224</xdr:colOff>
      <xdr:row>3</xdr:row>
      <xdr:rowOff>76200</xdr:rowOff>
    </xdr:from>
    <xdr:to>
      <xdr:col>3</xdr:col>
      <xdr:colOff>2228850</xdr:colOff>
      <xdr:row>4</xdr:row>
      <xdr:rowOff>190650</xdr:rowOff>
    </xdr:to>
    <xdr:grpSp>
      <xdr:nvGrpSpPr>
        <xdr:cNvPr id="25" name="Agrupar 24">
          <a:extLst>
            <a:ext uri="{FF2B5EF4-FFF2-40B4-BE49-F238E27FC236}">
              <a16:creationId xmlns:a16="http://schemas.microsoft.com/office/drawing/2014/main" id="{00000000-0008-0000-1200-000019000000}"/>
            </a:ext>
          </a:extLst>
        </xdr:cNvPr>
        <xdr:cNvGrpSpPr>
          <a:grpSpLocks noChangeAspect="1"/>
        </xdr:cNvGrpSpPr>
      </xdr:nvGrpSpPr>
      <xdr:grpSpPr>
        <a:xfrm>
          <a:off x="3400424" y="704850"/>
          <a:ext cx="1571626" cy="324000"/>
          <a:chOff x="4171949" y="695325"/>
          <a:chExt cx="1385339" cy="342000"/>
        </a:xfrm>
      </xdr:grpSpPr>
      <xdr:sp macro="[0]!rel_funcao" textlink="">
        <xdr:nvSpPr>
          <xdr:cNvPr id="26" name="Retângulo: Cantos Arredondados 25">
            <a:extLst>
              <a:ext uri="{FF2B5EF4-FFF2-40B4-BE49-F238E27FC236}">
                <a16:creationId xmlns:a16="http://schemas.microsoft.com/office/drawing/2014/main" id="{00000000-0008-0000-1200-00001A000000}"/>
              </a:ext>
            </a:extLst>
          </xdr:cNvPr>
          <xdr:cNvSpPr>
            <a:spLocks/>
          </xdr:cNvSpPr>
        </xdr:nvSpPr>
        <xdr:spPr>
          <a:xfrm>
            <a:off x="4171949" y="742951"/>
            <a:ext cx="1385339" cy="285750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2200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      Funções </a:t>
            </a:r>
          </a:p>
        </xdr:txBody>
      </xdr:sp>
      <xdr:pic macro="[0]!rel_funcao">
        <xdr:nvPicPr>
          <xdr:cNvPr id="27" name="Gráfico 26" descr="Crachá de funcionário com preenchimento sólido">
            <a:extLst>
              <a:ext uri="{FF2B5EF4-FFF2-40B4-BE49-F238E27FC236}">
                <a16:creationId xmlns:a16="http://schemas.microsoft.com/office/drawing/2014/main" id="{00000000-0008-0000-1200-00001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4252363" y="695325"/>
            <a:ext cx="342000" cy="342000"/>
          </a:xfrm>
          <a:prstGeom prst="rect">
            <a:avLst/>
          </a:prstGeom>
          <a:effectLst/>
        </xdr:spPr>
      </xdr:pic>
    </xdr:grpSp>
    <xdr:clientData fPrintsWithSheet="0"/>
  </xdr:twoCellAnchor>
  <xdr:twoCellAnchor editAs="absolute">
    <xdr:from>
      <xdr:col>7</xdr:col>
      <xdr:colOff>272011</xdr:colOff>
      <xdr:row>0</xdr:row>
      <xdr:rowOff>66675</xdr:rowOff>
    </xdr:from>
    <xdr:to>
      <xdr:col>7</xdr:col>
      <xdr:colOff>272011</xdr:colOff>
      <xdr:row>2</xdr:row>
      <xdr:rowOff>168525</xdr:rowOff>
    </xdr:to>
    <xdr:cxnSp macro="">
      <xdr:nvCxnSpPr>
        <xdr:cNvPr id="28" name="Conector reto 27">
          <a:extLst>
            <a:ext uri="{FF2B5EF4-FFF2-40B4-BE49-F238E27FC236}">
              <a16:creationId xmlns:a16="http://schemas.microsoft.com/office/drawing/2014/main" id="{00000000-0008-0000-1200-00001C000000}"/>
            </a:ext>
          </a:extLst>
        </xdr:cNvPr>
        <xdr:cNvCxnSpPr>
          <a:cxnSpLocks noChangeAspect="1"/>
        </xdr:cNvCxnSpPr>
      </xdr:nvCxnSpPr>
      <xdr:spPr>
        <a:xfrm>
          <a:off x="10644736" y="66675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PrintsWithSheet="0"/>
  </xdr:twoCellAnchor>
  <xdr:twoCellAnchor editAs="absolute">
    <xdr:from>
      <xdr:col>6</xdr:col>
      <xdr:colOff>1262612</xdr:colOff>
      <xdr:row>0</xdr:row>
      <xdr:rowOff>38099</xdr:rowOff>
    </xdr:from>
    <xdr:to>
      <xdr:col>7</xdr:col>
      <xdr:colOff>24362</xdr:colOff>
      <xdr:row>3</xdr:row>
      <xdr:rowOff>47624</xdr:rowOff>
    </xdr:to>
    <xdr:grpSp>
      <xdr:nvGrpSpPr>
        <xdr:cNvPr id="29" name="Agrupar 28">
          <a:extLst>
            <a:ext uri="{FF2B5EF4-FFF2-40B4-BE49-F238E27FC236}">
              <a16:creationId xmlns:a16="http://schemas.microsoft.com/office/drawing/2014/main" id="{00000000-0008-0000-1200-00001D000000}"/>
            </a:ext>
          </a:extLst>
        </xdr:cNvPr>
        <xdr:cNvGrpSpPr>
          <a:grpSpLocks noChangeAspect="1"/>
        </xdr:cNvGrpSpPr>
      </xdr:nvGrpSpPr>
      <xdr:grpSpPr>
        <a:xfrm>
          <a:off x="9406487" y="38099"/>
          <a:ext cx="990600" cy="638175"/>
          <a:chOff x="9406487" y="38099"/>
          <a:chExt cx="990600" cy="638175"/>
        </a:xfrm>
      </xdr:grpSpPr>
      <xdr:sp macro="[0]!manutencao1" textlink="">
        <xdr:nvSpPr>
          <xdr:cNvPr id="30" name="Retângulo: Cantos Arredondados 29">
            <a:extLst>
              <a:ext uri="{FF2B5EF4-FFF2-40B4-BE49-F238E27FC236}">
                <a16:creationId xmlns:a16="http://schemas.microsoft.com/office/drawing/2014/main" id="{00000000-0008-0000-1200-00001E000000}"/>
              </a:ext>
            </a:extLst>
          </xdr:cNvPr>
          <xdr:cNvSpPr>
            <a:spLocks/>
          </xdr:cNvSpPr>
        </xdr:nvSpPr>
        <xdr:spPr>
          <a:xfrm>
            <a:off x="9406487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Manutenção</a:t>
            </a:r>
          </a:p>
        </xdr:txBody>
      </xdr:sp>
      <xdr:pic macro="[0]!manutencao1">
        <xdr:nvPicPr>
          <xdr:cNvPr id="31" name="Gráfico 30" descr="Engrenagens com preenchimento sólido">
            <a:extLst>
              <a:ext uri="{FF2B5EF4-FFF2-40B4-BE49-F238E27FC236}">
                <a16:creationId xmlns:a16="http://schemas.microsoft.com/office/drawing/2014/main" id="{00000000-0008-0000-1200-00001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9667875" y="76200"/>
            <a:ext cx="417600" cy="369975"/>
          </a:xfrm>
          <a:prstGeom prst="rect">
            <a:avLst/>
          </a:prstGeom>
        </xdr:spPr>
      </xdr:pic>
    </xdr:grpSp>
    <xdr:clientData fPrintsWithSheet="0"/>
  </xdr:twoCellAnchor>
  <xdr:twoCellAnchor editAs="absolute">
    <xdr:from>
      <xdr:col>5</xdr:col>
      <xdr:colOff>776837</xdr:colOff>
      <xdr:row>0</xdr:row>
      <xdr:rowOff>38099</xdr:rowOff>
    </xdr:from>
    <xdr:to>
      <xdr:col>6</xdr:col>
      <xdr:colOff>710162</xdr:colOff>
      <xdr:row>3</xdr:row>
      <xdr:rowOff>47624</xdr:rowOff>
    </xdr:to>
    <xdr:grpSp>
      <xdr:nvGrpSpPr>
        <xdr:cNvPr id="32" name="Agrupar 31">
          <a:extLst>
            <a:ext uri="{FF2B5EF4-FFF2-40B4-BE49-F238E27FC236}">
              <a16:creationId xmlns:a16="http://schemas.microsoft.com/office/drawing/2014/main" id="{00000000-0008-0000-1200-000020000000}"/>
            </a:ext>
          </a:extLst>
        </xdr:cNvPr>
        <xdr:cNvGrpSpPr>
          <a:grpSpLocks noChangeAspect="1"/>
        </xdr:cNvGrpSpPr>
      </xdr:nvGrpSpPr>
      <xdr:grpSpPr>
        <a:xfrm>
          <a:off x="7863437" y="38099"/>
          <a:ext cx="990600" cy="638175"/>
          <a:chOff x="7863437" y="38099"/>
          <a:chExt cx="990600" cy="638175"/>
        </a:xfrm>
      </xdr:grpSpPr>
      <xdr:sp macro="[0]!grafico" textlink="">
        <xdr:nvSpPr>
          <xdr:cNvPr id="33" name="Retângulo: Cantos Arredondados 32">
            <a:extLst>
              <a:ext uri="{FF2B5EF4-FFF2-40B4-BE49-F238E27FC236}">
                <a16:creationId xmlns:a16="http://schemas.microsoft.com/office/drawing/2014/main" id="{00000000-0008-0000-1200-000021000000}"/>
              </a:ext>
            </a:extLst>
          </xdr:cNvPr>
          <xdr:cNvSpPr>
            <a:spLocks/>
          </xdr:cNvSpPr>
        </xdr:nvSpPr>
        <xdr:spPr>
          <a:xfrm>
            <a:off x="7863437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Dashboard</a:t>
            </a:r>
          </a:p>
        </xdr:txBody>
      </xdr:sp>
      <xdr:pic macro="[0]!grafico">
        <xdr:nvPicPr>
          <xdr:cNvPr id="34" name="Gráfico 33" descr="Velocímetro baixo com preenchimento sólido">
            <a:extLst>
              <a:ext uri="{FF2B5EF4-FFF2-40B4-BE49-F238E27FC236}">
                <a16:creationId xmlns:a16="http://schemas.microsoft.com/office/drawing/2014/main" id="{00000000-0008-0000-1200-00002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5"/>
              </a:ext>
            </a:extLst>
          </a:blip>
          <a:stretch>
            <a:fillRect/>
          </a:stretch>
        </xdr:blipFill>
        <xdr:spPr>
          <a:xfrm>
            <a:off x="8143875" y="38100"/>
            <a:ext cx="417600" cy="369975"/>
          </a:xfrm>
          <a:prstGeom prst="rect">
            <a:avLst/>
          </a:prstGeom>
        </xdr:spPr>
      </xdr:pic>
    </xdr:grpSp>
    <xdr:clientData fPrintsWithSheet="0"/>
  </xdr:twoCellAnchor>
  <xdr:twoCellAnchor editAs="absolute">
    <xdr:from>
      <xdr:col>4</xdr:col>
      <xdr:colOff>300587</xdr:colOff>
      <xdr:row>0</xdr:row>
      <xdr:rowOff>38099</xdr:rowOff>
    </xdr:from>
    <xdr:to>
      <xdr:col>5</xdr:col>
      <xdr:colOff>252962</xdr:colOff>
      <xdr:row>3</xdr:row>
      <xdr:rowOff>47624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00000000-0008-0000-1200-000023000000}"/>
            </a:ext>
          </a:extLst>
        </xdr:cNvPr>
        <xdr:cNvGrpSpPr>
          <a:grpSpLocks noChangeAspect="1"/>
        </xdr:cNvGrpSpPr>
      </xdr:nvGrpSpPr>
      <xdr:grpSpPr>
        <a:xfrm>
          <a:off x="6348962" y="38099"/>
          <a:ext cx="990600" cy="638175"/>
          <a:chOff x="6348962" y="38099"/>
          <a:chExt cx="990600" cy="638175"/>
        </a:xfrm>
      </xdr:grpSpPr>
      <xdr:sp macro="[0]!fluxo_caixa" textlink="">
        <xdr:nvSpPr>
          <xdr:cNvPr id="36" name="Retângulo: Cantos Arredondados 35">
            <a:extLst>
              <a:ext uri="{FF2B5EF4-FFF2-40B4-BE49-F238E27FC236}">
                <a16:creationId xmlns:a16="http://schemas.microsoft.com/office/drawing/2014/main" id="{00000000-0008-0000-1200-000024000000}"/>
              </a:ext>
            </a:extLst>
          </xdr:cNvPr>
          <xdr:cNvSpPr>
            <a:spLocks/>
          </xdr:cNvSpPr>
        </xdr:nvSpPr>
        <xdr:spPr>
          <a:xfrm>
            <a:off x="6348962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Fluxo</a:t>
            </a:r>
            <a:r>
              <a:rPr lang="pt-BR" sz="1100" baseline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Caixa</a:t>
            </a:r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 macro="[0]!fluxo_caixa">
        <xdr:nvPicPr>
          <xdr:cNvPr id="37" name="Gráfico 36" descr="Registrar">
            <a:extLst>
              <a:ext uri="{FF2B5EF4-FFF2-40B4-BE49-F238E27FC236}">
                <a16:creationId xmlns:a16="http://schemas.microsoft.com/office/drawing/2014/main" id="{00000000-0008-0000-1200-00002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7"/>
              </a:ext>
            </a:extLst>
          </a:blip>
          <a:stretch>
            <a:fillRect/>
          </a:stretch>
        </xdr:blipFill>
        <xdr:spPr>
          <a:xfrm>
            <a:off x="6657975" y="85725"/>
            <a:ext cx="371475" cy="371475"/>
          </a:xfrm>
          <a:prstGeom prst="rect">
            <a:avLst/>
          </a:prstGeom>
        </xdr:spPr>
      </xdr:pic>
    </xdr:grpSp>
    <xdr:clientData fPrintsWithSheet="0"/>
  </xdr:twoCellAnchor>
  <xdr:twoCellAnchor editAs="absolute">
    <xdr:from>
      <xdr:col>3</xdr:col>
      <xdr:colOff>2343150</xdr:colOff>
      <xdr:row>3</xdr:row>
      <xdr:rowOff>88125</xdr:rowOff>
    </xdr:from>
    <xdr:to>
      <xdr:col>4</xdr:col>
      <xdr:colOff>609601</xdr:colOff>
      <xdr:row>4</xdr:row>
      <xdr:rowOff>202575</xdr:rowOff>
    </xdr:to>
    <xdr:grpSp>
      <xdr:nvGrpSpPr>
        <xdr:cNvPr id="38" name="Agrupar 37">
          <a:extLst>
            <a:ext uri="{FF2B5EF4-FFF2-40B4-BE49-F238E27FC236}">
              <a16:creationId xmlns:a16="http://schemas.microsoft.com/office/drawing/2014/main" id="{00000000-0008-0000-1200-000026000000}"/>
            </a:ext>
          </a:extLst>
        </xdr:cNvPr>
        <xdr:cNvGrpSpPr/>
      </xdr:nvGrpSpPr>
      <xdr:grpSpPr>
        <a:xfrm>
          <a:off x="5086350" y="716775"/>
          <a:ext cx="1571626" cy="324000"/>
          <a:chOff x="5086349" y="714375"/>
          <a:chExt cx="1571626" cy="324000"/>
        </a:xfrm>
      </xdr:grpSpPr>
      <xdr:sp macro="[0]!rel_fornec" textlink="">
        <xdr:nvSpPr>
          <xdr:cNvPr id="39" name="Retângulo: Cantos Arredondados 38">
            <a:extLst>
              <a:ext uri="{FF2B5EF4-FFF2-40B4-BE49-F238E27FC236}">
                <a16:creationId xmlns:a16="http://schemas.microsoft.com/office/drawing/2014/main" id="{00000000-0008-0000-1200-000027000000}"/>
              </a:ext>
            </a:extLst>
          </xdr:cNvPr>
          <xdr:cNvSpPr>
            <a:spLocks/>
          </xdr:cNvSpPr>
        </xdr:nvSpPr>
        <xdr:spPr>
          <a:xfrm>
            <a:off x="5086349" y="749971"/>
            <a:ext cx="1571626" cy="270711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2200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        Fornecedores</a:t>
            </a:r>
          </a:p>
        </xdr:txBody>
      </xdr:sp>
      <xdr:pic macro="[0]!rel_fornec">
        <xdr:nvPicPr>
          <xdr:cNvPr id="40" name="Gráfico 39" descr="Cidade">
            <a:extLst>
              <a:ext uri="{FF2B5EF4-FFF2-40B4-BE49-F238E27FC236}">
                <a16:creationId xmlns:a16="http://schemas.microsoft.com/office/drawing/2014/main" id="{00000000-0008-0000-1200-00002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9"/>
              </a:ext>
            </a:extLst>
          </a:blip>
          <a:stretch>
            <a:fillRect/>
          </a:stretch>
        </xdr:blipFill>
        <xdr:spPr>
          <a:xfrm>
            <a:off x="5219700" y="714375"/>
            <a:ext cx="324000" cy="324000"/>
          </a:xfrm>
          <a:prstGeom prst="rect">
            <a:avLst/>
          </a:prstGeom>
          <a:effectLst/>
        </xdr:spPr>
      </xdr:pic>
    </xdr:grpSp>
    <xdr:clientData fPrintsWithSheet="0"/>
  </xdr:twoCellAnchor>
  <xdr:twoCellAnchor editAs="absolute">
    <xdr:from>
      <xdr:col>4</xdr:col>
      <xdr:colOff>704850</xdr:colOff>
      <xdr:row>3</xdr:row>
      <xdr:rowOff>85725</xdr:rowOff>
    </xdr:from>
    <xdr:to>
      <xdr:col>6</xdr:col>
      <xdr:colOff>180976</xdr:colOff>
      <xdr:row>5</xdr:row>
      <xdr:rowOff>11925</xdr:rowOff>
    </xdr:to>
    <xdr:grpSp>
      <xdr:nvGrpSpPr>
        <xdr:cNvPr id="41" name="Agrupar 40">
          <a:extLst>
            <a:ext uri="{FF2B5EF4-FFF2-40B4-BE49-F238E27FC236}">
              <a16:creationId xmlns:a16="http://schemas.microsoft.com/office/drawing/2014/main" id="{00000000-0008-0000-1200-000029000000}"/>
            </a:ext>
          </a:extLst>
        </xdr:cNvPr>
        <xdr:cNvGrpSpPr/>
      </xdr:nvGrpSpPr>
      <xdr:grpSpPr>
        <a:xfrm>
          <a:off x="6753225" y="714375"/>
          <a:ext cx="1571626" cy="345300"/>
          <a:chOff x="6753224" y="711975"/>
          <a:chExt cx="1571626" cy="345300"/>
        </a:xfrm>
      </xdr:grpSpPr>
      <xdr:sp macro="[0]!rel_cliente" textlink="">
        <xdr:nvSpPr>
          <xdr:cNvPr id="42" name="Retângulo: Cantos Arredondados 41">
            <a:extLst>
              <a:ext uri="{FF2B5EF4-FFF2-40B4-BE49-F238E27FC236}">
                <a16:creationId xmlns:a16="http://schemas.microsoft.com/office/drawing/2014/main" id="{00000000-0008-0000-1200-00002A000000}"/>
              </a:ext>
            </a:extLst>
          </xdr:cNvPr>
          <xdr:cNvSpPr>
            <a:spLocks/>
          </xdr:cNvSpPr>
        </xdr:nvSpPr>
        <xdr:spPr>
          <a:xfrm>
            <a:off x="6753224" y="749971"/>
            <a:ext cx="1571626" cy="270711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 b="1" u="none" baseline="0">
                <a:solidFill>
                  <a:schemeClr val="tx1"/>
                </a:solidFill>
                <a:latin typeface="+mn-lt"/>
                <a:ea typeface="+mn-ea"/>
                <a:cs typeface="+mn-cs"/>
              </a:rPr>
              <a:t>          </a:t>
            </a:r>
            <a:r>
              <a:rPr lang="pt-BR" sz="1100" b="1" u="sng" baseline="0">
                <a:solidFill>
                  <a:schemeClr val="tx1"/>
                </a:solidFill>
                <a:latin typeface="+mn-lt"/>
                <a:ea typeface="+mn-ea"/>
                <a:cs typeface="+mn-cs"/>
              </a:rPr>
              <a:t>Clientes</a:t>
            </a:r>
          </a:p>
        </xdr:txBody>
      </xdr:sp>
      <xdr:pic macro="[0]!rel_cliente">
        <xdr:nvPicPr>
          <xdr:cNvPr id="43" name="Gráfico 42" descr="Aperto de mãos">
            <a:extLst>
              <a:ext uri="{FF2B5EF4-FFF2-40B4-BE49-F238E27FC236}">
                <a16:creationId xmlns:a16="http://schemas.microsoft.com/office/drawing/2014/main" id="{00000000-0008-0000-1200-00002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1"/>
              </a:ext>
            </a:extLst>
          </a:blip>
          <a:stretch>
            <a:fillRect/>
          </a:stretch>
        </xdr:blipFill>
        <xdr:spPr>
          <a:xfrm>
            <a:off x="6912749" y="711975"/>
            <a:ext cx="411975" cy="345300"/>
          </a:xfrm>
          <a:prstGeom prst="rect">
            <a:avLst/>
          </a:prstGeom>
        </xdr:spPr>
      </xdr:pic>
    </xdr:grpSp>
    <xdr:clientData fPrintsWithSheet="0"/>
  </xdr:twoCellAnchor>
  <xdr:twoCellAnchor editAs="absolute">
    <xdr:from>
      <xdr:col>6</xdr:col>
      <xdr:colOff>257175</xdr:colOff>
      <xdr:row>3</xdr:row>
      <xdr:rowOff>95250</xdr:rowOff>
    </xdr:from>
    <xdr:to>
      <xdr:col>6</xdr:col>
      <xdr:colOff>1828801</xdr:colOff>
      <xdr:row>5</xdr:row>
      <xdr:rowOff>150</xdr:rowOff>
    </xdr:to>
    <xdr:grpSp>
      <xdr:nvGrpSpPr>
        <xdr:cNvPr id="45" name="Agrupar 44">
          <a:extLst>
            <a:ext uri="{FF2B5EF4-FFF2-40B4-BE49-F238E27FC236}">
              <a16:creationId xmlns:a16="http://schemas.microsoft.com/office/drawing/2014/main" id="{00000000-0008-0000-1200-00002D000000}"/>
            </a:ext>
          </a:extLst>
        </xdr:cNvPr>
        <xdr:cNvGrpSpPr/>
      </xdr:nvGrpSpPr>
      <xdr:grpSpPr>
        <a:xfrm>
          <a:off x="8401050" y="723900"/>
          <a:ext cx="1571626" cy="324000"/>
          <a:chOff x="8401050" y="723900"/>
          <a:chExt cx="1571626" cy="324000"/>
        </a:xfrm>
      </xdr:grpSpPr>
      <xdr:sp macro="[0]!rel_etiqueta" textlink="">
        <xdr:nvSpPr>
          <xdr:cNvPr id="46" name="Retângulo: Cantos Arredondados 45">
            <a:extLst>
              <a:ext uri="{FF2B5EF4-FFF2-40B4-BE49-F238E27FC236}">
                <a16:creationId xmlns:a16="http://schemas.microsoft.com/office/drawing/2014/main" id="{00000000-0008-0000-1200-00002E000000}"/>
              </a:ext>
            </a:extLst>
          </xdr:cNvPr>
          <xdr:cNvSpPr>
            <a:spLocks/>
          </xdr:cNvSpPr>
        </xdr:nvSpPr>
        <xdr:spPr>
          <a:xfrm>
            <a:off x="8401050" y="752371"/>
            <a:ext cx="1571626" cy="270711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2200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       ETIQ_CTPS</a:t>
            </a:r>
          </a:p>
        </xdr:txBody>
      </xdr:sp>
      <xdr:pic macro="[0]!rel_etiqueta">
        <xdr:nvPicPr>
          <xdr:cNvPr id="47" name="Gráfico 46" descr="Carteira">
            <a:extLst>
              <a:ext uri="{FF2B5EF4-FFF2-40B4-BE49-F238E27FC236}">
                <a16:creationId xmlns:a16="http://schemas.microsoft.com/office/drawing/2014/main" id="{00000000-0008-0000-1200-00002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3"/>
              </a:ext>
            </a:extLst>
          </a:blip>
          <a:stretch>
            <a:fillRect/>
          </a:stretch>
        </xdr:blipFill>
        <xdr:spPr>
          <a:xfrm>
            <a:off x="8496300" y="723900"/>
            <a:ext cx="324000" cy="324000"/>
          </a:xfrm>
          <a:prstGeom prst="rect">
            <a:avLst/>
          </a:prstGeom>
        </xdr:spPr>
      </xdr:pic>
    </xdr:grpSp>
    <xdr:clientData fPrintsWithSheet="0"/>
  </xdr:twoCellAnchor>
  <xdr:twoCellAnchor editAs="absolute">
    <xdr:from>
      <xdr:col>6</xdr:col>
      <xdr:colOff>1905000</xdr:colOff>
      <xdr:row>3</xdr:row>
      <xdr:rowOff>114300</xdr:rowOff>
    </xdr:from>
    <xdr:to>
      <xdr:col>7</xdr:col>
      <xdr:colOff>1247776</xdr:colOff>
      <xdr:row>4</xdr:row>
      <xdr:rowOff>184882</xdr:rowOff>
    </xdr:to>
    <xdr:grpSp>
      <xdr:nvGrpSpPr>
        <xdr:cNvPr id="51" name="Agrupar 50">
          <a:extLst>
            <a:ext uri="{FF2B5EF4-FFF2-40B4-BE49-F238E27FC236}">
              <a16:creationId xmlns:a16="http://schemas.microsoft.com/office/drawing/2014/main" id="{00000000-0008-0000-1200-000033000000}"/>
            </a:ext>
          </a:extLst>
        </xdr:cNvPr>
        <xdr:cNvGrpSpPr/>
      </xdr:nvGrpSpPr>
      <xdr:grpSpPr>
        <a:xfrm>
          <a:off x="10048875" y="742950"/>
          <a:ext cx="1571626" cy="280132"/>
          <a:chOff x="10048875" y="742950"/>
          <a:chExt cx="1571626" cy="280132"/>
        </a:xfrm>
      </xdr:grpSpPr>
      <xdr:sp macro="[0]!rel_epi" textlink="">
        <xdr:nvSpPr>
          <xdr:cNvPr id="52" name="Retângulo: Cantos Arredondados 51">
            <a:extLst>
              <a:ext uri="{FF2B5EF4-FFF2-40B4-BE49-F238E27FC236}">
                <a16:creationId xmlns:a16="http://schemas.microsoft.com/office/drawing/2014/main" id="{00000000-0008-0000-1200-000034000000}"/>
              </a:ext>
            </a:extLst>
          </xdr:cNvPr>
          <xdr:cNvSpPr>
            <a:spLocks/>
          </xdr:cNvSpPr>
        </xdr:nvSpPr>
        <xdr:spPr>
          <a:xfrm>
            <a:off x="10048875" y="752371"/>
            <a:ext cx="1571626" cy="270711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2200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      E.P.I.</a:t>
            </a:r>
          </a:p>
        </xdr:txBody>
      </xdr:sp>
      <xdr:pic macro="[0]!rel_epi">
        <xdr:nvPicPr>
          <xdr:cNvPr id="53" name="Gráfico 52" descr="Mão levantada">
            <a:extLst>
              <a:ext uri="{FF2B5EF4-FFF2-40B4-BE49-F238E27FC236}">
                <a16:creationId xmlns:a16="http://schemas.microsoft.com/office/drawing/2014/main" id="{00000000-0008-0000-1200-00003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5"/>
              </a:ext>
            </a:extLst>
          </a:blip>
          <a:stretch>
            <a:fillRect/>
          </a:stretch>
        </xdr:blipFill>
        <xdr:spPr>
          <a:xfrm>
            <a:off x="10201275" y="742950"/>
            <a:ext cx="266700" cy="266700"/>
          </a:xfrm>
          <a:prstGeom prst="rect">
            <a:avLst/>
          </a:prstGeom>
        </xdr:spPr>
      </xdr:pic>
    </xdr:grpSp>
    <xdr:clientData fPrintsWithSheet="0"/>
  </xdr:twoCellAnchor>
  <xdr:twoCellAnchor editAs="absolute">
    <xdr:from>
      <xdr:col>3</xdr:col>
      <xdr:colOff>200025</xdr:colOff>
      <xdr:row>6</xdr:row>
      <xdr:rowOff>114300</xdr:rowOff>
    </xdr:from>
    <xdr:to>
      <xdr:col>6</xdr:col>
      <xdr:colOff>2219325</xdr:colOff>
      <xdr:row>8</xdr:row>
      <xdr:rowOff>38100</xdr:rowOff>
    </xdr:to>
    <xdr:grpSp>
      <xdr:nvGrpSpPr>
        <xdr:cNvPr id="50" name="Agrupar 49">
          <a:extLst>
            <a:ext uri="{FF2B5EF4-FFF2-40B4-BE49-F238E27FC236}">
              <a16:creationId xmlns:a16="http://schemas.microsoft.com/office/drawing/2014/main" id="{00000000-0008-0000-1200-000032000000}"/>
            </a:ext>
          </a:extLst>
        </xdr:cNvPr>
        <xdr:cNvGrpSpPr/>
      </xdr:nvGrpSpPr>
      <xdr:grpSpPr>
        <a:xfrm>
          <a:off x="2943225" y="1352550"/>
          <a:ext cx="7419975" cy="304800"/>
          <a:chOff x="-3028950" y="819150"/>
          <a:chExt cx="12121109" cy="1057275"/>
        </a:xfrm>
        <a:noFill/>
      </xdr:grpSpPr>
      <xdr:sp macro="" textlink="">
        <xdr:nvSpPr>
          <xdr:cNvPr id="54" name="Retângulo 53">
            <a:extLst>
              <a:ext uri="{FF2B5EF4-FFF2-40B4-BE49-F238E27FC236}">
                <a16:creationId xmlns:a16="http://schemas.microsoft.com/office/drawing/2014/main" id="{00000000-0008-0000-1200-000036000000}"/>
              </a:ext>
            </a:extLst>
          </xdr:cNvPr>
          <xdr:cNvSpPr>
            <a:spLocks noChangeAspect="1"/>
          </xdr:cNvSpPr>
        </xdr:nvSpPr>
        <xdr:spPr>
          <a:xfrm>
            <a:off x="-3028950" y="819150"/>
            <a:ext cx="11744324" cy="1057275"/>
          </a:xfrm>
          <a:prstGeom prst="rect">
            <a:avLst/>
          </a:prstGeom>
          <a:grp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3200">
                <a:solidFill>
                  <a:srgbClr val="002060"/>
                </a:solidFill>
                <a:latin typeface="Colonna MT" panose="04020805060202030203" pitchFamily="82" charset="0"/>
                <a:ea typeface="+mn-ea"/>
                <a:cs typeface="+mn-cs"/>
              </a:rPr>
              <a:t>RELATORIO</a:t>
            </a:r>
            <a:r>
              <a:rPr lang="pt-BR" sz="3200" baseline="0">
                <a:solidFill>
                  <a:srgbClr val="002060"/>
                </a:solidFill>
                <a:latin typeface="Colonna MT" panose="04020805060202030203" pitchFamily="82" charset="0"/>
                <a:ea typeface="+mn-ea"/>
                <a:cs typeface="+mn-cs"/>
              </a:rPr>
              <a:t> DE CLIENTES</a:t>
            </a:r>
            <a:endParaRPr lang="pt-BR" sz="3200">
              <a:solidFill>
                <a:srgbClr val="002060"/>
              </a:solidFill>
              <a:latin typeface="Colonna MT" panose="04020805060202030203" pitchFamily="82" charset="0"/>
              <a:ea typeface="+mn-ea"/>
              <a:cs typeface="+mn-cs"/>
            </a:endParaRPr>
          </a:p>
        </xdr:txBody>
      </xdr:sp>
      <xdr:sp macro="" textlink="">
        <xdr:nvSpPr>
          <xdr:cNvPr id="55" name="Fluxograma: Atraso 54">
            <a:extLst>
              <a:ext uri="{FF2B5EF4-FFF2-40B4-BE49-F238E27FC236}">
                <a16:creationId xmlns:a16="http://schemas.microsoft.com/office/drawing/2014/main" id="{00000000-0008-0000-1200-000037000000}"/>
              </a:ext>
            </a:extLst>
          </xdr:cNvPr>
          <xdr:cNvSpPr>
            <a:spLocks noChangeAspect="1"/>
          </xdr:cNvSpPr>
        </xdr:nvSpPr>
        <xdr:spPr>
          <a:xfrm>
            <a:off x="8715374" y="828675"/>
            <a:ext cx="376785" cy="1047750"/>
          </a:xfrm>
          <a:prstGeom prst="flowChartDelay">
            <a:avLst/>
          </a:prstGeom>
          <a:grp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600">
              <a:solidFill>
                <a:srgbClr val="002060"/>
              </a:solidFill>
              <a:latin typeface="Colonna MT" panose="04020805060202030203" pitchFamily="82" charset="0"/>
              <a:ea typeface="+mn-ea"/>
              <a:cs typeface="+mn-cs"/>
            </a:endParaRPr>
          </a:p>
        </xdr:txBody>
      </xdr:sp>
    </xdr:grpSp>
    <xdr:clientData/>
  </xdr:twoCellAnchor>
  <xdr:twoCellAnchor editAs="absolute">
    <xdr:from>
      <xdr:col>0</xdr:col>
      <xdr:colOff>0</xdr:colOff>
      <xdr:row>6</xdr:row>
      <xdr:rowOff>9525</xdr:rowOff>
    </xdr:from>
    <xdr:to>
      <xdr:col>1</xdr:col>
      <xdr:colOff>838275</xdr:colOff>
      <xdr:row>10</xdr:row>
      <xdr:rowOff>183525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4" name="STATUS CLIENTE 1">
              <a:extLst>
                <a:ext uri="{FF2B5EF4-FFF2-40B4-BE49-F238E27FC236}">
                  <a16:creationId xmlns:a16="http://schemas.microsoft.com/office/drawing/2014/main" id="{00000000-0008-0000-1200-00002C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TATUS CLIEN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247775"/>
              <a:ext cx="1533600" cy="936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 fLocksWithSheet="0"/>
  </xdr:twoCellAnchor>
  <xdr:twoCellAnchor editAs="absolute">
    <xdr:from>
      <xdr:col>1</xdr:col>
      <xdr:colOff>838200</xdr:colOff>
      <xdr:row>6</xdr:row>
      <xdr:rowOff>19049</xdr:rowOff>
    </xdr:from>
    <xdr:to>
      <xdr:col>3</xdr:col>
      <xdr:colOff>133350</xdr:colOff>
      <xdr:row>11</xdr:row>
      <xdr:rowOff>2549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8" name="Tipo Fornecedor">
              <a:extLst>
                <a:ext uri="{FF2B5EF4-FFF2-40B4-BE49-F238E27FC236}">
                  <a16:creationId xmlns:a16="http://schemas.microsoft.com/office/drawing/2014/main" id="{00000000-0008-0000-1200-000030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Forneced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33525" y="1257299"/>
              <a:ext cx="1343025" cy="936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 fLocksWithSheet="0"/>
  </xdr:twoCellAnchor>
  <xdr:twoCellAnchor>
    <xdr:from>
      <xdr:col>0</xdr:col>
      <xdr:colOff>19050</xdr:colOff>
      <xdr:row>0</xdr:row>
      <xdr:rowOff>95250</xdr:rowOff>
    </xdr:from>
    <xdr:to>
      <xdr:col>1</xdr:col>
      <xdr:colOff>1017429</xdr:colOff>
      <xdr:row>4</xdr:row>
      <xdr:rowOff>65839</xdr:rowOff>
    </xdr:to>
    <xdr:grpSp>
      <xdr:nvGrpSpPr>
        <xdr:cNvPr id="59" name="Agrupar 58">
          <a:extLst>
            <a:ext uri="{FF2B5EF4-FFF2-40B4-BE49-F238E27FC236}">
              <a16:creationId xmlns:a16="http://schemas.microsoft.com/office/drawing/2014/main" id="{00000000-0008-0000-1200-00003B000000}"/>
            </a:ext>
          </a:extLst>
        </xdr:cNvPr>
        <xdr:cNvGrpSpPr/>
      </xdr:nvGrpSpPr>
      <xdr:grpSpPr>
        <a:xfrm>
          <a:off x="19050" y="95250"/>
          <a:ext cx="1693704" cy="808789"/>
          <a:chOff x="1519281" y="1759058"/>
          <a:chExt cx="8754120" cy="1738273"/>
        </a:xfrm>
      </xdr:grpSpPr>
      <xdr:sp macro="" textlink="">
        <xdr:nvSpPr>
          <xdr:cNvPr id="60" name="Retângulo 59">
            <a:extLst>
              <a:ext uri="{FF2B5EF4-FFF2-40B4-BE49-F238E27FC236}">
                <a16:creationId xmlns:a16="http://schemas.microsoft.com/office/drawing/2014/main" id="{00000000-0008-0000-1200-00003C000000}"/>
              </a:ext>
            </a:extLst>
          </xdr:cNvPr>
          <xdr:cNvSpPr/>
        </xdr:nvSpPr>
        <xdr:spPr>
          <a:xfrm>
            <a:off x="3959188" y="1759058"/>
            <a:ext cx="4480405" cy="576593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marL="0" indent="0" algn="ctr"/>
            <a:r>
              <a:rPr lang="pt-BR" sz="1050" b="1" cap="none" spc="0">
                <a:ln w="10160">
                  <a:noFill/>
                  <a:prstDash val="solid"/>
                </a:ln>
                <a:solidFill>
                  <a:schemeClr val="bg1">
                    <a:lumMod val="65000"/>
                  </a:schemeClr>
                </a:solidFill>
                <a:effectLst>
                  <a:outerShdw blurRad="38100" dist="22860" dir="5400000" algn="tl" rotWithShape="0">
                    <a:srgbClr val="000000">
                      <a:alpha val="30000"/>
                    </a:srgbClr>
                  </a:outerShdw>
                </a:effectLst>
                <a:latin typeface="Teutonic No3" panose="02000000000000000000" pitchFamily="2" charset="0"/>
                <a:ea typeface="+mn-ea"/>
                <a:cs typeface="+mn-cs"/>
              </a:rPr>
              <a:t>Confeccoes</a:t>
            </a:r>
            <a:endParaRPr lang="pt-BR" sz="3200" b="1" cap="none" spc="0">
              <a:ln w="10160">
                <a:noFill/>
                <a:prstDash val="solid"/>
              </a:ln>
              <a:solidFill>
                <a:schemeClr val="bg1">
                  <a:lumMod val="65000"/>
                </a:schemeClr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Teutonic No3" panose="02000000000000000000" pitchFamily="2" charset="0"/>
              <a:ea typeface="+mn-ea"/>
              <a:cs typeface="+mn-cs"/>
            </a:endParaRPr>
          </a:p>
        </xdr:txBody>
      </xdr:sp>
      <xdr:sp macro="" textlink="">
        <xdr:nvSpPr>
          <xdr:cNvPr id="61" name="Retângulo 60">
            <a:extLst>
              <a:ext uri="{FF2B5EF4-FFF2-40B4-BE49-F238E27FC236}">
                <a16:creationId xmlns:a16="http://schemas.microsoft.com/office/drawing/2014/main" id="{00000000-0008-0000-1200-00003D000000}"/>
              </a:ext>
            </a:extLst>
          </xdr:cNvPr>
          <xdr:cNvSpPr/>
        </xdr:nvSpPr>
        <xdr:spPr>
          <a:xfrm>
            <a:off x="1519281" y="2147080"/>
            <a:ext cx="8754120" cy="1350251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3200" b="1" cap="none" spc="0">
                <a:ln w="10160">
                  <a:noFill/>
                  <a:prstDash val="solid"/>
                </a:ln>
                <a:solidFill>
                  <a:schemeClr val="bg1">
                    <a:lumMod val="65000"/>
                  </a:schemeClr>
                </a:solidFill>
                <a:effectLst>
                  <a:outerShdw blurRad="38100" dist="22860" dir="5400000" algn="tl" rotWithShape="0">
                    <a:srgbClr val="000000">
                      <a:alpha val="30000"/>
                    </a:srgbClr>
                  </a:outerShdw>
                </a:effectLst>
                <a:latin typeface="Teutonic No3" panose="02000000000000000000" pitchFamily="2" charset="0"/>
              </a:rPr>
              <a:t>Dedicar</a:t>
            </a:r>
            <a:endParaRPr lang="pt-BR" sz="4000" b="1" cap="none" spc="0">
              <a:ln w="10160">
                <a:noFill/>
                <a:prstDash val="solid"/>
              </a:ln>
              <a:solidFill>
                <a:schemeClr val="bg1">
                  <a:lumMod val="65000"/>
                </a:schemeClr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Teutonic No3" panose="02000000000000000000" pitchFamily="2" charset="0"/>
            </a:endParaRPr>
          </a:p>
        </xdr:txBody>
      </xdr:sp>
    </xdr:grpSp>
    <xdr:clientData/>
  </xdr:twoCellAnchor>
  <xdr:twoCellAnchor editAs="absolute">
    <xdr:from>
      <xdr:col>7</xdr:col>
      <xdr:colOff>1019175</xdr:colOff>
      <xdr:row>5</xdr:row>
      <xdr:rowOff>38100</xdr:rowOff>
    </xdr:from>
    <xdr:to>
      <xdr:col>7</xdr:col>
      <xdr:colOff>1552649</xdr:colOff>
      <xdr:row>7</xdr:row>
      <xdr:rowOff>95311</xdr:rowOff>
    </xdr:to>
    <xdr:pic macro="[0]!impressao">
      <xdr:nvPicPr>
        <xdr:cNvPr id="62" name="Imagem 61">
          <a:extLst>
            <a:ext uri="{FF2B5EF4-FFF2-40B4-BE49-F238E27FC236}">
              <a16:creationId xmlns:a16="http://schemas.microsoft.com/office/drawing/2014/main" id="{00000000-0008-0000-12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1391900" y="1085850"/>
          <a:ext cx="533474" cy="438211"/>
        </a:xfrm>
        <a:prstGeom prst="rect">
          <a:avLst/>
        </a:prstGeom>
      </xdr:spPr>
    </xdr:pic>
    <xdr:clientData fPrintsWithSheet="0"/>
  </xdr:twoCellAnchor>
  <xdr:twoCellAnchor editAs="absolute">
    <xdr:from>
      <xdr:col>7</xdr:col>
      <xdr:colOff>371475</xdr:colOff>
      <xdr:row>0</xdr:row>
      <xdr:rowOff>38100</xdr:rowOff>
    </xdr:from>
    <xdr:to>
      <xdr:col>7</xdr:col>
      <xdr:colOff>1362075</xdr:colOff>
      <xdr:row>3</xdr:row>
      <xdr:rowOff>47625</xdr:rowOff>
    </xdr:to>
    <xdr:grpSp>
      <xdr:nvGrpSpPr>
        <xdr:cNvPr id="63" name="Agrupar 62">
          <a:extLst>
            <a:ext uri="{FF2B5EF4-FFF2-40B4-BE49-F238E27FC236}">
              <a16:creationId xmlns:a16="http://schemas.microsoft.com/office/drawing/2014/main" id="{00000000-0008-0000-1200-00003F000000}"/>
            </a:ext>
          </a:extLst>
        </xdr:cNvPr>
        <xdr:cNvGrpSpPr/>
      </xdr:nvGrpSpPr>
      <xdr:grpSpPr>
        <a:xfrm>
          <a:off x="10744200" y="38100"/>
          <a:ext cx="990600" cy="638175"/>
          <a:chOff x="10797137" y="47625"/>
          <a:chExt cx="990600" cy="638175"/>
        </a:xfrm>
      </xdr:grpSpPr>
      <xdr:sp macro="[0]!producao" textlink="">
        <xdr:nvSpPr>
          <xdr:cNvPr id="64" name="Retângulo: Cantos Arredondados 63">
            <a:extLst>
              <a:ext uri="{FF2B5EF4-FFF2-40B4-BE49-F238E27FC236}">
                <a16:creationId xmlns:a16="http://schemas.microsoft.com/office/drawing/2014/main" id="{00000000-0008-0000-1200-000040000000}"/>
              </a:ext>
            </a:extLst>
          </xdr:cNvPr>
          <xdr:cNvSpPr>
            <a:spLocks/>
          </xdr:cNvSpPr>
        </xdr:nvSpPr>
        <xdr:spPr>
          <a:xfrm>
            <a:off x="10797137" y="47625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Produção</a:t>
            </a:r>
          </a:p>
        </xdr:txBody>
      </xdr:sp>
      <xdr:pic macro="[0]!producao">
        <xdr:nvPicPr>
          <xdr:cNvPr id="65" name="Imagem 64">
            <a:extLst>
              <a:ext uri="{FF2B5EF4-FFF2-40B4-BE49-F238E27FC236}">
                <a16:creationId xmlns:a16="http://schemas.microsoft.com/office/drawing/2014/main" id="{00000000-0008-0000-1200-00004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28">
                    <a14:imgEffect>
                      <a14:colorTemperature colorTemp="8284"/>
                    </a14:imgEffect>
                    <a14:imgEffect>
                      <a14:brightnessContrast bright="35000" contrast="4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10978486" y="104776"/>
            <a:ext cx="661064" cy="352424"/>
          </a:xfrm>
          <a:prstGeom prst="rect">
            <a:avLst/>
          </a:prstGeom>
          <a:noFill/>
          <a:ln>
            <a:noFill/>
          </a:ln>
        </xdr:spPr>
      </xdr:pic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19048</xdr:colOff>
      <xdr:row>0</xdr:row>
      <xdr:rowOff>0</xdr:rowOff>
    </xdr:from>
    <xdr:to>
      <xdr:col>61</xdr:col>
      <xdr:colOff>209549</xdr:colOff>
      <xdr:row>6</xdr:row>
      <xdr:rowOff>19050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>
          <a:spLocks noChangeAspect="1"/>
        </xdr:cNvSpPr>
      </xdr:nvSpPr>
      <xdr:spPr>
        <a:xfrm>
          <a:off x="19048" y="0"/>
          <a:ext cx="13182601" cy="12573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tile tx="0" ty="0" sx="100000" sy="100000" flip="none" algn="tl"/>
        </a:blip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 fPrintsWithSheet="0"/>
  </xdr:twoCellAnchor>
  <xdr:twoCellAnchor>
    <xdr:from>
      <xdr:col>0</xdr:col>
      <xdr:colOff>0</xdr:colOff>
      <xdr:row>0</xdr:row>
      <xdr:rowOff>0</xdr:rowOff>
    </xdr:from>
    <xdr:to>
      <xdr:col>56</xdr:col>
      <xdr:colOff>176759</xdr:colOff>
      <xdr:row>5</xdr:row>
      <xdr:rowOff>9525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00000000-0008-0000-1300-000014000000}"/>
            </a:ext>
          </a:extLst>
        </xdr:cNvPr>
        <xdr:cNvGrpSpPr/>
      </xdr:nvGrpSpPr>
      <xdr:grpSpPr>
        <a:xfrm>
          <a:off x="0" y="0"/>
          <a:ext cx="12121109" cy="1057275"/>
          <a:chOff x="0" y="0"/>
          <a:chExt cx="12121109" cy="1057275"/>
        </a:xfrm>
        <a:solidFill>
          <a:srgbClr val="002060"/>
        </a:solidFill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00000000-0008-0000-1300-000003000000}"/>
              </a:ext>
            </a:extLst>
          </xdr:cNvPr>
          <xdr:cNvSpPr>
            <a:spLocks noChangeAspect="1"/>
          </xdr:cNvSpPr>
        </xdr:nvSpPr>
        <xdr:spPr>
          <a:xfrm>
            <a:off x="0" y="0"/>
            <a:ext cx="11744324" cy="1057275"/>
          </a:xfrm>
          <a:prstGeom prst="rect">
            <a:avLst/>
          </a:prstGeom>
          <a:grp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4" name="Fluxograma: Atraso 3">
            <a:extLst>
              <a:ext uri="{FF2B5EF4-FFF2-40B4-BE49-F238E27FC236}">
                <a16:creationId xmlns:a16="http://schemas.microsoft.com/office/drawing/2014/main" id="{00000000-0008-0000-1300-000004000000}"/>
              </a:ext>
            </a:extLst>
          </xdr:cNvPr>
          <xdr:cNvSpPr>
            <a:spLocks noChangeAspect="1"/>
          </xdr:cNvSpPr>
        </xdr:nvSpPr>
        <xdr:spPr>
          <a:xfrm>
            <a:off x="11744324" y="0"/>
            <a:ext cx="376785" cy="1047750"/>
          </a:xfrm>
          <a:prstGeom prst="flowChartDelay">
            <a:avLst/>
          </a:prstGeom>
          <a:grp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</xdr:grpSp>
    <xdr:clientData fPrintsWithSheet="0"/>
  </xdr:twoCellAnchor>
  <xdr:twoCellAnchor editAs="absolute">
    <xdr:from>
      <xdr:col>9</xdr:col>
      <xdr:colOff>24362</xdr:colOff>
      <xdr:row>0</xdr:row>
      <xdr:rowOff>38099</xdr:rowOff>
    </xdr:from>
    <xdr:to>
      <xdr:col>13</xdr:col>
      <xdr:colOff>176762</xdr:colOff>
      <xdr:row>3</xdr:row>
      <xdr:rowOff>47624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pSpPr>
          <a:grpSpLocks noChangeAspect="1"/>
        </xdr:cNvGrpSpPr>
      </xdr:nvGrpSpPr>
      <xdr:grpSpPr>
        <a:xfrm>
          <a:off x="1910312" y="38099"/>
          <a:ext cx="990600" cy="638175"/>
          <a:chOff x="1843637" y="38099"/>
          <a:chExt cx="990600" cy="638175"/>
        </a:xfrm>
      </xdr:grpSpPr>
      <xdr:sp macro="[0]!menu_1" textlink="">
        <xdr:nvSpPr>
          <xdr:cNvPr id="6" name="Retângulo: Cantos Arredondados 5">
            <a:extLst>
              <a:ext uri="{FF2B5EF4-FFF2-40B4-BE49-F238E27FC236}">
                <a16:creationId xmlns:a16="http://schemas.microsoft.com/office/drawing/2014/main" id="{00000000-0008-0000-1300-000006000000}"/>
              </a:ext>
            </a:extLst>
          </xdr:cNvPr>
          <xdr:cNvSpPr>
            <a:spLocks/>
          </xdr:cNvSpPr>
        </xdr:nvSpPr>
        <xdr:spPr>
          <a:xfrm>
            <a:off x="1843637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Menu</a:t>
            </a:r>
          </a:p>
        </xdr:txBody>
      </xdr:sp>
      <xdr:pic macro="[0]!menu_1">
        <xdr:nvPicPr>
          <xdr:cNvPr id="7" name="Gráfico 6" descr="Início com preenchimento sólido">
            <a:extLst>
              <a:ext uri="{FF2B5EF4-FFF2-40B4-BE49-F238E27FC236}">
                <a16:creationId xmlns:a16="http://schemas.microsoft.com/office/drawing/2014/main" id="{00000000-0008-0000-13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105536" y="38100"/>
            <a:ext cx="504000" cy="369976"/>
          </a:xfrm>
          <a:prstGeom prst="rect">
            <a:avLst/>
          </a:prstGeom>
        </xdr:spPr>
      </xdr:pic>
    </xdr:grpSp>
    <xdr:clientData fPrintsWithSheet="0"/>
  </xdr:twoCellAnchor>
  <xdr:twoCellAnchor editAs="absolute">
    <xdr:from>
      <xdr:col>8</xdr:col>
      <xdr:colOff>52936</xdr:colOff>
      <xdr:row>0</xdr:row>
      <xdr:rowOff>57150</xdr:rowOff>
    </xdr:from>
    <xdr:to>
      <xdr:col>8</xdr:col>
      <xdr:colOff>52936</xdr:colOff>
      <xdr:row>2</xdr:row>
      <xdr:rowOff>159000</xdr:rowOff>
    </xdr:to>
    <xdr:cxnSp macro="">
      <xdr:nvCxnSpPr>
        <xdr:cNvPr id="8" name="Conector reto 7">
          <a:extLst>
            <a:ext uri="{FF2B5EF4-FFF2-40B4-BE49-F238E27FC236}">
              <a16:creationId xmlns:a16="http://schemas.microsoft.com/office/drawing/2014/main" id="{00000000-0008-0000-1300-000008000000}"/>
            </a:ext>
          </a:extLst>
        </xdr:cNvPr>
        <xdr:cNvCxnSpPr>
          <a:cxnSpLocks noChangeAspect="1"/>
        </xdr:cNvCxnSpPr>
      </xdr:nvCxnSpPr>
      <xdr:spPr>
        <a:xfrm>
          <a:off x="1729336" y="57150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PrintsWithSheet="0"/>
  </xdr:twoCellAnchor>
  <xdr:twoCellAnchor editAs="absolute">
    <xdr:from>
      <xdr:col>14</xdr:col>
      <xdr:colOff>119611</xdr:colOff>
      <xdr:row>0</xdr:row>
      <xdr:rowOff>66675</xdr:rowOff>
    </xdr:from>
    <xdr:to>
      <xdr:col>14</xdr:col>
      <xdr:colOff>119611</xdr:colOff>
      <xdr:row>2</xdr:row>
      <xdr:rowOff>168525</xdr:rowOff>
    </xdr:to>
    <xdr:cxnSp macro="">
      <xdr:nvCxnSpPr>
        <xdr:cNvPr id="9" name="Conector reto 8">
          <a:extLst>
            <a:ext uri="{FF2B5EF4-FFF2-40B4-BE49-F238E27FC236}">
              <a16:creationId xmlns:a16="http://schemas.microsoft.com/office/drawing/2014/main" id="{00000000-0008-0000-1300-000009000000}"/>
            </a:ext>
          </a:extLst>
        </xdr:cNvPr>
        <xdr:cNvCxnSpPr>
          <a:cxnSpLocks noChangeAspect="1"/>
        </xdr:cNvCxnSpPr>
      </xdr:nvCxnSpPr>
      <xdr:spPr>
        <a:xfrm>
          <a:off x="3053311" y="66675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PrintsWithSheet="0"/>
  </xdr:twoCellAnchor>
  <xdr:twoCellAnchor editAs="absolute">
    <xdr:from>
      <xdr:col>21</xdr:col>
      <xdr:colOff>91036</xdr:colOff>
      <xdr:row>0</xdr:row>
      <xdr:rowOff>66675</xdr:rowOff>
    </xdr:from>
    <xdr:to>
      <xdr:col>21</xdr:col>
      <xdr:colOff>91036</xdr:colOff>
      <xdr:row>2</xdr:row>
      <xdr:rowOff>187575</xdr:rowOff>
    </xdr:to>
    <xdr:cxnSp macro="">
      <xdr:nvCxnSpPr>
        <xdr:cNvPr id="10" name="Conector reto 9">
          <a:extLst>
            <a:ext uri="{FF2B5EF4-FFF2-40B4-BE49-F238E27FC236}">
              <a16:creationId xmlns:a16="http://schemas.microsoft.com/office/drawing/2014/main" id="{00000000-0008-0000-1300-00000A000000}"/>
            </a:ext>
          </a:extLst>
        </xdr:cNvPr>
        <xdr:cNvCxnSpPr>
          <a:cxnSpLocks noChangeAspect="1"/>
        </xdr:cNvCxnSpPr>
      </xdr:nvCxnSpPr>
      <xdr:spPr>
        <a:xfrm>
          <a:off x="4558261" y="66675"/>
          <a:ext cx="0" cy="54000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PrintsWithSheet="0"/>
  </xdr:twoCellAnchor>
  <xdr:twoCellAnchor editAs="absolute">
    <xdr:from>
      <xdr:col>28</xdr:col>
      <xdr:colOff>129136</xdr:colOff>
      <xdr:row>0</xdr:row>
      <xdr:rowOff>66675</xdr:rowOff>
    </xdr:from>
    <xdr:to>
      <xdr:col>28</xdr:col>
      <xdr:colOff>129136</xdr:colOff>
      <xdr:row>2</xdr:row>
      <xdr:rowOff>168525</xdr:rowOff>
    </xdr:to>
    <xdr:cxnSp macro="">
      <xdr:nvCxnSpPr>
        <xdr:cNvPr id="11" name="Conector reto 10">
          <a:extLst>
            <a:ext uri="{FF2B5EF4-FFF2-40B4-BE49-F238E27FC236}">
              <a16:creationId xmlns:a16="http://schemas.microsoft.com/office/drawing/2014/main" id="{00000000-0008-0000-1300-00000B000000}"/>
            </a:ext>
          </a:extLst>
        </xdr:cNvPr>
        <xdr:cNvCxnSpPr>
          <a:cxnSpLocks noChangeAspect="1"/>
        </xdr:cNvCxnSpPr>
      </xdr:nvCxnSpPr>
      <xdr:spPr>
        <a:xfrm>
          <a:off x="6063211" y="66675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PrintsWithSheet="0"/>
  </xdr:twoCellAnchor>
  <xdr:twoCellAnchor editAs="absolute">
    <xdr:from>
      <xdr:col>35</xdr:col>
      <xdr:colOff>186286</xdr:colOff>
      <xdr:row>0</xdr:row>
      <xdr:rowOff>66675</xdr:rowOff>
    </xdr:from>
    <xdr:to>
      <xdr:col>35</xdr:col>
      <xdr:colOff>186286</xdr:colOff>
      <xdr:row>2</xdr:row>
      <xdr:rowOff>168525</xdr:rowOff>
    </xdr:to>
    <xdr:cxnSp macro="">
      <xdr:nvCxnSpPr>
        <xdr:cNvPr id="12" name="Conector reto 11">
          <a:extLst>
            <a:ext uri="{FF2B5EF4-FFF2-40B4-BE49-F238E27FC236}">
              <a16:creationId xmlns:a16="http://schemas.microsoft.com/office/drawing/2014/main" id="{00000000-0008-0000-1300-00000C000000}"/>
            </a:ext>
          </a:extLst>
        </xdr:cNvPr>
        <xdr:cNvCxnSpPr>
          <a:cxnSpLocks noChangeAspect="1"/>
        </xdr:cNvCxnSpPr>
      </xdr:nvCxnSpPr>
      <xdr:spPr>
        <a:xfrm>
          <a:off x="7587211" y="66675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PrintsWithSheet="0"/>
  </xdr:twoCellAnchor>
  <xdr:twoCellAnchor editAs="absolute">
    <xdr:from>
      <xdr:col>42</xdr:col>
      <xdr:colOff>81511</xdr:colOff>
      <xdr:row>0</xdr:row>
      <xdr:rowOff>66675</xdr:rowOff>
    </xdr:from>
    <xdr:to>
      <xdr:col>42</xdr:col>
      <xdr:colOff>81511</xdr:colOff>
      <xdr:row>2</xdr:row>
      <xdr:rowOff>168525</xdr:rowOff>
    </xdr:to>
    <xdr:cxnSp macro="">
      <xdr:nvCxnSpPr>
        <xdr:cNvPr id="13" name="Conector reto 12">
          <a:extLst>
            <a:ext uri="{FF2B5EF4-FFF2-40B4-BE49-F238E27FC236}">
              <a16:creationId xmlns:a16="http://schemas.microsoft.com/office/drawing/2014/main" id="{00000000-0008-0000-1300-00000D000000}"/>
            </a:ext>
          </a:extLst>
        </xdr:cNvPr>
        <xdr:cNvCxnSpPr>
          <a:cxnSpLocks noChangeAspect="1"/>
        </xdr:cNvCxnSpPr>
      </xdr:nvCxnSpPr>
      <xdr:spPr>
        <a:xfrm>
          <a:off x="9092161" y="66675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PrintsWithSheet="0"/>
  </xdr:twoCellAnchor>
  <xdr:twoCellAnchor editAs="absolute">
    <xdr:from>
      <xdr:col>15</xdr:col>
      <xdr:colOff>176762</xdr:colOff>
      <xdr:row>0</xdr:row>
      <xdr:rowOff>38099</xdr:rowOff>
    </xdr:from>
    <xdr:to>
      <xdr:col>20</xdr:col>
      <xdr:colOff>52937</xdr:colOff>
      <xdr:row>3</xdr:row>
      <xdr:rowOff>47624</xdr:rowOff>
    </xdr:to>
    <xdr:grpSp>
      <xdr:nvGrpSpPr>
        <xdr:cNvPr id="14" name="Agrupar 13">
          <a:extLst>
            <a:ext uri="{FF2B5EF4-FFF2-40B4-BE49-F238E27FC236}">
              <a16:creationId xmlns:a16="http://schemas.microsoft.com/office/drawing/2014/main" id="{00000000-0008-0000-1300-00000E000000}"/>
            </a:ext>
          </a:extLst>
        </xdr:cNvPr>
        <xdr:cNvGrpSpPr>
          <a:grpSpLocks noChangeAspect="1"/>
        </xdr:cNvGrpSpPr>
      </xdr:nvGrpSpPr>
      <xdr:grpSpPr>
        <a:xfrm>
          <a:off x="3320012" y="38099"/>
          <a:ext cx="990600" cy="638175"/>
          <a:chOff x="3320012" y="38099"/>
          <a:chExt cx="990600" cy="638175"/>
        </a:xfrm>
      </xdr:grpSpPr>
      <xdr:sp macro="[0]!menu_2" textlink="">
        <xdr:nvSpPr>
          <xdr:cNvPr id="15" name="Retângulo: Cantos Arredondados 14">
            <a:extLst>
              <a:ext uri="{FF2B5EF4-FFF2-40B4-BE49-F238E27FC236}">
                <a16:creationId xmlns:a16="http://schemas.microsoft.com/office/drawing/2014/main" id="{00000000-0008-0000-1300-00000F000000}"/>
              </a:ext>
            </a:extLst>
          </xdr:cNvPr>
          <xdr:cNvSpPr>
            <a:spLocks/>
          </xdr:cNvSpPr>
        </xdr:nvSpPr>
        <xdr:spPr>
          <a:xfrm>
            <a:off x="3320012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Cadastro</a:t>
            </a:r>
          </a:p>
        </xdr:txBody>
      </xdr:sp>
      <xdr:pic macro="[0]!menu_2">
        <xdr:nvPicPr>
          <xdr:cNvPr id="16" name="Gráfico 15" descr="Ciclo com pessoas com preenchimento sólido">
            <a:extLst>
              <a:ext uri="{FF2B5EF4-FFF2-40B4-BE49-F238E27FC236}">
                <a16:creationId xmlns:a16="http://schemas.microsoft.com/office/drawing/2014/main" id="{00000000-0008-0000-1300-000010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3577186" y="38100"/>
            <a:ext cx="504000" cy="370651"/>
          </a:xfrm>
          <a:prstGeom prst="rect">
            <a:avLst/>
          </a:prstGeom>
        </xdr:spPr>
      </xdr:pic>
    </xdr:grpSp>
    <xdr:clientData fPrintsWithSheet="0"/>
  </xdr:twoCellAnchor>
  <xdr:twoCellAnchor editAs="absolute">
    <xdr:from>
      <xdr:col>22</xdr:col>
      <xdr:colOff>148187</xdr:colOff>
      <xdr:row>0</xdr:row>
      <xdr:rowOff>38099</xdr:rowOff>
    </xdr:from>
    <xdr:to>
      <xdr:col>27</xdr:col>
      <xdr:colOff>91037</xdr:colOff>
      <xdr:row>3</xdr:row>
      <xdr:rowOff>47624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GrpSpPr>
          <a:grpSpLocks noChangeAspect="1"/>
        </xdr:cNvGrpSpPr>
      </xdr:nvGrpSpPr>
      <xdr:grpSpPr>
        <a:xfrm>
          <a:off x="4824962" y="38099"/>
          <a:ext cx="990600" cy="638175"/>
          <a:chOff x="4824962" y="38099"/>
          <a:chExt cx="990600" cy="638175"/>
        </a:xfrm>
      </xdr:grpSpPr>
      <xdr:sp macro="[0]!relatorios" textlink="">
        <xdr:nvSpPr>
          <xdr:cNvPr id="18" name="Retângulo: Cantos Arredondados 17">
            <a:extLst>
              <a:ext uri="{FF2B5EF4-FFF2-40B4-BE49-F238E27FC236}">
                <a16:creationId xmlns:a16="http://schemas.microsoft.com/office/drawing/2014/main" id="{00000000-0008-0000-1300-000012000000}"/>
              </a:ext>
            </a:extLst>
          </xdr:cNvPr>
          <xdr:cNvSpPr>
            <a:spLocks/>
          </xdr:cNvSpPr>
        </xdr:nvSpPr>
        <xdr:spPr>
          <a:xfrm>
            <a:off x="4824962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2000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Relatórios</a:t>
            </a:r>
          </a:p>
        </xdr:txBody>
      </xdr:sp>
      <xdr:pic macro="[0]!relatorios">
        <xdr:nvPicPr>
          <xdr:cNvPr id="19" name="Gráfico 18" descr="Pesquisa com preenchimento sólido">
            <a:extLst>
              <a:ext uri="{FF2B5EF4-FFF2-40B4-BE49-F238E27FC236}">
                <a16:creationId xmlns:a16="http://schemas.microsoft.com/office/drawing/2014/main" id="{00000000-0008-0000-13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5153025" y="76200"/>
            <a:ext cx="371475" cy="361950"/>
          </a:xfrm>
          <a:prstGeom prst="rect">
            <a:avLst/>
          </a:prstGeom>
          <a:effectLst/>
        </xdr:spPr>
      </xdr:pic>
    </xdr:grpSp>
    <xdr:clientData fPrintsWithSheet="0"/>
  </xdr:twoCellAnchor>
  <xdr:twoCellAnchor editAs="absolute">
    <xdr:from>
      <xdr:col>8</xdr:col>
      <xdr:colOff>100561</xdr:colOff>
      <xdr:row>3</xdr:row>
      <xdr:rowOff>95250</xdr:rowOff>
    </xdr:from>
    <xdr:to>
      <xdr:col>55</xdr:col>
      <xdr:colOff>190500</xdr:colOff>
      <xdr:row>4</xdr:row>
      <xdr:rowOff>200025</xdr:rowOff>
    </xdr:to>
    <xdr:sp macro="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00000000-0008-0000-1300-000015000000}"/>
            </a:ext>
          </a:extLst>
        </xdr:cNvPr>
        <xdr:cNvSpPr>
          <a:spLocks noChangeAspect="1"/>
        </xdr:cNvSpPr>
      </xdr:nvSpPr>
      <xdr:spPr>
        <a:xfrm>
          <a:off x="1776961" y="723900"/>
          <a:ext cx="10148339" cy="314325"/>
        </a:xfrm>
        <a:prstGeom prst="roundRect">
          <a:avLst>
            <a:gd name="adj" fmla="val 17778"/>
          </a:avLst>
        </a:prstGeom>
        <a:solidFill>
          <a:schemeClr val="bg1">
            <a:lumMod val="85000"/>
            <a:alpha val="30000"/>
          </a:schemeClr>
        </a:solidFill>
        <a:ln>
          <a:noFill/>
        </a:ln>
        <a:effectLst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ctr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 fPrintsWithSheet="0"/>
  </xdr:twoCellAnchor>
  <xdr:twoCellAnchor editAs="absolute">
    <xdr:from>
      <xdr:col>9</xdr:col>
      <xdr:colOff>9524</xdr:colOff>
      <xdr:row>3</xdr:row>
      <xdr:rowOff>95249</xdr:rowOff>
    </xdr:from>
    <xdr:to>
      <xdr:col>15</xdr:col>
      <xdr:colOff>120224</xdr:colOff>
      <xdr:row>5</xdr:row>
      <xdr:rowOff>149</xdr:rowOff>
    </xdr:to>
    <xdr:grpSp>
      <xdr:nvGrpSpPr>
        <xdr:cNvPr id="22" name="Agrupar 21">
          <a:extLst>
            <a:ext uri="{FF2B5EF4-FFF2-40B4-BE49-F238E27FC236}">
              <a16:creationId xmlns:a16="http://schemas.microsoft.com/office/drawing/2014/main" id="{00000000-0008-0000-1300-000016000000}"/>
            </a:ext>
          </a:extLst>
        </xdr:cNvPr>
        <xdr:cNvGrpSpPr>
          <a:grpSpLocks noChangeAspect="1"/>
        </xdr:cNvGrpSpPr>
      </xdr:nvGrpSpPr>
      <xdr:grpSpPr>
        <a:xfrm>
          <a:off x="1895474" y="723899"/>
          <a:ext cx="1368000" cy="324000"/>
          <a:chOff x="3853411" y="1495426"/>
          <a:chExt cx="1385339" cy="342900"/>
        </a:xfrm>
      </xdr:grpSpPr>
      <xdr:sp macro="[0]!rel_colab" textlink="">
        <xdr:nvSpPr>
          <xdr:cNvPr id="23" name="Retângulo: Cantos Arredondados 22">
            <a:extLst>
              <a:ext uri="{FF2B5EF4-FFF2-40B4-BE49-F238E27FC236}">
                <a16:creationId xmlns:a16="http://schemas.microsoft.com/office/drawing/2014/main" id="{00000000-0008-0000-1300-000017000000}"/>
              </a:ext>
            </a:extLst>
          </xdr:cNvPr>
          <xdr:cNvSpPr>
            <a:spLocks/>
          </xdr:cNvSpPr>
        </xdr:nvSpPr>
        <xdr:spPr>
          <a:xfrm>
            <a:off x="3853411" y="1524001"/>
            <a:ext cx="1385339" cy="285750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2200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         Colaboradores    </a:t>
            </a:r>
          </a:p>
        </xdr:txBody>
      </xdr:sp>
      <xdr:pic macro="[0]!rel_colab">
        <xdr:nvPicPr>
          <xdr:cNvPr id="24" name="Gráfico 23" descr="Usuários com preenchimento sólido">
            <a:extLst>
              <a:ext uri="{FF2B5EF4-FFF2-40B4-BE49-F238E27FC236}">
                <a16:creationId xmlns:a16="http://schemas.microsoft.com/office/drawing/2014/main" id="{00000000-0008-0000-1300-00001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3914414" y="1495426"/>
            <a:ext cx="342900" cy="342900"/>
          </a:xfrm>
          <a:prstGeom prst="rect">
            <a:avLst/>
          </a:prstGeom>
        </xdr:spPr>
      </xdr:pic>
    </xdr:grpSp>
    <xdr:clientData fPrintsWithSheet="0"/>
  </xdr:twoCellAnchor>
  <xdr:twoCellAnchor editAs="absolute">
    <xdr:from>
      <xdr:col>16</xdr:col>
      <xdr:colOff>47624</xdr:colOff>
      <xdr:row>3</xdr:row>
      <xdr:rowOff>76200</xdr:rowOff>
    </xdr:from>
    <xdr:to>
      <xdr:col>23</xdr:col>
      <xdr:colOff>85725</xdr:colOff>
      <xdr:row>4</xdr:row>
      <xdr:rowOff>190650</xdr:rowOff>
    </xdr:to>
    <xdr:grpSp>
      <xdr:nvGrpSpPr>
        <xdr:cNvPr id="25" name="Agrupar 24">
          <a:extLst>
            <a:ext uri="{FF2B5EF4-FFF2-40B4-BE49-F238E27FC236}">
              <a16:creationId xmlns:a16="http://schemas.microsoft.com/office/drawing/2014/main" id="{00000000-0008-0000-1300-000019000000}"/>
            </a:ext>
          </a:extLst>
        </xdr:cNvPr>
        <xdr:cNvGrpSpPr>
          <a:grpSpLocks noChangeAspect="1"/>
        </xdr:cNvGrpSpPr>
      </xdr:nvGrpSpPr>
      <xdr:grpSpPr>
        <a:xfrm>
          <a:off x="3400424" y="704850"/>
          <a:ext cx="1571626" cy="324000"/>
          <a:chOff x="4171949" y="695325"/>
          <a:chExt cx="1385339" cy="342000"/>
        </a:xfrm>
      </xdr:grpSpPr>
      <xdr:sp macro="[0]!rel_funcao" textlink="">
        <xdr:nvSpPr>
          <xdr:cNvPr id="26" name="Retângulo: Cantos Arredondados 25">
            <a:extLst>
              <a:ext uri="{FF2B5EF4-FFF2-40B4-BE49-F238E27FC236}">
                <a16:creationId xmlns:a16="http://schemas.microsoft.com/office/drawing/2014/main" id="{00000000-0008-0000-1300-00001A000000}"/>
              </a:ext>
            </a:extLst>
          </xdr:cNvPr>
          <xdr:cNvSpPr>
            <a:spLocks/>
          </xdr:cNvSpPr>
        </xdr:nvSpPr>
        <xdr:spPr>
          <a:xfrm>
            <a:off x="4171949" y="742951"/>
            <a:ext cx="1385339" cy="285750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2200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      Funções </a:t>
            </a:r>
          </a:p>
        </xdr:txBody>
      </xdr:sp>
      <xdr:pic macro="[0]!rel_funcao">
        <xdr:nvPicPr>
          <xdr:cNvPr id="27" name="Gráfico 26" descr="Crachá de funcionário com preenchimento sólido">
            <a:extLst>
              <a:ext uri="{FF2B5EF4-FFF2-40B4-BE49-F238E27FC236}">
                <a16:creationId xmlns:a16="http://schemas.microsoft.com/office/drawing/2014/main" id="{00000000-0008-0000-1300-00001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4252363" y="695325"/>
            <a:ext cx="342000" cy="342000"/>
          </a:xfrm>
          <a:prstGeom prst="rect">
            <a:avLst/>
          </a:prstGeom>
          <a:effectLst/>
        </xdr:spPr>
      </xdr:pic>
    </xdr:grpSp>
    <xdr:clientData fPrintsWithSheet="0"/>
  </xdr:twoCellAnchor>
  <xdr:twoCellAnchor editAs="absolute">
    <xdr:from>
      <xdr:col>49</xdr:col>
      <xdr:colOff>167236</xdr:colOff>
      <xdr:row>0</xdr:row>
      <xdr:rowOff>66675</xdr:rowOff>
    </xdr:from>
    <xdr:to>
      <xdr:col>49</xdr:col>
      <xdr:colOff>167236</xdr:colOff>
      <xdr:row>2</xdr:row>
      <xdr:rowOff>168525</xdr:rowOff>
    </xdr:to>
    <xdr:cxnSp macro="">
      <xdr:nvCxnSpPr>
        <xdr:cNvPr id="28" name="Conector reto 27">
          <a:extLst>
            <a:ext uri="{FF2B5EF4-FFF2-40B4-BE49-F238E27FC236}">
              <a16:creationId xmlns:a16="http://schemas.microsoft.com/office/drawing/2014/main" id="{00000000-0008-0000-1300-00001C000000}"/>
            </a:ext>
          </a:extLst>
        </xdr:cNvPr>
        <xdr:cNvCxnSpPr>
          <a:cxnSpLocks noChangeAspect="1"/>
        </xdr:cNvCxnSpPr>
      </xdr:nvCxnSpPr>
      <xdr:spPr>
        <a:xfrm>
          <a:off x="10644736" y="66675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PrintsWithSheet="0"/>
  </xdr:twoCellAnchor>
  <xdr:twoCellAnchor editAs="absolute">
    <xdr:from>
      <xdr:col>43</xdr:col>
      <xdr:colOff>186287</xdr:colOff>
      <xdr:row>0</xdr:row>
      <xdr:rowOff>38099</xdr:rowOff>
    </xdr:from>
    <xdr:to>
      <xdr:col>48</xdr:col>
      <xdr:colOff>129137</xdr:colOff>
      <xdr:row>3</xdr:row>
      <xdr:rowOff>47624</xdr:rowOff>
    </xdr:to>
    <xdr:grpSp>
      <xdr:nvGrpSpPr>
        <xdr:cNvPr id="29" name="Agrupar 28">
          <a:extLst>
            <a:ext uri="{FF2B5EF4-FFF2-40B4-BE49-F238E27FC236}">
              <a16:creationId xmlns:a16="http://schemas.microsoft.com/office/drawing/2014/main" id="{00000000-0008-0000-1300-00001D000000}"/>
            </a:ext>
          </a:extLst>
        </xdr:cNvPr>
        <xdr:cNvGrpSpPr>
          <a:grpSpLocks noChangeAspect="1"/>
        </xdr:cNvGrpSpPr>
      </xdr:nvGrpSpPr>
      <xdr:grpSpPr>
        <a:xfrm>
          <a:off x="9406487" y="38099"/>
          <a:ext cx="990600" cy="638175"/>
          <a:chOff x="9406487" y="38099"/>
          <a:chExt cx="990600" cy="638175"/>
        </a:xfrm>
      </xdr:grpSpPr>
      <xdr:sp macro="[0]!manutencao1" textlink="">
        <xdr:nvSpPr>
          <xdr:cNvPr id="30" name="Retângulo: Cantos Arredondados 29">
            <a:extLst>
              <a:ext uri="{FF2B5EF4-FFF2-40B4-BE49-F238E27FC236}">
                <a16:creationId xmlns:a16="http://schemas.microsoft.com/office/drawing/2014/main" id="{00000000-0008-0000-1300-00001E000000}"/>
              </a:ext>
            </a:extLst>
          </xdr:cNvPr>
          <xdr:cNvSpPr>
            <a:spLocks/>
          </xdr:cNvSpPr>
        </xdr:nvSpPr>
        <xdr:spPr>
          <a:xfrm>
            <a:off x="9406487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Manutenção</a:t>
            </a:r>
          </a:p>
        </xdr:txBody>
      </xdr:sp>
      <xdr:pic macro="[0]!manutencao1">
        <xdr:nvPicPr>
          <xdr:cNvPr id="31" name="Gráfico 30" descr="Engrenagens com preenchimento sólido">
            <a:extLst>
              <a:ext uri="{FF2B5EF4-FFF2-40B4-BE49-F238E27FC236}">
                <a16:creationId xmlns:a16="http://schemas.microsoft.com/office/drawing/2014/main" id="{00000000-0008-0000-1300-00001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9667875" y="76200"/>
            <a:ext cx="417600" cy="369975"/>
          </a:xfrm>
          <a:prstGeom prst="rect">
            <a:avLst/>
          </a:prstGeom>
        </xdr:spPr>
      </xdr:pic>
    </xdr:grpSp>
    <xdr:clientData fPrintsWithSheet="0"/>
  </xdr:twoCellAnchor>
  <xdr:twoCellAnchor editAs="absolute">
    <xdr:from>
      <xdr:col>37</xdr:col>
      <xdr:colOff>33887</xdr:colOff>
      <xdr:row>0</xdr:row>
      <xdr:rowOff>38099</xdr:rowOff>
    </xdr:from>
    <xdr:to>
      <xdr:col>41</xdr:col>
      <xdr:colOff>52937</xdr:colOff>
      <xdr:row>3</xdr:row>
      <xdr:rowOff>47624</xdr:rowOff>
    </xdr:to>
    <xdr:grpSp>
      <xdr:nvGrpSpPr>
        <xdr:cNvPr id="32" name="Agrupar 31">
          <a:extLst>
            <a:ext uri="{FF2B5EF4-FFF2-40B4-BE49-F238E27FC236}">
              <a16:creationId xmlns:a16="http://schemas.microsoft.com/office/drawing/2014/main" id="{00000000-0008-0000-1300-000020000000}"/>
            </a:ext>
          </a:extLst>
        </xdr:cNvPr>
        <xdr:cNvGrpSpPr>
          <a:grpSpLocks noChangeAspect="1"/>
        </xdr:cNvGrpSpPr>
      </xdr:nvGrpSpPr>
      <xdr:grpSpPr>
        <a:xfrm>
          <a:off x="7863437" y="38099"/>
          <a:ext cx="990600" cy="638175"/>
          <a:chOff x="7863437" y="38099"/>
          <a:chExt cx="990600" cy="638175"/>
        </a:xfrm>
      </xdr:grpSpPr>
      <xdr:sp macro="[0]!grafico" textlink="">
        <xdr:nvSpPr>
          <xdr:cNvPr id="33" name="Retângulo: Cantos Arredondados 32">
            <a:extLst>
              <a:ext uri="{FF2B5EF4-FFF2-40B4-BE49-F238E27FC236}">
                <a16:creationId xmlns:a16="http://schemas.microsoft.com/office/drawing/2014/main" id="{00000000-0008-0000-1300-000021000000}"/>
              </a:ext>
            </a:extLst>
          </xdr:cNvPr>
          <xdr:cNvSpPr>
            <a:spLocks/>
          </xdr:cNvSpPr>
        </xdr:nvSpPr>
        <xdr:spPr>
          <a:xfrm>
            <a:off x="7863437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Dashboard</a:t>
            </a:r>
          </a:p>
        </xdr:txBody>
      </xdr:sp>
      <xdr:pic macro="[0]!grafico">
        <xdr:nvPicPr>
          <xdr:cNvPr id="34" name="Gráfico 33" descr="Velocímetro baixo com preenchimento sólido">
            <a:extLst>
              <a:ext uri="{FF2B5EF4-FFF2-40B4-BE49-F238E27FC236}">
                <a16:creationId xmlns:a16="http://schemas.microsoft.com/office/drawing/2014/main" id="{00000000-0008-0000-1300-00002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5"/>
              </a:ext>
            </a:extLst>
          </a:blip>
          <a:stretch>
            <a:fillRect/>
          </a:stretch>
        </xdr:blipFill>
        <xdr:spPr>
          <a:xfrm>
            <a:off x="8143875" y="38100"/>
            <a:ext cx="417600" cy="369975"/>
          </a:xfrm>
          <a:prstGeom prst="rect">
            <a:avLst/>
          </a:prstGeom>
        </xdr:spPr>
      </xdr:pic>
    </xdr:grpSp>
    <xdr:clientData fPrintsWithSheet="0"/>
  </xdr:twoCellAnchor>
  <xdr:twoCellAnchor editAs="absolute">
    <xdr:from>
      <xdr:col>29</xdr:col>
      <xdr:colOff>205337</xdr:colOff>
      <xdr:row>0</xdr:row>
      <xdr:rowOff>38099</xdr:rowOff>
    </xdr:from>
    <xdr:to>
      <xdr:col>34</xdr:col>
      <xdr:colOff>148187</xdr:colOff>
      <xdr:row>3</xdr:row>
      <xdr:rowOff>47624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00000000-0008-0000-1300-000023000000}"/>
            </a:ext>
          </a:extLst>
        </xdr:cNvPr>
        <xdr:cNvGrpSpPr>
          <a:grpSpLocks noChangeAspect="1"/>
        </xdr:cNvGrpSpPr>
      </xdr:nvGrpSpPr>
      <xdr:grpSpPr>
        <a:xfrm>
          <a:off x="6348962" y="38099"/>
          <a:ext cx="990600" cy="638175"/>
          <a:chOff x="6348962" y="38099"/>
          <a:chExt cx="990600" cy="638175"/>
        </a:xfrm>
      </xdr:grpSpPr>
      <xdr:sp macro="[0]!fluxo_caixa" textlink="">
        <xdr:nvSpPr>
          <xdr:cNvPr id="36" name="Retângulo: Cantos Arredondados 35">
            <a:extLst>
              <a:ext uri="{FF2B5EF4-FFF2-40B4-BE49-F238E27FC236}">
                <a16:creationId xmlns:a16="http://schemas.microsoft.com/office/drawing/2014/main" id="{00000000-0008-0000-1300-000024000000}"/>
              </a:ext>
            </a:extLst>
          </xdr:cNvPr>
          <xdr:cNvSpPr>
            <a:spLocks/>
          </xdr:cNvSpPr>
        </xdr:nvSpPr>
        <xdr:spPr>
          <a:xfrm>
            <a:off x="6348962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Fluxo</a:t>
            </a:r>
            <a:r>
              <a:rPr lang="pt-BR" sz="1100" baseline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Caixa</a:t>
            </a:r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 macro="[0]!fluxo_caixa">
        <xdr:nvPicPr>
          <xdr:cNvPr id="37" name="Gráfico 36" descr="Registrar">
            <a:extLst>
              <a:ext uri="{FF2B5EF4-FFF2-40B4-BE49-F238E27FC236}">
                <a16:creationId xmlns:a16="http://schemas.microsoft.com/office/drawing/2014/main" id="{00000000-0008-0000-1300-00002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7"/>
              </a:ext>
            </a:extLst>
          </a:blip>
          <a:stretch>
            <a:fillRect/>
          </a:stretch>
        </xdr:blipFill>
        <xdr:spPr>
          <a:xfrm>
            <a:off x="6657975" y="85725"/>
            <a:ext cx="371475" cy="371475"/>
          </a:xfrm>
          <a:prstGeom prst="rect">
            <a:avLst/>
          </a:prstGeom>
        </xdr:spPr>
      </xdr:pic>
    </xdr:grpSp>
    <xdr:clientData fPrintsWithSheet="0"/>
  </xdr:twoCellAnchor>
  <xdr:twoCellAnchor editAs="absolute">
    <xdr:from>
      <xdr:col>23</xdr:col>
      <xdr:colOff>200025</xdr:colOff>
      <xdr:row>3</xdr:row>
      <xdr:rowOff>88125</xdr:rowOff>
    </xdr:from>
    <xdr:to>
      <xdr:col>31</xdr:col>
      <xdr:colOff>95251</xdr:colOff>
      <xdr:row>4</xdr:row>
      <xdr:rowOff>202575</xdr:rowOff>
    </xdr:to>
    <xdr:grpSp>
      <xdr:nvGrpSpPr>
        <xdr:cNvPr id="38" name="Agrupar 37">
          <a:extLst>
            <a:ext uri="{FF2B5EF4-FFF2-40B4-BE49-F238E27FC236}">
              <a16:creationId xmlns:a16="http://schemas.microsoft.com/office/drawing/2014/main" id="{00000000-0008-0000-1300-000026000000}"/>
            </a:ext>
          </a:extLst>
        </xdr:cNvPr>
        <xdr:cNvGrpSpPr/>
      </xdr:nvGrpSpPr>
      <xdr:grpSpPr>
        <a:xfrm>
          <a:off x="5086350" y="716775"/>
          <a:ext cx="1571626" cy="324000"/>
          <a:chOff x="5086349" y="714375"/>
          <a:chExt cx="1571626" cy="324000"/>
        </a:xfrm>
      </xdr:grpSpPr>
      <xdr:sp macro="[0]!rel_fornec" textlink="">
        <xdr:nvSpPr>
          <xdr:cNvPr id="39" name="Retângulo: Cantos Arredondados 38">
            <a:extLst>
              <a:ext uri="{FF2B5EF4-FFF2-40B4-BE49-F238E27FC236}">
                <a16:creationId xmlns:a16="http://schemas.microsoft.com/office/drawing/2014/main" id="{00000000-0008-0000-1300-000027000000}"/>
              </a:ext>
            </a:extLst>
          </xdr:cNvPr>
          <xdr:cNvSpPr>
            <a:spLocks/>
          </xdr:cNvSpPr>
        </xdr:nvSpPr>
        <xdr:spPr>
          <a:xfrm>
            <a:off x="5086349" y="749971"/>
            <a:ext cx="1571626" cy="270711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2200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        Fornecedores</a:t>
            </a:r>
          </a:p>
        </xdr:txBody>
      </xdr:sp>
      <xdr:pic macro="[0]!rel_fornec">
        <xdr:nvPicPr>
          <xdr:cNvPr id="40" name="Gráfico 39" descr="Cidade">
            <a:extLst>
              <a:ext uri="{FF2B5EF4-FFF2-40B4-BE49-F238E27FC236}">
                <a16:creationId xmlns:a16="http://schemas.microsoft.com/office/drawing/2014/main" id="{00000000-0008-0000-1300-00002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9"/>
              </a:ext>
            </a:extLst>
          </a:blip>
          <a:stretch>
            <a:fillRect/>
          </a:stretch>
        </xdr:blipFill>
        <xdr:spPr>
          <a:xfrm>
            <a:off x="5219700" y="714375"/>
            <a:ext cx="324000" cy="324000"/>
          </a:xfrm>
          <a:prstGeom prst="rect">
            <a:avLst/>
          </a:prstGeom>
          <a:effectLst/>
        </xdr:spPr>
      </xdr:pic>
    </xdr:grpSp>
    <xdr:clientData fPrintsWithSheet="0"/>
  </xdr:twoCellAnchor>
  <xdr:twoCellAnchor editAs="absolute">
    <xdr:from>
      <xdr:col>31</xdr:col>
      <xdr:colOff>190500</xdr:colOff>
      <xdr:row>3</xdr:row>
      <xdr:rowOff>85725</xdr:rowOff>
    </xdr:from>
    <xdr:to>
      <xdr:col>38</xdr:col>
      <xdr:colOff>152401</xdr:colOff>
      <xdr:row>5</xdr:row>
      <xdr:rowOff>11925</xdr:rowOff>
    </xdr:to>
    <xdr:grpSp>
      <xdr:nvGrpSpPr>
        <xdr:cNvPr id="41" name="Agrupar 40">
          <a:extLst>
            <a:ext uri="{FF2B5EF4-FFF2-40B4-BE49-F238E27FC236}">
              <a16:creationId xmlns:a16="http://schemas.microsoft.com/office/drawing/2014/main" id="{00000000-0008-0000-1300-000029000000}"/>
            </a:ext>
          </a:extLst>
        </xdr:cNvPr>
        <xdr:cNvGrpSpPr/>
      </xdr:nvGrpSpPr>
      <xdr:grpSpPr>
        <a:xfrm>
          <a:off x="6753225" y="714375"/>
          <a:ext cx="1571626" cy="345300"/>
          <a:chOff x="6753224" y="711975"/>
          <a:chExt cx="1571626" cy="345300"/>
        </a:xfrm>
      </xdr:grpSpPr>
      <xdr:sp macro="[0]!rel_cliente" textlink="">
        <xdr:nvSpPr>
          <xdr:cNvPr id="42" name="Retângulo: Cantos Arredondados 41">
            <a:extLst>
              <a:ext uri="{FF2B5EF4-FFF2-40B4-BE49-F238E27FC236}">
                <a16:creationId xmlns:a16="http://schemas.microsoft.com/office/drawing/2014/main" id="{00000000-0008-0000-1300-00002A000000}"/>
              </a:ext>
            </a:extLst>
          </xdr:cNvPr>
          <xdr:cNvSpPr>
            <a:spLocks/>
          </xdr:cNvSpPr>
        </xdr:nvSpPr>
        <xdr:spPr>
          <a:xfrm>
            <a:off x="6753224" y="749971"/>
            <a:ext cx="1571626" cy="270711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2200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         Clientes</a:t>
            </a:r>
          </a:p>
        </xdr:txBody>
      </xdr:sp>
      <xdr:pic macro="[0]!rel_cliente">
        <xdr:nvPicPr>
          <xdr:cNvPr id="43" name="Gráfico 42" descr="Aperto de mãos">
            <a:extLst>
              <a:ext uri="{FF2B5EF4-FFF2-40B4-BE49-F238E27FC236}">
                <a16:creationId xmlns:a16="http://schemas.microsoft.com/office/drawing/2014/main" id="{00000000-0008-0000-1300-00002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1"/>
              </a:ext>
            </a:extLst>
          </a:blip>
          <a:stretch>
            <a:fillRect/>
          </a:stretch>
        </xdr:blipFill>
        <xdr:spPr>
          <a:xfrm>
            <a:off x="6912749" y="711975"/>
            <a:ext cx="411975" cy="345300"/>
          </a:xfrm>
          <a:prstGeom prst="rect">
            <a:avLst/>
          </a:prstGeom>
        </xdr:spPr>
      </xdr:pic>
    </xdr:grpSp>
    <xdr:clientData fPrintsWithSheet="0"/>
  </xdr:twoCellAnchor>
  <xdr:twoCellAnchor editAs="absolute">
    <xdr:from>
      <xdr:col>39</xdr:col>
      <xdr:colOff>19050</xdr:colOff>
      <xdr:row>3</xdr:row>
      <xdr:rowOff>95250</xdr:rowOff>
    </xdr:from>
    <xdr:to>
      <xdr:col>46</xdr:col>
      <xdr:colOff>123826</xdr:colOff>
      <xdr:row>5</xdr:row>
      <xdr:rowOff>150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id="{00000000-0008-0000-1300-000031000000}"/>
            </a:ext>
          </a:extLst>
        </xdr:cNvPr>
        <xdr:cNvGrpSpPr/>
      </xdr:nvGrpSpPr>
      <xdr:grpSpPr>
        <a:xfrm>
          <a:off x="8401050" y="723900"/>
          <a:ext cx="1571626" cy="324000"/>
          <a:chOff x="8401050" y="723900"/>
          <a:chExt cx="1571626" cy="324000"/>
        </a:xfrm>
      </xdr:grpSpPr>
      <xdr:sp macro="[0]!rel_etiqueta" textlink="">
        <xdr:nvSpPr>
          <xdr:cNvPr id="45" name="Retângulo: Cantos Arredondados 44">
            <a:extLst>
              <a:ext uri="{FF2B5EF4-FFF2-40B4-BE49-F238E27FC236}">
                <a16:creationId xmlns:a16="http://schemas.microsoft.com/office/drawing/2014/main" id="{00000000-0008-0000-1300-00002D000000}"/>
              </a:ext>
            </a:extLst>
          </xdr:cNvPr>
          <xdr:cNvSpPr>
            <a:spLocks/>
          </xdr:cNvSpPr>
        </xdr:nvSpPr>
        <xdr:spPr>
          <a:xfrm>
            <a:off x="8401050" y="752371"/>
            <a:ext cx="1571626" cy="270711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 b="1" u="none" baseline="0">
                <a:solidFill>
                  <a:schemeClr val="tx1"/>
                </a:solidFill>
                <a:latin typeface="+mn-lt"/>
                <a:ea typeface="+mn-ea"/>
                <a:cs typeface="+mn-cs"/>
              </a:rPr>
              <a:t>        </a:t>
            </a:r>
            <a:r>
              <a:rPr lang="pt-BR" sz="1100" b="1" u="sng" baseline="0">
                <a:solidFill>
                  <a:schemeClr val="tx1"/>
                </a:solidFill>
                <a:latin typeface="+mn-lt"/>
                <a:ea typeface="+mn-ea"/>
                <a:cs typeface="+mn-cs"/>
              </a:rPr>
              <a:t>ETIQ_CTPS</a:t>
            </a:r>
          </a:p>
        </xdr:txBody>
      </xdr:sp>
      <xdr:pic macro="[0]!rel_etiqueta">
        <xdr:nvPicPr>
          <xdr:cNvPr id="48" name="Gráfico 47" descr="Carteira">
            <a:extLst>
              <a:ext uri="{FF2B5EF4-FFF2-40B4-BE49-F238E27FC236}">
                <a16:creationId xmlns:a16="http://schemas.microsoft.com/office/drawing/2014/main" id="{00000000-0008-0000-1300-00003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3"/>
              </a:ext>
            </a:extLst>
          </a:blip>
          <a:stretch>
            <a:fillRect/>
          </a:stretch>
        </xdr:blipFill>
        <xdr:spPr>
          <a:xfrm>
            <a:off x="8496300" y="723900"/>
            <a:ext cx="324000" cy="324000"/>
          </a:xfrm>
          <a:prstGeom prst="rect">
            <a:avLst/>
          </a:prstGeom>
        </xdr:spPr>
      </xdr:pic>
    </xdr:grpSp>
    <xdr:clientData fPrintsWithSheet="0"/>
  </xdr:twoCellAnchor>
  <xdr:twoCellAnchor editAs="absolute">
    <xdr:from>
      <xdr:col>46</xdr:col>
      <xdr:colOff>200025</xdr:colOff>
      <xdr:row>3</xdr:row>
      <xdr:rowOff>114300</xdr:rowOff>
    </xdr:from>
    <xdr:to>
      <xdr:col>54</xdr:col>
      <xdr:colOff>95251</xdr:colOff>
      <xdr:row>4</xdr:row>
      <xdr:rowOff>184882</xdr:rowOff>
    </xdr:to>
    <xdr:grpSp>
      <xdr:nvGrpSpPr>
        <xdr:cNvPr id="52" name="Agrupar 51">
          <a:extLst>
            <a:ext uri="{FF2B5EF4-FFF2-40B4-BE49-F238E27FC236}">
              <a16:creationId xmlns:a16="http://schemas.microsoft.com/office/drawing/2014/main" id="{00000000-0008-0000-1300-000034000000}"/>
            </a:ext>
          </a:extLst>
        </xdr:cNvPr>
        <xdr:cNvGrpSpPr/>
      </xdr:nvGrpSpPr>
      <xdr:grpSpPr>
        <a:xfrm>
          <a:off x="10048875" y="742950"/>
          <a:ext cx="1571626" cy="280132"/>
          <a:chOff x="10048875" y="742950"/>
          <a:chExt cx="1571626" cy="280132"/>
        </a:xfrm>
      </xdr:grpSpPr>
      <xdr:sp macro="[0]!rel_epi" textlink="">
        <xdr:nvSpPr>
          <xdr:cNvPr id="53" name="Retângulo: Cantos Arredondados 52">
            <a:extLst>
              <a:ext uri="{FF2B5EF4-FFF2-40B4-BE49-F238E27FC236}">
                <a16:creationId xmlns:a16="http://schemas.microsoft.com/office/drawing/2014/main" id="{00000000-0008-0000-1300-000035000000}"/>
              </a:ext>
            </a:extLst>
          </xdr:cNvPr>
          <xdr:cNvSpPr>
            <a:spLocks/>
          </xdr:cNvSpPr>
        </xdr:nvSpPr>
        <xdr:spPr>
          <a:xfrm>
            <a:off x="10048875" y="752371"/>
            <a:ext cx="1571626" cy="270711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2200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      E.P.I.</a:t>
            </a:r>
          </a:p>
        </xdr:txBody>
      </xdr:sp>
      <xdr:pic macro="[0]!rel_epi">
        <xdr:nvPicPr>
          <xdr:cNvPr id="54" name="Gráfico 53" descr="Mão levantada">
            <a:extLst>
              <a:ext uri="{FF2B5EF4-FFF2-40B4-BE49-F238E27FC236}">
                <a16:creationId xmlns:a16="http://schemas.microsoft.com/office/drawing/2014/main" id="{00000000-0008-0000-1300-00003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5"/>
              </a:ext>
            </a:extLst>
          </a:blip>
          <a:stretch>
            <a:fillRect/>
          </a:stretch>
        </xdr:blipFill>
        <xdr:spPr>
          <a:xfrm>
            <a:off x="10201275" y="742950"/>
            <a:ext cx="266700" cy="266700"/>
          </a:xfrm>
          <a:prstGeom prst="rect">
            <a:avLst/>
          </a:prstGeom>
        </xdr:spPr>
      </xdr:pic>
    </xdr:grpSp>
    <xdr:clientData fPrintsWithSheet="0"/>
  </xdr:twoCellAnchor>
  <xdr:twoCellAnchor>
    <xdr:from>
      <xdr:col>0</xdr:col>
      <xdr:colOff>9525</xdr:colOff>
      <xdr:row>0</xdr:row>
      <xdr:rowOff>85725</xdr:rowOff>
    </xdr:from>
    <xdr:to>
      <xdr:col>8</xdr:col>
      <xdr:colOff>26829</xdr:colOff>
      <xdr:row>4</xdr:row>
      <xdr:rowOff>56314</xdr:rowOff>
    </xdr:to>
    <xdr:grpSp>
      <xdr:nvGrpSpPr>
        <xdr:cNvPr id="56" name="Agrupar 55">
          <a:extLst>
            <a:ext uri="{FF2B5EF4-FFF2-40B4-BE49-F238E27FC236}">
              <a16:creationId xmlns:a16="http://schemas.microsoft.com/office/drawing/2014/main" id="{00000000-0008-0000-1300-000038000000}"/>
            </a:ext>
          </a:extLst>
        </xdr:cNvPr>
        <xdr:cNvGrpSpPr/>
      </xdr:nvGrpSpPr>
      <xdr:grpSpPr>
        <a:xfrm>
          <a:off x="9525" y="85725"/>
          <a:ext cx="1693704" cy="808789"/>
          <a:chOff x="1519281" y="1759058"/>
          <a:chExt cx="8754120" cy="1738273"/>
        </a:xfrm>
      </xdr:grpSpPr>
      <xdr:sp macro="" textlink="">
        <xdr:nvSpPr>
          <xdr:cNvPr id="57" name="Retângulo 56">
            <a:extLst>
              <a:ext uri="{FF2B5EF4-FFF2-40B4-BE49-F238E27FC236}">
                <a16:creationId xmlns:a16="http://schemas.microsoft.com/office/drawing/2014/main" id="{00000000-0008-0000-1300-000039000000}"/>
              </a:ext>
            </a:extLst>
          </xdr:cNvPr>
          <xdr:cNvSpPr/>
        </xdr:nvSpPr>
        <xdr:spPr>
          <a:xfrm>
            <a:off x="3959188" y="1759058"/>
            <a:ext cx="4480405" cy="576593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marL="0" indent="0" algn="ctr"/>
            <a:r>
              <a:rPr lang="pt-BR" sz="1050" b="1" cap="none" spc="0">
                <a:ln w="10160">
                  <a:noFill/>
                  <a:prstDash val="solid"/>
                </a:ln>
                <a:solidFill>
                  <a:schemeClr val="bg1">
                    <a:lumMod val="65000"/>
                  </a:schemeClr>
                </a:solidFill>
                <a:effectLst>
                  <a:outerShdw blurRad="38100" dist="22860" dir="5400000" algn="tl" rotWithShape="0">
                    <a:srgbClr val="000000">
                      <a:alpha val="30000"/>
                    </a:srgbClr>
                  </a:outerShdw>
                </a:effectLst>
                <a:latin typeface="Teutonic No3" panose="02000000000000000000" pitchFamily="2" charset="0"/>
                <a:ea typeface="+mn-ea"/>
                <a:cs typeface="+mn-cs"/>
              </a:rPr>
              <a:t>Confeccoes</a:t>
            </a:r>
            <a:endParaRPr lang="pt-BR" sz="3200" b="1" cap="none" spc="0">
              <a:ln w="10160">
                <a:noFill/>
                <a:prstDash val="solid"/>
              </a:ln>
              <a:solidFill>
                <a:schemeClr val="bg1">
                  <a:lumMod val="65000"/>
                </a:schemeClr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Teutonic No3" panose="02000000000000000000" pitchFamily="2" charset="0"/>
              <a:ea typeface="+mn-ea"/>
              <a:cs typeface="+mn-cs"/>
            </a:endParaRPr>
          </a:p>
        </xdr:txBody>
      </xdr:sp>
      <xdr:sp macro="" textlink="">
        <xdr:nvSpPr>
          <xdr:cNvPr id="58" name="Retângulo 57">
            <a:extLst>
              <a:ext uri="{FF2B5EF4-FFF2-40B4-BE49-F238E27FC236}">
                <a16:creationId xmlns:a16="http://schemas.microsoft.com/office/drawing/2014/main" id="{00000000-0008-0000-1300-00003A000000}"/>
              </a:ext>
            </a:extLst>
          </xdr:cNvPr>
          <xdr:cNvSpPr/>
        </xdr:nvSpPr>
        <xdr:spPr>
          <a:xfrm>
            <a:off x="1519281" y="2147080"/>
            <a:ext cx="8754120" cy="1350251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3200" b="1" cap="none" spc="0">
                <a:ln w="10160">
                  <a:noFill/>
                  <a:prstDash val="solid"/>
                </a:ln>
                <a:solidFill>
                  <a:schemeClr val="bg1">
                    <a:lumMod val="65000"/>
                  </a:schemeClr>
                </a:solidFill>
                <a:effectLst>
                  <a:outerShdw blurRad="38100" dist="22860" dir="5400000" algn="tl" rotWithShape="0">
                    <a:srgbClr val="000000">
                      <a:alpha val="30000"/>
                    </a:srgbClr>
                  </a:outerShdw>
                </a:effectLst>
                <a:latin typeface="Teutonic No3" panose="02000000000000000000" pitchFamily="2" charset="0"/>
              </a:rPr>
              <a:t>Dedicar</a:t>
            </a:r>
            <a:endParaRPr lang="pt-BR" sz="4000" b="1" cap="none" spc="0">
              <a:ln w="10160">
                <a:noFill/>
                <a:prstDash val="solid"/>
              </a:ln>
              <a:solidFill>
                <a:schemeClr val="bg1">
                  <a:lumMod val="65000"/>
                </a:schemeClr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Teutonic No3" panose="02000000000000000000" pitchFamily="2" charset="0"/>
            </a:endParaRPr>
          </a:p>
        </xdr:txBody>
      </xdr:sp>
    </xdr:grpSp>
    <xdr:clientData/>
  </xdr:twoCellAnchor>
  <xdr:twoCellAnchor editAs="absolute">
    <xdr:from>
      <xdr:col>53</xdr:col>
      <xdr:colOff>47625</xdr:colOff>
      <xdr:row>5</xdr:row>
      <xdr:rowOff>38100</xdr:rowOff>
    </xdr:from>
    <xdr:to>
      <xdr:col>55</xdr:col>
      <xdr:colOff>161999</xdr:colOff>
      <xdr:row>7</xdr:row>
      <xdr:rowOff>95311</xdr:rowOff>
    </xdr:to>
    <xdr:pic macro="[0]!impressao">
      <xdr:nvPicPr>
        <xdr:cNvPr id="59" name="Imagem 58">
          <a:extLst>
            <a:ext uri="{FF2B5EF4-FFF2-40B4-BE49-F238E27FC236}">
              <a16:creationId xmlns:a16="http://schemas.microsoft.com/office/drawing/2014/main" id="{00000000-0008-0000-13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1363325" y="1085850"/>
          <a:ext cx="533474" cy="438211"/>
        </a:xfrm>
        <a:prstGeom prst="rect">
          <a:avLst/>
        </a:prstGeom>
      </xdr:spPr>
    </xdr:pic>
    <xdr:clientData fPrintsWithSheet="0"/>
  </xdr:twoCellAnchor>
  <xdr:twoCellAnchor editAs="absolute">
    <xdr:from>
      <xdr:col>50</xdr:col>
      <xdr:colOff>57150</xdr:colOff>
      <xdr:row>0</xdr:row>
      <xdr:rowOff>47625</xdr:rowOff>
    </xdr:from>
    <xdr:to>
      <xdr:col>55</xdr:col>
      <xdr:colOff>0</xdr:colOff>
      <xdr:row>3</xdr:row>
      <xdr:rowOff>57150</xdr:rowOff>
    </xdr:to>
    <xdr:grpSp>
      <xdr:nvGrpSpPr>
        <xdr:cNvPr id="55" name="Agrupar 54">
          <a:extLst>
            <a:ext uri="{FF2B5EF4-FFF2-40B4-BE49-F238E27FC236}">
              <a16:creationId xmlns:a16="http://schemas.microsoft.com/office/drawing/2014/main" id="{00000000-0008-0000-1300-000037000000}"/>
            </a:ext>
          </a:extLst>
        </xdr:cNvPr>
        <xdr:cNvGrpSpPr/>
      </xdr:nvGrpSpPr>
      <xdr:grpSpPr>
        <a:xfrm>
          <a:off x="10744200" y="47625"/>
          <a:ext cx="990600" cy="638175"/>
          <a:chOff x="10797137" y="47625"/>
          <a:chExt cx="990600" cy="638175"/>
        </a:xfrm>
      </xdr:grpSpPr>
      <xdr:sp macro="[0]!producao" textlink="">
        <xdr:nvSpPr>
          <xdr:cNvPr id="60" name="Retângulo: Cantos Arredondados 59">
            <a:extLst>
              <a:ext uri="{FF2B5EF4-FFF2-40B4-BE49-F238E27FC236}">
                <a16:creationId xmlns:a16="http://schemas.microsoft.com/office/drawing/2014/main" id="{00000000-0008-0000-1300-00003C000000}"/>
              </a:ext>
            </a:extLst>
          </xdr:cNvPr>
          <xdr:cNvSpPr>
            <a:spLocks/>
          </xdr:cNvSpPr>
        </xdr:nvSpPr>
        <xdr:spPr>
          <a:xfrm>
            <a:off x="10797137" y="47625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Produção</a:t>
            </a:r>
          </a:p>
        </xdr:txBody>
      </xdr:sp>
      <xdr:pic macro="[0]!producao">
        <xdr:nvPicPr>
          <xdr:cNvPr id="61" name="Imagem 60">
            <a:extLst>
              <a:ext uri="{FF2B5EF4-FFF2-40B4-BE49-F238E27FC236}">
                <a16:creationId xmlns:a16="http://schemas.microsoft.com/office/drawing/2014/main" id="{00000000-0008-0000-1300-00003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28">
                    <a14:imgEffect>
                      <a14:colorTemperature colorTemp="8284"/>
                    </a14:imgEffect>
                    <a14:imgEffect>
                      <a14:brightnessContrast bright="35000" contrast="4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10978486" y="104776"/>
            <a:ext cx="661064" cy="352424"/>
          </a:xfrm>
          <a:prstGeom prst="rect">
            <a:avLst/>
          </a:prstGeom>
          <a:noFill/>
          <a:ln>
            <a:noFill/>
          </a:ln>
        </xdr:spPr>
      </xdr:pic>
    </xdr:grp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19049</xdr:colOff>
      <xdr:row>0</xdr:row>
      <xdr:rowOff>0</xdr:rowOff>
    </xdr:from>
    <xdr:to>
      <xdr:col>17</xdr:col>
      <xdr:colOff>942975</xdr:colOff>
      <xdr:row>6</xdr:row>
      <xdr:rowOff>19050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>
          <a:spLocks noChangeAspect="1"/>
        </xdr:cNvSpPr>
      </xdr:nvSpPr>
      <xdr:spPr>
        <a:xfrm>
          <a:off x="19049" y="0"/>
          <a:ext cx="13554076" cy="12573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tile tx="0" ty="0" sx="100000" sy="100000" flip="none" algn="tl"/>
        </a:blip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 fPrintsWithSheet="0"/>
  </xdr:twoCellAnchor>
  <xdr:twoCellAnchor>
    <xdr:from>
      <xdr:col>0</xdr:col>
      <xdr:colOff>0</xdr:colOff>
      <xdr:row>0</xdr:row>
      <xdr:rowOff>0</xdr:rowOff>
    </xdr:from>
    <xdr:to>
      <xdr:col>16</xdr:col>
      <xdr:colOff>157709</xdr:colOff>
      <xdr:row>5</xdr:row>
      <xdr:rowOff>9525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00000000-0008-0000-1400-000014000000}"/>
            </a:ext>
          </a:extLst>
        </xdr:cNvPr>
        <xdr:cNvGrpSpPr/>
      </xdr:nvGrpSpPr>
      <xdr:grpSpPr>
        <a:xfrm>
          <a:off x="0" y="0"/>
          <a:ext cx="12140159" cy="1057275"/>
          <a:chOff x="0" y="0"/>
          <a:chExt cx="12140159" cy="1057275"/>
        </a:xfrm>
        <a:solidFill>
          <a:srgbClr val="002060"/>
        </a:solidFill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>
            <a:spLocks noChangeAspect="1"/>
          </xdr:cNvSpPr>
        </xdr:nvSpPr>
        <xdr:spPr>
          <a:xfrm>
            <a:off x="0" y="0"/>
            <a:ext cx="11757024" cy="1057275"/>
          </a:xfrm>
          <a:prstGeom prst="rect">
            <a:avLst/>
          </a:prstGeom>
          <a:grp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4" name="Fluxograma: Atraso 3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>
            <a:spLocks noChangeAspect="1"/>
          </xdr:cNvSpPr>
        </xdr:nvSpPr>
        <xdr:spPr>
          <a:xfrm>
            <a:off x="11757024" y="9525"/>
            <a:ext cx="383135" cy="1047750"/>
          </a:xfrm>
          <a:prstGeom prst="flowChartDelay">
            <a:avLst/>
          </a:prstGeom>
          <a:grp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 editAs="absolute">
    <xdr:from>
      <xdr:col>3</xdr:col>
      <xdr:colOff>465687</xdr:colOff>
      <xdr:row>0</xdr:row>
      <xdr:rowOff>38099</xdr:rowOff>
    </xdr:from>
    <xdr:to>
      <xdr:col>4</xdr:col>
      <xdr:colOff>526012</xdr:colOff>
      <xdr:row>3</xdr:row>
      <xdr:rowOff>47624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pSpPr>
          <a:grpSpLocks noChangeAspect="1"/>
        </xdr:cNvGrpSpPr>
      </xdr:nvGrpSpPr>
      <xdr:grpSpPr>
        <a:xfrm>
          <a:off x="1913487" y="38099"/>
          <a:ext cx="993775" cy="638175"/>
          <a:chOff x="1843637" y="38099"/>
          <a:chExt cx="990600" cy="638175"/>
        </a:xfrm>
      </xdr:grpSpPr>
      <xdr:sp macro="[0]!menu_1" textlink="">
        <xdr:nvSpPr>
          <xdr:cNvPr id="6" name="Retângulo: Cantos Arredondados 5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SpPr>
            <a:spLocks/>
          </xdr:cNvSpPr>
        </xdr:nvSpPr>
        <xdr:spPr>
          <a:xfrm>
            <a:off x="1843637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Menu</a:t>
            </a:r>
          </a:p>
        </xdr:txBody>
      </xdr:sp>
      <xdr:pic macro="[0]!menu_1">
        <xdr:nvPicPr>
          <xdr:cNvPr id="7" name="Gráfico 6" descr="Início com preenchimento sólido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105536" y="38100"/>
            <a:ext cx="504000" cy="369976"/>
          </a:xfrm>
          <a:prstGeom prst="rect">
            <a:avLst/>
          </a:prstGeom>
        </xdr:spPr>
      </xdr:pic>
    </xdr:grpSp>
    <xdr:clientData fPrintsWithSheet="0"/>
  </xdr:twoCellAnchor>
  <xdr:twoCellAnchor editAs="absolute">
    <xdr:from>
      <xdr:col>3</xdr:col>
      <xdr:colOff>281536</xdr:colOff>
      <xdr:row>0</xdr:row>
      <xdr:rowOff>57150</xdr:rowOff>
    </xdr:from>
    <xdr:to>
      <xdr:col>3</xdr:col>
      <xdr:colOff>281536</xdr:colOff>
      <xdr:row>2</xdr:row>
      <xdr:rowOff>159000</xdr:rowOff>
    </xdr:to>
    <xdr:cxnSp macro="">
      <xdr:nvCxnSpPr>
        <xdr:cNvPr id="8" name="Conector reto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CxnSpPr>
          <a:cxnSpLocks noChangeAspect="1"/>
        </xdr:cNvCxnSpPr>
      </xdr:nvCxnSpPr>
      <xdr:spPr>
        <a:xfrm>
          <a:off x="1729336" y="57150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PrintsWithSheet="0"/>
  </xdr:twoCellAnchor>
  <xdr:twoCellAnchor editAs="absolute">
    <xdr:from>
      <xdr:col>4</xdr:col>
      <xdr:colOff>678411</xdr:colOff>
      <xdr:row>0</xdr:row>
      <xdr:rowOff>66675</xdr:rowOff>
    </xdr:from>
    <xdr:to>
      <xdr:col>4</xdr:col>
      <xdr:colOff>678411</xdr:colOff>
      <xdr:row>2</xdr:row>
      <xdr:rowOff>168525</xdr:rowOff>
    </xdr:to>
    <xdr:cxnSp macro="">
      <xdr:nvCxnSpPr>
        <xdr:cNvPr id="9" name="Conector reto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CxnSpPr>
          <a:cxnSpLocks noChangeAspect="1"/>
        </xdr:cNvCxnSpPr>
      </xdr:nvCxnSpPr>
      <xdr:spPr>
        <a:xfrm>
          <a:off x="3053311" y="66675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PrintsWithSheet="0"/>
  </xdr:twoCellAnchor>
  <xdr:twoCellAnchor editAs="absolute">
    <xdr:from>
      <xdr:col>6</xdr:col>
      <xdr:colOff>259311</xdr:colOff>
      <xdr:row>0</xdr:row>
      <xdr:rowOff>66675</xdr:rowOff>
    </xdr:from>
    <xdr:to>
      <xdr:col>6</xdr:col>
      <xdr:colOff>259311</xdr:colOff>
      <xdr:row>2</xdr:row>
      <xdr:rowOff>187575</xdr:rowOff>
    </xdr:to>
    <xdr:cxnSp macro="">
      <xdr:nvCxnSpPr>
        <xdr:cNvPr id="10" name="Conector reto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CxnSpPr>
          <a:cxnSpLocks noChangeAspect="1"/>
        </xdr:cNvCxnSpPr>
      </xdr:nvCxnSpPr>
      <xdr:spPr>
        <a:xfrm>
          <a:off x="4558261" y="66675"/>
          <a:ext cx="0" cy="54000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PrintsWithSheet="0"/>
  </xdr:twoCellAnchor>
  <xdr:twoCellAnchor editAs="absolute">
    <xdr:from>
      <xdr:col>8</xdr:col>
      <xdr:colOff>2136</xdr:colOff>
      <xdr:row>0</xdr:row>
      <xdr:rowOff>66675</xdr:rowOff>
    </xdr:from>
    <xdr:to>
      <xdr:col>8</xdr:col>
      <xdr:colOff>2136</xdr:colOff>
      <xdr:row>2</xdr:row>
      <xdr:rowOff>168525</xdr:rowOff>
    </xdr:to>
    <xdr:cxnSp macro="">
      <xdr:nvCxnSpPr>
        <xdr:cNvPr id="11" name="Conector reto 10">
          <a:extLst>
            <a:ext uri="{FF2B5EF4-FFF2-40B4-BE49-F238E27FC236}">
              <a16:creationId xmlns:a16="http://schemas.microsoft.com/office/drawing/2014/main" id="{00000000-0008-0000-1400-00000B000000}"/>
            </a:ext>
          </a:extLst>
        </xdr:cNvPr>
        <xdr:cNvCxnSpPr>
          <a:cxnSpLocks noChangeAspect="1"/>
        </xdr:cNvCxnSpPr>
      </xdr:nvCxnSpPr>
      <xdr:spPr>
        <a:xfrm>
          <a:off x="6063211" y="66675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PrintsWithSheet="0"/>
  </xdr:twoCellAnchor>
  <xdr:twoCellAnchor editAs="absolute">
    <xdr:from>
      <xdr:col>9</xdr:col>
      <xdr:colOff>691111</xdr:colOff>
      <xdr:row>0</xdr:row>
      <xdr:rowOff>66675</xdr:rowOff>
    </xdr:from>
    <xdr:to>
      <xdr:col>9</xdr:col>
      <xdr:colOff>691111</xdr:colOff>
      <xdr:row>2</xdr:row>
      <xdr:rowOff>168525</xdr:rowOff>
    </xdr:to>
    <xdr:cxnSp macro="">
      <xdr:nvCxnSpPr>
        <xdr:cNvPr id="12" name="Conector reto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CxnSpPr>
          <a:cxnSpLocks noChangeAspect="1"/>
        </xdr:cNvCxnSpPr>
      </xdr:nvCxnSpPr>
      <xdr:spPr>
        <a:xfrm>
          <a:off x="7587211" y="66675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PrintsWithSheet="0"/>
  </xdr:twoCellAnchor>
  <xdr:twoCellAnchor editAs="absolute">
    <xdr:from>
      <xdr:col>11</xdr:col>
      <xdr:colOff>481561</xdr:colOff>
      <xdr:row>0</xdr:row>
      <xdr:rowOff>66675</xdr:rowOff>
    </xdr:from>
    <xdr:to>
      <xdr:col>11</xdr:col>
      <xdr:colOff>481561</xdr:colOff>
      <xdr:row>2</xdr:row>
      <xdr:rowOff>168525</xdr:rowOff>
    </xdr:to>
    <xdr:cxnSp macro="">
      <xdr:nvCxnSpPr>
        <xdr:cNvPr id="13" name="Conector reto 12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CxnSpPr>
          <a:cxnSpLocks noChangeAspect="1"/>
        </xdr:cNvCxnSpPr>
      </xdr:nvCxnSpPr>
      <xdr:spPr>
        <a:xfrm>
          <a:off x="9092161" y="66675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PrintsWithSheet="0"/>
  </xdr:twoCellAnchor>
  <xdr:twoCellAnchor editAs="absolute">
    <xdr:from>
      <xdr:col>5</xdr:col>
      <xdr:colOff>59287</xdr:colOff>
      <xdr:row>0</xdr:row>
      <xdr:rowOff>38099</xdr:rowOff>
    </xdr:from>
    <xdr:to>
      <xdr:col>6</xdr:col>
      <xdr:colOff>14837</xdr:colOff>
      <xdr:row>3</xdr:row>
      <xdr:rowOff>47624</xdr:rowOff>
    </xdr:to>
    <xdr:grpSp>
      <xdr:nvGrpSpPr>
        <xdr:cNvPr id="14" name="Agrupar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pSpPr>
          <a:grpSpLocks noChangeAspect="1"/>
        </xdr:cNvGrpSpPr>
      </xdr:nvGrpSpPr>
      <xdr:grpSpPr>
        <a:xfrm>
          <a:off x="3326362" y="38099"/>
          <a:ext cx="993775" cy="638175"/>
          <a:chOff x="3320012" y="38099"/>
          <a:chExt cx="990600" cy="638175"/>
        </a:xfrm>
      </xdr:grpSpPr>
      <xdr:sp macro="[0]!menu_2" textlink="">
        <xdr:nvSpPr>
          <xdr:cNvPr id="15" name="Retângulo: Cantos Arredondados 14">
            <a:extLst>
              <a:ext uri="{FF2B5EF4-FFF2-40B4-BE49-F238E27FC236}">
                <a16:creationId xmlns:a16="http://schemas.microsoft.com/office/drawing/2014/main" id="{00000000-0008-0000-1400-00000F000000}"/>
              </a:ext>
            </a:extLst>
          </xdr:cNvPr>
          <xdr:cNvSpPr>
            <a:spLocks/>
          </xdr:cNvSpPr>
        </xdr:nvSpPr>
        <xdr:spPr>
          <a:xfrm>
            <a:off x="3320012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Cadastro</a:t>
            </a:r>
          </a:p>
        </xdr:txBody>
      </xdr:sp>
      <xdr:pic macro="[0]!menu_2">
        <xdr:nvPicPr>
          <xdr:cNvPr id="16" name="Gráfico 15" descr="Ciclo com pessoas com preenchimento sólido">
            <a:extLst>
              <a:ext uri="{FF2B5EF4-FFF2-40B4-BE49-F238E27FC236}">
                <a16:creationId xmlns:a16="http://schemas.microsoft.com/office/drawing/2014/main" id="{00000000-0008-0000-1400-000010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3577186" y="38100"/>
            <a:ext cx="504000" cy="370651"/>
          </a:xfrm>
          <a:prstGeom prst="rect">
            <a:avLst/>
          </a:prstGeom>
        </xdr:spPr>
      </xdr:pic>
    </xdr:grpSp>
    <xdr:clientData fPrintsWithSheet="0"/>
  </xdr:twoCellAnchor>
  <xdr:twoCellAnchor editAs="absolute">
    <xdr:from>
      <xdr:col>6</xdr:col>
      <xdr:colOff>532362</xdr:colOff>
      <xdr:row>0</xdr:row>
      <xdr:rowOff>38099</xdr:rowOff>
    </xdr:from>
    <xdr:to>
      <xdr:col>7</xdr:col>
      <xdr:colOff>640312</xdr:colOff>
      <xdr:row>3</xdr:row>
      <xdr:rowOff>47624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pSpPr>
          <a:grpSpLocks noChangeAspect="1"/>
        </xdr:cNvGrpSpPr>
      </xdr:nvGrpSpPr>
      <xdr:grpSpPr>
        <a:xfrm>
          <a:off x="4837662" y="38099"/>
          <a:ext cx="993775" cy="638175"/>
          <a:chOff x="4824962" y="38099"/>
          <a:chExt cx="990600" cy="638175"/>
        </a:xfrm>
      </xdr:grpSpPr>
      <xdr:sp macro="[0]!relatorios" textlink="">
        <xdr:nvSpPr>
          <xdr:cNvPr id="18" name="Retângulo: Cantos Arredondados 17">
            <a:extLst>
              <a:ext uri="{FF2B5EF4-FFF2-40B4-BE49-F238E27FC236}">
                <a16:creationId xmlns:a16="http://schemas.microsoft.com/office/drawing/2014/main" id="{00000000-0008-0000-1400-000012000000}"/>
              </a:ext>
            </a:extLst>
          </xdr:cNvPr>
          <xdr:cNvSpPr>
            <a:spLocks/>
          </xdr:cNvSpPr>
        </xdr:nvSpPr>
        <xdr:spPr>
          <a:xfrm>
            <a:off x="4824962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2000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Relatórios</a:t>
            </a:r>
          </a:p>
        </xdr:txBody>
      </xdr:sp>
      <xdr:pic macro="[0]!relatorios">
        <xdr:nvPicPr>
          <xdr:cNvPr id="19" name="Gráfico 18" descr="Pesquisa com preenchimento sólido">
            <a:extLst>
              <a:ext uri="{FF2B5EF4-FFF2-40B4-BE49-F238E27FC236}">
                <a16:creationId xmlns:a16="http://schemas.microsoft.com/office/drawing/2014/main" id="{00000000-0008-0000-14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5153025" y="76200"/>
            <a:ext cx="371475" cy="361950"/>
          </a:xfrm>
          <a:prstGeom prst="rect">
            <a:avLst/>
          </a:prstGeom>
          <a:effectLst/>
        </xdr:spPr>
      </xdr:pic>
    </xdr:grpSp>
    <xdr:clientData fPrintsWithSheet="0"/>
  </xdr:twoCellAnchor>
  <xdr:twoCellAnchor editAs="absolute">
    <xdr:from>
      <xdr:col>3</xdr:col>
      <xdr:colOff>329161</xdr:colOff>
      <xdr:row>3</xdr:row>
      <xdr:rowOff>95250</xdr:rowOff>
    </xdr:from>
    <xdr:to>
      <xdr:col>15</xdr:col>
      <xdr:colOff>384175</xdr:colOff>
      <xdr:row>4</xdr:row>
      <xdr:rowOff>200025</xdr:rowOff>
    </xdr:to>
    <xdr:sp macro="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00000000-0008-0000-1400-000015000000}"/>
            </a:ext>
          </a:extLst>
        </xdr:cNvPr>
        <xdr:cNvSpPr>
          <a:spLocks noChangeAspect="1"/>
        </xdr:cNvSpPr>
      </xdr:nvSpPr>
      <xdr:spPr>
        <a:xfrm>
          <a:off x="1776961" y="723900"/>
          <a:ext cx="10148339" cy="314325"/>
        </a:xfrm>
        <a:prstGeom prst="roundRect">
          <a:avLst>
            <a:gd name="adj" fmla="val 17778"/>
          </a:avLst>
        </a:prstGeom>
        <a:solidFill>
          <a:schemeClr val="bg1">
            <a:lumMod val="85000"/>
            <a:alpha val="30000"/>
          </a:schemeClr>
        </a:solidFill>
        <a:ln>
          <a:noFill/>
        </a:ln>
        <a:effectLst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ctr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 fPrintsWithSheet="0"/>
  </xdr:twoCellAnchor>
  <xdr:twoCellAnchor editAs="absolute">
    <xdr:from>
      <xdr:col>3</xdr:col>
      <xdr:colOff>450849</xdr:colOff>
      <xdr:row>3</xdr:row>
      <xdr:rowOff>95249</xdr:rowOff>
    </xdr:from>
    <xdr:to>
      <xdr:col>5</xdr:col>
      <xdr:colOff>2749</xdr:colOff>
      <xdr:row>5</xdr:row>
      <xdr:rowOff>149</xdr:rowOff>
    </xdr:to>
    <xdr:grpSp>
      <xdr:nvGrpSpPr>
        <xdr:cNvPr id="22" name="Agrupar 21">
          <a:extLst>
            <a:ext uri="{FF2B5EF4-FFF2-40B4-BE49-F238E27FC236}">
              <a16:creationId xmlns:a16="http://schemas.microsoft.com/office/drawing/2014/main" id="{00000000-0008-0000-1400-000016000000}"/>
            </a:ext>
          </a:extLst>
        </xdr:cNvPr>
        <xdr:cNvGrpSpPr>
          <a:grpSpLocks noChangeAspect="1"/>
        </xdr:cNvGrpSpPr>
      </xdr:nvGrpSpPr>
      <xdr:grpSpPr>
        <a:xfrm>
          <a:off x="1898649" y="723899"/>
          <a:ext cx="1371175" cy="324000"/>
          <a:chOff x="3853411" y="1495426"/>
          <a:chExt cx="1385339" cy="342900"/>
        </a:xfrm>
      </xdr:grpSpPr>
      <xdr:sp macro="[0]!rel_colab" textlink="">
        <xdr:nvSpPr>
          <xdr:cNvPr id="23" name="Retângulo: Cantos Arredondados 22">
            <a:extLst>
              <a:ext uri="{FF2B5EF4-FFF2-40B4-BE49-F238E27FC236}">
                <a16:creationId xmlns:a16="http://schemas.microsoft.com/office/drawing/2014/main" id="{00000000-0008-0000-1400-000017000000}"/>
              </a:ext>
            </a:extLst>
          </xdr:cNvPr>
          <xdr:cNvSpPr>
            <a:spLocks/>
          </xdr:cNvSpPr>
        </xdr:nvSpPr>
        <xdr:spPr>
          <a:xfrm>
            <a:off x="3853411" y="1524001"/>
            <a:ext cx="1385339" cy="285750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2200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         Colaboradores    </a:t>
            </a:r>
          </a:p>
        </xdr:txBody>
      </xdr:sp>
      <xdr:pic macro="[0]!rel_colab">
        <xdr:nvPicPr>
          <xdr:cNvPr id="24" name="Gráfico 23" descr="Usuários com preenchimento sólido">
            <a:extLst>
              <a:ext uri="{FF2B5EF4-FFF2-40B4-BE49-F238E27FC236}">
                <a16:creationId xmlns:a16="http://schemas.microsoft.com/office/drawing/2014/main" id="{00000000-0008-0000-1400-00001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3914414" y="1495426"/>
            <a:ext cx="342900" cy="342900"/>
          </a:xfrm>
          <a:prstGeom prst="rect">
            <a:avLst/>
          </a:prstGeom>
        </xdr:spPr>
      </xdr:pic>
    </xdr:grpSp>
    <xdr:clientData fPrintsWithSheet="0"/>
  </xdr:twoCellAnchor>
  <xdr:twoCellAnchor editAs="absolute">
    <xdr:from>
      <xdr:col>5</xdr:col>
      <xdr:colOff>139699</xdr:colOff>
      <xdr:row>3</xdr:row>
      <xdr:rowOff>76200</xdr:rowOff>
    </xdr:from>
    <xdr:to>
      <xdr:col>6</xdr:col>
      <xdr:colOff>679450</xdr:colOff>
      <xdr:row>4</xdr:row>
      <xdr:rowOff>190650</xdr:rowOff>
    </xdr:to>
    <xdr:grpSp>
      <xdr:nvGrpSpPr>
        <xdr:cNvPr id="25" name="Agrupar 24">
          <a:extLst>
            <a:ext uri="{FF2B5EF4-FFF2-40B4-BE49-F238E27FC236}">
              <a16:creationId xmlns:a16="http://schemas.microsoft.com/office/drawing/2014/main" id="{00000000-0008-0000-1400-000019000000}"/>
            </a:ext>
          </a:extLst>
        </xdr:cNvPr>
        <xdr:cNvGrpSpPr>
          <a:grpSpLocks noChangeAspect="1"/>
        </xdr:cNvGrpSpPr>
      </xdr:nvGrpSpPr>
      <xdr:grpSpPr>
        <a:xfrm>
          <a:off x="3406774" y="704850"/>
          <a:ext cx="1577976" cy="324000"/>
          <a:chOff x="4171949" y="695325"/>
          <a:chExt cx="1385339" cy="342000"/>
        </a:xfrm>
      </xdr:grpSpPr>
      <xdr:sp macro="[0]!rel_funcao" textlink="">
        <xdr:nvSpPr>
          <xdr:cNvPr id="26" name="Retângulo: Cantos Arredondados 25">
            <a:extLst>
              <a:ext uri="{FF2B5EF4-FFF2-40B4-BE49-F238E27FC236}">
                <a16:creationId xmlns:a16="http://schemas.microsoft.com/office/drawing/2014/main" id="{00000000-0008-0000-1400-00001A000000}"/>
              </a:ext>
            </a:extLst>
          </xdr:cNvPr>
          <xdr:cNvSpPr>
            <a:spLocks/>
          </xdr:cNvSpPr>
        </xdr:nvSpPr>
        <xdr:spPr>
          <a:xfrm>
            <a:off x="4171949" y="742951"/>
            <a:ext cx="1385339" cy="285750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2200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      Funções </a:t>
            </a:r>
          </a:p>
        </xdr:txBody>
      </xdr:sp>
      <xdr:pic macro="[0]!rel_funcao">
        <xdr:nvPicPr>
          <xdr:cNvPr id="27" name="Gráfico 26" descr="Crachá de funcionário com preenchimento sólido">
            <a:extLst>
              <a:ext uri="{FF2B5EF4-FFF2-40B4-BE49-F238E27FC236}">
                <a16:creationId xmlns:a16="http://schemas.microsoft.com/office/drawing/2014/main" id="{00000000-0008-0000-1400-00001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4252363" y="695325"/>
            <a:ext cx="342000" cy="342000"/>
          </a:xfrm>
          <a:prstGeom prst="rect">
            <a:avLst/>
          </a:prstGeom>
          <a:effectLst/>
        </xdr:spPr>
      </xdr:pic>
    </xdr:grpSp>
    <xdr:clientData fPrintsWithSheet="0"/>
  </xdr:twoCellAnchor>
  <xdr:twoCellAnchor editAs="absolute">
    <xdr:from>
      <xdr:col>14</xdr:col>
      <xdr:colOff>119611</xdr:colOff>
      <xdr:row>0</xdr:row>
      <xdr:rowOff>66675</xdr:rowOff>
    </xdr:from>
    <xdr:to>
      <xdr:col>14</xdr:col>
      <xdr:colOff>119611</xdr:colOff>
      <xdr:row>2</xdr:row>
      <xdr:rowOff>168525</xdr:rowOff>
    </xdr:to>
    <xdr:cxnSp macro="">
      <xdr:nvCxnSpPr>
        <xdr:cNvPr id="28" name="Conector reto 27">
          <a:extLst>
            <a:ext uri="{FF2B5EF4-FFF2-40B4-BE49-F238E27FC236}">
              <a16:creationId xmlns:a16="http://schemas.microsoft.com/office/drawing/2014/main" id="{00000000-0008-0000-1400-00001C000000}"/>
            </a:ext>
          </a:extLst>
        </xdr:cNvPr>
        <xdr:cNvCxnSpPr>
          <a:cxnSpLocks noChangeAspect="1"/>
        </xdr:cNvCxnSpPr>
      </xdr:nvCxnSpPr>
      <xdr:spPr>
        <a:xfrm>
          <a:off x="10644736" y="66675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PrintsWithSheet="0"/>
  </xdr:twoCellAnchor>
  <xdr:twoCellAnchor editAs="absolute">
    <xdr:from>
      <xdr:col>11</xdr:col>
      <xdr:colOff>795887</xdr:colOff>
      <xdr:row>0</xdr:row>
      <xdr:rowOff>38099</xdr:rowOff>
    </xdr:from>
    <xdr:to>
      <xdr:col>13</xdr:col>
      <xdr:colOff>71987</xdr:colOff>
      <xdr:row>3</xdr:row>
      <xdr:rowOff>47624</xdr:rowOff>
    </xdr:to>
    <xdr:grpSp>
      <xdr:nvGrpSpPr>
        <xdr:cNvPr id="29" name="Agrupar 28">
          <a:extLst>
            <a:ext uri="{FF2B5EF4-FFF2-40B4-BE49-F238E27FC236}">
              <a16:creationId xmlns:a16="http://schemas.microsoft.com/office/drawing/2014/main" id="{00000000-0008-0000-1400-00001D000000}"/>
            </a:ext>
          </a:extLst>
        </xdr:cNvPr>
        <xdr:cNvGrpSpPr>
          <a:grpSpLocks noChangeAspect="1"/>
        </xdr:cNvGrpSpPr>
      </xdr:nvGrpSpPr>
      <xdr:grpSpPr>
        <a:xfrm>
          <a:off x="9425537" y="38099"/>
          <a:ext cx="990600" cy="638175"/>
          <a:chOff x="9406487" y="38099"/>
          <a:chExt cx="990600" cy="638175"/>
        </a:xfrm>
      </xdr:grpSpPr>
      <xdr:sp macro="[0]!manutencao1" textlink="">
        <xdr:nvSpPr>
          <xdr:cNvPr id="30" name="Retângulo: Cantos Arredondados 29">
            <a:extLst>
              <a:ext uri="{FF2B5EF4-FFF2-40B4-BE49-F238E27FC236}">
                <a16:creationId xmlns:a16="http://schemas.microsoft.com/office/drawing/2014/main" id="{00000000-0008-0000-1400-00001E000000}"/>
              </a:ext>
            </a:extLst>
          </xdr:cNvPr>
          <xdr:cNvSpPr>
            <a:spLocks/>
          </xdr:cNvSpPr>
        </xdr:nvSpPr>
        <xdr:spPr>
          <a:xfrm>
            <a:off x="9406487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Manutenção</a:t>
            </a:r>
          </a:p>
        </xdr:txBody>
      </xdr:sp>
      <xdr:pic macro="[0]!manutencao1">
        <xdr:nvPicPr>
          <xdr:cNvPr id="31" name="Gráfico 30" descr="Engrenagens com preenchimento sólido">
            <a:extLst>
              <a:ext uri="{FF2B5EF4-FFF2-40B4-BE49-F238E27FC236}">
                <a16:creationId xmlns:a16="http://schemas.microsoft.com/office/drawing/2014/main" id="{00000000-0008-0000-1400-00001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9667875" y="76200"/>
            <a:ext cx="417600" cy="369975"/>
          </a:xfrm>
          <a:prstGeom prst="rect">
            <a:avLst/>
          </a:prstGeom>
        </xdr:spPr>
      </xdr:pic>
    </xdr:grpSp>
    <xdr:clientData fPrintsWithSheet="0"/>
  </xdr:twoCellAnchor>
  <xdr:twoCellAnchor editAs="absolute">
    <xdr:from>
      <xdr:col>10</xdr:col>
      <xdr:colOff>110087</xdr:colOff>
      <xdr:row>0</xdr:row>
      <xdr:rowOff>38099</xdr:rowOff>
    </xdr:from>
    <xdr:to>
      <xdr:col>11</xdr:col>
      <xdr:colOff>243437</xdr:colOff>
      <xdr:row>3</xdr:row>
      <xdr:rowOff>47624</xdr:rowOff>
    </xdr:to>
    <xdr:grpSp>
      <xdr:nvGrpSpPr>
        <xdr:cNvPr id="32" name="Agrupar 31">
          <a:extLst>
            <a:ext uri="{FF2B5EF4-FFF2-40B4-BE49-F238E27FC236}">
              <a16:creationId xmlns:a16="http://schemas.microsoft.com/office/drawing/2014/main" id="{00000000-0008-0000-1400-000020000000}"/>
            </a:ext>
          </a:extLst>
        </xdr:cNvPr>
        <xdr:cNvGrpSpPr>
          <a:grpSpLocks noChangeAspect="1"/>
        </xdr:cNvGrpSpPr>
      </xdr:nvGrpSpPr>
      <xdr:grpSpPr>
        <a:xfrm>
          <a:off x="7882487" y="38099"/>
          <a:ext cx="990600" cy="638175"/>
          <a:chOff x="7863437" y="38099"/>
          <a:chExt cx="990600" cy="638175"/>
        </a:xfrm>
      </xdr:grpSpPr>
      <xdr:sp macro="[0]!grafico" textlink="">
        <xdr:nvSpPr>
          <xdr:cNvPr id="33" name="Retângulo: Cantos Arredondados 32">
            <a:extLst>
              <a:ext uri="{FF2B5EF4-FFF2-40B4-BE49-F238E27FC236}">
                <a16:creationId xmlns:a16="http://schemas.microsoft.com/office/drawing/2014/main" id="{00000000-0008-0000-1400-000021000000}"/>
              </a:ext>
            </a:extLst>
          </xdr:cNvPr>
          <xdr:cNvSpPr>
            <a:spLocks/>
          </xdr:cNvSpPr>
        </xdr:nvSpPr>
        <xdr:spPr>
          <a:xfrm>
            <a:off x="7863437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Dashboard</a:t>
            </a:r>
          </a:p>
        </xdr:txBody>
      </xdr:sp>
      <xdr:pic macro="[0]!grafico">
        <xdr:nvPicPr>
          <xdr:cNvPr id="34" name="Gráfico 33" descr="Velocímetro baixo com preenchimento sólido">
            <a:extLst>
              <a:ext uri="{FF2B5EF4-FFF2-40B4-BE49-F238E27FC236}">
                <a16:creationId xmlns:a16="http://schemas.microsoft.com/office/drawing/2014/main" id="{00000000-0008-0000-1400-00002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5"/>
              </a:ext>
            </a:extLst>
          </a:blip>
          <a:stretch>
            <a:fillRect/>
          </a:stretch>
        </xdr:blipFill>
        <xdr:spPr>
          <a:xfrm>
            <a:off x="8143875" y="38100"/>
            <a:ext cx="417600" cy="369975"/>
          </a:xfrm>
          <a:prstGeom prst="rect">
            <a:avLst/>
          </a:prstGeom>
        </xdr:spPr>
      </xdr:pic>
    </xdr:grpSp>
    <xdr:clientData fPrintsWithSheet="0"/>
  </xdr:twoCellAnchor>
  <xdr:twoCellAnchor editAs="absolute">
    <xdr:from>
      <xdr:col>8</xdr:col>
      <xdr:colOff>284712</xdr:colOff>
      <xdr:row>0</xdr:row>
      <xdr:rowOff>38099</xdr:rowOff>
    </xdr:from>
    <xdr:to>
      <xdr:col>9</xdr:col>
      <xdr:colOff>440287</xdr:colOff>
      <xdr:row>3</xdr:row>
      <xdr:rowOff>47624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00000000-0008-0000-1400-000023000000}"/>
            </a:ext>
          </a:extLst>
        </xdr:cNvPr>
        <xdr:cNvGrpSpPr>
          <a:grpSpLocks noChangeAspect="1"/>
        </xdr:cNvGrpSpPr>
      </xdr:nvGrpSpPr>
      <xdr:grpSpPr>
        <a:xfrm>
          <a:off x="6361662" y="38099"/>
          <a:ext cx="993775" cy="638175"/>
          <a:chOff x="6348962" y="38099"/>
          <a:chExt cx="990600" cy="638175"/>
        </a:xfrm>
      </xdr:grpSpPr>
      <xdr:sp macro="[0]!fluxo_caixa" textlink="">
        <xdr:nvSpPr>
          <xdr:cNvPr id="36" name="Retângulo: Cantos Arredondados 35">
            <a:extLst>
              <a:ext uri="{FF2B5EF4-FFF2-40B4-BE49-F238E27FC236}">
                <a16:creationId xmlns:a16="http://schemas.microsoft.com/office/drawing/2014/main" id="{00000000-0008-0000-1400-000024000000}"/>
              </a:ext>
            </a:extLst>
          </xdr:cNvPr>
          <xdr:cNvSpPr>
            <a:spLocks/>
          </xdr:cNvSpPr>
        </xdr:nvSpPr>
        <xdr:spPr>
          <a:xfrm>
            <a:off x="6348962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Fluxo</a:t>
            </a:r>
            <a:r>
              <a:rPr lang="pt-BR" sz="1100" baseline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Caixa</a:t>
            </a:r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 macro="[0]!fluxo_caixa">
        <xdr:nvPicPr>
          <xdr:cNvPr id="37" name="Gráfico 36" descr="Registrar">
            <a:extLst>
              <a:ext uri="{FF2B5EF4-FFF2-40B4-BE49-F238E27FC236}">
                <a16:creationId xmlns:a16="http://schemas.microsoft.com/office/drawing/2014/main" id="{00000000-0008-0000-1400-00002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7"/>
              </a:ext>
            </a:extLst>
          </a:blip>
          <a:stretch>
            <a:fillRect/>
          </a:stretch>
        </xdr:blipFill>
        <xdr:spPr>
          <a:xfrm>
            <a:off x="6657975" y="85725"/>
            <a:ext cx="371475" cy="371475"/>
          </a:xfrm>
          <a:prstGeom prst="rect">
            <a:avLst/>
          </a:prstGeom>
        </xdr:spPr>
      </xdr:pic>
    </xdr:grpSp>
    <xdr:clientData fPrintsWithSheet="0"/>
  </xdr:twoCellAnchor>
  <xdr:twoCellAnchor editAs="absolute">
    <xdr:from>
      <xdr:col>6</xdr:col>
      <xdr:colOff>793750</xdr:colOff>
      <xdr:row>3</xdr:row>
      <xdr:rowOff>88125</xdr:rowOff>
    </xdr:from>
    <xdr:to>
      <xdr:col>8</xdr:col>
      <xdr:colOff>600076</xdr:colOff>
      <xdr:row>4</xdr:row>
      <xdr:rowOff>202575</xdr:rowOff>
    </xdr:to>
    <xdr:grpSp>
      <xdr:nvGrpSpPr>
        <xdr:cNvPr id="38" name="Agrupar 37">
          <a:extLst>
            <a:ext uri="{FF2B5EF4-FFF2-40B4-BE49-F238E27FC236}">
              <a16:creationId xmlns:a16="http://schemas.microsoft.com/office/drawing/2014/main" id="{00000000-0008-0000-1400-000026000000}"/>
            </a:ext>
          </a:extLst>
        </xdr:cNvPr>
        <xdr:cNvGrpSpPr/>
      </xdr:nvGrpSpPr>
      <xdr:grpSpPr>
        <a:xfrm>
          <a:off x="5099050" y="716775"/>
          <a:ext cx="1577976" cy="324000"/>
          <a:chOff x="5086349" y="714375"/>
          <a:chExt cx="1571626" cy="324000"/>
        </a:xfrm>
      </xdr:grpSpPr>
      <xdr:sp macro="[0]!rel_fornec" textlink="">
        <xdr:nvSpPr>
          <xdr:cNvPr id="39" name="Retângulo: Cantos Arredondados 38">
            <a:extLst>
              <a:ext uri="{FF2B5EF4-FFF2-40B4-BE49-F238E27FC236}">
                <a16:creationId xmlns:a16="http://schemas.microsoft.com/office/drawing/2014/main" id="{00000000-0008-0000-1400-000027000000}"/>
              </a:ext>
            </a:extLst>
          </xdr:cNvPr>
          <xdr:cNvSpPr>
            <a:spLocks/>
          </xdr:cNvSpPr>
        </xdr:nvSpPr>
        <xdr:spPr>
          <a:xfrm>
            <a:off x="5086349" y="749971"/>
            <a:ext cx="1571626" cy="270711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2200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        Fornecedores</a:t>
            </a:r>
          </a:p>
        </xdr:txBody>
      </xdr:sp>
      <xdr:pic macro="[0]!rel_fornec">
        <xdr:nvPicPr>
          <xdr:cNvPr id="40" name="Gráfico 39" descr="Cidade">
            <a:extLst>
              <a:ext uri="{FF2B5EF4-FFF2-40B4-BE49-F238E27FC236}">
                <a16:creationId xmlns:a16="http://schemas.microsoft.com/office/drawing/2014/main" id="{00000000-0008-0000-1400-00002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9"/>
              </a:ext>
            </a:extLst>
          </a:blip>
          <a:stretch>
            <a:fillRect/>
          </a:stretch>
        </xdr:blipFill>
        <xdr:spPr>
          <a:xfrm>
            <a:off x="5219700" y="714375"/>
            <a:ext cx="324000" cy="324000"/>
          </a:xfrm>
          <a:prstGeom prst="rect">
            <a:avLst/>
          </a:prstGeom>
          <a:effectLst/>
        </xdr:spPr>
      </xdr:pic>
    </xdr:grpSp>
    <xdr:clientData fPrintsWithSheet="0"/>
  </xdr:twoCellAnchor>
  <xdr:twoCellAnchor editAs="absolute">
    <xdr:from>
      <xdr:col>8</xdr:col>
      <xdr:colOff>695325</xdr:colOff>
      <xdr:row>3</xdr:row>
      <xdr:rowOff>85725</xdr:rowOff>
    </xdr:from>
    <xdr:to>
      <xdr:col>10</xdr:col>
      <xdr:colOff>571501</xdr:colOff>
      <xdr:row>5</xdr:row>
      <xdr:rowOff>11925</xdr:rowOff>
    </xdr:to>
    <xdr:grpSp>
      <xdr:nvGrpSpPr>
        <xdr:cNvPr id="41" name="Agrupar 40">
          <a:extLst>
            <a:ext uri="{FF2B5EF4-FFF2-40B4-BE49-F238E27FC236}">
              <a16:creationId xmlns:a16="http://schemas.microsoft.com/office/drawing/2014/main" id="{00000000-0008-0000-1400-000029000000}"/>
            </a:ext>
          </a:extLst>
        </xdr:cNvPr>
        <xdr:cNvGrpSpPr/>
      </xdr:nvGrpSpPr>
      <xdr:grpSpPr>
        <a:xfrm>
          <a:off x="6772275" y="714375"/>
          <a:ext cx="1571626" cy="345300"/>
          <a:chOff x="6753224" y="711975"/>
          <a:chExt cx="1571626" cy="345300"/>
        </a:xfrm>
      </xdr:grpSpPr>
      <xdr:sp macro="[0]!rel_cliente" textlink="">
        <xdr:nvSpPr>
          <xdr:cNvPr id="42" name="Retângulo: Cantos Arredondados 41">
            <a:extLst>
              <a:ext uri="{FF2B5EF4-FFF2-40B4-BE49-F238E27FC236}">
                <a16:creationId xmlns:a16="http://schemas.microsoft.com/office/drawing/2014/main" id="{00000000-0008-0000-1400-00002A000000}"/>
              </a:ext>
            </a:extLst>
          </xdr:cNvPr>
          <xdr:cNvSpPr>
            <a:spLocks/>
          </xdr:cNvSpPr>
        </xdr:nvSpPr>
        <xdr:spPr>
          <a:xfrm>
            <a:off x="6753224" y="749971"/>
            <a:ext cx="1571626" cy="270711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2200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         Clientes</a:t>
            </a:r>
          </a:p>
        </xdr:txBody>
      </xdr:sp>
      <xdr:pic macro="[0]!rel_cliente">
        <xdr:nvPicPr>
          <xdr:cNvPr id="43" name="Gráfico 42" descr="Aperto de mãos">
            <a:extLst>
              <a:ext uri="{FF2B5EF4-FFF2-40B4-BE49-F238E27FC236}">
                <a16:creationId xmlns:a16="http://schemas.microsoft.com/office/drawing/2014/main" id="{00000000-0008-0000-1400-00002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1"/>
              </a:ext>
            </a:extLst>
          </a:blip>
          <a:stretch>
            <a:fillRect/>
          </a:stretch>
        </xdr:blipFill>
        <xdr:spPr>
          <a:xfrm>
            <a:off x="6912749" y="711975"/>
            <a:ext cx="411975" cy="345300"/>
          </a:xfrm>
          <a:prstGeom prst="rect">
            <a:avLst/>
          </a:prstGeom>
        </xdr:spPr>
      </xdr:pic>
    </xdr:grpSp>
    <xdr:clientData fPrintsWithSheet="0"/>
  </xdr:twoCellAnchor>
  <xdr:twoCellAnchor editAs="absolute">
    <xdr:from>
      <xdr:col>2</xdr:col>
      <xdr:colOff>730250</xdr:colOff>
      <xdr:row>57</xdr:row>
      <xdr:rowOff>104775</xdr:rowOff>
    </xdr:from>
    <xdr:to>
      <xdr:col>6</xdr:col>
      <xdr:colOff>447675</xdr:colOff>
      <xdr:row>57</xdr:row>
      <xdr:rowOff>104775</xdr:rowOff>
    </xdr:to>
    <xdr:cxnSp macro="">
      <xdr:nvCxnSpPr>
        <xdr:cNvPr id="55" name="Conector reto 54">
          <a:extLst>
            <a:ext uri="{FF2B5EF4-FFF2-40B4-BE49-F238E27FC236}">
              <a16:creationId xmlns:a16="http://schemas.microsoft.com/office/drawing/2014/main" id="{00000000-0008-0000-1400-000037000000}"/>
            </a:ext>
          </a:extLst>
        </xdr:cNvPr>
        <xdr:cNvCxnSpPr/>
      </xdr:nvCxnSpPr>
      <xdr:spPr>
        <a:xfrm>
          <a:off x="1130300" y="13830300"/>
          <a:ext cx="362267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 fPrintsWithSheet="0"/>
  </xdr:twoCellAnchor>
  <xdr:twoCellAnchor editAs="absolute">
    <xdr:from>
      <xdr:col>8</xdr:col>
      <xdr:colOff>371475</xdr:colOff>
      <xdr:row>57</xdr:row>
      <xdr:rowOff>76200</xdr:rowOff>
    </xdr:from>
    <xdr:to>
      <xdr:col>12</xdr:col>
      <xdr:colOff>393700</xdr:colOff>
      <xdr:row>57</xdr:row>
      <xdr:rowOff>76200</xdr:rowOff>
    </xdr:to>
    <xdr:cxnSp macro="">
      <xdr:nvCxnSpPr>
        <xdr:cNvPr id="56" name="Conector reto 55">
          <a:extLst>
            <a:ext uri="{FF2B5EF4-FFF2-40B4-BE49-F238E27FC236}">
              <a16:creationId xmlns:a16="http://schemas.microsoft.com/office/drawing/2014/main" id="{00000000-0008-0000-1400-000038000000}"/>
            </a:ext>
          </a:extLst>
        </xdr:cNvPr>
        <xdr:cNvCxnSpPr/>
      </xdr:nvCxnSpPr>
      <xdr:spPr>
        <a:xfrm>
          <a:off x="6448425" y="13801725"/>
          <a:ext cx="343217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 fPrintsWithSheet="0"/>
  </xdr:twoCellAnchor>
  <xdr:twoCellAnchor editAs="absolute">
    <xdr:from>
      <xdr:col>1</xdr:col>
      <xdr:colOff>98425</xdr:colOff>
      <xdr:row>60</xdr:row>
      <xdr:rowOff>25400</xdr:rowOff>
    </xdr:from>
    <xdr:to>
      <xdr:col>13</xdr:col>
      <xdr:colOff>101600</xdr:colOff>
      <xdr:row>60</xdr:row>
      <xdr:rowOff>25400</xdr:rowOff>
    </xdr:to>
    <xdr:cxnSp macro="">
      <xdr:nvCxnSpPr>
        <xdr:cNvPr id="57" name="Conector reto 56">
          <a:extLst>
            <a:ext uri="{FF2B5EF4-FFF2-40B4-BE49-F238E27FC236}">
              <a16:creationId xmlns:a16="http://schemas.microsoft.com/office/drawing/2014/main" id="{00000000-0008-0000-1400-000039000000}"/>
            </a:ext>
          </a:extLst>
        </xdr:cNvPr>
        <xdr:cNvCxnSpPr/>
      </xdr:nvCxnSpPr>
      <xdr:spPr>
        <a:xfrm>
          <a:off x="241300" y="14322425"/>
          <a:ext cx="1020445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 fPrintsWithSheet="0"/>
  </xdr:twoCellAnchor>
  <xdr:twoCellAnchor editAs="absolute">
    <xdr:from>
      <xdr:col>1</xdr:col>
      <xdr:colOff>47625</xdr:colOff>
      <xdr:row>10</xdr:row>
      <xdr:rowOff>152400</xdr:rowOff>
    </xdr:from>
    <xdr:to>
      <xdr:col>13</xdr:col>
      <xdr:colOff>142875</xdr:colOff>
      <xdr:row>10</xdr:row>
      <xdr:rowOff>152400</xdr:rowOff>
    </xdr:to>
    <xdr:cxnSp macro="">
      <xdr:nvCxnSpPr>
        <xdr:cNvPr id="58" name="Conector reto 57">
          <a:extLst>
            <a:ext uri="{FF2B5EF4-FFF2-40B4-BE49-F238E27FC236}">
              <a16:creationId xmlns:a16="http://schemas.microsoft.com/office/drawing/2014/main" id="{00000000-0008-0000-1400-00003A000000}"/>
            </a:ext>
          </a:extLst>
        </xdr:cNvPr>
        <xdr:cNvCxnSpPr/>
      </xdr:nvCxnSpPr>
      <xdr:spPr>
        <a:xfrm>
          <a:off x="190500" y="2152650"/>
          <a:ext cx="1029652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 fPrintsWithSheet="0"/>
  </xdr:twoCellAnchor>
  <xdr:twoCellAnchor editAs="absolute">
    <xdr:from>
      <xdr:col>10</xdr:col>
      <xdr:colOff>643486</xdr:colOff>
      <xdr:row>3</xdr:row>
      <xdr:rowOff>95250</xdr:rowOff>
    </xdr:from>
    <xdr:to>
      <xdr:col>12</xdr:col>
      <xdr:colOff>500612</xdr:colOff>
      <xdr:row>5</xdr:row>
      <xdr:rowOff>150</xdr:rowOff>
    </xdr:to>
    <xdr:grpSp>
      <xdr:nvGrpSpPr>
        <xdr:cNvPr id="59" name="Agrupar 58">
          <a:extLst>
            <a:ext uri="{FF2B5EF4-FFF2-40B4-BE49-F238E27FC236}">
              <a16:creationId xmlns:a16="http://schemas.microsoft.com/office/drawing/2014/main" id="{00000000-0008-0000-1400-00003B000000}"/>
            </a:ext>
          </a:extLst>
        </xdr:cNvPr>
        <xdr:cNvGrpSpPr/>
      </xdr:nvGrpSpPr>
      <xdr:grpSpPr>
        <a:xfrm>
          <a:off x="8415886" y="723900"/>
          <a:ext cx="1571626" cy="324000"/>
          <a:chOff x="8401050" y="723900"/>
          <a:chExt cx="1571626" cy="324000"/>
        </a:xfrm>
      </xdr:grpSpPr>
      <xdr:sp macro="[0]!rel_etiqueta" textlink="">
        <xdr:nvSpPr>
          <xdr:cNvPr id="60" name="Retângulo: Cantos Arredondados 59">
            <a:extLst>
              <a:ext uri="{FF2B5EF4-FFF2-40B4-BE49-F238E27FC236}">
                <a16:creationId xmlns:a16="http://schemas.microsoft.com/office/drawing/2014/main" id="{00000000-0008-0000-1400-00003C000000}"/>
              </a:ext>
            </a:extLst>
          </xdr:cNvPr>
          <xdr:cNvSpPr>
            <a:spLocks/>
          </xdr:cNvSpPr>
        </xdr:nvSpPr>
        <xdr:spPr>
          <a:xfrm>
            <a:off x="8401050" y="752371"/>
            <a:ext cx="1571626" cy="270711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2200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       ETIQ_CTPS</a:t>
            </a:r>
          </a:p>
        </xdr:txBody>
      </xdr:sp>
      <xdr:pic macro="[0]!rel_etiqueta">
        <xdr:nvPicPr>
          <xdr:cNvPr id="61" name="Gráfico 60" descr="Carteira">
            <a:extLst>
              <a:ext uri="{FF2B5EF4-FFF2-40B4-BE49-F238E27FC236}">
                <a16:creationId xmlns:a16="http://schemas.microsoft.com/office/drawing/2014/main" id="{00000000-0008-0000-1400-00003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3"/>
              </a:ext>
            </a:extLst>
          </a:blip>
          <a:stretch>
            <a:fillRect/>
          </a:stretch>
        </xdr:blipFill>
        <xdr:spPr>
          <a:xfrm>
            <a:off x="8496300" y="723900"/>
            <a:ext cx="324000" cy="324000"/>
          </a:xfrm>
          <a:prstGeom prst="rect">
            <a:avLst/>
          </a:prstGeom>
        </xdr:spPr>
      </xdr:pic>
    </xdr:grpSp>
    <xdr:clientData/>
  </xdr:twoCellAnchor>
  <xdr:twoCellAnchor editAs="absolute">
    <xdr:from>
      <xdr:col>12</xdr:col>
      <xdr:colOff>581025</xdr:colOff>
      <xdr:row>3</xdr:row>
      <xdr:rowOff>114300</xdr:rowOff>
    </xdr:from>
    <xdr:to>
      <xdr:col>15</xdr:col>
      <xdr:colOff>85726</xdr:colOff>
      <xdr:row>4</xdr:row>
      <xdr:rowOff>184882</xdr:rowOff>
    </xdr:to>
    <xdr:grpSp>
      <xdr:nvGrpSpPr>
        <xdr:cNvPr id="65" name="Agrupar 64">
          <a:extLst>
            <a:ext uri="{FF2B5EF4-FFF2-40B4-BE49-F238E27FC236}">
              <a16:creationId xmlns:a16="http://schemas.microsoft.com/office/drawing/2014/main" id="{00000000-0008-0000-1400-000041000000}"/>
            </a:ext>
          </a:extLst>
        </xdr:cNvPr>
        <xdr:cNvGrpSpPr/>
      </xdr:nvGrpSpPr>
      <xdr:grpSpPr>
        <a:xfrm>
          <a:off x="10067925" y="742950"/>
          <a:ext cx="1571626" cy="280132"/>
          <a:chOff x="10048875" y="742950"/>
          <a:chExt cx="1571626" cy="280132"/>
        </a:xfrm>
      </xdr:grpSpPr>
      <xdr:sp macro="[0]!rel_epi" textlink="">
        <xdr:nvSpPr>
          <xdr:cNvPr id="66" name="Retângulo: Cantos Arredondados 65">
            <a:extLst>
              <a:ext uri="{FF2B5EF4-FFF2-40B4-BE49-F238E27FC236}">
                <a16:creationId xmlns:a16="http://schemas.microsoft.com/office/drawing/2014/main" id="{00000000-0008-0000-1400-000042000000}"/>
              </a:ext>
            </a:extLst>
          </xdr:cNvPr>
          <xdr:cNvSpPr>
            <a:spLocks/>
          </xdr:cNvSpPr>
        </xdr:nvSpPr>
        <xdr:spPr>
          <a:xfrm>
            <a:off x="10048875" y="752371"/>
            <a:ext cx="1571626" cy="270711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 b="1" u="sng" baseline="0">
                <a:solidFill>
                  <a:schemeClr val="tx1"/>
                </a:solidFill>
                <a:latin typeface="+mn-lt"/>
                <a:ea typeface="+mn-ea"/>
                <a:cs typeface="+mn-cs"/>
              </a:rPr>
              <a:t>       E.P.I.</a:t>
            </a:r>
          </a:p>
        </xdr:txBody>
      </xdr:sp>
      <xdr:pic macro="[0]!rel_epi">
        <xdr:nvPicPr>
          <xdr:cNvPr id="67" name="Gráfico 66" descr="Mão levantada">
            <a:extLst>
              <a:ext uri="{FF2B5EF4-FFF2-40B4-BE49-F238E27FC236}">
                <a16:creationId xmlns:a16="http://schemas.microsoft.com/office/drawing/2014/main" id="{00000000-0008-0000-1400-00004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5"/>
              </a:ext>
            </a:extLst>
          </a:blip>
          <a:stretch>
            <a:fillRect/>
          </a:stretch>
        </xdr:blipFill>
        <xdr:spPr>
          <a:xfrm>
            <a:off x="10201275" y="742950"/>
            <a:ext cx="266700" cy="2667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9525</xdr:colOff>
      <xdr:row>0</xdr:row>
      <xdr:rowOff>85725</xdr:rowOff>
    </xdr:from>
    <xdr:to>
      <xdr:col>3</xdr:col>
      <xdr:colOff>255429</xdr:colOff>
      <xdr:row>4</xdr:row>
      <xdr:rowOff>56314</xdr:rowOff>
    </xdr:to>
    <xdr:grpSp>
      <xdr:nvGrpSpPr>
        <xdr:cNvPr id="68" name="Agrupar 67">
          <a:extLst>
            <a:ext uri="{FF2B5EF4-FFF2-40B4-BE49-F238E27FC236}">
              <a16:creationId xmlns:a16="http://schemas.microsoft.com/office/drawing/2014/main" id="{00000000-0008-0000-1400-000044000000}"/>
            </a:ext>
          </a:extLst>
        </xdr:cNvPr>
        <xdr:cNvGrpSpPr/>
      </xdr:nvGrpSpPr>
      <xdr:grpSpPr>
        <a:xfrm>
          <a:off x="9525" y="85725"/>
          <a:ext cx="1693704" cy="808789"/>
          <a:chOff x="1519281" y="1759058"/>
          <a:chExt cx="8754120" cy="1738273"/>
        </a:xfrm>
      </xdr:grpSpPr>
      <xdr:sp macro="" textlink="">
        <xdr:nvSpPr>
          <xdr:cNvPr id="69" name="Retângulo 68">
            <a:extLst>
              <a:ext uri="{FF2B5EF4-FFF2-40B4-BE49-F238E27FC236}">
                <a16:creationId xmlns:a16="http://schemas.microsoft.com/office/drawing/2014/main" id="{00000000-0008-0000-1400-000045000000}"/>
              </a:ext>
            </a:extLst>
          </xdr:cNvPr>
          <xdr:cNvSpPr/>
        </xdr:nvSpPr>
        <xdr:spPr>
          <a:xfrm>
            <a:off x="3959188" y="1759058"/>
            <a:ext cx="4480405" cy="576593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marL="0" indent="0" algn="ctr"/>
            <a:r>
              <a:rPr lang="pt-BR" sz="1050" b="1" cap="none" spc="0">
                <a:ln w="10160">
                  <a:noFill/>
                  <a:prstDash val="solid"/>
                </a:ln>
                <a:solidFill>
                  <a:schemeClr val="bg1">
                    <a:lumMod val="65000"/>
                  </a:schemeClr>
                </a:solidFill>
                <a:effectLst>
                  <a:outerShdw blurRad="38100" dist="22860" dir="5400000" algn="tl" rotWithShape="0">
                    <a:srgbClr val="000000">
                      <a:alpha val="30000"/>
                    </a:srgbClr>
                  </a:outerShdw>
                </a:effectLst>
                <a:latin typeface="Teutonic No3" panose="02000000000000000000" pitchFamily="2" charset="0"/>
                <a:ea typeface="+mn-ea"/>
                <a:cs typeface="+mn-cs"/>
              </a:rPr>
              <a:t>Confeccoes</a:t>
            </a:r>
            <a:endParaRPr lang="pt-BR" sz="3200" b="1" cap="none" spc="0">
              <a:ln w="10160">
                <a:noFill/>
                <a:prstDash val="solid"/>
              </a:ln>
              <a:solidFill>
                <a:schemeClr val="bg1">
                  <a:lumMod val="65000"/>
                </a:schemeClr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Teutonic No3" panose="02000000000000000000" pitchFamily="2" charset="0"/>
              <a:ea typeface="+mn-ea"/>
              <a:cs typeface="+mn-cs"/>
            </a:endParaRPr>
          </a:p>
        </xdr:txBody>
      </xdr:sp>
      <xdr:sp macro="" textlink="">
        <xdr:nvSpPr>
          <xdr:cNvPr id="70" name="Retângulo 69">
            <a:extLst>
              <a:ext uri="{FF2B5EF4-FFF2-40B4-BE49-F238E27FC236}">
                <a16:creationId xmlns:a16="http://schemas.microsoft.com/office/drawing/2014/main" id="{00000000-0008-0000-1400-000046000000}"/>
              </a:ext>
            </a:extLst>
          </xdr:cNvPr>
          <xdr:cNvSpPr/>
        </xdr:nvSpPr>
        <xdr:spPr>
          <a:xfrm>
            <a:off x="1519281" y="2147080"/>
            <a:ext cx="8754120" cy="1350251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3200" b="1" cap="none" spc="0">
                <a:ln w="10160">
                  <a:noFill/>
                  <a:prstDash val="solid"/>
                </a:ln>
                <a:solidFill>
                  <a:schemeClr val="bg1">
                    <a:lumMod val="65000"/>
                  </a:schemeClr>
                </a:solidFill>
                <a:effectLst>
                  <a:outerShdw blurRad="38100" dist="22860" dir="5400000" algn="tl" rotWithShape="0">
                    <a:srgbClr val="000000">
                      <a:alpha val="30000"/>
                    </a:srgbClr>
                  </a:outerShdw>
                </a:effectLst>
                <a:latin typeface="Teutonic No3" panose="02000000000000000000" pitchFamily="2" charset="0"/>
              </a:rPr>
              <a:t>Dedicar</a:t>
            </a:r>
            <a:endParaRPr lang="pt-BR" sz="4000" b="1" cap="none" spc="0">
              <a:ln w="10160">
                <a:noFill/>
                <a:prstDash val="solid"/>
              </a:ln>
              <a:solidFill>
                <a:schemeClr val="bg1">
                  <a:lumMod val="65000"/>
                </a:schemeClr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Teutonic No3" panose="02000000000000000000" pitchFamily="2" charset="0"/>
            </a:endParaRPr>
          </a:p>
        </xdr:txBody>
      </xdr:sp>
    </xdr:grpSp>
    <xdr:clientData fPrintsWithSheet="0"/>
  </xdr:twoCellAnchor>
  <xdr:twoCellAnchor editAs="absolute">
    <xdr:from>
      <xdr:col>14</xdr:col>
      <xdr:colOff>885825</xdr:colOff>
      <xdr:row>5</xdr:row>
      <xdr:rowOff>47625</xdr:rowOff>
    </xdr:from>
    <xdr:to>
      <xdr:col>15</xdr:col>
      <xdr:colOff>409649</xdr:colOff>
      <xdr:row>7</xdr:row>
      <xdr:rowOff>104836</xdr:rowOff>
    </xdr:to>
    <xdr:pic macro="[0]!impressao">
      <xdr:nvPicPr>
        <xdr:cNvPr id="71" name="Imagem 70">
          <a:extLst>
            <a:ext uri="{FF2B5EF4-FFF2-40B4-BE49-F238E27FC236}">
              <a16:creationId xmlns:a16="http://schemas.microsoft.com/office/drawing/2014/main" id="{00000000-0008-0000-14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1430000" y="1095375"/>
          <a:ext cx="533474" cy="438211"/>
        </a:xfrm>
        <a:prstGeom prst="rect">
          <a:avLst/>
        </a:prstGeom>
      </xdr:spPr>
    </xdr:pic>
    <xdr:clientData fPrintsWithSheet="0"/>
  </xdr:twoCellAnchor>
  <xdr:twoCellAnchor editAs="absolute">
    <xdr:from>
      <xdr:col>14</xdr:col>
      <xdr:colOff>219075</xdr:colOff>
      <xdr:row>0</xdr:row>
      <xdr:rowOff>38100</xdr:rowOff>
    </xdr:from>
    <xdr:to>
      <xdr:col>15</xdr:col>
      <xdr:colOff>200025</xdr:colOff>
      <xdr:row>3</xdr:row>
      <xdr:rowOff>47625</xdr:rowOff>
    </xdr:to>
    <xdr:grpSp>
      <xdr:nvGrpSpPr>
        <xdr:cNvPr id="62" name="Agrupar 61">
          <a:extLst>
            <a:ext uri="{FF2B5EF4-FFF2-40B4-BE49-F238E27FC236}">
              <a16:creationId xmlns:a16="http://schemas.microsoft.com/office/drawing/2014/main" id="{00000000-0008-0000-1400-00003E000000}"/>
            </a:ext>
          </a:extLst>
        </xdr:cNvPr>
        <xdr:cNvGrpSpPr/>
      </xdr:nvGrpSpPr>
      <xdr:grpSpPr>
        <a:xfrm>
          <a:off x="10763250" y="38100"/>
          <a:ext cx="990600" cy="638175"/>
          <a:chOff x="10797137" y="47625"/>
          <a:chExt cx="990600" cy="638175"/>
        </a:xfrm>
      </xdr:grpSpPr>
      <xdr:sp macro="[0]!producao" textlink="">
        <xdr:nvSpPr>
          <xdr:cNvPr id="63" name="Retângulo: Cantos Arredondados 62">
            <a:extLst>
              <a:ext uri="{FF2B5EF4-FFF2-40B4-BE49-F238E27FC236}">
                <a16:creationId xmlns:a16="http://schemas.microsoft.com/office/drawing/2014/main" id="{00000000-0008-0000-1400-00003F000000}"/>
              </a:ext>
            </a:extLst>
          </xdr:cNvPr>
          <xdr:cNvSpPr>
            <a:spLocks/>
          </xdr:cNvSpPr>
        </xdr:nvSpPr>
        <xdr:spPr>
          <a:xfrm>
            <a:off x="10797137" y="47625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Produção</a:t>
            </a:r>
          </a:p>
        </xdr:txBody>
      </xdr:sp>
      <xdr:pic macro="[0]!producao">
        <xdr:nvPicPr>
          <xdr:cNvPr id="64" name="Imagem 63">
            <a:extLst>
              <a:ext uri="{FF2B5EF4-FFF2-40B4-BE49-F238E27FC236}">
                <a16:creationId xmlns:a16="http://schemas.microsoft.com/office/drawing/2014/main" id="{00000000-0008-0000-1400-00004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28">
                    <a14:imgEffect>
                      <a14:colorTemperature colorTemp="8284"/>
                    </a14:imgEffect>
                    <a14:imgEffect>
                      <a14:brightnessContrast bright="35000" contrast="4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10978486" y="104776"/>
            <a:ext cx="661064" cy="352424"/>
          </a:xfrm>
          <a:prstGeom prst="rect">
            <a:avLst/>
          </a:prstGeom>
          <a:noFill/>
          <a:ln>
            <a:noFill/>
          </a:ln>
        </xdr:spPr>
      </xdr:pic>
    </xdr:grp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19050</xdr:rowOff>
    </xdr:from>
    <xdr:to>
      <xdr:col>20</xdr:col>
      <xdr:colOff>219075</xdr:colOff>
      <xdr:row>33</xdr:row>
      <xdr:rowOff>171450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>
          <a:spLocks noChangeAspect="1"/>
        </xdr:cNvSpPr>
      </xdr:nvSpPr>
      <xdr:spPr>
        <a:xfrm>
          <a:off x="0" y="19050"/>
          <a:ext cx="12153900" cy="65913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tile tx="0" ty="0" sx="100000" sy="100000" flip="none" algn="tl"/>
        </a:blip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20</xdr:col>
      <xdr:colOff>186284</xdr:colOff>
      <xdr:row>5</xdr:row>
      <xdr:rowOff>9525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00000000-0008-0000-1500-000014000000}"/>
            </a:ext>
          </a:extLst>
        </xdr:cNvPr>
        <xdr:cNvGrpSpPr/>
      </xdr:nvGrpSpPr>
      <xdr:grpSpPr>
        <a:xfrm>
          <a:off x="0" y="0"/>
          <a:ext cx="12121109" cy="1057275"/>
          <a:chOff x="0" y="0"/>
          <a:chExt cx="12121109" cy="1057275"/>
        </a:xfrm>
        <a:solidFill>
          <a:srgbClr val="002060"/>
        </a:solidFill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00000000-0008-0000-1500-000003000000}"/>
              </a:ext>
            </a:extLst>
          </xdr:cNvPr>
          <xdr:cNvSpPr>
            <a:spLocks noChangeAspect="1"/>
          </xdr:cNvSpPr>
        </xdr:nvSpPr>
        <xdr:spPr>
          <a:xfrm>
            <a:off x="0" y="0"/>
            <a:ext cx="11744324" cy="1057275"/>
          </a:xfrm>
          <a:prstGeom prst="rect">
            <a:avLst/>
          </a:prstGeom>
          <a:grp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4" name="Fluxograma: Atraso 3">
            <a:extLst>
              <a:ext uri="{FF2B5EF4-FFF2-40B4-BE49-F238E27FC236}">
                <a16:creationId xmlns:a16="http://schemas.microsoft.com/office/drawing/2014/main" id="{00000000-0008-0000-1500-000004000000}"/>
              </a:ext>
            </a:extLst>
          </xdr:cNvPr>
          <xdr:cNvSpPr>
            <a:spLocks noChangeAspect="1"/>
          </xdr:cNvSpPr>
        </xdr:nvSpPr>
        <xdr:spPr>
          <a:xfrm>
            <a:off x="11744324" y="0"/>
            <a:ext cx="376785" cy="1047750"/>
          </a:xfrm>
          <a:prstGeom prst="flowChartDelay">
            <a:avLst/>
          </a:prstGeom>
          <a:grp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 editAs="absolute">
    <xdr:from>
      <xdr:col>3</xdr:col>
      <xdr:colOff>81512</xdr:colOff>
      <xdr:row>0</xdr:row>
      <xdr:rowOff>38099</xdr:rowOff>
    </xdr:from>
    <xdr:to>
      <xdr:col>4</xdr:col>
      <xdr:colOff>462512</xdr:colOff>
      <xdr:row>3</xdr:row>
      <xdr:rowOff>47624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00000000-0008-0000-1500-000005000000}"/>
            </a:ext>
          </a:extLst>
        </xdr:cNvPr>
        <xdr:cNvGrpSpPr>
          <a:grpSpLocks noChangeAspect="1"/>
        </xdr:cNvGrpSpPr>
      </xdr:nvGrpSpPr>
      <xdr:grpSpPr>
        <a:xfrm>
          <a:off x="1910312" y="38099"/>
          <a:ext cx="990600" cy="638175"/>
          <a:chOff x="1843637" y="38099"/>
          <a:chExt cx="990600" cy="638175"/>
        </a:xfrm>
      </xdr:grpSpPr>
      <xdr:sp macro="[0]!menu_1" textlink="">
        <xdr:nvSpPr>
          <xdr:cNvPr id="6" name="Retângulo: Cantos Arredondados 5">
            <a:extLst>
              <a:ext uri="{FF2B5EF4-FFF2-40B4-BE49-F238E27FC236}">
                <a16:creationId xmlns:a16="http://schemas.microsoft.com/office/drawing/2014/main" id="{00000000-0008-0000-1500-000006000000}"/>
              </a:ext>
            </a:extLst>
          </xdr:cNvPr>
          <xdr:cNvSpPr>
            <a:spLocks/>
          </xdr:cNvSpPr>
        </xdr:nvSpPr>
        <xdr:spPr>
          <a:xfrm>
            <a:off x="1843637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Menu</a:t>
            </a:r>
          </a:p>
        </xdr:txBody>
      </xdr:sp>
      <xdr:pic macro="[0]!menu_1">
        <xdr:nvPicPr>
          <xdr:cNvPr id="7" name="Gráfico 6" descr="Início com preenchimento sólido">
            <a:extLst>
              <a:ext uri="{FF2B5EF4-FFF2-40B4-BE49-F238E27FC236}">
                <a16:creationId xmlns:a16="http://schemas.microsoft.com/office/drawing/2014/main" id="{00000000-0008-0000-15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105536" y="38100"/>
            <a:ext cx="504000" cy="369976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510136</xdr:colOff>
      <xdr:row>0</xdr:row>
      <xdr:rowOff>57150</xdr:rowOff>
    </xdr:from>
    <xdr:to>
      <xdr:col>2</xdr:col>
      <xdr:colOff>510136</xdr:colOff>
      <xdr:row>2</xdr:row>
      <xdr:rowOff>159000</xdr:rowOff>
    </xdr:to>
    <xdr:cxnSp macro="">
      <xdr:nvCxnSpPr>
        <xdr:cNvPr id="8" name="Conector reto 7">
          <a:extLst>
            <a:ext uri="{FF2B5EF4-FFF2-40B4-BE49-F238E27FC236}">
              <a16:creationId xmlns:a16="http://schemas.microsoft.com/office/drawing/2014/main" id="{00000000-0008-0000-1500-000008000000}"/>
            </a:ext>
          </a:extLst>
        </xdr:cNvPr>
        <xdr:cNvCxnSpPr>
          <a:cxnSpLocks noChangeAspect="1"/>
        </xdr:cNvCxnSpPr>
      </xdr:nvCxnSpPr>
      <xdr:spPr>
        <a:xfrm>
          <a:off x="1729336" y="57150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5311</xdr:colOff>
      <xdr:row>0</xdr:row>
      <xdr:rowOff>66675</xdr:rowOff>
    </xdr:from>
    <xdr:to>
      <xdr:col>5</xdr:col>
      <xdr:colOff>5311</xdr:colOff>
      <xdr:row>2</xdr:row>
      <xdr:rowOff>168525</xdr:rowOff>
    </xdr:to>
    <xdr:cxnSp macro="">
      <xdr:nvCxnSpPr>
        <xdr:cNvPr id="9" name="Conector reto 8">
          <a:extLst>
            <a:ext uri="{FF2B5EF4-FFF2-40B4-BE49-F238E27FC236}">
              <a16:creationId xmlns:a16="http://schemas.microsoft.com/office/drawing/2014/main" id="{00000000-0008-0000-1500-000009000000}"/>
            </a:ext>
          </a:extLst>
        </xdr:cNvPr>
        <xdr:cNvCxnSpPr>
          <a:cxnSpLocks noChangeAspect="1"/>
        </xdr:cNvCxnSpPr>
      </xdr:nvCxnSpPr>
      <xdr:spPr>
        <a:xfrm>
          <a:off x="3053311" y="66675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7</xdr:col>
      <xdr:colOff>548236</xdr:colOff>
      <xdr:row>0</xdr:row>
      <xdr:rowOff>66675</xdr:rowOff>
    </xdr:from>
    <xdr:to>
      <xdr:col>7</xdr:col>
      <xdr:colOff>548236</xdr:colOff>
      <xdr:row>2</xdr:row>
      <xdr:rowOff>187575</xdr:rowOff>
    </xdr:to>
    <xdr:cxnSp macro="">
      <xdr:nvCxnSpPr>
        <xdr:cNvPr id="10" name="Conector reto 9">
          <a:extLst>
            <a:ext uri="{FF2B5EF4-FFF2-40B4-BE49-F238E27FC236}">
              <a16:creationId xmlns:a16="http://schemas.microsoft.com/office/drawing/2014/main" id="{00000000-0008-0000-1500-00000A000000}"/>
            </a:ext>
          </a:extLst>
        </xdr:cNvPr>
        <xdr:cNvCxnSpPr>
          <a:cxnSpLocks noChangeAspect="1"/>
        </xdr:cNvCxnSpPr>
      </xdr:nvCxnSpPr>
      <xdr:spPr>
        <a:xfrm>
          <a:off x="4558261" y="66675"/>
          <a:ext cx="0" cy="54000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224386</xdr:colOff>
      <xdr:row>0</xdr:row>
      <xdr:rowOff>66675</xdr:rowOff>
    </xdr:from>
    <xdr:to>
      <xdr:col>10</xdr:col>
      <xdr:colOff>224386</xdr:colOff>
      <xdr:row>2</xdr:row>
      <xdr:rowOff>168525</xdr:rowOff>
    </xdr:to>
    <xdr:cxnSp macro="">
      <xdr:nvCxnSpPr>
        <xdr:cNvPr id="11" name="Conector reto 10">
          <a:extLst>
            <a:ext uri="{FF2B5EF4-FFF2-40B4-BE49-F238E27FC236}">
              <a16:creationId xmlns:a16="http://schemas.microsoft.com/office/drawing/2014/main" id="{00000000-0008-0000-1500-00000B000000}"/>
            </a:ext>
          </a:extLst>
        </xdr:cNvPr>
        <xdr:cNvCxnSpPr>
          <a:cxnSpLocks noChangeAspect="1"/>
        </xdr:cNvCxnSpPr>
      </xdr:nvCxnSpPr>
      <xdr:spPr>
        <a:xfrm>
          <a:off x="6063211" y="66675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529186</xdr:colOff>
      <xdr:row>0</xdr:row>
      <xdr:rowOff>66675</xdr:rowOff>
    </xdr:from>
    <xdr:to>
      <xdr:col>12</xdr:col>
      <xdr:colOff>529186</xdr:colOff>
      <xdr:row>2</xdr:row>
      <xdr:rowOff>168525</xdr:rowOff>
    </xdr:to>
    <xdr:cxnSp macro="">
      <xdr:nvCxnSpPr>
        <xdr:cNvPr id="12" name="Conector reto 11">
          <a:extLst>
            <a:ext uri="{FF2B5EF4-FFF2-40B4-BE49-F238E27FC236}">
              <a16:creationId xmlns:a16="http://schemas.microsoft.com/office/drawing/2014/main" id="{00000000-0008-0000-1500-00000C000000}"/>
            </a:ext>
          </a:extLst>
        </xdr:cNvPr>
        <xdr:cNvCxnSpPr>
          <a:cxnSpLocks noChangeAspect="1"/>
        </xdr:cNvCxnSpPr>
      </xdr:nvCxnSpPr>
      <xdr:spPr>
        <a:xfrm>
          <a:off x="7587211" y="66675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205336</xdr:colOff>
      <xdr:row>0</xdr:row>
      <xdr:rowOff>66675</xdr:rowOff>
    </xdr:from>
    <xdr:to>
      <xdr:col>15</xdr:col>
      <xdr:colOff>205336</xdr:colOff>
      <xdr:row>2</xdr:row>
      <xdr:rowOff>168525</xdr:rowOff>
    </xdr:to>
    <xdr:cxnSp macro="">
      <xdr:nvCxnSpPr>
        <xdr:cNvPr id="13" name="Conector reto 12">
          <a:extLst>
            <a:ext uri="{FF2B5EF4-FFF2-40B4-BE49-F238E27FC236}">
              <a16:creationId xmlns:a16="http://schemas.microsoft.com/office/drawing/2014/main" id="{00000000-0008-0000-1500-00000D000000}"/>
            </a:ext>
          </a:extLst>
        </xdr:cNvPr>
        <xdr:cNvCxnSpPr>
          <a:cxnSpLocks noChangeAspect="1"/>
        </xdr:cNvCxnSpPr>
      </xdr:nvCxnSpPr>
      <xdr:spPr>
        <a:xfrm>
          <a:off x="9092161" y="66675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272012</xdr:colOff>
      <xdr:row>0</xdr:row>
      <xdr:rowOff>38099</xdr:rowOff>
    </xdr:from>
    <xdr:to>
      <xdr:col>7</xdr:col>
      <xdr:colOff>300587</xdr:colOff>
      <xdr:row>3</xdr:row>
      <xdr:rowOff>47624</xdr:rowOff>
    </xdr:to>
    <xdr:grpSp>
      <xdr:nvGrpSpPr>
        <xdr:cNvPr id="14" name="Agrupar 13">
          <a:extLst>
            <a:ext uri="{FF2B5EF4-FFF2-40B4-BE49-F238E27FC236}">
              <a16:creationId xmlns:a16="http://schemas.microsoft.com/office/drawing/2014/main" id="{00000000-0008-0000-1500-00000E000000}"/>
            </a:ext>
          </a:extLst>
        </xdr:cNvPr>
        <xdr:cNvGrpSpPr>
          <a:grpSpLocks noChangeAspect="1"/>
        </xdr:cNvGrpSpPr>
      </xdr:nvGrpSpPr>
      <xdr:grpSpPr>
        <a:xfrm>
          <a:off x="3320012" y="38099"/>
          <a:ext cx="990600" cy="638175"/>
          <a:chOff x="3320012" y="38099"/>
          <a:chExt cx="990600" cy="638175"/>
        </a:xfrm>
      </xdr:grpSpPr>
      <xdr:sp macro="[0]!menu_2" textlink="">
        <xdr:nvSpPr>
          <xdr:cNvPr id="15" name="Retângulo: Cantos Arredondados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SpPr>
            <a:spLocks/>
          </xdr:cNvSpPr>
        </xdr:nvSpPr>
        <xdr:spPr>
          <a:xfrm>
            <a:off x="3320012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Cadastro</a:t>
            </a:r>
          </a:p>
        </xdr:txBody>
      </xdr:sp>
      <xdr:pic macro="[0]!menu_2">
        <xdr:nvPicPr>
          <xdr:cNvPr id="16" name="Gráfico 15" descr="Ciclo com pessoas com preenchimento sólido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3577186" y="38100"/>
            <a:ext cx="504000" cy="370651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205337</xdr:colOff>
      <xdr:row>0</xdr:row>
      <xdr:rowOff>38099</xdr:rowOff>
    </xdr:from>
    <xdr:to>
      <xdr:col>9</xdr:col>
      <xdr:colOff>586337</xdr:colOff>
      <xdr:row>3</xdr:row>
      <xdr:rowOff>47624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>
          <a:grpSpLocks noChangeAspect="1"/>
        </xdr:cNvGrpSpPr>
      </xdr:nvGrpSpPr>
      <xdr:grpSpPr>
        <a:xfrm>
          <a:off x="4824962" y="38099"/>
          <a:ext cx="990600" cy="638175"/>
          <a:chOff x="4824962" y="38099"/>
          <a:chExt cx="990600" cy="638175"/>
        </a:xfrm>
      </xdr:grpSpPr>
      <xdr:sp macro="[0]!relatorios" textlink="">
        <xdr:nvSpPr>
          <xdr:cNvPr id="18" name="Retângulo: Cantos Arredondados 17">
            <a:extLst>
              <a:ext uri="{FF2B5EF4-FFF2-40B4-BE49-F238E27FC236}">
                <a16:creationId xmlns:a16="http://schemas.microsoft.com/office/drawing/2014/main" id="{00000000-0008-0000-1500-000012000000}"/>
              </a:ext>
            </a:extLst>
          </xdr:cNvPr>
          <xdr:cNvSpPr>
            <a:spLocks/>
          </xdr:cNvSpPr>
        </xdr:nvSpPr>
        <xdr:spPr>
          <a:xfrm>
            <a:off x="4824962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Relatórios</a:t>
            </a:r>
          </a:p>
        </xdr:txBody>
      </xdr:sp>
      <xdr:pic macro="[0]!relatorios">
        <xdr:nvPicPr>
          <xdr:cNvPr id="19" name="Gráfico 18" descr="Pesquisa com preenchimento sólido">
            <a:extLst>
              <a:ext uri="{FF2B5EF4-FFF2-40B4-BE49-F238E27FC236}">
                <a16:creationId xmlns:a16="http://schemas.microsoft.com/office/drawing/2014/main" id="{00000000-0008-0000-15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5153025" y="76200"/>
            <a:ext cx="371475" cy="361950"/>
          </a:xfrm>
          <a:prstGeom prst="rect">
            <a:avLst/>
          </a:prstGeom>
          <a:effectLst/>
        </xdr:spPr>
      </xdr:pic>
    </xdr:grpSp>
    <xdr:clientData/>
  </xdr:twoCellAnchor>
  <xdr:twoCellAnchor editAs="absolute">
    <xdr:from>
      <xdr:col>2</xdr:col>
      <xdr:colOff>557761</xdr:colOff>
      <xdr:row>3</xdr:row>
      <xdr:rowOff>95250</xdr:rowOff>
    </xdr:from>
    <xdr:to>
      <xdr:col>19</xdr:col>
      <xdr:colOff>600075</xdr:colOff>
      <xdr:row>4</xdr:row>
      <xdr:rowOff>200025</xdr:rowOff>
    </xdr:to>
    <xdr:sp macro="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SpPr>
          <a:spLocks noChangeAspect="1"/>
        </xdr:cNvSpPr>
      </xdr:nvSpPr>
      <xdr:spPr>
        <a:xfrm>
          <a:off x="1776961" y="723900"/>
          <a:ext cx="10148339" cy="314325"/>
        </a:xfrm>
        <a:prstGeom prst="roundRect">
          <a:avLst>
            <a:gd name="adj" fmla="val 17778"/>
          </a:avLst>
        </a:prstGeom>
        <a:solidFill>
          <a:schemeClr val="bg1">
            <a:lumMod val="85000"/>
            <a:alpha val="30000"/>
          </a:schemeClr>
        </a:solidFill>
        <a:ln>
          <a:noFill/>
        </a:ln>
        <a:effectLst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ctr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17</xdr:col>
      <xdr:colOff>538711</xdr:colOff>
      <xdr:row>0</xdr:row>
      <xdr:rowOff>66675</xdr:rowOff>
    </xdr:from>
    <xdr:to>
      <xdr:col>17</xdr:col>
      <xdr:colOff>538711</xdr:colOff>
      <xdr:row>2</xdr:row>
      <xdr:rowOff>168525</xdr:rowOff>
    </xdr:to>
    <xdr:cxnSp macro="">
      <xdr:nvCxnSpPr>
        <xdr:cNvPr id="28" name="Conector reto 27">
          <a:extLst>
            <a:ext uri="{FF2B5EF4-FFF2-40B4-BE49-F238E27FC236}">
              <a16:creationId xmlns:a16="http://schemas.microsoft.com/office/drawing/2014/main" id="{00000000-0008-0000-1500-00001C000000}"/>
            </a:ext>
          </a:extLst>
        </xdr:cNvPr>
        <xdr:cNvCxnSpPr>
          <a:cxnSpLocks noChangeAspect="1"/>
        </xdr:cNvCxnSpPr>
      </xdr:nvCxnSpPr>
      <xdr:spPr>
        <a:xfrm>
          <a:off x="10644736" y="66675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519662</xdr:colOff>
      <xdr:row>0</xdr:row>
      <xdr:rowOff>38099</xdr:rowOff>
    </xdr:from>
    <xdr:to>
      <xdr:col>17</xdr:col>
      <xdr:colOff>291062</xdr:colOff>
      <xdr:row>3</xdr:row>
      <xdr:rowOff>47624</xdr:rowOff>
    </xdr:to>
    <xdr:grpSp>
      <xdr:nvGrpSpPr>
        <xdr:cNvPr id="29" name="Agrupar 28">
          <a:extLst>
            <a:ext uri="{FF2B5EF4-FFF2-40B4-BE49-F238E27FC236}">
              <a16:creationId xmlns:a16="http://schemas.microsoft.com/office/drawing/2014/main" id="{00000000-0008-0000-1500-00001D000000}"/>
            </a:ext>
          </a:extLst>
        </xdr:cNvPr>
        <xdr:cNvGrpSpPr>
          <a:grpSpLocks noChangeAspect="1"/>
        </xdr:cNvGrpSpPr>
      </xdr:nvGrpSpPr>
      <xdr:grpSpPr>
        <a:xfrm>
          <a:off x="9406487" y="38099"/>
          <a:ext cx="990600" cy="638175"/>
          <a:chOff x="9406487" y="38099"/>
          <a:chExt cx="990600" cy="638175"/>
        </a:xfrm>
      </xdr:grpSpPr>
      <xdr:sp macro="[0]!manutencao1" textlink="">
        <xdr:nvSpPr>
          <xdr:cNvPr id="30" name="Retângulo: Cantos Arredondados 29">
            <a:extLst>
              <a:ext uri="{FF2B5EF4-FFF2-40B4-BE49-F238E27FC236}">
                <a16:creationId xmlns:a16="http://schemas.microsoft.com/office/drawing/2014/main" id="{00000000-0008-0000-1500-00001E000000}"/>
              </a:ext>
            </a:extLst>
          </xdr:cNvPr>
          <xdr:cNvSpPr>
            <a:spLocks/>
          </xdr:cNvSpPr>
        </xdr:nvSpPr>
        <xdr:spPr>
          <a:xfrm>
            <a:off x="9406487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Manutenção</a:t>
            </a:r>
          </a:p>
        </xdr:txBody>
      </xdr:sp>
      <xdr:pic macro="[0]!manutencao1">
        <xdr:nvPicPr>
          <xdr:cNvPr id="31" name="Gráfico 30" descr="Engrenagens com preenchimento sólido">
            <a:extLst>
              <a:ext uri="{FF2B5EF4-FFF2-40B4-BE49-F238E27FC236}">
                <a16:creationId xmlns:a16="http://schemas.microsoft.com/office/drawing/2014/main" id="{00000000-0008-0000-1500-00001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9667875" y="76200"/>
            <a:ext cx="417600" cy="369975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195812</xdr:colOff>
      <xdr:row>0</xdr:row>
      <xdr:rowOff>38099</xdr:rowOff>
    </xdr:from>
    <xdr:to>
      <xdr:col>14</xdr:col>
      <xdr:colOff>576812</xdr:colOff>
      <xdr:row>3</xdr:row>
      <xdr:rowOff>47624</xdr:rowOff>
    </xdr:to>
    <xdr:grpSp>
      <xdr:nvGrpSpPr>
        <xdr:cNvPr id="32" name="Agrupar 31">
          <a:extLst>
            <a:ext uri="{FF2B5EF4-FFF2-40B4-BE49-F238E27FC236}">
              <a16:creationId xmlns:a16="http://schemas.microsoft.com/office/drawing/2014/main" id="{00000000-0008-0000-1500-000020000000}"/>
            </a:ext>
          </a:extLst>
        </xdr:cNvPr>
        <xdr:cNvGrpSpPr>
          <a:grpSpLocks noChangeAspect="1"/>
        </xdr:cNvGrpSpPr>
      </xdr:nvGrpSpPr>
      <xdr:grpSpPr>
        <a:xfrm>
          <a:off x="7863437" y="38099"/>
          <a:ext cx="990600" cy="638175"/>
          <a:chOff x="7863437" y="38099"/>
          <a:chExt cx="990600" cy="638175"/>
        </a:xfrm>
      </xdr:grpSpPr>
      <xdr:sp macro="[0]!grafico" textlink="">
        <xdr:nvSpPr>
          <xdr:cNvPr id="33" name="Retângulo: Cantos Arredondados 32">
            <a:extLst>
              <a:ext uri="{FF2B5EF4-FFF2-40B4-BE49-F238E27FC236}">
                <a16:creationId xmlns:a16="http://schemas.microsoft.com/office/drawing/2014/main" id="{00000000-0008-0000-1500-000021000000}"/>
              </a:ext>
            </a:extLst>
          </xdr:cNvPr>
          <xdr:cNvSpPr>
            <a:spLocks/>
          </xdr:cNvSpPr>
        </xdr:nvSpPr>
        <xdr:spPr>
          <a:xfrm>
            <a:off x="7863437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Dashboard</a:t>
            </a:r>
          </a:p>
        </xdr:txBody>
      </xdr:sp>
      <xdr:pic macro="[0]!grafico">
        <xdr:nvPicPr>
          <xdr:cNvPr id="34" name="Gráfico 33" descr="Velocímetro baixo com preenchimento sólido">
            <a:extLst>
              <a:ext uri="{FF2B5EF4-FFF2-40B4-BE49-F238E27FC236}">
                <a16:creationId xmlns:a16="http://schemas.microsoft.com/office/drawing/2014/main" id="{00000000-0008-0000-1500-00002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8143875" y="38100"/>
            <a:ext cx="417600" cy="369975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510137</xdr:colOff>
      <xdr:row>0</xdr:row>
      <xdr:rowOff>38099</xdr:rowOff>
    </xdr:from>
    <xdr:to>
      <xdr:col>12</xdr:col>
      <xdr:colOff>281537</xdr:colOff>
      <xdr:row>3</xdr:row>
      <xdr:rowOff>47624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00000000-0008-0000-1500-000023000000}"/>
            </a:ext>
          </a:extLst>
        </xdr:cNvPr>
        <xdr:cNvGrpSpPr>
          <a:grpSpLocks noChangeAspect="1"/>
        </xdr:cNvGrpSpPr>
      </xdr:nvGrpSpPr>
      <xdr:grpSpPr>
        <a:xfrm>
          <a:off x="6348962" y="38099"/>
          <a:ext cx="990600" cy="638175"/>
          <a:chOff x="6348962" y="38099"/>
          <a:chExt cx="990600" cy="638175"/>
        </a:xfrm>
      </xdr:grpSpPr>
      <xdr:sp macro="[0]!fluxo_caixa" textlink="">
        <xdr:nvSpPr>
          <xdr:cNvPr id="36" name="Retângulo: Cantos Arredondados 35">
            <a:extLst>
              <a:ext uri="{FF2B5EF4-FFF2-40B4-BE49-F238E27FC236}">
                <a16:creationId xmlns:a16="http://schemas.microsoft.com/office/drawing/2014/main" id="{00000000-0008-0000-1500-000024000000}"/>
              </a:ext>
            </a:extLst>
          </xdr:cNvPr>
          <xdr:cNvSpPr>
            <a:spLocks/>
          </xdr:cNvSpPr>
        </xdr:nvSpPr>
        <xdr:spPr>
          <a:xfrm>
            <a:off x="6348962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2000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Fluxo Caixa</a:t>
            </a:r>
          </a:p>
        </xdr:txBody>
      </xdr:sp>
      <xdr:pic macro="[0]!fluxo_caixa">
        <xdr:nvPicPr>
          <xdr:cNvPr id="37" name="Gráfico 36" descr="Registrar">
            <a:extLst>
              <a:ext uri="{FF2B5EF4-FFF2-40B4-BE49-F238E27FC236}">
                <a16:creationId xmlns:a16="http://schemas.microsoft.com/office/drawing/2014/main" id="{00000000-0008-0000-1500-00002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6657975" y="85725"/>
            <a:ext cx="371475" cy="371475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352424</xdr:colOff>
      <xdr:row>3</xdr:row>
      <xdr:rowOff>101981</xdr:rowOff>
    </xdr:from>
    <xdr:to>
      <xdr:col>8</xdr:col>
      <xdr:colOff>352425</xdr:colOff>
      <xdr:row>4</xdr:row>
      <xdr:rowOff>182482</xdr:rowOff>
    </xdr:to>
    <xdr:grpSp>
      <xdr:nvGrpSpPr>
        <xdr:cNvPr id="25" name="Agrupar 24">
          <a:extLst>
            <a:ext uri="{FF2B5EF4-FFF2-40B4-BE49-F238E27FC236}">
              <a16:creationId xmlns:a16="http://schemas.microsoft.com/office/drawing/2014/main" id="{00000000-0008-0000-1500-000019000000}"/>
            </a:ext>
          </a:extLst>
        </xdr:cNvPr>
        <xdr:cNvGrpSpPr/>
      </xdr:nvGrpSpPr>
      <xdr:grpSpPr>
        <a:xfrm>
          <a:off x="3400424" y="730631"/>
          <a:ext cx="1571626" cy="290051"/>
          <a:chOff x="3400424" y="730631"/>
          <a:chExt cx="1571626" cy="290051"/>
        </a:xfrm>
      </xdr:grpSpPr>
      <xdr:sp macro="[0]!fluxo_pagar" textlink="">
        <xdr:nvSpPr>
          <xdr:cNvPr id="26" name="Retângulo: Cantos Arredondados 25">
            <a:extLst>
              <a:ext uri="{FF2B5EF4-FFF2-40B4-BE49-F238E27FC236}">
                <a16:creationId xmlns:a16="http://schemas.microsoft.com/office/drawing/2014/main" id="{00000000-0008-0000-1500-00001A000000}"/>
              </a:ext>
            </a:extLst>
          </xdr:cNvPr>
          <xdr:cNvSpPr>
            <a:spLocks/>
          </xdr:cNvSpPr>
        </xdr:nvSpPr>
        <xdr:spPr>
          <a:xfrm>
            <a:off x="3400424" y="749971"/>
            <a:ext cx="1571626" cy="270711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2200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    À</a:t>
            </a:r>
            <a:r>
              <a:rPr lang="pt-BR" sz="1100" baseline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Pagar</a:t>
            </a:r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 macro="[0]!fluxo_pagar">
        <xdr:nvPicPr>
          <xdr:cNvPr id="44" name="Gráfico 43" descr="Empréstimo com preenchimento sólido">
            <a:extLst>
              <a:ext uri="{FF2B5EF4-FFF2-40B4-BE49-F238E27FC236}">
                <a16:creationId xmlns:a16="http://schemas.microsoft.com/office/drawing/2014/main" id="{00000000-0008-0000-1500-00002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5"/>
              </a:ext>
            </a:extLst>
          </a:blip>
          <a:stretch>
            <a:fillRect/>
          </a:stretch>
        </xdr:blipFill>
        <xdr:spPr>
          <a:xfrm flipH="1">
            <a:off x="3514725" y="730631"/>
            <a:ext cx="288000" cy="288000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66674</xdr:colOff>
      <xdr:row>3</xdr:row>
      <xdr:rowOff>104775</xdr:rowOff>
    </xdr:from>
    <xdr:to>
      <xdr:col>5</xdr:col>
      <xdr:colOff>215474</xdr:colOff>
      <xdr:row>4</xdr:row>
      <xdr:rowOff>183225</xdr:rowOff>
    </xdr:to>
    <xdr:grpSp>
      <xdr:nvGrpSpPr>
        <xdr:cNvPr id="22" name="Agrupar 21">
          <a:extLst>
            <a:ext uri="{FF2B5EF4-FFF2-40B4-BE49-F238E27FC236}">
              <a16:creationId xmlns:a16="http://schemas.microsoft.com/office/drawing/2014/main" id="{00000000-0008-0000-1500-000016000000}"/>
            </a:ext>
          </a:extLst>
        </xdr:cNvPr>
        <xdr:cNvGrpSpPr/>
      </xdr:nvGrpSpPr>
      <xdr:grpSpPr>
        <a:xfrm>
          <a:off x="1895474" y="733425"/>
          <a:ext cx="1368000" cy="288000"/>
          <a:chOff x="1895474" y="733425"/>
          <a:chExt cx="1368000" cy="288000"/>
        </a:xfrm>
      </xdr:grpSpPr>
      <xdr:sp macro="[0]!fluxo_receber" textlink="">
        <xdr:nvSpPr>
          <xdr:cNvPr id="23" name="Retângulo: Cantos Arredondados 22">
            <a:extLst>
              <a:ext uri="{FF2B5EF4-FFF2-40B4-BE49-F238E27FC236}">
                <a16:creationId xmlns:a16="http://schemas.microsoft.com/office/drawing/2014/main" id="{00000000-0008-0000-1500-000017000000}"/>
              </a:ext>
            </a:extLst>
          </xdr:cNvPr>
          <xdr:cNvSpPr>
            <a:spLocks/>
          </xdr:cNvSpPr>
        </xdr:nvSpPr>
        <xdr:spPr>
          <a:xfrm>
            <a:off x="1895474" y="750899"/>
            <a:ext cx="1368000" cy="270000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2200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       À</a:t>
            </a:r>
            <a:r>
              <a:rPr lang="pt-BR" sz="1100" baseline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Receber</a:t>
            </a:r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   </a:t>
            </a:r>
          </a:p>
        </xdr:txBody>
      </xdr:sp>
      <xdr:pic macro="[0]!fluxo_receber">
        <xdr:nvPicPr>
          <xdr:cNvPr id="45" name="Gráfico 44" descr="Filantropia com preenchimento sólido">
            <a:extLst>
              <a:ext uri="{FF2B5EF4-FFF2-40B4-BE49-F238E27FC236}">
                <a16:creationId xmlns:a16="http://schemas.microsoft.com/office/drawing/2014/main" id="{00000000-0008-0000-1500-00002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7"/>
              </a:ext>
            </a:extLst>
          </a:blip>
          <a:stretch>
            <a:fillRect/>
          </a:stretch>
        </xdr:blipFill>
        <xdr:spPr>
          <a:xfrm>
            <a:off x="1960616" y="733425"/>
            <a:ext cx="288000" cy="28800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485774</xdr:colOff>
      <xdr:row>3</xdr:row>
      <xdr:rowOff>121031</xdr:rowOff>
    </xdr:from>
    <xdr:to>
      <xdr:col>11</xdr:col>
      <xdr:colOff>228600</xdr:colOff>
      <xdr:row>4</xdr:row>
      <xdr:rowOff>182192</xdr:rowOff>
    </xdr:to>
    <xdr:grpSp>
      <xdr:nvGrpSpPr>
        <xdr:cNvPr id="39" name="Agrupar 38">
          <a:extLst>
            <a:ext uri="{FF2B5EF4-FFF2-40B4-BE49-F238E27FC236}">
              <a16:creationId xmlns:a16="http://schemas.microsoft.com/office/drawing/2014/main" id="{00000000-0008-0000-1500-000027000000}"/>
            </a:ext>
          </a:extLst>
        </xdr:cNvPr>
        <xdr:cNvGrpSpPr/>
      </xdr:nvGrpSpPr>
      <xdr:grpSpPr>
        <a:xfrm>
          <a:off x="5105399" y="749681"/>
          <a:ext cx="1571626" cy="270711"/>
          <a:chOff x="5086349" y="749971"/>
          <a:chExt cx="1571626" cy="270711"/>
        </a:xfrm>
      </xdr:grpSpPr>
      <xdr:sp macro="[0]!fluxo_budget" textlink="">
        <xdr:nvSpPr>
          <xdr:cNvPr id="40" name="Retângulo: Cantos Arredondados 39">
            <a:extLst>
              <a:ext uri="{FF2B5EF4-FFF2-40B4-BE49-F238E27FC236}">
                <a16:creationId xmlns:a16="http://schemas.microsoft.com/office/drawing/2014/main" id="{00000000-0008-0000-1500-000028000000}"/>
              </a:ext>
            </a:extLst>
          </xdr:cNvPr>
          <xdr:cNvSpPr>
            <a:spLocks/>
          </xdr:cNvSpPr>
        </xdr:nvSpPr>
        <xdr:spPr>
          <a:xfrm>
            <a:off x="5086349" y="749971"/>
            <a:ext cx="1571626" cy="270711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2200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  Budget</a:t>
            </a:r>
          </a:p>
        </xdr:txBody>
      </xdr:sp>
      <xdr:pic macro="[0]!fluxo_budget">
        <xdr:nvPicPr>
          <xdr:cNvPr id="41" name="Gráfico 40" descr="Moedas">
            <a:extLst>
              <a:ext uri="{FF2B5EF4-FFF2-40B4-BE49-F238E27FC236}">
                <a16:creationId xmlns:a16="http://schemas.microsoft.com/office/drawing/2014/main" id="{00000000-0008-0000-1500-00002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9"/>
              </a:ext>
            </a:extLst>
          </a:blip>
          <a:stretch>
            <a:fillRect/>
          </a:stretch>
        </xdr:blipFill>
        <xdr:spPr>
          <a:xfrm>
            <a:off x="5219700" y="762000"/>
            <a:ext cx="247650" cy="24765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19050</xdr:colOff>
      <xdr:row>0</xdr:row>
      <xdr:rowOff>95250</xdr:rowOff>
    </xdr:from>
    <xdr:to>
      <xdr:col>2</xdr:col>
      <xdr:colOff>493554</xdr:colOff>
      <xdr:row>4</xdr:row>
      <xdr:rowOff>65839</xdr:rowOff>
    </xdr:to>
    <xdr:grpSp>
      <xdr:nvGrpSpPr>
        <xdr:cNvPr id="42" name="Agrupar 41">
          <a:extLst>
            <a:ext uri="{FF2B5EF4-FFF2-40B4-BE49-F238E27FC236}">
              <a16:creationId xmlns:a16="http://schemas.microsoft.com/office/drawing/2014/main" id="{00000000-0008-0000-1500-00002A000000}"/>
            </a:ext>
          </a:extLst>
        </xdr:cNvPr>
        <xdr:cNvGrpSpPr/>
      </xdr:nvGrpSpPr>
      <xdr:grpSpPr>
        <a:xfrm>
          <a:off x="19050" y="95250"/>
          <a:ext cx="1693704" cy="808789"/>
          <a:chOff x="1519281" y="1759058"/>
          <a:chExt cx="8754120" cy="1738273"/>
        </a:xfrm>
      </xdr:grpSpPr>
      <xdr:sp macro="" textlink="">
        <xdr:nvSpPr>
          <xdr:cNvPr id="43" name="Retângulo 42">
            <a:extLst>
              <a:ext uri="{FF2B5EF4-FFF2-40B4-BE49-F238E27FC236}">
                <a16:creationId xmlns:a16="http://schemas.microsoft.com/office/drawing/2014/main" id="{00000000-0008-0000-1500-00002B000000}"/>
              </a:ext>
            </a:extLst>
          </xdr:cNvPr>
          <xdr:cNvSpPr/>
        </xdr:nvSpPr>
        <xdr:spPr>
          <a:xfrm>
            <a:off x="3959188" y="1759058"/>
            <a:ext cx="4480405" cy="576593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marL="0" indent="0" algn="ctr"/>
            <a:r>
              <a:rPr lang="pt-BR" sz="1050" b="1" cap="none" spc="0">
                <a:ln w="10160">
                  <a:noFill/>
                  <a:prstDash val="solid"/>
                </a:ln>
                <a:solidFill>
                  <a:schemeClr val="bg1">
                    <a:lumMod val="65000"/>
                  </a:schemeClr>
                </a:solidFill>
                <a:effectLst>
                  <a:outerShdw blurRad="38100" dist="22860" dir="5400000" algn="tl" rotWithShape="0">
                    <a:srgbClr val="000000">
                      <a:alpha val="30000"/>
                    </a:srgbClr>
                  </a:outerShdw>
                </a:effectLst>
                <a:latin typeface="Teutonic No3" panose="02000000000000000000" pitchFamily="2" charset="0"/>
                <a:ea typeface="+mn-ea"/>
                <a:cs typeface="+mn-cs"/>
              </a:rPr>
              <a:t>Confeccoes</a:t>
            </a:r>
            <a:endParaRPr lang="pt-BR" sz="3200" b="1" cap="none" spc="0">
              <a:ln w="10160">
                <a:noFill/>
                <a:prstDash val="solid"/>
              </a:ln>
              <a:solidFill>
                <a:schemeClr val="bg1">
                  <a:lumMod val="65000"/>
                </a:schemeClr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Teutonic No3" panose="02000000000000000000" pitchFamily="2" charset="0"/>
              <a:ea typeface="+mn-ea"/>
              <a:cs typeface="+mn-cs"/>
            </a:endParaRPr>
          </a:p>
        </xdr:txBody>
      </xdr:sp>
      <xdr:sp macro="" textlink="">
        <xdr:nvSpPr>
          <xdr:cNvPr id="46" name="Retângulo 45">
            <a:extLst>
              <a:ext uri="{FF2B5EF4-FFF2-40B4-BE49-F238E27FC236}">
                <a16:creationId xmlns:a16="http://schemas.microsoft.com/office/drawing/2014/main" id="{00000000-0008-0000-1500-00002E000000}"/>
              </a:ext>
            </a:extLst>
          </xdr:cNvPr>
          <xdr:cNvSpPr/>
        </xdr:nvSpPr>
        <xdr:spPr>
          <a:xfrm>
            <a:off x="1519281" y="2147080"/>
            <a:ext cx="8754120" cy="1350251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3200" b="1" cap="none" spc="0">
                <a:ln w="10160">
                  <a:noFill/>
                  <a:prstDash val="solid"/>
                </a:ln>
                <a:solidFill>
                  <a:schemeClr val="bg1">
                    <a:lumMod val="65000"/>
                  </a:schemeClr>
                </a:solidFill>
                <a:effectLst>
                  <a:outerShdw blurRad="38100" dist="22860" dir="5400000" algn="tl" rotWithShape="0">
                    <a:srgbClr val="000000">
                      <a:alpha val="30000"/>
                    </a:srgbClr>
                  </a:outerShdw>
                </a:effectLst>
                <a:latin typeface="Teutonic No3" panose="02000000000000000000" pitchFamily="2" charset="0"/>
              </a:rPr>
              <a:t>Dedicar</a:t>
            </a:r>
            <a:endParaRPr lang="pt-BR" sz="4000" b="1" cap="none" spc="0">
              <a:ln w="10160">
                <a:noFill/>
                <a:prstDash val="solid"/>
              </a:ln>
              <a:solidFill>
                <a:schemeClr val="bg1">
                  <a:lumMod val="65000"/>
                </a:schemeClr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Teutonic No3" panose="02000000000000000000" pitchFamily="2" charset="0"/>
            </a:endParaRPr>
          </a:p>
        </xdr:txBody>
      </xdr:sp>
    </xdr:grpSp>
    <xdr:clientData/>
  </xdr:twoCellAnchor>
  <xdr:twoCellAnchor editAs="absolute">
    <xdr:from>
      <xdr:col>18</xdr:col>
      <xdr:colOff>28575</xdr:colOff>
      <xdr:row>0</xdr:row>
      <xdr:rowOff>38100</xdr:rowOff>
    </xdr:from>
    <xdr:to>
      <xdr:col>19</xdr:col>
      <xdr:colOff>409575</xdr:colOff>
      <xdr:row>3</xdr:row>
      <xdr:rowOff>47625</xdr:rowOff>
    </xdr:to>
    <xdr:grpSp>
      <xdr:nvGrpSpPr>
        <xdr:cNvPr id="47" name="Agrupar 46">
          <a:extLst>
            <a:ext uri="{FF2B5EF4-FFF2-40B4-BE49-F238E27FC236}">
              <a16:creationId xmlns:a16="http://schemas.microsoft.com/office/drawing/2014/main" id="{00000000-0008-0000-1500-00002F000000}"/>
            </a:ext>
          </a:extLst>
        </xdr:cNvPr>
        <xdr:cNvGrpSpPr/>
      </xdr:nvGrpSpPr>
      <xdr:grpSpPr>
        <a:xfrm>
          <a:off x="10744200" y="38100"/>
          <a:ext cx="990600" cy="638175"/>
          <a:chOff x="10797137" y="47625"/>
          <a:chExt cx="990600" cy="638175"/>
        </a:xfrm>
      </xdr:grpSpPr>
      <xdr:sp macro="[0]!producao" textlink="">
        <xdr:nvSpPr>
          <xdr:cNvPr id="48" name="Retângulo: Cantos Arredondados 47">
            <a:extLst>
              <a:ext uri="{FF2B5EF4-FFF2-40B4-BE49-F238E27FC236}">
                <a16:creationId xmlns:a16="http://schemas.microsoft.com/office/drawing/2014/main" id="{00000000-0008-0000-1500-000030000000}"/>
              </a:ext>
            </a:extLst>
          </xdr:cNvPr>
          <xdr:cNvSpPr>
            <a:spLocks/>
          </xdr:cNvSpPr>
        </xdr:nvSpPr>
        <xdr:spPr>
          <a:xfrm>
            <a:off x="10797137" y="47625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Produção</a:t>
            </a:r>
          </a:p>
        </xdr:txBody>
      </xdr:sp>
      <xdr:pic macro="[0]!producao">
        <xdr:nvPicPr>
          <xdr:cNvPr id="49" name="Imagem 48">
            <a:extLst>
              <a:ext uri="{FF2B5EF4-FFF2-40B4-BE49-F238E27FC236}">
                <a16:creationId xmlns:a16="http://schemas.microsoft.com/office/drawing/2014/main" id="{00000000-0008-0000-1500-00003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colorTemperature colorTemp="8284"/>
                    </a14:imgEffect>
                    <a14:imgEffect>
                      <a14:brightnessContrast bright="35000" contrast="4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10978486" y="104776"/>
            <a:ext cx="661064" cy="352424"/>
          </a:xfrm>
          <a:prstGeom prst="rect">
            <a:avLst/>
          </a:prstGeom>
          <a:noFill/>
          <a:ln>
            <a:noFill/>
          </a:ln>
        </xdr:spPr>
      </xdr:pic>
    </xdr:grp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16384</xdr:col>
      <xdr:colOff>533400</xdr:colOff>
      <xdr:row>7</xdr:row>
      <xdr:rowOff>190500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>
          <a:spLocks noChangeAspect="1"/>
        </xdr:cNvSpPr>
      </xdr:nvSpPr>
      <xdr:spPr>
        <a:xfrm>
          <a:off x="0" y="0"/>
          <a:ext cx="18021300" cy="165735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tile tx="0" ty="0" sx="100000" sy="100000" flip="none" algn="tl"/>
        </a:blip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13</xdr:col>
      <xdr:colOff>233909</xdr:colOff>
      <xdr:row>5</xdr:row>
      <xdr:rowOff>9525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GrpSpPr/>
      </xdr:nvGrpSpPr>
      <xdr:grpSpPr>
        <a:xfrm>
          <a:off x="0" y="0"/>
          <a:ext cx="12121109" cy="1057275"/>
          <a:chOff x="0" y="0"/>
          <a:chExt cx="12121109" cy="1057275"/>
        </a:xfrm>
        <a:solidFill>
          <a:srgbClr val="002060"/>
        </a:solidFill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00000000-0008-0000-1600-000003000000}"/>
              </a:ext>
            </a:extLst>
          </xdr:cNvPr>
          <xdr:cNvSpPr>
            <a:spLocks noChangeAspect="1"/>
          </xdr:cNvSpPr>
        </xdr:nvSpPr>
        <xdr:spPr>
          <a:xfrm>
            <a:off x="0" y="0"/>
            <a:ext cx="11744324" cy="1057275"/>
          </a:xfrm>
          <a:prstGeom prst="rect">
            <a:avLst/>
          </a:prstGeom>
          <a:grp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4" name="Fluxograma: Atraso 3">
            <a:extLst>
              <a:ext uri="{FF2B5EF4-FFF2-40B4-BE49-F238E27FC236}">
                <a16:creationId xmlns:a16="http://schemas.microsoft.com/office/drawing/2014/main" id="{00000000-0008-0000-1600-000004000000}"/>
              </a:ext>
            </a:extLst>
          </xdr:cNvPr>
          <xdr:cNvSpPr>
            <a:spLocks noChangeAspect="1"/>
          </xdr:cNvSpPr>
        </xdr:nvSpPr>
        <xdr:spPr>
          <a:xfrm>
            <a:off x="11744324" y="9525"/>
            <a:ext cx="376785" cy="1047750"/>
          </a:xfrm>
          <a:prstGeom prst="flowChartDelay">
            <a:avLst/>
          </a:prstGeom>
          <a:grp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 editAs="absolute">
    <xdr:from>
      <xdr:col>2</xdr:col>
      <xdr:colOff>510137</xdr:colOff>
      <xdr:row>0</xdr:row>
      <xdr:rowOff>38099</xdr:rowOff>
    </xdr:from>
    <xdr:to>
      <xdr:col>4</xdr:col>
      <xdr:colOff>233912</xdr:colOff>
      <xdr:row>3</xdr:row>
      <xdr:rowOff>47624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GrpSpPr>
          <a:grpSpLocks noChangeAspect="1"/>
        </xdr:cNvGrpSpPr>
      </xdr:nvGrpSpPr>
      <xdr:grpSpPr>
        <a:xfrm>
          <a:off x="1910312" y="38099"/>
          <a:ext cx="990600" cy="638175"/>
          <a:chOff x="1843637" y="38099"/>
          <a:chExt cx="990600" cy="638175"/>
        </a:xfrm>
      </xdr:grpSpPr>
      <xdr:sp macro="[0]!menu_1" textlink="">
        <xdr:nvSpPr>
          <xdr:cNvPr id="6" name="Retângulo: Cantos Arredondados 5">
            <a:extLst>
              <a:ext uri="{FF2B5EF4-FFF2-40B4-BE49-F238E27FC236}">
                <a16:creationId xmlns:a16="http://schemas.microsoft.com/office/drawing/2014/main" id="{00000000-0008-0000-1600-000006000000}"/>
              </a:ext>
            </a:extLst>
          </xdr:cNvPr>
          <xdr:cNvSpPr>
            <a:spLocks/>
          </xdr:cNvSpPr>
        </xdr:nvSpPr>
        <xdr:spPr>
          <a:xfrm>
            <a:off x="1843637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Menu</a:t>
            </a:r>
          </a:p>
        </xdr:txBody>
      </xdr:sp>
      <xdr:pic macro="[0]!menu_1">
        <xdr:nvPicPr>
          <xdr:cNvPr id="7" name="Gráfico 6" descr="Início com preenchimento sólido">
            <a:extLst>
              <a:ext uri="{FF2B5EF4-FFF2-40B4-BE49-F238E27FC236}">
                <a16:creationId xmlns:a16="http://schemas.microsoft.com/office/drawing/2014/main" id="{00000000-0008-0000-16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105536" y="38100"/>
            <a:ext cx="504000" cy="369976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329161</xdr:colOff>
      <xdr:row>0</xdr:row>
      <xdr:rowOff>57150</xdr:rowOff>
    </xdr:from>
    <xdr:to>
      <xdr:col>2</xdr:col>
      <xdr:colOff>329161</xdr:colOff>
      <xdr:row>2</xdr:row>
      <xdr:rowOff>159000</xdr:rowOff>
    </xdr:to>
    <xdr:cxnSp macro="">
      <xdr:nvCxnSpPr>
        <xdr:cNvPr id="8" name="Conector reto 7">
          <a:extLst>
            <a:ext uri="{FF2B5EF4-FFF2-40B4-BE49-F238E27FC236}">
              <a16:creationId xmlns:a16="http://schemas.microsoft.com/office/drawing/2014/main" id="{00000000-0008-0000-1600-000008000000}"/>
            </a:ext>
          </a:extLst>
        </xdr:cNvPr>
        <xdr:cNvCxnSpPr>
          <a:cxnSpLocks noChangeAspect="1"/>
        </xdr:cNvCxnSpPr>
      </xdr:nvCxnSpPr>
      <xdr:spPr>
        <a:xfrm>
          <a:off x="1729336" y="57150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386311</xdr:colOff>
      <xdr:row>0</xdr:row>
      <xdr:rowOff>66675</xdr:rowOff>
    </xdr:from>
    <xdr:to>
      <xdr:col>4</xdr:col>
      <xdr:colOff>386311</xdr:colOff>
      <xdr:row>2</xdr:row>
      <xdr:rowOff>168525</xdr:rowOff>
    </xdr:to>
    <xdr:cxnSp macro="">
      <xdr:nvCxnSpPr>
        <xdr:cNvPr id="9" name="Conector reto 8">
          <a:extLst>
            <a:ext uri="{FF2B5EF4-FFF2-40B4-BE49-F238E27FC236}">
              <a16:creationId xmlns:a16="http://schemas.microsoft.com/office/drawing/2014/main" id="{00000000-0008-0000-1600-000009000000}"/>
            </a:ext>
          </a:extLst>
        </xdr:cNvPr>
        <xdr:cNvCxnSpPr>
          <a:cxnSpLocks noChangeAspect="1"/>
        </xdr:cNvCxnSpPr>
      </xdr:nvCxnSpPr>
      <xdr:spPr>
        <a:xfrm>
          <a:off x="3053311" y="66675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7</xdr:col>
      <xdr:colOff>481561</xdr:colOff>
      <xdr:row>0</xdr:row>
      <xdr:rowOff>66675</xdr:rowOff>
    </xdr:from>
    <xdr:to>
      <xdr:col>7</xdr:col>
      <xdr:colOff>481561</xdr:colOff>
      <xdr:row>2</xdr:row>
      <xdr:rowOff>187575</xdr:rowOff>
    </xdr:to>
    <xdr:cxnSp macro="">
      <xdr:nvCxnSpPr>
        <xdr:cNvPr id="10" name="Conector reto 9">
          <a:extLst>
            <a:ext uri="{FF2B5EF4-FFF2-40B4-BE49-F238E27FC236}">
              <a16:creationId xmlns:a16="http://schemas.microsoft.com/office/drawing/2014/main" id="{00000000-0008-0000-1600-00000A000000}"/>
            </a:ext>
          </a:extLst>
        </xdr:cNvPr>
        <xdr:cNvCxnSpPr>
          <a:cxnSpLocks noChangeAspect="1"/>
        </xdr:cNvCxnSpPr>
      </xdr:nvCxnSpPr>
      <xdr:spPr>
        <a:xfrm>
          <a:off x="4558261" y="66675"/>
          <a:ext cx="0" cy="54000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81511</xdr:colOff>
      <xdr:row>0</xdr:row>
      <xdr:rowOff>66675</xdr:rowOff>
    </xdr:from>
    <xdr:to>
      <xdr:col>9</xdr:col>
      <xdr:colOff>81511</xdr:colOff>
      <xdr:row>2</xdr:row>
      <xdr:rowOff>168525</xdr:rowOff>
    </xdr:to>
    <xdr:cxnSp macro="">
      <xdr:nvCxnSpPr>
        <xdr:cNvPr id="11" name="Conector reto 10">
          <a:extLst>
            <a:ext uri="{FF2B5EF4-FFF2-40B4-BE49-F238E27FC236}">
              <a16:creationId xmlns:a16="http://schemas.microsoft.com/office/drawing/2014/main" id="{00000000-0008-0000-1600-00000B000000}"/>
            </a:ext>
          </a:extLst>
        </xdr:cNvPr>
        <xdr:cNvCxnSpPr>
          <a:cxnSpLocks noChangeAspect="1"/>
        </xdr:cNvCxnSpPr>
      </xdr:nvCxnSpPr>
      <xdr:spPr>
        <a:xfrm>
          <a:off x="6063211" y="66675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624436</xdr:colOff>
      <xdr:row>0</xdr:row>
      <xdr:rowOff>66675</xdr:rowOff>
    </xdr:from>
    <xdr:to>
      <xdr:col>10</xdr:col>
      <xdr:colOff>624436</xdr:colOff>
      <xdr:row>2</xdr:row>
      <xdr:rowOff>168525</xdr:rowOff>
    </xdr:to>
    <xdr:cxnSp macro="">
      <xdr:nvCxnSpPr>
        <xdr:cNvPr id="12" name="Conector reto 11">
          <a:extLst>
            <a:ext uri="{FF2B5EF4-FFF2-40B4-BE49-F238E27FC236}">
              <a16:creationId xmlns:a16="http://schemas.microsoft.com/office/drawing/2014/main" id="{00000000-0008-0000-1600-00000C000000}"/>
            </a:ext>
          </a:extLst>
        </xdr:cNvPr>
        <xdr:cNvCxnSpPr>
          <a:cxnSpLocks noChangeAspect="1"/>
        </xdr:cNvCxnSpPr>
      </xdr:nvCxnSpPr>
      <xdr:spPr>
        <a:xfrm>
          <a:off x="7587211" y="66675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891136</xdr:colOff>
      <xdr:row>0</xdr:row>
      <xdr:rowOff>66675</xdr:rowOff>
    </xdr:from>
    <xdr:to>
      <xdr:col>11</xdr:col>
      <xdr:colOff>891136</xdr:colOff>
      <xdr:row>2</xdr:row>
      <xdr:rowOff>168525</xdr:rowOff>
    </xdr:to>
    <xdr:cxnSp macro="">
      <xdr:nvCxnSpPr>
        <xdr:cNvPr id="13" name="Conector reto 12">
          <a:extLst>
            <a:ext uri="{FF2B5EF4-FFF2-40B4-BE49-F238E27FC236}">
              <a16:creationId xmlns:a16="http://schemas.microsoft.com/office/drawing/2014/main" id="{00000000-0008-0000-1600-00000D000000}"/>
            </a:ext>
          </a:extLst>
        </xdr:cNvPr>
        <xdr:cNvCxnSpPr>
          <a:cxnSpLocks noChangeAspect="1"/>
        </xdr:cNvCxnSpPr>
      </xdr:nvCxnSpPr>
      <xdr:spPr>
        <a:xfrm>
          <a:off x="9092161" y="66675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653012</xdr:colOff>
      <xdr:row>0</xdr:row>
      <xdr:rowOff>38099</xdr:rowOff>
    </xdr:from>
    <xdr:to>
      <xdr:col>7</xdr:col>
      <xdr:colOff>233912</xdr:colOff>
      <xdr:row>3</xdr:row>
      <xdr:rowOff>47624</xdr:rowOff>
    </xdr:to>
    <xdr:grpSp>
      <xdr:nvGrpSpPr>
        <xdr:cNvPr id="14" name="Agrupar 13">
          <a:extLst>
            <a:ext uri="{FF2B5EF4-FFF2-40B4-BE49-F238E27FC236}">
              <a16:creationId xmlns:a16="http://schemas.microsoft.com/office/drawing/2014/main" id="{00000000-0008-0000-1600-00000E000000}"/>
            </a:ext>
          </a:extLst>
        </xdr:cNvPr>
        <xdr:cNvGrpSpPr>
          <a:grpSpLocks noChangeAspect="1"/>
        </xdr:cNvGrpSpPr>
      </xdr:nvGrpSpPr>
      <xdr:grpSpPr>
        <a:xfrm>
          <a:off x="3320012" y="38099"/>
          <a:ext cx="990600" cy="638175"/>
          <a:chOff x="3320012" y="38099"/>
          <a:chExt cx="990600" cy="638175"/>
        </a:xfrm>
      </xdr:grpSpPr>
      <xdr:sp macro="[0]!menu_2" textlink="">
        <xdr:nvSpPr>
          <xdr:cNvPr id="15" name="Retângulo: Cantos Arredondados 14">
            <a:extLst>
              <a:ext uri="{FF2B5EF4-FFF2-40B4-BE49-F238E27FC236}">
                <a16:creationId xmlns:a16="http://schemas.microsoft.com/office/drawing/2014/main" id="{00000000-0008-0000-1600-00000F000000}"/>
              </a:ext>
            </a:extLst>
          </xdr:cNvPr>
          <xdr:cNvSpPr>
            <a:spLocks/>
          </xdr:cNvSpPr>
        </xdr:nvSpPr>
        <xdr:spPr>
          <a:xfrm>
            <a:off x="3320012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Cadastro</a:t>
            </a:r>
          </a:p>
        </xdr:txBody>
      </xdr:sp>
      <xdr:pic macro="[0]!menu_2">
        <xdr:nvPicPr>
          <xdr:cNvPr id="16" name="Gráfico 15" descr="Ciclo com pessoas com preenchimento sólido">
            <a:extLst>
              <a:ext uri="{FF2B5EF4-FFF2-40B4-BE49-F238E27FC236}">
                <a16:creationId xmlns:a16="http://schemas.microsoft.com/office/drawing/2014/main" id="{00000000-0008-0000-1600-000010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3577186" y="38100"/>
            <a:ext cx="504000" cy="370651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748262</xdr:colOff>
      <xdr:row>0</xdr:row>
      <xdr:rowOff>38099</xdr:rowOff>
    </xdr:from>
    <xdr:to>
      <xdr:col>8</xdr:col>
      <xdr:colOff>576812</xdr:colOff>
      <xdr:row>3</xdr:row>
      <xdr:rowOff>47624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00000000-0008-0000-1600-000011000000}"/>
            </a:ext>
          </a:extLst>
        </xdr:cNvPr>
        <xdr:cNvGrpSpPr>
          <a:grpSpLocks noChangeAspect="1"/>
        </xdr:cNvGrpSpPr>
      </xdr:nvGrpSpPr>
      <xdr:grpSpPr>
        <a:xfrm>
          <a:off x="4824962" y="38099"/>
          <a:ext cx="990600" cy="638175"/>
          <a:chOff x="4824962" y="38099"/>
          <a:chExt cx="990600" cy="638175"/>
        </a:xfrm>
      </xdr:grpSpPr>
      <xdr:sp macro="[0]!relatorios" textlink="">
        <xdr:nvSpPr>
          <xdr:cNvPr id="18" name="Retângulo: Cantos Arredondados 17">
            <a:extLst>
              <a:ext uri="{FF2B5EF4-FFF2-40B4-BE49-F238E27FC236}">
                <a16:creationId xmlns:a16="http://schemas.microsoft.com/office/drawing/2014/main" id="{00000000-0008-0000-1600-000012000000}"/>
              </a:ext>
            </a:extLst>
          </xdr:cNvPr>
          <xdr:cNvSpPr>
            <a:spLocks/>
          </xdr:cNvSpPr>
        </xdr:nvSpPr>
        <xdr:spPr>
          <a:xfrm>
            <a:off x="4824962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Relatórios</a:t>
            </a:r>
          </a:p>
        </xdr:txBody>
      </xdr:sp>
      <xdr:pic macro="[0]!relatorios">
        <xdr:nvPicPr>
          <xdr:cNvPr id="19" name="Gráfico 18" descr="Pesquisa com preenchimento sólido">
            <a:extLst>
              <a:ext uri="{FF2B5EF4-FFF2-40B4-BE49-F238E27FC236}">
                <a16:creationId xmlns:a16="http://schemas.microsoft.com/office/drawing/2014/main" id="{00000000-0008-0000-16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5153025" y="76200"/>
            <a:ext cx="371475" cy="361950"/>
          </a:xfrm>
          <a:prstGeom prst="rect">
            <a:avLst/>
          </a:prstGeom>
          <a:effectLst/>
        </xdr:spPr>
      </xdr:pic>
    </xdr:grpSp>
    <xdr:clientData/>
  </xdr:twoCellAnchor>
  <xdr:twoCellAnchor editAs="absolute">
    <xdr:from>
      <xdr:col>2</xdr:col>
      <xdr:colOff>376786</xdr:colOff>
      <xdr:row>3</xdr:row>
      <xdr:rowOff>95250</xdr:rowOff>
    </xdr:from>
    <xdr:to>
      <xdr:col>13</xdr:col>
      <xdr:colOff>38100</xdr:colOff>
      <xdr:row>4</xdr:row>
      <xdr:rowOff>200025</xdr:rowOff>
    </xdr:to>
    <xdr:sp macro="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00000000-0008-0000-1600-000015000000}"/>
            </a:ext>
          </a:extLst>
        </xdr:cNvPr>
        <xdr:cNvSpPr>
          <a:spLocks noChangeAspect="1"/>
        </xdr:cNvSpPr>
      </xdr:nvSpPr>
      <xdr:spPr>
        <a:xfrm>
          <a:off x="1776961" y="723900"/>
          <a:ext cx="10148339" cy="314325"/>
        </a:xfrm>
        <a:prstGeom prst="roundRect">
          <a:avLst>
            <a:gd name="adj" fmla="val 17778"/>
          </a:avLst>
        </a:prstGeom>
        <a:solidFill>
          <a:schemeClr val="bg1">
            <a:lumMod val="85000"/>
            <a:alpha val="30000"/>
          </a:schemeClr>
        </a:solidFill>
        <a:ln>
          <a:noFill/>
        </a:ln>
        <a:effectLst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ctr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11</xdr:col>
      <xdr:colOff>2443711</xdr:colOff>
      <xdr:row>0</xdr:row>
      <xdr:rowOff>66675</xdr:rowOff>
    </xdr:from>
    <xdr:to>
      <xdr:col>11</xdr:col>
      <xdr:colOff>2443711</xdr:colOff>
      <xdr:row>2</xdr:row>
      <xdr:rowOff>168525</xdr:rowOff>
    </xdr:to>
    <xdr:cxnSp macro="">
      <xdr:nvCxnSpPr>
        <xdr:cNvPr id="24" name="Conector reto 23">
          <a:extLst>
            <a:ext uri="{FF2B5EF4-FFF2-40B4-BE49-F238E27FC236}">
              <a16:creationId xmlns:a16="http://schemas.microsoft.com/office/drawing/2014/main" id="{00000000-0008-0000-1600-000018000000}"/>
            </a:ext>
          </a:extLst>
        </xdr:cNvPr>
        <xdr:cNvCxnSpPr>
          <a:cxnSpLocks noChangeAspect="1"/>
        </xdr:cNvCxnSpPr>
      </xdr:nvCxnSpPr>
      <xdr:spPr>
        <a:xfrm>
          <a:off x="10644736" y="66675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1205462</xdr:colOff>
      <xdr:row>0</xdr:row>
      <xdr:rowOff>38099</xdr:rowOff>
    </xdr:from>
    <xdr:to>
      <xdr:col>11</xdr:col>
      <xdr:colOff>2196062</xdr:colOff>
      <xdr:row>3</xdr:row>
      <xdr:rowOff>47624</xdr:rowOff>
    </xdr:to>
    <xdr:grpSp>
      <xdr:nvGrpSpPr>
        <xdr:cNvPr id="25" name="Agrupar 24">
          <a:extLst>
            <a:ext uri="{FF2B5EF4-FFF2-40B4-BE49-F238E27FC236}">
              <a16:creationId xmlns:a16="http://schemas.microsoft.com/office/drawing/2014/main" id="{00000000-0008-0000-1600-000019000000}"/>
            </a:ext>
          </a:extLst>
        </xdr:cNvPr>
        <xdr:cNvGrpSpPr>
          <a:grpSpLocks noChangeAspect="1"/>
        </xdr:cNvGrpSpPr>
      </xdr:nvGrpSpPr>
      <xdr:grpSpPr>
        <a:xfrm>
          <a:off x="9406487" y="38099"/>
          <a:ext cx="990600" cy="638175"/>
          <a:chOff x="9406487" y="38099"/>
          <a:chExt cx="990600" cy="638175"/>
        </a:xfrm>
      </xdr:grpSpPr>
      <xdr:sp macro="[0]!manutencao1" textlink="">
        <xdr:nvSpPr>
          <xdr:cNvPr id="26" name="Retângulo: Cantos Arredondados 25">
            <a:extLst>
              <a:ext uri="{FF2B5EF4-FFF2-40B4-BE49-F238E27FC236}">
                <a16:creationId xmlns:a16="http://schemas.microsoft.com/office/drawing/2014/main" id="{00000000-0008-0000-1600-00001A000000}"/>
              </a:ext>
            </a:extLst>
          </xdr:cNvPr>
          <xdr:cNvSpPr>
            <a:spLocks/>
          </xdr:cNvSpPr>
        </xdr:nvSpPr>
        <xdr:spPr>
          <a:xfrm>
            <a:off x="9406487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Manutenção</a:t>
            </a:r>
          </a:p>
        </xdr:txBody>
      </xdr:sp>
      <xdr:pic macro="[0]!manutencao1">
        <xdr:nvPicPr>
          <xdr:cNvPr id="27" name="Gráfico 26" descr="Engrenagens com preenchimento sólido">
            <a:extLst>
              <a:ext uri="{FF2B5EF4-FFF2-40B4-BE49-F238E27FC236}">
                <a16:creationId xmlns:a16="http://schemas.microsoft.com/office/drawing/2014/main" id="{00000000-0008-0000-1600-00001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9667875" y="76200"/>
            <a:ext cx="417600" cy="369975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900662</xdr:colOff>
      <xdr:row>0</xdr:row>
      <xdr:rowOff>38099</xdr:rowOff>
    </xdr:from>
    <xdr:to>
      <xdr:col>11</xdr:col>
      <xdr:colOff>653012</xdr:colOff>
      <xdr:row>3</xdr:row>
      <xdr:rowOff>47624</xdr:rowOff>
    </xdr:to>
    <xdr:grpSp>
      <xdr:nvGrpSpPr>
        <xdr:cNvPr id="28" name="Agrupar 27">
          <a:extLst>
            <a:ext uri="{FF2B5EF4-FFF2-40B4-BE49-F238E27FC236}">
              <a16:creationId xmlns:a16="http://schemas.microsoft.com/office/drawing/2014/main" id="{00000000-0008-0000-1600-00001C000000}"/>
            </a:ext>
          </a:extLst>
        </xdr:cNvPr>
        <xdr:cNvGrpSpPr>
          <a:grpSpLocks noChangeAspect="1"/>
        </xdr:cNvGrpSpPr>
      </xdr:nvGrpSpPr>
      <xdr:grpSpPr>
        <a:xfrm>
          <a:off x="7863437" y="38099"/>
          <a:ext cx="990600" cy="638175"/>
          <a:chOff x="7863437" y="38099"/>
          <a:chExt cx="990600" cy="638175"/>
        </a:xfrm>
      </xdr:grpSpPr>
      <xdr:sp macro="[0]!fluxo_receber" textlink="">
        <xdr:nvSpPr>
          <xdr:cNvPr id="29" name="Retângulo: Cantos Arredondados 28">
            <a:extLst>
              <a:ext uri="{FF2B5EF4-FFF2-40B4-BE49-F238E27FC236}">
                <a16:creationId xmlns:a16="http://schemas.microsoft.com/office/drawing/2014/main" id="{00000000-0008-0000-1600-00001D000000}"/>
              </a:ext>
            </a:extLst>
          </xdr:cNvPr>
          <xdr:cNvSpPr>
            <a:spLocks/>
          </xdr:cNvSpPr>
        </xdr:nvSpPr>
        <xdr:spPr>
          <a:xfrm>
            <a:off x="7863437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Dashboard</a:t>
            </a:r>
          </a:p>
        </xdr:txBody>
      </xdr:sp>
      <xdr:pic macro="[0]!fluxo_receber">
        <xdr:nvPicPr>
          <xdr:cNvPr id="30" name="Gráfico 29" descr="Velocímetro baixo com preenchimento sólido">
            <a:extLst>
              <a:ext uri="{FF2B5EF4-FFF2-40B4-BE49-F238E27FC236}">
                <a16:creationId xmlns:a16="http://schemas.microsoft.com/office/drawing/2014/main" id="{00000000-0008-0000-1600-00001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8143875" y="38100"/>
            <a:ext cx="417600" cy="369975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367262</xdr:colOff>
      <xdr:row>0</xdr:row>
      <xdr:rowOff>38099</xdr:rowOff>
    </xdr:from>
    <xdr:to>
      <xdr:col>10</xdr:col>
      <xdr:colOff>376787</xdr:colOff>
      <xdr:row>3</xdr:row>
      <xdr:rowOff>47624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id="{00000000-0008-0000-1600-00001F000000}"/>
            </a:ext>
          </a:extLst>
        </xdr:cNvPr>
        <xdr:cNvGrpSpPr>
          <a:grpSpLocks noChangeAspect="1"/>
        </xdr:cNvGrpSpPr>
      </xdr:nvGrpSpPr>
      <xdr:grpSpPr>
        <a:xfrm>
          <a:off x="6348962" y="38099"/>
          <a:ext cx="990600" cy="638175"/>
          <a:chOff x="6348962" y="38099"/>
          <a:chExt cx="990600" cy="638175"/>
        </a:xfrm>
      </xdr:grpSpPr>
      <xdr:sp macro="[0]!fluxo_caixa" textlink="">
        <xdr:nvSpPr>
          <xdr:cNvPr id="32" name="Retângulo: Cantos Arredondados 31">
            <a:extLst>
              <a:ext uri="{FF2B5EF4-FFF2-40B4-BE49-F238E27FC236}">
                <a16:creationId xmlns:a16="http://schemas.microsoft.com/office/drawing/2014/main" id="{00000000-0008-0000-1600-000020000000}"/>
              </a:ext>
            </a:extLst>
          </xdr:cNvPr>
          <xdr:cNvSpPr>
            <a:spLocks/>
          </xdr:cNvSpPr>
        </xdr:nvSpPr>
        <xdr:spPr>
          <a:xfrm>
            <a:off x="6348962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2000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Fluxo Caixa</a:t>
            </a:r>
          </a:p>
        </xdr:txBody>
      </xdr:sp>
      <xdr:pic macro="[0]!fluxo_caixa">
        <xdr:nvPicPr>
          <xdr:cNvPr id="33" name="Gráfico 32" descr="Registrar">
            <a:extLst>
              <a:ext uri="{FF2B5EF4-FFF2-40B4-BE49-F238E27FC236}">
                <a16:creationId xmlns:a16="http://schemas.microsoft.com/office/drawing/2014/main" id="{00000000-0008-0000-1600-00002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6657975" y="85725"/>
            <a:ext cx="371475" cy="371475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733424</xdr:colOff>
      <xdr:row>3</xdr:row>
      <xdr:rowOff>101981</xdr:rowOff>
    </xdr:from>
    <xdr:to>
      <xdr:col>7</xdr:col>
      <xdr:colOff>895350</xdr:colOff>
      <xdr:row>4</xdr:row>
      <xdr:rowOff>182482</xdr:rowOff>
    </xdr:to>
    <xdr:grpSp>
      <xdr:nvGrpSpPr>
        <xdr:cNvPr id="46" name="Agrupar 45">
          <a:extLst>
            <a:ext uri="{FF2B5EF4-FFF2-40B4-BE49-F238E27FC236}">
              <a16:creationId xmlns:a16="http://schemas.microsoft.com/office/drawing/2014/main" id="{00000000-0008-0000-1600-00002E000000}"/>
            </a:ext>
          </a:extLst>
        </xdr:cNvPr>
        <xdr:cNvGrpSpPr/>
      </xdr:nvGrpSpPr>
      <xdr:grpSpPr>
        <a:xfrm>
          <a:off x="3400424" y="730631"/>
          <a:ext cx="1571626" cy="290051"/>
          <a:chOff x="3400424" y="730631"/>
          <a:chExt cx="1571626" cy="290051"/>
        </a:xfrm>
      </xdr:grpSpPr>
      <xdr:sp macro="[0]!fluxo_pagar" textlink="">
        <xdr:nvSpPr>
          <xdr:cNvPr id="23" name="Retângulo: Cantos Arredondados 22">
            <a:extLst>
              <a:ext uri="{FF2B5EF4-FFF2-40B4-BE49-F238E27FC236}">
                <a16:creationId xmlns:a16="http://schemas.microsoft.com/office/drawing/2014/main" id="{00000000-0008-0000-1600-000017000000}"/>
              </a:ext>
            </a:extLst>
          </xdr:cNvPr>
          <xdr:cNvSpPr>
            <a:spLocks/>
          </xdr:cNvSpPr>
        </xdr:nvSpPr>
        <xdr:spPr>
          <a:xfrm>
            <a:off x="3400424" y="749971"/>
            <a:ext cx="1571626" cy="270711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2200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    À</a:t>
            </a:r>
            <a:r>
              <a:rPr lang="pt-BR" sz="1100" baseline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Pagar</a:t>
            </a:r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 macro="[0]!fluxo_pagar">
        <xdr:nvPicPr>
          <xdr:cNvPr id="34" name="Gráfico 33" descr="Empréstimo com preenchimento sólido">
            <a:extLst>
              <a:ext uri="{FF2B5EF4-FFF2-40B4-BE49-F238E27FC236}">
                <a16:creationId xmlns:a16="http://schemas.microsoft.com/office/drawing/2014/main" id="{00000000-0008-0000-1600-00002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5"/>
              </a:ext>
            </a:extLst>
          </a:blip>
          <a:stretch>
            <a:fillRect/>
          </a:stretch>
        </xdr:blipFill>
        <xdr:spPr>
          <a:xfrm flipH="1">
            <a:off x="3514725" y="730631"/>
            <a:ext cx="288000" cy="288000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495299</xdr:colOff>
      <xdr:row>3</xdr:row>
      <xdr:rowOff>104775</xdr:rowOff>
    </xdr:from>
    <xdr:to>
      <xdr:col>4</xdr:col>
      <xdr:colOff>596474</xdr:colOff>
      <xdr:row>4</xdr:row>
      <xdr:rowOff>183225</xdr:rowOff>
    </xdr:to>
    <xdr:grpSp>
      <xdr:nvGrpSpPr>
        <xdr:cNvPr id="45" name="Agrupar 44">
          <a:extLst>
            <a:ext uri="{FF2B5EF4-FFF2-40B4-BE49-F238E27FC236}">
              <a16:creationId xmlns:a16="http://schemas.microsoft.com/office/drawing/2014/main" id="{00000000-0008-0000-1600-00002D000000}"/>
            </a:ext>
          </a:extLst>
        </xdr:cNvPr>
        <xdr:cNvGrpSpPr/>
      </xdr:nvGrpSpPr>
      <xdr:grpSpPr>
        <a:xfrm>
          <a:off x="1895474" y="733425"/>
          <a:ext cx="1368000" cy="288000"/>
          <a:chOff x="1895474" y="733425"/>
          <a:chExt cx="1368000" cy="288000"/>
        </a:xfrm>
      </xdr:grpSpPr>
      <xdr:sp macro="[0]!fluxo_receber" textlink="">
        <xdr:nvSpPr>
          <xdr:cNvPr id="22" name="Retângulo: Cantos Arredondados 21">
            <a:extLst>
              <a:ext uri="{FF2B5EF4-FFF2-40B4-BE49-F238E27FC236}">
                <a16:creationId xmlns:a16="http://schemas.microsoft.com/office/drawing/2014/main" id="{00000000-0008-0000-1600-000016000000}"/>
              </a:ext>
            </a:extLst>
          </xdr:cNvPr>
          <xdr:cNvSpPr>
            <a:spLocks/>
          </xdr:cNvSpPr>
        </xdr:nvSpPr>
        <xdr:spPr>
          <a:xfrm>
            <a:off x="1895474" y="750899"/>
            <a:ext cx="1368000" cy="270000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 b="1" u="none" baseline="0">
                <a:solidFill>
                  <a:schemeClr val="tx1"/>
                </a:solidFill>
                <a:latin typeface="+mn-lt"/>
                <a:ea typeface="+mn-ea"/>
                <a:cs typeface="+mn-cs"/>
              </a:rPr>
              <a:t>        </a:t>
            </a:r>
            <a:r>
              <a:rPr lang="pt-BR" sz="1100" b="1" u="sng" baseline="0">
                <a:solidFill>
                  <a:schemeClr val="tx1"/>
                </a:solidFill>
                <a:latin typeface="+mn-lt"/>
                <a:ea typeface="+mn-ea"/>
                <a:cs typeface="+mn-cs"/>
              </a:rPr>
              <a:t>À Receber    </a:t>
            </a:r>
          </a:p>
        </xdr:txBody>
      </xdr:sp>
      <xdr:pic macro="[0]!fluxo_receber">
        <xdr:nvPicPr>
          <xdr:cNvPr id="35" name="Gráfico 34" descr="Filantropia com preenchimento sólido">
            <a:extLst>
              <a:ext uri="{FF2B5EF4-FFF2-40B4-BE49-F238E27FC236}">
                <a16:creationId xmlns:a16="http://schemas.microsoft.com/office/drawing/2014/main" id="{00000000-0008-0000-1600-00002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7"/>
              </a:ext>
            </a:extLst>
          </a:blip>
          <a:stretch>
            <a:fillRect/>
          </a:stretch>
        </xdr:blipFill>
        <xdr:spPr>
          <a:xfrm>
            <a:off x="1960616" y="733425"/>
            <a:ext cx="288000" cy="288000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323850</xdr:colOff>
      <xdr:row>5</xdr:row>
      <xdr:rowOff>180975</xdr:rowOff>
    </xdr:from>
    <xdr:to>
      <xdr:col>11</xdr:col>
      <xdr:colOff>962025</xdr:colOff>
      <xdr:row>7</xdr:row>
      <xdr:rowOff>66675</xdr:rowOff>
    </xdr:to>
    <xdr:grpSp>
      <xdr:nvGrpSpPr>
        <xdr:cNvPr id="36" name="Agrupar 35">
          <a:extLst>
            <a:ext uri="{FF2B5EF4-FFF2-40B4-BE49-F238E27FC236}">
              <a16:creationId xmlns:a16="http://schemas.microsoft.com/office/drawing/2014/main" id="{00000000-0008-0000-1600-000024000000}"/>
            </a:ext>
          </a:extLst>
        </xdr:cNvPr>
        <xdr:cNvGrpSpPr/>
      </xdr:nvGrpSpPr>
      <xdr:grpSpPr>
        <a:xfrm>
          <a:off x="4400550" y="1228725"/>
          <a:ext cx="4762500" cy="304800"/>
          <a:chOff x="-3028950" y="819150"/>
          <a:chExt cx="12121109" cy="1057275"/>
        </a:xfrm>
        <a:noFill/>
      </xdr:grpSpPr>
      <xdr:sp macro="" textlink="">
        <xdr:nvSpPr>
          <xdr:cNvPr id="37" name="Retângulo 36">
            <a:extLst>
              <a:ext uri="{FF2B5EF4-FFF2-40B4-BE49-F238E27FC236}">
                <a16:creationId xmlns:a16="http://schemas.microsoft.com/office/drawing/2014/main" id="{00000000-0008-0000-1600-000025000000}"/>
              </a:ext>
            </a:extLst>
          </xdr:cNvPr>
          <xdr:cNvSpPr>
            <a:spLocks noChangeAspect="1"/>
          </xdr:cNvSpPr>
        </xdr:nvSpPr>
        <xdr:spPr>
          <a:xfrm>
            <a:off x="-3028950" y="819150"/>
            <a:ext cx="11744324" cy="1057275"/>
          </a:xfrm>
          <a:prstGeom prst="rect">
            <a:avLst/>
          </a:prstGeom>
          <a:grp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3200" i="0">
                <a:solidFill>
                  <a:srgbClr val="002060"/>
                </a:solidFill>
                <a:latin typeface="Colonna MT" panose="04020805060202030203" pitchFamily="82" charset="0"/>
                <a:ea typeface="+mn-ea"/>
                <a:cs typeface="+mn-cs"/>
              </a:rPr>
              <a:t>Fluxo</a:t>
            </a:r>
            <a:r>
              <a:rPr lang="pt-BR" sz="3200" i="0" baseline="0">
                <a:solidFill>
                  <a:srgbClr val="002060"/>
                </a:solidFill>
                <a:latin typeface="Colonna MT" panose="04020805060202030203" pitchFamily="82" charset="0"/>
                <a:ea typeface="+mn-ea"/>
                <a:cs typeface="+mn-cs"/>
              </a:rPr>
              <a:t> de Caixa à Receber</a:t>
            </a:r>
            <a:endParaRPr lang="pt-BR" sz="3200" i="0">
              <a:solidFill>
                <a:srgbClr val="002060"/>
              </a:solidFill>
              <a:latin typeface="Colonna MT" panose="04020805060202030203" pitchFamily="82" charset="0"/>
              <a:ea typeface="+mn-ea"/>
              <a:cs typeface="+mn-cs"/>
            </a:endParaRPr>
          </a:p>
        </xdr:txBody>
      </xdr:sp>
      <xdr:sp macro="" textlink="">
        <xdr:nvSpPr>
          <xdr:cNvPr id="38" name="Fluxograma: Atraso 37">
            <a:extLst>
              <a:ext uri="{FF2B5EF4-FFF2-40B4-BE49-F238E27FC236}">
                <a16:creationId xmlns:a16="http://schemas.microsoft.com/office/drawing/2014/main" id="{00000000-0008-0000-1600-000026000000}"/>
              </a:ext>
            </a:extLst>
          </xdr:cNvPr>
          <xdr:cNvSpPr>
            <a:spLocks noChangeAspect="1"/>
          </xdr:cNvSpPr>
        </xdr:nvSpPr>
        <xdr:spPr>
          <a:xfrm>
            <a:off x="8715374" y="828675"/>
            <a:ext cx="376785" cy="1047750"/>
          </a:xfrm>
          <a:prstGeom prst="flowChartDelay">
            <a:avLst/>
          </a:prstGeom>
          <a:grp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600">
              <a:solidFill>
                <a:srgbClr val="002060"/>
              </a:solidFill>
              <a:latin typeface="Colonna MT" panose="04020805060202030203" pitchFamily="82" charset="0"/>
              <a:ea typeface="+mn-ea"/>
              <a:cs typeface="+mn-cs"/>
            </a:endParaRPr>
          </a:p>
        </xdr:txBody>
      </xdr:sp>
    </xdr:grpSp>
    <xdr:clientData/>
  </xdr:twoCellAnchor>
  <xdr:twoCellAnchor editAs="absolute">
    <xdr:from>
      <xdr:col>7</xdr:col>
      <xdr:colOff>1034011</xdr:colOff>
      <xdr:row>3</xdr:row>
      <xdr:rowOff>123825</xdr:rowOff>
    </xdr:from>
    <xdr:to>
      <xdr:col>9</xdr:col>
      <xdr:colOff>700637</xdr:colOff>
      <xdr:row>4</xdr:row>
      <xdr:rowOff>184986</xdr:rowOff>
    </xdr:to>
    <xdr:grpSp>
      <xdr:nvGrpSpPr>
        <xdr:cNvPr id="39" name="Agrupar 38">
          <a:extLst>
            <a:ext uri="{FF2B5EF4-FFF2-40B4-BE49-F238E27FC236}">
              <a16:creationId xmlns:a16="http://schemas.microsoft.com/office/drawing/2014/main" id="{00000000-0008-0000-1600-000027000000}"/>
            </a:ext>
          </a:extLst>
        </xdr:cNvPr>
        <xdr:cNvGrpSpPr/>
      </xdr:nvGrpSpPr>
      <xdr:grpSpPr>
        <a:xfrm>
          <a:off x="5110711" y="752475"/>
          <a:ext cx="1571626" cy="270711"/>
          <a:chOff x="5086349" y="749971"/>
          <a:chExt cx="1571626" cy="270711"/>
        </a:xfrm>
      </xdr:grpSpPr>
      <xdr:sp macro="[0]!fluxo_budget" textlink="">
        <xdr:nvSpPr>
          <xdr:cNvPr id="40" name="Retângulo: Cantos Arredondados 39">
            <a:extLst>
              <a:ext uri="{FF2B5EF4-FFF2-40B4-BE49-F238E27FC236}">
                <a16:creationId xmlns:a16="http://schemas.microsoft.com/office/drawing/2014/main" id="{00000000-0008-0000-1600-000028000000}"/>
              </a:ext>
            </a:extLst>
          </xdr:cNvPr>
          <xdr:cNvSpPr>
            <a:spLocks/>
          </xdr:cNvSpPr>
        </xdr:nvSpPr>
        <xdr:spPr>
          <a:xfrm>
            <a:off x="5086349" y="749971"/>
            <a:ext cx="1571626" cy="270711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2200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  Budget</a:t>
            </a:r>
          </a:p>
        </xdr:txBody>
      </xdr:sp>
      <xdr:pic macro="[0]!fluxo_budget">
        <xdr:nvPicPr>
          <xdr:cNvPr id="41" name="Gráfico 40" descr="Moedas">
            <a:extLst>
              <a:ext uri="{FF2B5EF4-FFF2-40B4-BE49-F238E27FC236}">
                <a16:creationId xmlns:a16="http://schemas.microsoft.com/office/drawing/2014/main" id="{00000000-0008-0000-1600-00002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9"/>
              </a:ext>
            </a:extLst>
          </a:blip>
          <a:stretch>
            <a:fillRect/>
          </a:stretch>
        </xdr:blipFill>
        <xdr:spPr>
          <a:xfrm>
            <a:off x="5219700" y="762000"/>
            <a:ext cx="247650" cy="24765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47625</xdr:colOff>
      <xdr:row>5</xdr:row>
      <xdr:rowOff>47625</xdr:rowOff>
    </xdr:from>
    <xdr:to>
      <xdr:col>2</xdr:col>
      <xdr:colOff>447675</xdr:colOff>
      <xdr:row>7</xdr:row>
      <xdr:rowOff>19050</xdr:rowOff>
    </xdr:to>
    <xdr:grpSp>
      <xdr:nvGrpSpPr>
        <xdr:cNvPr id="44" name="Agrupar 43">
          <a:extLst>
            <a:ext uri="{FF2B5EF4-FFF2-40B4-BE49-F238E27FC236}">
              <a16:creationId xmlns:a16="http://schemas.microsoft.com/office/drawing/2014/main" id="{00000000-0008-0000-1600-00002C000000}"/>
            </a:ext>
          </a:extLst>
        </xdr:cNvPr>
        <xdr:cNvGrpSpPr/>
      </xdr:nvGrpSpPr>
      <xdr:grpSpPr>
        <a:xfrm>
          <a:off x="47625" y="1095375"/>
          <a:ext cx="1800225" cy="390525"/>
          <a:chOff x="47625" y="1095375"/>
          <a:chExt cx="1800225" cy="390525"/>
        </a:xfrm>
      </xdr:grpSpPr>
      <xdr:sp macro="[0]!Inserir_receber" textlink="">
        <xdr:nvSpPr>
          <xdr:cNvPr id="42" name="Fluxograma: Terminação 41">
            <a:extLst>
              <a:ext uri="{FF2B5EF4-FFF2-40B4-BE49-F238E27FC236}">
                <a16:creationId xmlns:a16="http://schemas.microsoft.com/office/drawing/2014/main" id="{00000000-0008-0000-1600-00002A000000}"/>
              </a:ext>
            </a:extLst>
          </xdr:cNvPr>
          <xdr:cNvSpPr/>
        </xdr:nvSpPr>
        <xdr:spPr>
          <a:xfrm>
            <a:off x="47625" y="1095375"/>
            <a:ext cx="1800225" cy="390525"/>
          </a:xfrm>
          <a:prstGeom prst="flowChartTerminator">
            <a:avLst/>
          </a:prstGeom>
          <a:solidFill>
            <a:schemeClr val="tx1">
              <a:lumMod val="50000"/>
              <a:lumOff val="50000"/>
            </a:schemeClr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      Lançamentos</a:t>
            </a:r>
          </a:p>
        </xdr:txBody>
      </xdr:sp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00000000-0008-0000-1600-00002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ackgroundRemoval t="4202" b="94958" l="9600" r="88800">
                        <a14:foregroundMark x1="38400" y1="55462" x2="63200" y2="87395"/>
                        <a14:foregroundMark x1="32800" y1="93277" x2="69600" y2="94958"/>
                        <a14:foregroundMark x1="56800" y1="85714" x2="50400" y2="57983"/>
                        <a14:foregroundMark x1="68000" y1="78992" x2="52800" y2="57983"/>
                        <a14:foregroundMark x1="70400" y1="78992" x2="68800" y2="61345"/>
                        <a14:foregroundMark x1="68800" y1="61345" x2="56800" y2="51261"/>
                        <a14:foregroundMark x1="56800" y1="51261" x2="39200" y2="56303"/>
                        <a14:foregroundMark x1="39200" y1="56303" x2="30400" y2="74790"/>
                        <a14:foregroundMark x1="30400" y1="74790" x2="30400" y2="82353"/>
                        <a14:foregroundMark x1="40000" y1="78992" x2="40800" y2="78151"/>
                        <a14:foregroundMark x1="41600" y1="43697" x2="34400" y2="24370"/>
                        <a14:foregroundMark x1="17600" y1="35294" x2="28800" y2="31092"/>
                        <a14:foregroundMark x1="32000" y1="18487" x2="32000" y2="18487"/>
                        <a14:foregroundMark x1="40800" y1="21849" x2="40800" y2="21849"/>
                        <a14:foregroundMark x1="35200" y1="11765" x2="35200" y2="11765"/>
                        <a14:foregroundMark x1="50400" y1="4202" x2="50400" y2="4202"/>
                        <a14:foregroundMark x1="57600" y1="19328" x2="57600" y2="19328"/>
                        <a14:foregroundMark x1="56000" y1="10924" x2="56000" y2="10924"/>
                        <a14:foregroundMark x1="50400" y1="20168" x2="50400" y2="20168"/>
                        <a14:foregroundMark x1="63200" y1="45378" x2="63200" y2="45378"/>
                        <a14:foregroundMark x1="65600" y1="40336" x2="65600" y2="40336"/>
                        <a14:foregroundMark x1="68000" y1="35294" x2="68000" y2="35294"/>
                        <a14:foregroundMark x1="69600" y1="29412" x2="69600" y2="29412"/>
                        <a14:foregroundMark x1="72000" y1="23529" x2="72000" y2="23529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171451" y="1114425"/>
            <a:ext cx="370194" cy="352425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9525</xdr:colOff>
      <xdr:row>0</xdr:row>
      <xdr:rowOff>95250</xdr:rowOff>
    </xdr:from>
    <xdr:to>
      <xdr:col>2</xdr:col>
      <xdr:colOff>303054</xdr:colOff>
      <xdr:row>4</xdr:row>
      <xdr:rowOff>65839</xdr:rowOff>
    </xdr:to>
    <xdr:grpSp>
      <xdr:nvGrpSpPr>
        <xdr:cNvPr id="47" name="Agrupar 46">
          <a:extLst>
            <a:ext uri="{FF2B5EF4-FFF2-40B4-BE49-F238E27FC236}">
              <a16:creationId xmlns:a16="http://schemas.microsoft.com/office/drawing/2014/main" id="{00000000-0008-0000-1600-00002F000000}"/>
            </a:ext>
          </a:extLst>
        </xdr:cNvPr>
        <xdr:cNvGrpSpPr/>
      </xdr:nvGrpSpPr>
      <xdr:grpSpPr>
        <a:xfrm>
          <a:off x="9525" y="95250"/>
          <a:ext cx="1693704" cy="808789"/>
          <a:chOff x="1519281" y="1759058"/>
          <a:chExt cx="8754120" cy="1738273"/>
        </a:xfrm>
      </xdr:grpSpPr>
      <xdr:sp macro="" textlink="">
        <xdr:nvSpPr>
          <xdr:cNvPr id="48" name="Retângulo 47">
            <a:extLst>
              <a:ext uri="{FF2B5EF4-FFF2-40B4-BE49-F238E27FC236}">
                <a16:creationId xmlns:a16="http://schemas.microsoft.com/office/drawing/2014/main" id="{00000000-0008-0000-1600-000030000000}"/>
              </a:ext>
            </a:extLst>
          </xdr:cNvPr>
          <xdr:cNvSpPr/>
        </xdr:nvSpPr>
        <xdr:spPr>
          <a:xfrm>
            <a:off x="3959188" y="1759058"/>
            <a:ext cx="4480405" cy="576593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marL="0" indent="0" algn="ctr"/>
            <a:r>
              <a:rPr lang="pt-BR" sz="1050" b="1" cap="none" spc="0">
                <a:ln w="10160">
                  <a:noFill/>
                  <a:prstDash val="solid"/>
                </a:ln>
                <a:solidFill>
                  <a:schemeClr val="bg1">
                    <a:lumMod val="65000"/>
                  </a:schemeClr>
                </a:solidFill>
                <a:effectLst>
                  <a:outerShdw blurRad="38100" dist="22860" dir="5400000" algn="tl" rotWithShape="0">
                    <a:srgbClr val="000000">
                      <a:alpha val="30000"/>
                    </a:srgbClr>
                  </a:outerShdw>
                </a:effectLst>
                <a:latin typeface="Teutonic No3" panose="02000000000000000000" pitchFamily="2" charset="0"/>
                <a:ea typeface="+mn-ea"/>
                <a:cs typeface="+mn-cs"/>
              </a:rPr>
              <a:t>Confeccoes</a:t>
            </a:r>
            <a:endParaRPr lang="pt-BR" sz="3200" b="1" cap="none" spc="0">
              <a:ln w="10160">
                <a:noFill/>
                <a:prstDash val="solid"/>
              </a:ln>
              <a:solidFill>
                <a:schemeClr val="bg1">
                  <a:lumMod val="65000"/>
                </a:schemeClr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Teutonic No3" panose="02000000000000000000" pitchFamily="2" charset="0"/>
              <a:ea typeface="+mn-ea"/>
              <a:cs typeface="+mn-cs"/>
            </a:endParaRPr>
          </a:p>
        </xdr:txBody>
      </xdr:sp>
      <xdr:sp macro="" textlink="">
        <xdr:nvSpPr>
          <xdr:cNvPr id="49" name="Retângulo 48">
            <a:extLst>
              <a:ext uri="{FF2B5EF4-FFF2-40B4-BE49-F238E27FC236}">
                <a16:creationId xmlns:a16="http://schemas.microsoft.com/office/drawing/2014/main" id="{00000000-0008-0000-1600-000031000000}"/>
              </a:ext>
            </a:extLst>
          </xdr:cNvPr>
          <xdr:cNvSpPr/>
        </xdr:nvSpPr>
        <xdr:spPr>
          <a:xfrm>
            <a:off x="1519281" y="2147080"/>
            <a:ext cx="8754120" cy="1350251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3200" b="1" cap="none" spc="0">
                <a:ln w="10160">
                  <a:noFill/>
                  <a:prstDash val="solid"/>
                </a:ln>
                <a:solidFill>
                  <a:schemeClr val="bg1">
                    <a:lumMod val="65000"/>
                  </a:schemeClr>
                </a:solidFill>
                <a:effectLst>
                  <a:outerShdw blurRad="38100" dist="22860" dir="5400000" algn="tl" rotWithShape="0">
                    <a:srgbClr val="000000">
                      <a:alpha val="30000"/>
                    </a:srgbClr>
                  </a:outerShdw>
                </a:effectLst>
                <a:latin typeface="Teutonic No3" panose="02000000000000000000" pitchFamily="2" charset="0"/>
              </a:rPr>
              <a:t>Dedicar</a:t>
            </a:r>
            <a:endParaRPr lang="pt-BR" sz="4000" b="1" cap="none" spc="0">
              <a:ln w="10160">
                <a:noFill/>
                <a:prstDash val="solid"/>
              </a:ln>
              <a:solidFill>
                <a:schemeClr val="bg1">
                  <a:lumMod val="65000"/>
                </a:schemeClr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Teutonic No3" panose="02000000000000000000" pitchFamily="2" charset="0"/>
            </a:endParaRPr>
          </a:p>
        </xdr:txBody>
      </xdr:sp>
    </xdr:grpSp>
    <xdr:clientData/>
  </xdr:twoCellAnchor>
  <xdr:twoCellAnchor editAs="absolute">
    <xdr:from>
      <xdr:col>11</xdr:col>
      <xdr:colOff>2543175</xdr:colOff>
      <xdr:row>0</xdr:row>
      <xdr:rowOff>38100</xdr:rowOff>
    </xdr:from>
    <xdr:to>
      <xdr:col>12</xdr:col>
      <xdr:colOff>733425</xdr:colOff>
      <xdr:row>3</xdr:row>
      <xdr:rowOff>47625</xdr:rowOff>
    </xdr:to>
    <xdr:grpSp>
      <xdr:nvGrpSpPr>
        <xdr:cNvPr id="50" name="Agrupar 49">
          <a:extLst>
            <a:ext uri="{FF2B5EF4-FFF2-40B4-BE49-F238E27FC236}">
              <a16:creationId xmlns:a16="http://schemas.microsoft.com/office/drawing/2014/main" id="{00000000-0008-0000-1600-000032000000}"/>
            </a:ext>
          </a:extLst>
        </xdr:cNvPr>
        <xdr:cNvGrpSpPr/>
      </xdr:nvGrpSpPr>
      <xdr:grpSpPr>
        <a:xfrm>
          <a:off x="10744200" y="38100"/>
          <a:ext cx="990600" cy="638175"/>
          <a:chOff x="10797137" y="47625"/>
          <a:chExt cx="990600" cy="638175"/>
        </a:xfrm>
      </xdr:grpSpPr>
      <xdr:sp macro="[0]!producao" textlink="">
        <xdr:nvSpPr>
          <xdr:cNvPr id="51" name="Retângulo: Cantos Arredondados 50">
            <a:extLst>
              <a:ext uri="{FF2B5EF4-FFF2-40B4-BE49-F238E27FC236}">
                <a16:creationId xmlns:a16="http://schemas.microsoft.com/office/drawing/2014/main" id="{00000000-0008-0000-1600-000033000000}"/>
              </a:ext>
            </a:extLst>
          </xdr:cNvPr>
          <xdr:cNvSpPr>
            <a:spLocks/>
          </xdr:cNvSpPr>
        </xdr:nvSpPr>
        <xdr:spPr>
          <a:xfrm>
            <a:off x="10797137" y="47625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Produção</a:t>
            </a:r>
          </a:p>
        </xdr:txBody>
      </xdr:sp>
      <xdr:pic macro="[0]!producao">
        <xdr:nvPicPr>
          <xdr:cNvPr id="52" name="Imagem 51">
            <a:extLst>
              <a:ext uri="{FF2B5EF4-FFF2-40B4-BE49-F238E27FC236}">
                <a16:creationId xmlns:a16="http://schemas.microsoft.com/office/drawing/2014/main" id="{00000000-0008-0000-1600-00003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colorTemperature colorTemp="8284"/>
                    </a14:imgEffect>
                    <a14:imgEffect>
                      <a14:brightnessContrast bright="35000" contrast="4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10978486" y="104776"/>
            <a:ext cx="661064" cy="352424"/>
          </a:xfrm>
          <a:prstGeom prst="rect">
            <a:avLst/>
          </a:prstGeom>
          <a:noFill/>
          <a:ln>
            <a:noFill/>
          </a:ln>
        </xdr:spPr>
      </xdr:pic>
    </xdr:grp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19050</xdr:rowOff>
    </xdr:from>
    <xdr:to>
      <xdr:col>18</xdr:col>
      <xdr:colOff>628650</xdr:colOff>
      <xdr:row>8</xdr:row>
      <xdr:rowOff>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>
          <a:spLocks noChangeAspect="1"/>
        </xdr:cNvSpPr>
      </xdr:nvSpPr>
      <xdr:spPr>
        <a:xfrm>
          <a:off x="0" y="19050"/>
          <a:ext cx="17887950" cy="165735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tile tx="0" ty="0" sx="100000" sy="100000" flip="none" algn="tl"/>
        </a:blip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12</xdr:col>
      <xdr:colOff>614909</xdr:colOff>
      <xdr:row>5</xdr:row>
      <xdr:rowOff>9525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00000000-0008-0000-1700-000014000000}"/>
            </a:ext>
          </a:extLst>
        </xdr:cNvPr>
        <xdr:cNvGrpSpPr/>
      </xdr:nvGrpSpPr>
      <xdr:grpSpPr>
        <a:xfrm>
          <a:off x="0" y="0"/>
          <a:ext cx="12121109" cy="1057275"/>
          <a:chOff x="0" y="0"/>
          <a:chExt cx="12121109" cy="1057275"/>
        </a:xfrm>
        <a:solidFill>
          <a:srgbClr val="002060"/>
        </a:solidFill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00000000-0008-0000-1700-000003000000}"/>
              </a:ext>
            </a:extLst>
          </xdr:cNvPr>
          <xdr:cNvSpPr>
            <a:spLocks noChangeAspect="1"/>
          </xdr:cNvSpPr>
        </xdr:nvSpPr>
        <xdr:spPr>
          <a:xfrm>
            <a:off x="0" y="0"/>
            <a:ext cx="11744324" cy="1057275"/>
          </a:xfrm>
          <a:prstGeom prst="rect">
            <a:avLst/>
          </a:prstGeom>
          <a:grp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4" name="Fluxograma: Atraso 3">
            <a:extLst>
              <a:ext uri="{FF2B5EF4-FFF2-40B4-BE49-F238E27FC236}">
                <a16:creationId xmlns:a16="http://schemas.microsoft.com/office/drawing/2014/main" id="{00000000-0008-0000-1700-000004000000}"/>
              </a:ext>
            </a:extLst>
          </xdr:cNvPr>
          <xdr:cNvSpPr>
            <a:spLocks noChangeAspect="1"/>
          </xdr:cNvSpPr>
        </xdr:nvSpPr>
        <xdr:spPr>
          <a:xfrm>
            <a:off x="11744324" y="9525"/>
            <a:ext cx="376785" cy="1047750"/>
          </a:xfrm>
          <a:prstGeom prst="flowChartDelay">
            <a:avLst/>
          </a:prstGeom>
          <a:grp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 editAs="absolute">
    <xdr:from>
      <xdr:col>3</xdr:col>
      <xdr:colOff>71987</xdr:colOff>
      <xdr:row>0</xdr:row>
      <xdr:rowOff>38099</xdr:rowOff>
    </xdr:from>
    <xdr:to>
      <xdr:col>4</xdr:col>
      <xdr:colOff>548237</xdr:colOff>
      <xdr:row>3</xdr:row>
      <xdr:rowOff>47624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pSpPr>
          <a:grpSpLocks noChangeAspect="1"/>
        </xdr:cNvGrpSpPr>
      </xdr:nvGrpSpPr>
      <xdr:grpSpPr>
        <a:xfrm>
          <a:off x="1910312" y="38099"/>
          <a:ext cx="990600" cy="638175"/>
          <a:chOff x="1843637" y="38099"/>
          <a:chExt cx="990600" cy="638175"/>
        </a:xfrm>
      </xdr:grpSpPr>
      <xdr:sp macro="[0]!menu_1" textlink="">
        <xdr:nvSpPr>
          <xdr:cNvPr id="6" name="Retângulo: Cantos Arredondados 5">
            <a:extLst>
              <a:ext uri="{FF2B5EF4-FFF2-40B4-BE49-F238E27FC236}">
                <a16:creationId xmlns:a16="http://schemas.microsoft.com/office/drawing/2014/main" id="{00000000-0008-0000-1700-000006000000}"/>
              </a:ext>
            </a:extLst>
          </xdr:cNvPr>
          <xdr:cNvSpPr>
            <a:spLocks/>
          </xdr:cNvSpPr>
        </xdr:nvSpPr>
        <xdr:spPr>
          <a:xfrm>
            <a:off x="1843637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Menu</a:t>
            </a:r>
          </a:p>
        </xdr:txBody>
      </xdr:sp>
      <xdr:pic macro="[0]!menu_1">
        <xdr:nvPicPr>
          <xdr:cNvPr id="7" name="Gráfico 6" descr="Início com preenchimento sólido">
            <a:extLst>
              <a:ext uri="{FF2B5EF4-FFF2-40B4-BE49-F238E27FC236}">
                <a16:creationId xmlns:a16="http://schemas.microsoft.com/office/drawing/2014/main" id="{00000000-0008-0000-17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105536" y="38100"/>
            <a:ext cx="504000" cy="369976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281536</xdr:colOff>
      <xdr:row>0</xdr:row>
      <xdr:rowOff>57150</xdr:rowOff>
    </xdr:from>
    <xdr:to>
      <xdr:col>2</xdr:col>
      <xdr:colOff>281536</xdr:colOff>
      <xdr:row>2</xdr:row>
      <xdr:rowOff>159000</xdr:rowOff>
    </xdr:to>
    <xdr:cxnSp macro="">
      <xdr:nvCxnSpPr>
        <xdr:cNvPr id="8" name="Conector reto 7">
          <a:extLst>
            <a:ext uri="{FF2B5EF4-FFF2-40B4-BE49-F238E27FC236}">
              <a16:creationId xmlns:a16="http://schemas.microsoft.com/office/drawing/2014/main" id="{00000000-0008-0000-1700-000008000000}"/>
            </a:ext>
          </a:extLst>
        </xdr:cNvPr>
        <xdr:cNvCxnSpPr>
          <a:cxnSpLocks noChangeAspect="1"/>
        </xdr:cNvCxnSpPr>
      </xdr:nvCxnSpPr>
      <xdr:spPr>
        <a:xfrm>
          <a:off x="1729336" y="57150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33886</xdr:colOff>
      <xdr:row>0</xdr:row>
      <xdr:rowOff>66675</xdr:rowOff>
    </xdr:from>
    <xdr:to>
      <xdr:col>5</xdr:col>
      <xdr:colOff>33886</xdr:colOff>
      <xdr:row>2</xdr:row>
      <xdr:rowOff>168525</xdr:rowOff>
    </xdr:to>
    <xdr:cxnSp macro="">
      <xdr:nvCxnSpPr>
        <xdr:cNvPr id="9" name="Conector reto 8">
          <a:extLst>
            <a:ext uri="{FF2B5EF4-FFF2-40B4-BE49-F238E27FC236}">
              <a16:creationId xmlns:a16="http://schemas.microsoft.com/office/drawing/2014/main" id="{00000000-0008-0000-1700-000009000000}"/>
            </a:ext>
          </a:extLst>
        </xdr:cNvPr>
        <xdr:cNvCxnSpPr>
          <a:cxnSpLocks noChangeAspect="1"/>
        </xdr:cNvCxnSpPr>
      </xdr:nvCxnSpPr>
      <xdr:spPr>
        <a:xfrm>
          <a:off x="3053311" y="66675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6</xdr:col>
      <xdr:colOff>738736</xdr:colOff>
      <xdr:row>0</xdr:row>
      <xdr:rowOff>66675</xdr:rowOff>
    </xdr:from>
    <xdr:to>
      <xdr:col>6</xdr:col>
      <xdr:colOff>738736</xdr:colOff>
      <xdr:row>2</xdr:row>
      <xdr:rowOff>187575</xdr:rowOff>
    </xdr:to>
    <xdr:cxnSp macro="">
      <xdr:nvCxnSpPr>
        <xdr:cNvPr id="10" name="Conector reto 9">
          <a:extLst>
            <a:ext uri="{FF2B5EF4-FFF2-40B4-BE49-F238E27FC236}">
              <a16:creationId xmlns:a16="http://schemas.microsoft.com/office/drawing/2014/main" id="{00000000-0008-0000-1700-00000A000000}"/>
            </a:ext>
          </a:extLst>
        </xdr:cNvPr>
        <xdr:cNvCxnSpPr>
          <a:cxnSpLocks noChangeAspect="1"/>
        </xdr:cNvCxnSpPr>
      </xdr:nvCxnSpPr>
      <xdr:spPr>
        <a:xfrm>
          <a:off x="4558261" y="66675"/>
          <a:ext cx="0" cy="54000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405361</xdr:colOff>
      <xdr:row>0</xdr:row>
      <xdr:rowOff>66675</xdr:rowOff>
    </xdr:from>
    <xdr:to>
      <xdr:col>8</xdr:col>
      <xdr:colOff>405361</xdr:colOff>
      <xdr:row>2</xdr:row>
      <xdr:rowOff>168525</xdr:rowOff>
    </xdr:to>
    <xdr:cxnSp macro="">
      <xdr:nvCxnSpPr>
        <xdr:cNvPr id="11" name="Conector reto 10">
          <a:extLst>
            <a:ext uri="{FF2B5EF4-FFF2-40B4-BE49-F238E27FC236}">
              <a16:creationId xmlns:a16="http://schemas.microsoft.com/office/drawing/2014/main" id="{00000000-0008-0000-1700-00000B000000}"/>
            </a:ext>
          </a:extLst>
        </xdr:cNvPr>
        <xdr:cNvCxnSpPr>
          <a:cxnSpLocks noChangeAspect="1"/>
        </xdr:cNvCxnSpPr>
      </xdr:nvCxnSpPr>
      <xdr:spPr>
        <a:xfrm>
          <a:off x="6063211" y="66675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767311</xdr:colOff>
      <xdr:row>0</xdr:row>
      <xdr:rowOff>66675</xdr:rowOff>
    </xdr:from>
    <xdr:to>
      <xdr:col>9</xdr:col>
      <xdr:colOff>767311</xdr:colOff>
      <xdr:row>2</xdr:row>
      <xdr:rowOff>168525</xdr:rowOff>
    </xdr:to>
    <xdr:cxnSp macro="">
      <xdr:nvCxnSpPr>
        <xdr:cNvPr id="12" name="Conector reto 11">
          <a:extLst>
            <a:ext uri="{FF2B5EF4-FFF2-40B4-BE49-F238E27FC236}">
              <a16:creationId xmlns:a16="http://schemas.microsoft.com/office/drawing/2014/main" id="{00000000-0008-0000-1700-00000C000000}"/>
            </a:ext>
          </a:extLst>
        </xdr:cNvPr>
        <xdr:cNvCxnSpPr>
          <a:cxnSpLocks noChangeAspect="1"/>
        </xdr:cNvCxnSpPr>
      </xdr:nvCxnSpPr>
      <xdr:spPr>
        <a:xfrm>
          <a:off x="7587211" y="66675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2272261</xdr:colOff>
      <xdr:row>0</xdr:row>
      <xdr:rowOff>66675</xdr:rowOff>
    </xdr:from>
    <xdr:to>
      <xdr:col>9</xdr:col>
      <xdr:colOff>2272261</xdr:colOff>
      <xdr:row>2</xdr:row>
      <xdr:rowOff>168525</xdr:rowOff>
    </xdr:to>
    <xdr:cxnSp macro="">
      <xdr:nvCxnSpPr>
        <xdr:cNvPr id="13" name="Conector reto 12">
          <a:extLst>
            <a:ext uri="{FF2B5EF4-FFF2-40B4-BE49-F238E27FC236}">
              <a16:creationId xmlns:a16="http://schemas.microsoft.com/office/drawing/2014/main" id="{00000000-0008-0000-1700-00000D000000}"/>
            </a:ext>
          </a:extLst>
        </xdr:cNvPr>
        <xdr:cNvCxnSpPr>
          <a:cxnSpLocks noChangeAspect="1"/>
        </xdr:cNvCxnSpPr>
      </xdr:nvCxnSpPr>
      <xdr:spPr>
        <a:xfrm>
          <a:off x="9092161" y="66675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300587</xdr:colOff>
      <xdr:row>0</xdr:row>
      <xdr:rowOff>38099</xdr:rowOff>
    </xdr:from>
    <xdr:to>
      <xdr:col>6</xdr:col>
      <xdr:colOff>491087</xdr:colOff>
      <xdr:row>3</xdr:row>
      <xdr:rowOff>47624</xdr:rowOff>
    </xdr:to>
    <xdr:grpSp>
      <xdr:nvGrpSpPr>
        <xdr:cNvPr id="14" name="Agrupar 13">
          <a:extLst>
            <a:ext uri="{FF2B5EF4-FFF2-40B4-BE49-F238E27FC236}">
              <a16:creationId xmlns:a16="http://schemas.microsoft.com/office/drawing/2014/main" id="{00000000-0008-0000-1700-00000E000000}"/>
            </a:ext>
          </a:extLst>
        </xdr:cNvPr>
        <xdr:cNvGrpSpPr>
          <a:grpSpLocks noChangeAspect="1"/>
        </xdr:cNvGrpSpPr>
      </xdr:nvGrpSpPr>
      <xdr:grpSpPr>
        <a:xfrm>
          <a:off x="3320012" y="38099"/>
          <a:ext cx="990600" cy="638175"/>
          <a:chOff x="3320012" y="38099"/>
          <a:chExt cx="990600" cy="638175"/>
        </a:xfrm>
      </xdr:grpSpPr>
      <xdr:sp macro="[0]!menu_2" textlink="">
        <xdr:nvSpPr>
          <xdr:cNvPr id="15" name="Retângulo: Cantos Arredondados 14">
            <a:extLst>
              <a:ext uri="{FF2B5EF4-FFF2-40B4-BE49-F238E27FC236}">
                <a16:creationId xmlns:a16="http://schemas.microsoft.com/office/drawing/2014/main" id="{00000000-0008-0000-1700-00000F000000}"/>
              </a:ext>
            </a:extLst>
          </xdr:cNvPr>
          <xdr:cNvSpPr>
            <a:spLocks/>
          </xdr:cNvSpPr>
        </xdr:nvSpPr>
        <xdr:spPr>
          <a:xfrm>
            <a:off x="3320012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Cadastro</a:t>
            </a:r>
          </a:p>
        </xdr:txBody>
      </xdr:sp>
      <xdr:pic macro="[0]!menu_2">
        <xdr:nvPicPr>
          <xdr:cNvPr id="16" name="Gráfico 15" descr="Ciclo com pessoas com preenchimento sólido">
            <a:extLst>
              <a:ext uri="{FF2B5EF4-FFF2-40B4-BE49-F238E27FC236}">
                <a16:creationId xmlns:a16="http://schemas.microsoft.com/office/drawing/2014/main" id="{00000000-0008-0000-1700-000010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3577186" y="38100"/>
            <a:ext cx="504000" cy="370651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157712</xdr:colOff>
      <xdr:row>0</xdr:row>
      <xdr:rowOff>38099</xdr:rowOff>
    </xdr:from>
    <xdr:to>
      <xdr:col>8</xdr:col>
      <xdr:colOff>157712</xdr:colOff>
      <xdr:row>3</xdr:row>
      <xdr:rowOff>47624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00000000-0008-0000-1700-000011000000}"/>
            </a:ext>
          </a:extLst>
        </xdr:cNvPr>
        <xdr:cNvGrpSpPr>
          <a:grpSpLocks noChangeAspect="1"/>
        </xdr:cNvGrpSpPr>
      </xdr:nvGrpSpPr>
      <xdr:grpSpPr>
        <a:xfrm>
          <a:off x="4824962" y="38099"/>
          <a:ext cx="990600" cy="638175"/>
          <a:chOff x="4824962" y="38099"/>
          <a:chExt cx="990600" cy="638175"/>
        </a:xfrm>
      </xdr:grpSpPr>
      <xdr:sp macro="[0]!relatorios" textlink="">
        <xdr:nvSpPr>
          <xdr:cNvPr id="18" name="Retângulo: Cantos Arredondados 17">
            <a:extLst>
              <a:ext uri="{FF2B5EF4-FFF2-40B4-BE49-F238E27FC236}">
                <a16:creationId xmlns:a16="http://schemas.microsoft.com/office/drawing/2014/main" id="{00000000-0008-0000-1700-000012000000}"/>
              </a:ext>
            </a:extLst>
          </xdr:cNvPr>
          <xdr:cNvSpPr>
            <a:spLocks/>
          </xdr:cNvSpPr>
        </xdr:nvSpPr>
        <xdr:spPr>
          <a:xfrm>
            <a:off x="4824962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Relatórios</a:t>
            </a:r>
          </a:p>
        </xdr:txBody>
      </xdr:sp>
      <xdr:pic macro="[0]!relatorios">
        <xdr:nvPicPr>
          <xdr:cNvPr id="19" name="Gráfico 18" descr="Pesquisa com preenchimento sólido">
            <a:extLst>
              <a:ext uri="{FF2B5EF4-FFF2-40B4-BE49-F238E27FC236}">
                <a16:creationId xmlns:a16="http://schemas.microsoft.com/office/drawing/2014/main" id="{00000000-0008-0000-17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5153025" y="76200"/>
            <a:ext cx="371475" cy="361950"/>
          </a:xfrm>
          <a:prstGeom prst="rect">
            <a:avLst/>
          </a:prstGeom>
          <a:effectLst/>
        </xdr:spPr>
      </xdr:pic>
    </xdr:grpSp>
    <xdr:clientData/>
  </xdr:twoCellAnchor>
  <xdr:twoCellAnchor editAs="absolute">
    <xdr:from>
      <xdr:col>2</xdr:col>
      <xdr:colOff>329161</xdr:colOff>
      <xdr:row>3</xdr:row>
      <xdr:rowOff>95250</xdr:rowOff>
    </xdr:from>
    <xdr:to>
      <xdr:col>12</xdr:col>
      <xdr:colOff>419100</xdr:colOff>
      <xdr:row>4</xdr:row>
      <xdr:rowOff>200025</xdr:rowOff>
    </xdr:to>
    <xdr:sp macro="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>
          <a:spLocks noChangeAspect="1"/>
        </xdr:cNvSpPr>
      </xdr:nvSpPr>
      <xdr:spPr>
        <a:xfrm>
          <a:off x="1776961" y="723900"/>
          <a:ext cx="10148339" cy="314325"/>
        </a:xfrm>
        <a:prstGeom prst="roundRect">
          <a:avLst>
            <a:gd name="adj" fmla="val 17778"/>
          </a:avLst>
        </a:prstGeom>
        <a:solidFill>
          <a:schemeClr val="bg1">
            <a:lumMod val="85000"/>
            <a:alpha val="30000"/>
          </a:schemeClr>
        </a:solidFill>
        <a:ln>
          <a:noFill/>
        </a:ln>
        <a:effectLst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ctr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11</xdr:col>
      <xdr:colOff>291061</xdr:colOff>
      <xdr:row>0</xdr:row>
      <xdr:rowOff>66675</xdr:rowOff>
    </xdr:from>
    <xdr:to>
      <xdr:col>11</xdr:col>
      <xdr:colOff>291061</xdr:colOff>
      <xdr:row>2</xdr:row>
      <xdr:rowOff>168525</xdr:rowOff>
    </xdr:to>
    <xdr:cxnSp macro="">
      <xdr:nvCxnSpPr>
        <xdr:cNvPr id="24" name="Conector reto 23">
          <a:extLst>
            <a:ext uri="{FF2B5EF4-FFF2-40B4-BE49-F238E27FC236}">
              <a16:creationId xmlns:a16="http://schemas.microsoft.com/office/drawing/2014/main" id="{00000000-0008-0000-1700-000018000000}"/>
            </a:ext>
          </a:extLst>
        </xdr:cNvPr>
        <xdr:cNvCxnSpPr>
          <a:cxnSpLocks noChangeAspect="1"/>
        </xdr:cNvCxnSpPr>
      </xdr:nvCxnSpPr>
      <xdr:spPr>
        <a:xfrm>
          <a:off x="10644736" y="66675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2586587</xdr:colOff>
      <xdr:row>0</xdr:row>
      <xdr:rowOff>38099</xdr:rowOff>
    </xdr:from>
    <xdr:to>
      <xdr:col>11</xdr:col>
      <xdr:colOff>43412</xdr:colOff>
      <xdr:row>3</xdr:row>
      <xdr:rowOff>47624</xdr:rowOff>
    </xdr:to>
    <xdr:grpSp>
      <xdr:nvGrpSpPr>
        <xdr:cNvPr id="25" name="Agrupar 24">
          <a:extLst>
            <a:ext uri="{FF2B5EF4-FFF2-40B4-BE49-F238E27FC236}">
              <a16:creationId xmlns:a16="http://schemas.microsoft.com/office/drawing/2014/main" id="{00000000-0008-0000-1700-000019000000}"/>
            </a:ext>
          </a:extLst>
        </xdr:cNvPr>
        <xdr:cNvGrpSpPr>
          <a:grpSpLocks noChangeAspect="1"/>
        </xdr:cNvGrpSpPr>
      </xdr:nvGrpSpPr>
      <xdr:grpSpPr>
        <a:xfrm>
          <a:off x="9406487" y="38099"/>
          <a:ext cx="990600" cy="638175"/>
          <a:chOff x="9406487" y="38099"/>
          <a:chExt cx="990600" cy="638175"/>
        </a:xfrm>
      </xdr:grpSpPr>
      <xdr:sp macro="[0]!manutencao1" textlink="">
        <xdr:nvSpPr>
          <xdr:cNvPr id="26" name="Retângulo: Cantos Arredondados 25">
            <a:extLst>
              <a:ext uri="{FF2B5EF4-FFF2-40B4-BE49-F238E27FC236}">
                <a16:creationId xmlns:a16="http://schemas.microsoft.com/office/drawing/2014/main" id="{00000000-0008-0000-1700-00001A000000}"/>
              </a:ext>
            </a:extLst>
          </xdr:cNvPr>
          <xdr:cNvSpPr>
            <a:spLocks/>
          </xdr:cNvSpPr>
        </xdr:nvSpPr>
        <xdr:spPr>
          <a:xfrm>
            <a:off x="9406487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Manutenção</a:t>
            </a:r>
          </a:p>
        </xdr:txBody>
      </xdr:sp>
      <xdr:pic macro="[0]!manutencao1">
        <xdr:nvPicPr>
          <xdr:cNvPr id="27" name="Gráfico 26" descr="Engrenagens com preenchimento sólido">
            <a:extLst>
              <a:ext uri="{FF2B5EF4-FFF2-40B4-BE49-F238E27FC236}">
                <a16:creationId xmlns:a16="http://schemas.microsoft.com/office/drawing/2014/main" id="{00000000-0008-0000-1700-00001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9667875" y="76200"/>
            <a:ext cx="417600" cy="369975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1043537</xdr:colOff>
      <xdr:row>0</xdr:row>
      <xdr:rowOff>38099</xdr:rowOff>
    </xdr:from>
    <xdr:to>
      <xdr:col>9</xdr:col>
      <xdr:colOff>2034137</xdr:colOff>
      <xdr:row>3</xdr:row>
      <xdr:rowOff>47624</xdr:rowOff>
    </xdr:to>
    <xdr:grpSp>
      <xdr:nvGrpSpPr>
        <xdr:cNvPr id="28" name="Agrupar 27">
          <a:extLst>
            <a:ext uri="{FF2B5EF4-FFF2-40B4-BE49-F238E27FC236}">
              <a16:creationId xmlns:a16="http://schemas.microsoft.com/office/drawing/2014/main" id="{00000000-0008-0000-1700-00001C000000}"/>
            </a:ext>
          </a:extLst>
        </xdr:cNvPr>
        <xdr:cNvGrpSpPr>
          <a:grpSpLocks noChangeAspect="1"/>
        </xdr:cNvGrpSpPr>
      </xdr:nvGrpSpPr>
      <xdr:grpSpPr>
        <a:xfrm>
          <a:off x="7863437" y="38099"/>
          <a:ext cx="990600" cy="638175"/>
          <a:chOff x="7863437" y="38099"/>
          <a:chExt cx="990600" cy="638175"/>
        </a:xfrm>
      </xdr:grpSpPr>
      <xdr:sp macro="[0]!grafico" textlink="">
        <xdr:nvSpPr>
          <xdr:cNvPr id="29" name="Retângulo: Cantos Arredondados 28">
            <a:extLst>
              <a:ext uri="{FF2B5EF4-FFF2-40B4-BE49-F238E27FC236}">
                <a16:creationId xmlns:a16="http://schemas.microsoft.com/office/drawing/2014/main" id="{00000000-0008-0000-1700-00001D000000}"/>
              </a:ext>
            </a:extLst>
          </xdr:cNvPr>
          <xdr:cNvSpPr>
            <a:spLocks/>
          </xdr:cNvSpPr>
        </xdr:nvSpPr>
        <xdr:spPr>
          <a:xfrm>
            <a:off x="7863437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Dashboard</a:t>
            </a:r>
          </a:p>
        </xdr:txBody>
      </xdr:sp>
      <xdr:pic macro="[0]!grafico">
        <xdr:nvPicPr>
          <xdr:cNvPr id="30" name="Gráfico 29" descr="Velocímetro baixo com preenchimento sólido">
            <a:extLst>
              <a:ext uri="{FF2B5EF4-FFF2-40B4-BE49-F238E27FC236}">
                <a16:creationId xmlns:a16="http://schemas.microsoft.com/office/drawing/2014/main" id="{00000000-0008-0000-1700-00001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8143875" y="38100"/>
            <a:ext cx="417600" cy="369975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691112</xdr:colOff>
      <xdr:row>0</xdr:row>
      <xdr:rowOff>38099</xdr:rowOff>
    </xdr:from>
    <xdr:to>
      <xdr:col>9</xdr:col>
      <xdr:colOff>519662</xdr:colOff>
      <xdr:row>3</xdr:row>
      <xdr:rowOff>47624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id="{00000000-0008-0000-1700-00001F000000}"/>
            </a:ext>
          </a:extLst>
        </xdr:cNvPr>
        <xdr:cNvGrpSpPr>
          <a:grpSpLocks noChangeAspect="1"/>
        </xdr:cNvGrpSpPr>
      </xdr:nvGrpSpPr>
      <xdr:grpSpPr>
        <a:xfrm>
          <a:off x="6348962" y="38099"/>
          <a:ext cx="990600" cy="638175"/>
          <a:chOff x="6348962" y="38099"/>
          <a:chExt cx="990600" cy="638175"/>
        </a:xfrm>
      </xdr:grpSpPr>
      <xdr:sp macro="[0]!fluxo_caixa" textlink="">
        <xdr:nvSpPr>
          <xdr:cNvPr id="32" name="Retângulo: Cantos Arredondados 31">
            <a:extLst>
              <a:ext uri="{FF2B5EF4-FFF2-40B4-BE49-F238E27FC236}">
                <a16:creationId xmlns:a16="http://schemas.microsoft.com/office/drawing/2014/main" id="{00000000-0008-0000-1700-000020000000}"/>
              </a:ext>
            </a:extLst>
          </xdr:cNvPr>
          <xdr:cNvSpPr>
            <a:spLocks/>
          </xdr:cNvSpPr>
        </xdr:nvSpPr>
        <xdr:spPr>
          <a:xfrm>
            <a:off x="6348962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2000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Fluxo Caixa</a:t>
            </a:r>
          </a:p>
        </xdr:txBody>
      </xdr:sp>
      <xdr:pic macro="[0]!fluxo_caixa">
        <xdr:nvPicPr>
          <xdr:cNvPr id="33" name="Gráfico 32" descr="Registrar">
            <a:extLst>
              <a:ext uri="{FF2B5EF4-FFF2-40B4-BE49-F238E27FC236}">
                <a16:creationId xmlns:a16="http://schemas.microsoft.com/office/drawing/2014/main" id="{00000000-0008-0000-1700-00002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6657975" y="85725"/>
            <a:ext cx="371475" cy="371475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380999</xdr:colOff>
      <xdr:row>3</xdr:row>
      <xdr:rowOff>101981</xdr:rowOff>
    </xdr:from>
    <xdr:to>
      <xdr:col>7</xdr:col>
      <xdr:colOff>304800</xdr:colOff>
      <xdr:row>4</xdr:row>
      <xdr:rowOff>182482</xdr:rowOff>
    </xdr:to>
    <xdr:grpSp>
      <xdr:nvGrpSpPr>
        <xdr:cNvPr id="47" name="Agrupar 46">
          <a:extLst>
            <a:ext uri="{FF2B5EF4-FFF2-40B4-BE49-F238E27FC236}">
              <a16:creationId xmlns:a16="http://schemas.microsoft.com/office/drawing/2014/main" id="{00000000-0008-0000-1700-00002F000000}"/>
            </a:ext>
          </a:extLst>
        </xdr:cNvPr>
        <xdr:cNvGrpSpPr/>
      </xdr:nvGrpSpPr>
      <xdr:grpSpPr>
        <a:xfrm>
          <a:off x="3400424" y="730631"/>
          <a:ext cx="1571626" cy="290051"/>
          <a:chOff x="3400424" y="730631"/>
          <a:chExt cx="1571626" cy="290051"/>
        </a:xfrm>
      </xdr:grpSpPr>
      <xdr:sp macro="[0]!fluxo_pagar" textlink="">
        <xdr:nvSpPr>
          <xdr:cNvPr id="23" name="Retângulo: Cantos Arredondados 22">
            <a:extLst>
              <a:ext uri="{FF2B5EF4-FFF2-40B4-BE49-F238E27FC236}">
                <a16:creationId xmlns:a16="http://schemas.microsoft.com/office/drawing/2014/main" id="{00000000-0008-0000-1700-000017000000}"/>
              </a:ext>
            </a:extLst>
          </xdr:cNvPr>
          <xdr:cNvSpPr>
            <a:spLocks/>
          </xdr:cNvSpPr>
        </xdr:nvSpPr>
        <xdr:spPr>
          <a:xfrm>
            <a:off x="3400424" y="749971"/>
            <a:ext cx="1571626" cy="270711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 b="1" u="none" baseline="0">
                <a:solidFill>
                  <a:schemeClr val="tx1"/>
                </a:solidFill>
                <a:latin typeface="+mn-lt"/>
                <a:ea typeface="+mn-ea"/>
                <a:cs typeface="+mn-cs"/>
              </a:rPr>
              <a:t>     </a:t>
            </a:r>
            <a:r>
              <a:rPr lang="pt-BR" sz="1100" b="1" u="sng" baseline="0">
                <a:solidFill>
                  <a:schemeClr val="tx1"/>
                </a:solidFill>
                <a:latin typeface="+mn-lt"/>
                <a:ea typeface="+mn-ea"/>
                <a:cs typeface="+mn-cs"/>
              </a:rPr>
              <a:t>À Pagar</a:t>
            </a:r>
          </a:p>
        </xdr:txBody>
      </xdr:sp>
      <xdr:pic macro="[0]!fluxo_pagar">
        <xdr:nvPicPr>
          <xdr:cNvPr id="34" name="Gráfico 33" descr="Empréstimo com preenchimento sólido">
            <a:extLst>
              <a:ext uri="{FF2B5EF4-FFF2-40B4-BE49-F238E27FC236}">
                <a16:creationId xmlns:a16="http://schemas.microsoft.com/office/drawing/2014/main" id="{00000000-0008-0000-1700-00002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5"/>
              </a:ext>
            </a:extLst>
          </a:blip>
          <a:stretch>
            <a:fillRect/>
          </a:stretch>
        </xdr:blipFill>
        <xdr:spPr>
          <a:xfrm flipH="1">
            <a:off x="3514725" y="730631"/>
            <a:ext cx="288000" cy="288000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57149</xdr:colOff>
      <xdr:row>3</xdr:row>
      <xdr:rowOff>104775</xdr:rowOff>
    </xdr:from>
    <xdr:to>
      <xdr:col>5</xdr:col>
      <xdr:colOff>244049</xdr:colOff>
      <xdr:row>4</xdr:row>
      <xdr:rowOff>183225</xdr:rowOff>
    </xdr:to>
    <xdr:grpSp>
      <xdr:nvGrpSpPr>
        <xdr:cNvPr id="46" name="Agrupar 45">
          <a:extLst>
            <a:ext uri="{FF2B5EF4-FFF2-40B4-BE49-F238E27FC236}">
              <a16:creationId xmlns:a16="http://schemas.microsoft.com/office/drawing/2014/main" id="{00000000-0008-0000-1700-00002E000000}"/>
            </a:ext>
          </a:extLst>
        </xdr:cNvPr>
        <xdr:cNvGrpSpPr/>
      </xdr:nvGrpSpPr>
      <xdr:grpSpPr>
        <a:xfrm>
          <a:off x="1895474" y="733425"/>
          <a:ext cx="1368000" cy="288000"/>
          <a:chOff x="1895474" y="733425"/>
          <a:chExt cx="1368000" cy="288000"/>
        </a:xfrm>
      </xdr:grpSpPr>
      <xdr:sp macro="[0]!fluxo_receber" textlink="">
        <xdr:nvSpPr>
          <xdr:cNvPr id="22" name="Retângulo: Cantos Arredondados 21">
            <a:extLst>
              <a:ext uri="{FF2B5EF4-FFF2-40B4-BE49-F238E27FC236}">
                <a16:creationId xmlns:a16="http://schemas.microsoft.com/office/drawing/2014/main" id="{00000000-0008-0000-1700-000016000000}"/>
              </a:ext>
            </a:extLst>
          </xdr:cNvPr>
          <xdr:cNvSpPr>
            <a:spLocks/>
          </xdr:cNvSpPr>
        </xdr:nvSpPr>
        <xdr:spPr>
          <a:xfrm>
            <a:off x="1895474" y="750899"/>
            <a:ext cx="1368000" cy="270000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2200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       À Receber    </a:t>
            </a:r>
          </a:p>
        </xdr:txBody>
      </xdr:sp>
      <xdr:pic macro="[0]!fluxo_receber">
        <xdr:nvPicPr>
          <xdr:cNvPr id="35" name="Gráfico 34" descr="Filantropia com preenchimento sólido">
            <a:extLst>
              <a:ext uri="{FF2B5EF4-FFF2-40B4-BE49-F238E27FC236}">
                <a16:creationId xmlns:a16="http://schemas.microsoft.com/office/drawing/2014/main" id="{00000000-0008-0000-1700-00002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7"/>
              </a:ext>
            </a:extLst>
          </a:blip>
          <a:stretch>
            <a:fillRect/>
          </a:stretch>
        </xdr:blipFill>
        <xdr:spPr>
          <a:xfrm>
            <a:off x="1960616" y="733425"/>
            <a:ext cx="288000" cy="288000"/>
          </a:xfrm>
          <a:prstGeom prst="rect">
            <a:avLst/>
          </a:prstGeom>
        </xdr:spPr>
      </xdr:pic>
    </xdr:grpSp>
    <xdr:clientData/>
  </xdr:twoCellAnchor>
  <xdr:twoCellAnchor editAs="absolute">
    <xdr:from>
      <xdr:col>6</xdr:col>
      <xdr:colOff>590550</xdr:colOff>
      <xdr:row>5</xdr:row>
      <xdr:rowOff>142875</xdr:rowOff>
    </xdr:from>
    <xdr:to>
      <xdr:col>9</xdr:col>
      <xdr:colOff>2352675</xdr:colOff>
      <xdr:row>7</xdr:row>
      <xdr:rowOff>171450</xdr:rowOff>
    </xdr:to>
    <xdr:grpSp>
      <xdr:nvGrpSpPr>
        <xdr:cNvPr id="36" name="Agrupar 35">
          <a:extLst>
            <a:ext uri="{FF2B5EF4-FFF2-40B4-BE49-F238E27FC236}">
              <a16:creationId xmlns:a16="http://schemas.microsoft.com/office/drawing/2014/main" id="{00000000-0008-0000-1700-000024000000}"/>
            </a:ext>
          </a:extLst>
        </xdr:cNvPr>
        <xdr:cNvGrpSpPr/>
      </xdr:nvGrpSpPr>
      <xdr:grpSpPr>
        <a:xfrm>
          <a:off x="4410075" y="1190625"/>
          <a:ext cx="4762500" cy="447675"/>
          <a:chOff x="-3028950" y="587871"/>
          <a:chExt cx="12121109" cy="1552872"/>
        </a:xfrm>
        <a:noFill/>
      </xdr:grpSpPr>
      <xdr:sp macro="" textlink="">
        <xdr:nvSpPr>
          <xdr:cNvPr id="37" name="Retângulo 36">
            <a:extLst>
              <a:ext uri="{FF2B5EF4-FFF2-40B4-BE49-F238E27FC236}">
                <a16:creationId xmlns:a16="http://schemas.microsoft.com/office/drawing/2014/main" id="{00000000-0008-0000-1700-000025000000}"/>
              </a:ext>
            </a:extLst>
          </xdr:cNvPr>
          <xdr:cNvSpPr>
            <a:spLocks noChangeAspect="1"/>
          </xdr:cNvSpPr>
        </xdr:nvSpPr>
        <xdr:spPr>
          <a:xfrm>
            <a:off x="-3028950" y="587871"/>
            <a:ext cx="11744325" cy="1552872"/>
          </a:xfrm>
          <a:prstGeom prst="rect">
            <a:avLst/>
          </a:prstGeom>
          <a:grp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3200" i="0">
                <a:solidFill>
                  <a:srgbClr val="002060"/>
                </a:solidFill>
                <a:latin typeface="Colonna MT" panose="04020805060202030203" pitchFamily="82" charset="0"/>
                <a:ea typeface="+mn-ea"/>
                <a:cs typeface="+mn-cs"/>
              </a:rPr>
              <a:t>Fluxo</a:t>
            </a:r>
            <a:r>
              <a:rPr lang="pt-BR" sz="3200" i="0" baseline="0">
                <a:solidFill>
                  <a:srgbClr val="002060"/>
                </a:solidFill>
                <a:latin typeface="Colonna MT" panose="04020805060202030203" pitchFamily="82" charset="0"/>
                <a:ea typeface="+mn-ea"/>
                <a:cs typeface="+mn-cs"/>
              </a:rPr>
              <a:t> de Caixa à Pagar</a:t>
            </a:r>
            <a:endParaRPr lang="pt-BR" sz="3200" i="0">
              <a:solidFill>
                <a:srgbClr val="002060"/>
              </a:solidFill>
              <a:latin typeface="Colonna MT" panose="04020805060202030203" pitchFamily="82" charset="0"/>
              <a:ea typeface="+mn-ea"/>
              <a:cs typeface="+mn-cs"/>
            </a:endParaRPr>
          </a:p>
        </xdr:txBody>
      </xdr:sp>
      <xdr:sp macro="" textlink="">
        <xdr:nvSpPr>
          <xdr:cNvPr id="38" name="Fluxograma: Atraso 37">
            <a:extLst>
              <a:ext uri="{FF2B5EF4-FFF2-40B4-BE49-F238E27FC236}">
                <a16:creationId xmlns:a16="http://schemas.microsoft.com/office/drawing/2014/main" id="{00000000-0008-0000-1700-000026000000}"/>
              </a:ext>
            </a:extLst>
          </xdr:cNvPr>
          <xdr:cNvSpPr>
            <a:spLocks noChangeAspect="1"/>
          </xdr:cNvSpPr>
        </xdr:nvSpPr>
        <xdr:spPr>
          <a:xfrm>
            <a:off x="8715374" y="828675"/>
            <a:ext cx="376785" cy="1047750"/>
          </a:xfrm>
          <a:prstGeom prst="flowChartDelay">
            <a:avLst/>
          </a:prstGeom>
          <a:grp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600">
              <a:solidFill>
                <a:srgbClr val="640000"/>
              </a:solidFill>
              <a:latin typeface="Colonna MT" panose="04020805060202030203" pitchFamily="82" charset="0"/>
              <a:ea typeface="+mn-ea"/>
              <a:cs typeface="+mn-cs"/>
            </a:endParaRPr>
          </a:p>
        </xdr:txBody>
      </xdr:sp>
    </xdr:grpSp>
    <xdr:clientData/>
  </xdr:twoCellAnchor>
  <xdr:twoCellAnchor editAs="absolute">
    <xdr:from>
      <xdr:col>7</xdr:col>
      <xdr:colOff>447674</xdr:colOff>
      <xdr:row>3</xdr:row>
      <xdr:rowOff>121321</xdr:rowOff>
    </xdr:from>
    <xdr:to>
      <xdr:col>8</xdr:col>
      <xdr:colOff>1009650</xdr:colOff>
      <xdr:row>4</xdr:row>
      <xdr:rowOff>182482</xdr:rowOff>
    </xdr:to>
    <xdr:grpSp>
      <xdr:nvGrpSpPr>
        <xdr:cNvPr id="39" name="Agrupar 38">
          <a:extLst>
            <a:ext uri="{FF2B5EF4-FFF2-40B4-BE49-F238E27FC236}">
              <a16:creationId xmlns:a16="http://schemas.microsoft.com/office/drawing/2014/main" id="{00000000-0008-0000-1700-000027000000}"/>
            </a:ext>
          </a:extLst>
        </xdr:cNvPr>
        <xdr:cNvGrpSpPr/>
      </xdr:nvGrpSpPr>
      <xdr:grpSpPr>
        <a:xfrm>
          <a:off x="5114924" y="749971"/>
          <a:ext cx="1552576" cy="270711"/>
          <a:chOff x="5086349" y="749971"/>
          <a:chExt cx="1571626" cy="270711"/>
        </a:xfrm>
      </xdr:grpSpPr>
      <xdr:sp macro="[0]!fluxo_budget" textlink="">
        <xdr:nvSpPr>
          <xdr:cNvPr id="40" name="Retângulo: Cantos Arredondados 39">
            <a:extLst>
              <a:ext uri="{FF2B5EF4-FFF2-40B4-BE49-F238E27FC236}">
                <a16:creationId xmlns:a16="http://schemas.microsoft.com/office/drawing/2014/main" id="{00000000-0008-0000-1700-000028000000}"/>
              </a:ext>
            </a:extLst>
          </xdr:cNvPr>
          <xdr:cNvSpPr>
            <a:spLocks/>
          </xdr:cNvSpPr>
        </xdr:nvSpPr>
        <xdr:spPr>
          <a:xfrm>
            <a:off x="5086349" y="749971"/>
            <a:ext cx="1571626" cy="270711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2200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  Budget</a:t>
            </a:r>
          </a:p>
        </xdr:txBody>
      </xdr:sp>
      <xdr:pic macro="[0]!fluxo_budget">
        <xdr:nvPicPr>
          <xdr:cNvPr id="41" name="Gráfico 40" descr="Moedas">
            <a:extLst>
              <a:ext uri="{FF2B5EF4-FFF2-40B4-BE49-F238E27FC236}">
                <a16:creationId xmlns:a16="http://schemas.microsoft.com/office/drawing/2014/main" id="{00000000-0008-0000-1700-00002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9"/>
              </a:ext>
            </a:extLst>
          </a:blip>
          <a:stretch>
            <a:fillRect/>
          </a:stretch>
        </xdr:blipFill>
        <xdr:spPr>
          <a:xfrm>
            <a:off x="5219700" y="762000"/>
            <a:ext cx="247650" cy="24765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57150</xdr:colOff>
      <xdr:row>5</xdr:row>
      <xdr:rowOff>38100</xdr:rowOff>
    </xdr:from>
    <xdr:to>
      <xdr:col>3</xdr:col>
      <xdr:colOff>19050</xdr:colOff>
      <xdr:row>7</xdr:row>
      <xdr:rowOff>9525</xdr:rowOff>
    </xdr:to>
    <xdr:grpSp>
      <xdr:nvGrpSpPr>
        <xdr:cNvPr id="45" name="Agrupar 44">
          <a:extLst>
            <a:ext uri="{FF2B5EF4-FFF2-40B4-BE49-F238E27FC236}">
              <a16:creationId xmlns:a16="http://schemas.microsoft.com/office/drawing/2014/main" id="{00000000-0008-0000-1700-00002D000000}"/>
            </a:ext>
          </a:extLst>
        </xdr:cNvPr>
        <xdr:cNvGrpSpPr/>
      </xdr:nvGrpSpPr>
      <xdr:grpSpPr>
        <a:xfrm>
          <a:off x="57150" y="1085850"/>
          <a:ext cx="1800225" cy="390525"/>
          <a:chOff x="57150" y="1085850"/>
          <a:chExt cx="1800225" cy="390525"/>
        </a:xfrm>
      </xdr:grpSpPr>
      <xdr:sp macro="[0]!Inserir_pagar" textlink="">
        <xdr:nvSpPr>
          <xdr:cNvPr id="43" name="Fluxograma: Terminação 42">
            <a:extLst>
              <a:ext uri="{FF2B5EF4-FFF2-40B4-BE49-F238E27FC236}">
                <a16:creationId xmlns:a16="http://schemas.microsoft.com/office/drawing/2014/main" id="{00000000-0008-0000-1700-00002B000000}"/>
              </a:ext>
            </a:extLst>
          </xdr:cNvPr>
          <xdr:cNvSpPr/>
        </xdr:nvSpPr>
        <xdr:spPr>
          <a:xfrm>
            <a:off x="57150" y="1085850"/>
            <a:ext cx="1800225" cy="390525"/>
          </a:xfrm>
          <a:prstGeom prst="flowChartTerminator">
            <a:avLst/>
          </a:prstGeom>
          <a:solidFill>
            <a:schemeClr val="tx1">
              <a:lumMod val="50000"/>
              <a:lumOff val="50000"/>
            </a:schemeClr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      Lançamentos</a:t>
            </a:r>
          </a:p>
        </xdr:txBody>
      </xdr:sp>
      <xdr:pic>
        <xdr:nvPicPr>
          <xdr:cNvPr id="44" name="Imagem 43">
            <a:extLst>
              <a:ext uri="{FF2B5EF4-FFF2-40B4-BE49-F238E27FC236}">
                <a16:creationId xmlns:a16="http://schemas.microsoft.com/office/drawing/2014/main" id="{00000000-0008-0000-1700-00002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ackgroundRemoval t="7519" b="94737" l="8247" r="89691">
                        <a14:foregroundMark x1="32990" y1="24812" x2="55670" y2="30075"/>
                        <a14:foregroundMark x1="55670" y1="30075" x2="78351" y2="27068"/>
                        <a14:foregroundMark x1="78351" y1="27068" x2="78351" y2="27068"/>
                        <a14:foregroundMark x1="63918" y1="38346" x2="64948" y2="52632"/>
                        <a14:foregroundMark x1="46392" y1="57895" x2="34021" y2="28571"/>
                        <a14:foregroundMark x1="52577" y1="15038" x2="55670" y2="26316"/>
                        <a14:foregroundMark x1="49485" y1="7519" x2="54639" y2="7519"/>
                        <a14:foregroundMark x1="51546" y1="94737" x2="51546" y2="94737"/>
                        <a14:foregroundMark x1="53608" y1="59398" x2="53608" y2="59398"/>
                        <a14:foregroundMark x1="23711" y1="36090" x2="23711" y2="36090"/>
                        <a14:foregroundMark x1="52577" y1="37594" x2="52577" y2="37594"/>
                        <a14:foregroundMark x1="53608" y1="43609" x2="53608" y2="43609"/>
                        <a14:foregroundMark x1="53608" y1="51880" x2="53608" y2="51880"/>
                        <a14:foregroundMark x1="76289" y1="34586" x2="76289" y2="34586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304800" y="1117764"/>
            <a:ext cx="205969" cy="282411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19050</xdr:colOff>
      <xdr:row>0</xdr:row>
      <xdr:rowOff>95250</xdr:rowOff>
    </xdr:from>
    <xdr:to>
      <xdr:col>2</xdr:col>
      <xdr:colOff>264954</xdr:colOff>
      <xdr:row>4</xdr:row>
      <xdr:rowOff>65839</xdr:rowOff>
    </xdr:to>
    <xdr:grpSp>
      <xdr:nvGrpSpPr>
        <xdr:cNvPr id="48" name="Agrupar 47">
          <a:extLst>
            <a:ext uri="{FF2B5EF4-FFF2-40B4-BE49-F238E27FC236}">
              <a16:creationId xmlns:a16="http://schemas.microsoft.com/office/drawing/2014/main" id="{00000000-0008-0000-1700-000030000000}"/>
            </a:ext>
          </a:extLst>
        </xdr:cNvPr>
        <xdr:cNvGrpSpPr/>
      </xdr:nvGrpSpPr>
      <xdr:grpSpPr>
        <a:xfrm>
          <a:off x="19050" y="95250"/>
          <a:ext cx="1693704" cy="808789"/>
          <a:chOff x="1519281" y="1759058"/>
          <a:chExt cx="8754120" cy="1738273"/>
        </a:xfrm>
      </xdr:grpSpPr>
      <xdr:sp macro="" textlink="">
        <xdr:nvSpPr>
          <xdr:cNvPr id="49" name="Retângulo 48">
            <a:extLst>
              <a:ext uri="{FF2B5EF4-FFF2-40B4-BE49-F238E27FC236}">
                <a16:creationId xmlns:a16="http://schemas.microsoft.com/office/drawing/2014/main" id="{00000000-0008-0000-1700-000031000000}"/>
              </a:ext>
            </a:extLst>
          </xdr:cNvPr>
          <xdr:cNvSpPr/>
        </xdr:nvSpPr>
        <xdr:spPr>
          <a:xfrm>
            <a:off x="3959188" y="1759058"/>
            <a:ext cx="4480405" cy="576593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marL="0" indent="0" algn="ctr"/>
            <a:r>
              <a:rPr lang="pt-BR" sz="1050" b="1" cap="none" spc="0">
                <a:ln w="10160">
                  <a:noFill/>
                  <a:prstDash val="solid"/>
                </a:ln>
                <a:solidFill>
                  <a:schemeClr val="bg1">
                    <a:lumMod val="65000"/>
                  </a:schemeClr>
                </a:solidFill>
                <a:effectLst>
                  <a:outerShdw blurRad="38100" dist="22860" dir="5400000" algn="tl" rotWithShape="0">
                    <a:srgbClr val="000000">
                      <a:alpha val="30000"/>
                    </a:srgbClr>
                  </a:outerShdw>
                </a:effectLst>
                <a:latin typeface="Teutonic No3" panose="02000000000000000000" pitchFamily="2" charset="0"/>
                <a:ea typeface="+mn-ea"/>
                <a:cs typeface="+mn-cs"/>
              </a:rPr>
              <a:t>Confeccoes</a:t>
            </a:r>
            <a:endParaRPr lang="pt-BR" sz="3200" b="1" cap="none" spc="0">
              <a:ln w="10160">
                <a:noFill/>
                <a:prstDash val="solid"/>
              </a:ln>
              <a:solidFill>
                <a:schemeClr val="bg1">
                  <a:lumMod val="65000"/>
                </a:schemeClr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Teutonic No3" panose="02000000000000000000" pitchFamily="2" charset="0"/>
              <a:ea typeface="+mn-ea"/>
              <a:cs typeface="+mn-cs"/>
            </a:endParaRPr>
          </a:p>
        </xdr:txBody>
      </xdr:sp>
      <xdr:sp macro="" textlink="">
        <xdr:nvSpPr>
          <xdr:cNvPr id="50" name="Retângulo 49">
            <a:extLst>
              <a:ext uri="{FF2B5EF4-FFF2-40B4-BE49-F238E27FC236}">
                <a16:creationId xmlns:a16="http://schemas.microsoft.com/office/drawing/2014/main" id="{00000000-0008-0000-1700-000032000000}"/>
              </a:ext>
            </a:extLst>
          </xdr:cNvPr>
          <xdr:cNvSpPr/>
        </xdr:nvSpPr>
        <xdr:spPr>
          <a:xfrm>
            <a:off x="1519281" y="2147080"/>
            <a:ext cx="8754120" cy="1350251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3200" b="1" cap="none" spc="0">
                <a:ln w="10160">
                  <a:noFill/>
                  <a:prstDash val="solid"/>
                </a:ln>
                <a:solidFill>
                  <a:schemeClr val="bg1">
                    <a:lumMod val="65000"/>
                  </a:schemeClr>
                </a:solidFill>
                <a:effectLst>
                  <a:outerShdw blurRad="38100" dist="22860" dir="5400000" algn="tl" rotWithShape="0">
                    <a:srgbClr val="000000">
                      <a:alpha val="30000"/>
                    </a:srgbClr>
                  </a:outerShdw>
                </a:effectLst>
                <a:latin typeface="Teutonic No3" panose="02000000000000000000" pitchFamily="2" charset="0"/>
              </a:rPr>
              <a:t>Dedicar</a:t>
            </a:r>
            <a:endParaRPr lang="pt-BR" sz="4000" b="1" cap="none" spc="0">
              <a:ln w="10160">
                <a:noFill/>
                <a:prstDash val="solid"/>
              </a:ln>
              <a:solidFill>
                <a:schemeClr val="bg1">
                  <a:lumMod val="65000"/>
                </a:schemeClr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Teutonic No3" panose="02000000000000000000" pitchFamily="2" charset="0"/>
            </a:endParaRPr>
          </a:p>
        </xdr:txBody>
      </xdr:sp>
    </xdr:grpSp>
    <xdr:clientData/>
  </xdr:twoCellAnchor>
  <xdr:twoCellAnchor editAs="absolute">
    <xdr:from>
      <xdr:col>11</xdr:col>
      <xdr:colOff>390525</xdr:colOff>
      <xdr:row>0</xdr:row>
      <xdr:rowOff>38100</xdr:rowOff>
    </xdr:from>
    <xdr:to>
      <xdr:col>12</xdr:col>
      <xdr:colOff>228600</xdr:colOff>
      <xdr:row>3</xdr:row>
      <xdr:rowOff>47625</xdr:rowOff>
    </xdr:to>
    <xdr:grpSp>
      <xdr:nvGrpSpPr>
        <xdr:cNvPr id="51" name="Agrupar 50">
          <a:extLst>
            <a:ext uri="{FF2B5EF4-FFF2-40B4-BE49-F238E27FC236}">
              <a16:creationId xmlns:a16="http://schemas.microsoft.com/office/drawing/2014/main" id="{00000000-0008-0000-1700-000033000000}"/>
            </a:ext>
          </a:extLst>
        </xdr:cNvPr>
        <xdr:cNvGrpSpPr/>
      </xdr:nvGrpSpPr>
      <xdr:grpSpPr>
        <a:xfrm>
          <a:off x="10744200" y="38100"/>
          <a:ext cx="990600" cy="638175"/>
          <a:chOff x="10797137" y="47625"/>
          <a:chExt cx="990600" cy="638175"/>
        </a:xfrm>
      </xdr:grpSpPr>
      <xdr:sp macro="[0]!producao" textlink="">
        <xdr:nvSpPr>
          <xdr:cNvPr id="52" name="Retângulo: Cantos Arredondados 51">
            <a:extLst>
              <a:ext uri="{FF2B5EF4-FFF2-40B4-BE49-F238E27FC236}">
                <a16:creationId xmlns:a16="http://schemas.microsoft.com/office/drawing/2014/main" id="{00000000-0008-0000-1700-000034000000}"/>
              </a:ext>
            </a:extLst>
          </xdr:cNvPr>
          <xdr:cNvSpPr>
            <a:spLocks/>
          </xdr:cNvSpPr>
        </xdr:nvSpPr>
        <xdr:spPr>
          <a:xfrm>
            <a:off x="10797137" y="47625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Produção</a:t>
            </a:r>
          </a:p>
        </xdr:txBody>
      </xdr:sp>
      <xdr:pic macro="[0]!producao">
        <xdr:nvPicPr>
          <xdr:cNvPr id="53" name="Imagem 52">
            <a:extLst>
              <a:ext uri="{FF2B5EF4-FFF2-40B4-BE49-F238E27FC236}">
                <a16:creationId xmlns:a16="http://schemas.microsoft.com/office/drawing/2014/main" id="{00000000-0008-0000-1700-00003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colorTemperature colorTemp="8284"/>
                    </a14:imgEffect>
                    <a14:imgEffect>
                      <a14:brightnessContrast bright="35000" contrast="4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10978486" y="104776"/>
            <a:ext cx="661064" cy="352424"/>
          </a:xfrm>
          <a:prstGeom prst="rect">
            <a:avLst/>
          </a:prstGeom>
          <a:noFill/>
          <a:ln>
            <a:noFill/>
          </a:ln>
        </xdr:spPr>
      </xdr:pic>
    </xdr:grp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20</xdr:col>
      <xdr:colOff>174625</xdr:colOff>
      <xdr:row>7</xdr:row>
      <xdr:rowOff>187325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>
          <a:spLocks noChangeAspect="1"/>
        </xdr:cNvSpPr>
      </xdr:nvSpPr>
      <xdr:spPr>
        <a:xfrm>
          <a:off x="0" y="0"/>
          <a:ext cx="17002125" cy="163195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tile tx="0" ty="0" sx="100000" sy="100000" flip="none" algn="tl"/>
        </a:blip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13</xdr:col>
      <xdr:colOff>614909</xdr:colOff>
      <xdr:row>5</xdr:row>
      <xdr:rowOff>9525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00000000-0008-0000-1800-000014000000}"/>
            </a:ext>
          </a:extLst>
        </xdr:cNvPr>
        <xdr:cNvGrpSpPr/>
      </xdr:nvGrpSpPr>
      <xdr:grpSpPr>
        <a:xfrm>
          <a:off x="0" y="0"/>
          <a:ext cx="12121109" cy="1057275"/>
          <a:chOff x="0" y="0"/>
          <a:chExt cx="12121109" cy="1057275"/>
        </a:xfrm>
        <a:solidFill>
          <a:srgbClr val="002060"/>
        </a:solidFill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00000000-0008-0000-1800-000003000000}"/>
              </a:ext>
            </a:extLst>
          </xdr:cNvPr>
          <xdr:cNvSpPr>
            <a:spLocks noChangeAspect="1"/>
          </xdr:cNvSpPr>
        </xdr:nvSpPr>
        <xdr:spPr>
          <a:xfrm>
            <a:off x="0" y="0"/>
            <a:ext cx="11744324" cy="1057275"/>
          </a:xfrm>
          <a:prstGeom prst="rect">
            <a:avLst/>
          </a:prstGeom>
          <a:grp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4" name="Fluxograma: Atraso 3">
            <a:extLst>
              <a:ext uri="{FF2B5EF4-FFF2-40B4-BE49-F238E27FC236}">
                <a16:creationId xmlns:a16="http://schemas.microsoft.com/office/drawing/2014/main" id="{00000000-0008-0000-1800-000004000000}"/>
              </a:ext>
            </a:extLst>
          </xdr:cNvPr>
          <xdr:cNvSpPr>
            <a:spLocks noChangeAspect="1"/>
          </xdr:cNvSpPr>
        </xdr:nvSpPr>
        <xdr:spPr>
          <a:xfrm>
            <a:off x="11744324" y="9525"/>
            <a:ext cx="376785" cy="1047750"/>
          </a:xfrm>
          <a:prstGeom prst="flowChartDelay">
            <a:avLst/>
          </a:prstGeom>
          <a:grp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 editAs="absolute">
    <xdr:from>
      <xdr:col>2</xdr:col>
      <xdr:colOff>1034012</xdr:colOff>
      <xdr:row>0</xdr:row>
      <xdr:rowOff>38099</xdr:rowOff>
    </xdr:from>
    <xdr:to>
      <xdr:col>3</xdr:col>
      <xdr:colOff>824462</xdr:colOff>
      <xdr:row>3</xdr:row>
      <xdr:rowOff>47624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00000000-0008-0000-1800-000005000000}"/>
            </a:ext>
          </a:extLst>
        </xdr:cNvPr>
        <xdr:cNvGrpSpPr>
          <a:grpSpLocks noChangeAspect="1"/>
        </xdr:cNvGrpSpPr>
      </xdr:nvGrpSpPr>
      <xdr:grpSpPr>
        <a:xfrm>
          <a:off x="1910312" y="38099"/>
          <a:ext cx="990600" cy="638175"/>
          <a:chOff x="1843637" y="38099"/>
          <a:chExt cx="990600" cy="638175"/>
        </a:xfrm>
      </xdr:grpSpPr>
      <xdr:sp macro="[0]!menu_1" textlink="">
        <xdr:nvSpPr>
          <xdr:cNvPr id="6" name="Retângulo: Cantos Arredondados 5">
            <a:extLst>
              <a:ext uri="{FF2B5EF4-FFF2-40B4-BE49-F238E27FC236}">
                <a16:creationId xmlns:a16="http://schemas.microsoft.com/office/drawing/2014/main" id="{00000000-0008-0000-1800-000006000000}"/>
              </a:ext>
            </a:extLst>
          </xdr:cNvPr>
          <xdr:cNvSpPr>
            <a:spLocks/>
          </xdr:cNvSpPr>
        </xdr:nvSpPr>
        <xdr:spPr>
          <a:xfrm>
            <a:off x="1843637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Menu</a:t>
            </a:r>
          </a:p>
        </xdr:txBody>
      </xdr:sp>
      <xdr:pic macro="[0]!menu_1">
        <xdr:nvPicPr>
          <xdr:cNvPr id="7" name="Gráfico 6" descr="Início com preenchimento sólido">
            <a:extLst>
              <a:ext uri="{FF2B5EF4-FFF2-40B4-BE49-F238E27FC236}">
                <a16:creationId xmlns:a16="http://schemas.microsoft.com/office/drawing/2014/main" id="{00000000-0008-0000-18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105536" y="38100"/>
            <a:ext cx="504000" cy="369976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853036</xdr:colOff>
      <xdr:row>0</xdr:row>
      <xdr:rowOff>57150</xdr:rowOff>
    </xdr:from>
    <xdr:to>
      <xdr:col>2</xdr:col>
      <xdr:colOff>853036</xdr:colOff>
      <xdr:row>2</xdr:row>
      <xdr:rowOff>159000</xdr:rowOff>
    </xdr:to>
    <xdr:cxnSp macro="">
      <xdr:nvCxnSpPr>
        <xdr:cNvPr id="8" name="Conector reto 7">
          <a:extLst>
            <a:ext uri="{FF2B5EF4-FFF2-40B4-BE49-F238E27FC236}">
              <a16:creationId xmlns:a16="http://schemas.microsoft.com/office/drawing/2014/main" id="{00000000-0008-0000-1800-000008000000}"/>
            </a:ext>
          </a:extLst>
        </xdr:cNvPr>
        <xdr:cNvCxnSpPr>
          <a:cxnSpLocks noChangeAspect="1"/>
        </xdr:cNvCxnSpPr>
      </xdr:nvCxnSpPr>
      <xdr:spPr>
        <a:xfrm>
          <a:off x="1729336" y="57150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119611</xdr:colOff>
      <xdr:row>0</xdr:row>
      <xdr:rowOff>66675</xdr:rowOff>
    </xdr:from>
    <xdr:to>
      <xdr:col>4</xdr:col>
      <xdr:colOff>119611</xdr:colOff>
      <xdr:row>2</xdr:row>
      <xdr:rowOff>168525</xdr:rowOff>
    </xdr:to>
    <xdr:cxnSp macro="">
      <xdr:nvCxnSpPr>
        <xdr:cNvPr id="9" name="Conector reto 8">
          <a:extLst>
            <a:ext uri="{FF2B5EF4-FFF2-40B4-BE49-F238E27FC236}">
              <a16:creationId xmlns:a16="http://schemas.microsoft.com/office/drawing/2014/main" id="{00000000-0008-0000-1800-000009000000}"/>
            </a:ext>
          </a:extLst>
        </xdr:cNvPr>
        <xdr:cNvCxnSpPr>
          <a:cxnSpLocks noChangeAspect="1"/>
        </xdr:cNvCxnSpPr>
      </xdr:nvCxnSpPr>
      <xdr:spPr>
        <a:xfrm>
          <a:off x="3053311" y="66675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6</xdr:col>
      <xdr:colOff>386311</xdr:colOff>
      <xdr:row>0</xdr:row>
      <xdr:rowOff>66675</xdr:rowOff>
    </xdr:from>
    <xdr:to>
      <xdr:col>6</xdr:col>
      <xdr:colOff>386311</xdr:colOff>
      <xdr:row>2</xdr:row>
      <xdr:rowOff>187575</xdr:rowOff>
    </xdr:to>
    <xdr:cxnSp macro="">
      <xdr:nvCxnSpPr>
        <xdr:cNvPr id="10" name="Conector reto 9">
          <a:extLst>
            <a:ext uri="{FF2B5EF4-FFF2-40B4-BE49-F238E27FC236}">
              <a16:creationId xmlns:a16="http://schemas.microsoft.com/office/drawing/2014/main" id="{00000000-0008-0000-1800-00000A000000}"/>
            </a:ext>
          </a:extLst>
        </xdr:cNvPr>
        <xdr:cNvCxnSpPr>
          <a:cxnSpLocks noChangeAspect="1"/>
        </xdr:cNvCxnSpPr>
      </xdr:nvCxnSpPr>
      <xdr:spPr>
        <a:xfrm>
          <a:off x="4558261" y="66675"/>
          <a:ext cx="0" cy="54000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7</xdr:col>
      <xdr:colOff>548236</xdr:colOff>
      <xdr:row>0</xdr:row>
      <xdr:rowOff>66675</xdr:rowOff>
    </xdr:from>
    <xdr:to>
      <xdr:col>7</xdr:col>
      <xdr:colOff>548236</xdr:colOff>
      <xdr:row>2</xdr:row>
      <xdr:rowOff>168525</xdr:rowOff>
    </xdr:to>
    <xdr:cxnSp macro="">
      <xdr:nvCxnSpPr>
        <xdr:cNvPr id="11" name="Conector reto 10">
          <a:extLst>
            <a:ext uri="{FF2B5EF4-FFF2-40B4-BE49-F238E27FC236}">
              <a16:creationId xmlns:a16="http://schemas.microsoft.com/office/drawing/2014/main" id="{00000000-0008-0000-1800-00000B000000}"/>
            </a:ext>
          </a:extLst>
        </xdr:cNvPr>
        <xdr:cNvCxnSpPr>
          <a:cxnSpLocks noChangeAspect="1"/>
        </xdr:cNvCxnSpPr>
      </xdr:nvCxnSpPr>
      <xdr:spPr>
        <a:xfrm>
          <a:off x="6063211" y="66675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729211</xdr:colOff>
      <xdr:row>0</xdr:row>
      <xdr:rowOff>66675</xdr:rowOff>
    </xdr:from>
    <xdr:to>
      <xdr:col>8</xdr:col>
      <xdr:colOff>729211</xdr:colOff>
      <xdr:row>2</xdr:row>
      <xdr:rowOff>168525</xdr:rowOff>
    </xdr:to>
    <xdr:cxnSp macro="">
      <xdr:nvCxnSpPr>
        <xdr:cNvPr id="12" name="Conector reto 11">
          <a:extLst>
            <a:ext uri="{FF2B5EF4-FFF2-40B4-BE49-F238E27FC236}">
              <a16:creationId xmlns:a16="http://schemas.microsoft.com/office/drawing/2014/main" id="{00000000-0008-0000-1800-00000C000000}"/>
            </a:ext>
          </a:extLst>
        </xdr:cNvPr>
        <xdr:cNvCxnSpPr>
          <a:cxnSpLocks noChangeAspect="1"/>
        </xdr:cNvCxnSpPr>
      </xdr:nvCxnSpPr>
      <xdr:spPr>
        <a:xfrm>
          <a:off x="7587211" y="66675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1167361</xdr:colOff>
      <xdr:row>0</xdr:row>
      <xdr:rowOff>66675</xdr:rowOff>
    </xdr:from>
    <xdr:to>
      <xdr:col>9</xdr:col>
      <xdr:colOff>1167361</xdr:colOff>
      <xdr:row>2</xdr:row>
      <xdr:rowOff>168525</xdr:rowOff>
    </xdr:to>
    <xdr:cxnSp macro="">
      <xdr:nvCxnSpPr>
        <xdr:cNvPr id="13" name="Conector reto 12">
          <a:extLst>
            <a:ext uri="{FF2B5EF4-FFF2-40B4-BE49-F238E27FC236}">
              <a16:creationId xmlns:a16="http://schemas.microsoft.com/office/drawing/2014/main" id="{00000000-0008-0000-1800-00000D000000}"/>
            </a:ext>
          </a:extLst>
        </xdr:cNvPr>
        <xdr:cNvCxnSpPr>
          <a:cxnSpLocks noChangeAspect="1"/>
        </xdr:cNvCxnSpPr>
      </xdr:nvCxnSpPr>
      <xdr:spPr>
        <a:xfrm>
          <a:off x="9092161" y="66675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386312</xdr:colOff>
      <xdr:row>0</xdr:row>
      <xdr:rowOff>38099</xdr:rowOff>
    </xdr:from>
    <xdr:to>
      <xdr:col>6</xdr:col>
      <xdr:colOff>138662</xdr:colOff>
      <xdr:row>3</xdr:row>
      <xdr:rowOff>47624</xdr:rowOff>
    </xdr:to>
    <xdr:grpSp>
      <xdr:nvGrpSpPr>
        <xdr:cNvPr id="14" name="Agrupar 13">
          <a:extLst>
            <a:ext uri="{FF2B5EF4-FFF2-40B4-BE49-F238E27FC236}">
              <a16:creationId xmlns:a16="http://schemas.microsoft.com/office/drawing/2014/main" id="{00000000-0008-0000-1800-00000E000000}"/>
            </a:ext>
          </a:extLst>
        </xdr:cNvPr>
        <xdr:cNvGrpSpPr>
          <a:grpSpLocks noChangeAspect="1"/>
        </xdr:cNvGrpSpPr>
      </xdr:nvGrpSpPr>
      <xdr:grpSpPr>
        <a:xfrm>
          <a:off x="3320012" y="38099"/>
          <a:ext cx="990600" cy="638175"/>
          <a:chOff x="3320012" y="38099"/>
          <a:chExt cx="990600" cy="638175"/>
        </a:xfrm>
      </xdr:grpSpPr>
      <xdr:sp macro="[0]!menu_2" textlink="">
        <xdr:nvSpPr>
          <xdr:cNvPr id="15" name="Retângulo: Cantos Arredondados 14">
            <a:extLst>
              <a:ext uri="{FF2B5EF4-FFF2-40B4-BE49-F238E27FC236}">
                <a16:creationId xmlns:a16="http://schemas.microsoft.com/office/drawing/2014/main" id="{00000000-0008-0000-1800-00000F000000}"/>
              </a:ext>
            </a:extLst>
          </xdr:cNvPr>
          <xdr:cNvSpPr>
            <a:spLocks/>
          </xdr:cNvSpPr>
        </xdr:nvSpPr>
        <xdr:spPr>
          <a:xfrm>
            <a:off x="3320012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Cadastro</a:t>
            </a:r>
          </a:p>
        </xdr:txBody>
      </xdr:sp>
      <xdr:pic macro="[0]!menu_2">
        <xdr:nvPicPr>
          <xdr:cNvPr id="16" name="Gráfico 15" descr="Ciclo com pessoas com preenchimento sólido">
            <a:extLst>
              <a:ext uri="{FF2B5EF4-FFF2-40B4-BE49-F238E27FC236}">
                <a16:creationId xmlns:a16="http://schemas.microsoft.com/office/drawing/2014/main" id="{00000000-0008-0000-1800-000010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3577186" y="38100"/>
            <a:ext cx="504000" cy="370651"/>
          </a:xfrm>
          <a:prstGeom prst="rect">
            <a:avLst/>
          </a:prstGeom>
        </xdr:spPr>
      </xdr:pic>
    </xdr:grpSp>
    <xdr:clientData/>
  </xdr:twoCellAnchor>
  <xdr:twoCellAnchor editAs="absolute">
    <xdr:from>
      <xdr:col>6</xdr:col>
      <xdr:colOff>653012</xdr:colOff>
      <xdr:row>0</xdr:row>
      <xdr:rowOff>38099</xdr:rowOff>
    </xdr:from>
    <xdr:to>
      <xdr:col>7</xdr:col>
      <xdr:colOff>300587</xdr:colOff>
      <xdr:row>3</xdr:row>
      <xdr:rowOff>47624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00000000-0008-0000-1800-000011000000}"/>
            </a:ext>
          </a:extLst>
        </xdr:cNvPr>
        <xdr:cNvGrpSpPr>
          <a:grpSpLocks noChangeAspect="1"/>
        </xdr:cNvGrpSpPr>
      </xdr:nvGrpSpPr>
      <xdr:grpSpPr>
        <a:xfrm>
          <a:off x="4824962" y="38099"/>
          <a:ext cx="990600" cy="638175"/>
          <a:chOff x="4824962" y="38099"/>
          <a:chExt cx="990600" cy="638175"/>
        </a:xfrm>
      </xdr:grpSpPr>
      <xdr:sp macro="[0]!relatorios" textlink="">
        <xdr:nvSpPr>
          <xdr:cNvPr id="18" name="Retângulo: Cantos Arredondados 17">
            <a:extLst>
              <a:ext uri="{FF2B5EF4-FFF2-40B4-BE49-F238E27FC236}">
                <a16:creationId xmlns:a16="http://schemas.microsoft.com/office/drawing/2014/main" id="{00000000-0008-0000-1800-000012000000}"/>
              </a:ext>
            </a:extLst>
          </xdr:cNvPr>
          <xdr:cNvSpPr>
            <a:spLocks/>
          </xdr:cNvSpPr>
        </xdr:nvSpPr>
        <xdr:spPr>
          <a:xfrm>
            <a:off x="4824962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Relatórios</a:t>
            </a:r>
          </a:p>
        </xdr:txBody>
      </xdr:sp>
      <xdr:pic macro="[0]!relatorios">
        <xdr:nvPicPr>
          <xdr:cNvPr id="19" name="Gráfico 18" descr="Pesquisa com preenchimento sólido">
            <a:extLst>
              <a:ext uri="{FF2B5EF4-FFF2-40B4-BE49-F238E27FC236}">
                <a16:creationId xmlns:a16="http://schemas.microsoft.com/office/drawing/2014/main" id="{00000000-0008-0000-18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5153025" y="76200"/>
            <a:ext cx="371475" cy="361950"/>
          </a:xfrm>
          <a:prstGeom prst="rect">
            <a:avLst/>
          </a:prstGeom>
          <a:effectLst/>
        </xdr:spPr>
      </xdr:pic>
    </xdr:grpSp>
    <xdr:clientData/>
  </xdr:twoCellAnchor>
  <xdr:twoCellAnchor editAs="absolute">
    <xdr:from>
      <xdr:col>2</xdr:col>
      <xdr:colOff>900661</xdr:colOff>
      <xdr:row>3</xdr:row>
      <xdr:rowOff>95250</xdr:rowOff>
    </xdr:from>
    <xdr:to>
      <xdr:col>13</xdr:col>
      <xdr:colOff>419100</xdr:colOff>
      <xdr:row>4</xdr:row>
      <xdr:rowOff>200025</xdr:rowOff>
    </xdr:to>
    <xdr:sp macro="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00000000-0008-0000-1800-000015000000}"/>
            </a:ext>
          </a:extLst>
        </xdr:cNvPr>
        <xdr:cNvSpPr>
          <a:spLocks noChangeAspect="1"/>
        </xdr:cNvSpPr>
      </xdr:nvSpPr>
      <xdr:spPr>
        <a:xfrm>
          <a:off x="1776961" y="723900"/>
          <a:ext cx="10148339" cy="314325"/>
        </a:xfrm>
        <a:prstGeom prst="roundRect">
          <a:avLst>
            <a:gd name="adj" fmla="val 17778"/>
          </a:avLst>
        </a:prstGeom>
        <a:solidFill>
          <a:schemeClr val="bg1">
            <a:lumMod val="85000"/>
            <a:alpha val="30000"/>
          </a:schemeClr>
        </a:solidFill>
        <a:ln>
          <a:noFill/>
        </a:ln>
        <a:effectLst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ctr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11</xdr:col>
      <xdr:colOff>224386</xdr:colOff>
      <xdr:row>0</xdr:row>
      <xdr:rowOff>66675</xdr:rowOff>
    </xdr:from>
    <xdr:to>
      <xdr:col>11</xdr:col>
      <xdr:colOff>224386</xdr:colOff>
      <xdr:row>2</xdr:row>
      <xdr:rowOff>168525</xdr:rowOff>
    </xdr:to>
    <xdr:cxnSp macro="">
      <xdr:nvCxnSpPr>
        <xdr:cNvPr id="24" name="Conector reto 23">
          <a:extLst>
            <a:ext uri="{FF2B5EF4-FFF2-40B4-BE49-F238E27FC236}">
              <a16:creationId xmlns:a16="http://schemas.microsoft.com/office/drawing/2014/main" id="{00000000-0008-0000-1800-000018000000}"/>
            </a:ext>
          </a:extLst>
        </xdr:cNvPr>
        <xdr:cNvCxnSpPr>
          <a:cxnSpLocks noChangeAspect="1"/>
        </xdr:cNvCxnSpPr>
      </xdr:nvCxnSpPr>
      <xdr:spPr>
        <a:xfrm>
          <a:off x="10644736" y="66675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233912</xdr:colOff>
      <xdr:row>0</xdr:row>
      <xdr:rowOff>38099</xdr:rowOff>
    </xdr:from>
    <xdr:to>
      <xdr:col>10</xdr:col>
      <xdr:colOff>1224512</xdr:colOff>
      <xdr:row>3</xdr:row>
      <xdr:rowOff>47624</xdr:rowOff>
    </xdr:to>
    <xdr:grpSp>
      <xdr:nvGrpSpPr>
        <xdr:cNvPr id="25" name="Agrupar 24">
          <a:extLst>
            <a:ext uri="{FF2B5EF4-FFF2-40B4-BE49-F238E27FC236}">
              <a16:creationId xmlns:a16="http://schemas.microsoft.com/office/drawing/2014/main" id="{00000000-0008-0000-1800-000019000000}"/>
            </a:ext>
          </a:extLst>
        </xdr:cNvPr>
        <xdr:cNvGrpSpPr>
          <a:grpSpLocks noChangeAspect="1"/>
        </xdr:cNvGrpSpPr>
      </xdr:nvGrpSpPr>
      <xdr:grpSpPr>
        <a:xfrm>
          <a:off x="9406487" y="38099"/>
          <a:ext cx="990600" cy="638175"/>
          <a:chOff x="9406487" y="38099"/>
          <a:chExt cx="990600" cy="638175"/>
        </a:xfrm>
      </xdr:grpSpPr>
      <xdr:sp macro="[0]!manutencao1" textlink="">
        <xdr:nvSpPr>
          <xdr:cNvPr id="26" name="Retângulo: Cantos Arredondados 25">
            <a:extLst>
              <a:ext uri="{FF2B5EF4-FFF2-40B4-BE49-F238E27FC236}">
                <a16:creationId xmlns:a16="http://schemas.microsoft.com/office/drawing/2014/main" id="{00000000-0008-0000-1800-00001A000000}"/>
              </a:ext>
            </a:extLst>
          </xdr:cNvPr>
          <xdr:cNvSpPr>
            <a:spLocks/>
          </xdr:cNvSpPr>
        </xdr:nvSpPr>
        <xdr:spPr>
          <a:xfrm>
            <a:off x="9406487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Manutenção</a:t>
            </a:r>
          </a:p>
        </xdr:txBody>
      </xdr:sp>
      <xdr:pic macro="[0]!manutencao1">
        <xdr:nvPicPr>
          <xdr:cNvPr id="27" name="Gráfico 26" descr="Engrenagens com preenchimento sólido">
            <a:extLst>
              <a:ext uri="{FF2B5EF4-FFF2-40B4-BE49-F238E27FC236}">
                <a16:creationId xmlns:a16="http://schemas.microsoft.com/office/drawing/2014/main" id="{00000000-0008-0000-1800-00001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9667875" y="76200"/>
            <a:ext cx="417600" cy="369975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1005437</xdr:colOff>
      <xdr:row>0</xdr:row>
      <xdr:rowOff>38099</xdr:rowOff>
    </xdr:from>
    <xdr:to>
      <xdr:col>9</xdr:col>
      <xdr:colOff>929237</xdr:colOff>
      <xdr:row>3</xdr:row>
      <xdr:rowOff>47624</xdr:rowOff>
    </xdr:to>
    <xdr:grpSp>
      <xdr:nvGrpSpPr>
        <xdr:cNvPr id="28" name="Agrupar 27">
          <a:extLst>
            <a:ext uri="{FF2B5EF4-FFF2-40B4-BE49-F238E27FC236}">
              <a16:creationId xmlns:a16="http://schemas.microsoft.com/office/drawing/2014/main" id="{00000000-0008-0000-1800-00001C000000}"/>
            </a:ext>
          </a:extLst>
        </xdr:cNvPr>
        <xdr:cNvGrpSpPr>
          <a:grpSpLocks noChangeAspect="1"/>
        </xdr:cNvGrpSpPr>
      </xdr:nvGrpSpPr>
      <xdr:grpSpPr>
        <a:xfrm>
          <a:off x="7863437" y="38099"/>
          <a:ext cx="990600" cy="638175"/>
          <a:chOff x="7863437" y="38099"/>
          <a:chExt cx="990600" cy="638175"/>
        </a:xfrm>
      </xdr:grpSpPr>
      <xdr:sp macro="[0]!grafico" textlink="">
        <xdr:nvSpPr>
          <xdr:cNvPr id="29" name="Retângulo: Cantos Arredondados 28">
            <a:extLst>
              <a:ext uri="{FF2B5EF4-FFF2-40B4-BE49-F238E27FC236}">
                <a16:creationId xmlns:a16="http://schemas.microsoft.com/office/drawing/2014/main" id="{00000000-0008-0000-1800-00001D000000}"/>
              </a:ext>
            </a:extLst>
          </xdr:cNvPr>
          <xdr:cNvSpPr>
            <a:spLocks/>
          </xdr:cNvSpPr>
        </xdr:nvSpPr>
        <xdr:spPr>
          <a:xfrm>
            <a:off x="7863437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Dashboard</a:t>
            </a:r>
          </a:p>
        </xdr:txBody>
      </xdr:sp>
      <xdr:pic macro="[0]!grafico">
        <xdr:nvPicPr>
          <xdr:cNvPr id="30" name="Gráfico 29" descr="Velocímetro baixo com preenchimento sólido">
            <a:extLst>
              <a:ext uri="{FF2B5EF4-FFF2-40B4-BE49-F238E27FC236}">
                <a16:creationId xmlns:a16="http://schemas.microsoft.com/office/drawing/2014/main" id="{00000000-0008-0000-1800-00001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8143875" y="38100"/>
            <a:ext cx="417600" cy="369975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833987</xdr:colOff>
      <xdr:row>0</xdr:row>
      <xdr:rowOff>38099</xdr:rowOff>
    </xdr:from>
    <xdr:to>
      <xdr:col>8</xdr:col>
      <xdr:colOff>481562</xdr:colOff>
      <xdr:row>3</xdr:row>
      <xdr:rowOff>47624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id="{00000000-0008-0000-1800-00001F000000}"/>
            </a:ext>
          </a:extLst>
        </xdr:cNvPr>
        <xdr:cNvGrpSpPr>
          <a:grpSpLocks noChangeAspect="1"/>
        </xdr:cNvGrpSpPr>
      </xdr:nvGrpSpPr>
      <xdr:grpSpPr>
        <a:xfrm>
          <a:off x="6348962" y="38099"/>
          <a:ext cx="990600" cy="638175"/>
          <a:chOff x="6348962" y="38099"/>
          <a:chExt cx="990600" cy="638175"/>
        </a:xfrm>
      </xdr:grpSpPr>
      <xdr:sp macro="[0]!fluxo_caixa" textlink="">
        <xdr:nvSpPr>
          <xdr:cNvPr id="32" name="Retângulo: Cantos Arredondados 31">
            <a:extLst>
              <a:ext uri="{FF2B5EF4-FFF2-40B4-BE49-F238E27FC236}">
                <a16:creationId xmlns:a16="http://schemas.microsoft.com/office/drawing/2014/main" id="{00000000-0008-0000-1800-000020000000}"/>
              </a:ext>
            </a:extLst>
          </xdr:cNvPr>
          <xdr:cNvSpPr>
            <a:spLocks/>
          </xdr:cNvSpPr>
        </xdr:nvSpPr>
        <xdr:spPr>
          <a:xfrm>
            <a:off x="6348962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2000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Fluxo Caixa</a:t>
            </a:r>
          </a:p>
        </xdr:txBody>
      </xdr:sp>
      <xdr:pic macro="[0]!fluxo_caixa">
        <xdr:nvPicPr>
          <xdr:cNvPr id="33" name="Gráfico 32" descr="Registrar">
            <a:extLst>
              <a:ext uri="{FF2B5EF4-FFF2-40B4-BE49-F238E27FC236}">
                <a16:creationId xmlns:a16="http://schemas.microsoft.com/office/drawing/2014/main" id="{00000000-0008-0000-1800-00002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6657975" y="85725"/>
            <a:ext cx="371475" cy="371475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1019174</xdr:colOff>
      <xdr:row>3</xdr:row>
      <xdr:rowOff>104775</xdr:rowOff>
    </xdr:from>
    <xdr:to>
      <xdr:col>4</xdr:col>
      <xdr:colOff>329774</xdr:colOff>
      <xdr:row>4</xdr:row>
      <xdr:rowOff>183225</xdr:rowOff>
    </xdr:to>
    <xdr:grpSp>
      <xdr:nvGrpSpPr>
        <xdr:cNvPr id="40" name="Agrupar 39">
          <a:extLst>
            <a:ext uri="{FF2B5EF4-FFF2-40B4-BE49-F238E27FC236}">
              <a16:creationId xmlns:a16="http://schemas.microsoft.com/office/drawing/2014/main" id="{00000000-0008-0000-1800-000028000000}"/>
            </a:ext>
          </a:extLst>
        </xdr:cNvPr>
        <xdr:cNvGrpSpPr/>
      </xdr:nvGrpSpPr>
      <xdr:grpSpPr>
        <a:xfrm>
          <a:off x="1895474" y="733425"/>
          <a:ext cx="1368000" cy="288000"/>
          <a:chOff x="1895474" y="733425"/>
          <a:chExt cx="1368000" cy="288000"/>
        </a:xfrm>
      </xdr:grpSpPr>
      <xdr:sp macro="[0]!fluxo_receber" textlink="">
        <xdr:nvSpPr>
          <xdr:cNvPr id="22" name="Retângulo: Cantos Arredondados 21">
            <a:extLst>
              <a:ext uri="{FF2B5EF4-FFF2-40B4-BE49-F238E27FC236}">
                <a16:creationId xmlns:a16="http://schemas.microsoft.com/office/drawing/2014/main" id="{00000000-0008-0000-1800-000016000000}"/>
              </a:ext>
            </a:extLst>
          </xdr:cNvPr>
          <xdr:cNvSpPr>
            <a:spLocks/>
          </xdr:cNvSpPr>
        </xdr:nvSpPr>
        <xdr:spPr>
          <a:xfrm>
            <a:off x="1895474" y="750899"/>
            <a:ext cx="1368000" cy="270000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2200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       À Receber    </a:t>
            </a:r>
          </a:p>
        </xdr:txBody>
      </xdr:sp>
      <xdr:pic macro="[0]!fluxo_receber">
        <xdr:nvPicPr>
          <xdr:cNvPr id="35" name="Gráfico 34" descr="Filantropia com preenchimento sólido">
            <a:extLst>
              <a:ext uri="{FF2B5EF4-FFF2-40B4-BE49-F238E27FC236}">
                <a16:creationId xmlns:a16="http://schemas.microsoft.com/office/drawing/2014/main" id="{00000000-0008-0000-1800-00002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5"/>
              </a:ext>
            </a:extLst>
          </a:blip>
          <a:stretch>
            <a:fillRect/>
          </a:stretch>
        </xdr:blipFill>
        <xdr:spPr>
          <a:xfrm>
            <a:off x="1960616" y="733425"/>
            <a:ext cx="288000" cy="288000"/>
          </a:xfrm>
          <a:prstGeom prst="rect">
            <a:avLst/>
          </a:prstGeom>
        </xdr:spPr>
      </xdr:pic>
    </xdr:grpSp>
    <xdr:clientData/>
  </xdr:twoCellAnchor>
  <xdr:twoCellAnchor editAs="absolute">
    <xdr:from>
      <xdr:col>6</xdr:col>
      <xdr:colOff>238124</xdr:colOff>
      <xdr:row>6</xdr:row>
      <xdr:rowOff>0</xdr:rowOff>
    </xdr:from>
    <xdr:to>
      <xdr:col>10</xdr:col>
      <xdr:colOff>733424</xdr:colOff>
      <xdr:row>7</xdr:row>
      <xdr:rowOff>95250</xdr:rowOff>
    </xdr:to>
    <xdr:grpSp>
      <xdr:nvGrpSpPr>
        <xdr:cNvPr id="36" name="Agrupar 35">
          <a:extLst>
            <a:ext uri="{FF2B5EF4-FFF2-40B4-BE49-F238E27FC236}">
              <a16:creationId xmlns:a16="http://schemas.microsoft.com/office/drawing/2014/main" id="{00000000-0008-0000-1800-000024000000}"/>
            </a:ext>
          </a:extLst>
        </xdr:cNvPr>
        <xdr:cNvGrpSpPr/>
      </xdr:nvGrpSpPr>
      <xdr:grpSpPr>
        <a:xfrm>
          <a:off x="4410074" y="1257300"/>
          <a:ext cx="5495925" cy="304800"/>
          <a:chOff x="-3028950" y="819150"/>
          <a:chExt cx="12121109" cy="1057275"/>
        </a:xfrm>
        <a:noFill/>
      </xdr:grpSpPr>
      <xdr:sp macro="" textlink="">
        <xdr:nvSpPr>
          <xdr:cNvPr id="37" name="Retângulo 36">
            <a:extLst>
              <a:ext uri="{FF2B5EF4-FFF2-40B4-BE49-F238E27FC236}">
                <a16:creationId xmlns:a16="http://schemas.microsoft.com/office/drawing/2014/main" id="{00000000-0008-0000-1800-000025000000}"/>
              </a:ext>
            </a:extLst>
          </xdr:cNvPr>
          <xdr:cNvSpPr>
            <a:spLocks noChangeAspect="1"/>
          </xdr:cNvSpPr>
        </xdr:nvSpPr>
        <xdr:spPr>
          <a:xfrm>
            <a:off x="-3028950" y="819150"/>
            <a:ext cx="11744324" cy="1057275"/>
          </a:xfrm>
          <a:prstGeom prst="rect">
            <a:avLst/>
          </a:prstGeom>
          <a:grp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3200" i="0">
                <a:solidFill>
                  <a:srgbClr val="002060"/>
                </a:solidFill>
                <a:latin typeface="Colonna MT" panose="04020805060202030203" pitchFamily="82" charset="0"/>
                <a:ea typeface="+mn-ea"/>
                <a:cs typeface="+mn-cs"/>
              </a:rPr>
              <a:t>Orçamento</a:t>
            </a:r>
            <a:r>
              <a:rPr lang="pt-BR" sz="3200" i="0" baseline="0">
                <a:solidFill>
                  <a:srgbClr val="002060"/>
                </a:solidFill>
                <a:latin typeface="Colonna MT" panose="04020805060202030203" pitchFamily="82" charset="0"/>
                <a:ea typeface="+mn-ea"/>
                <a:cs typeface="+mn-cs"/>
              </a:rPr>
              <a:t> Mensal - Anual</a:t>
            </a:r>
            <a:endParaRPr lang="pt-BR" sz="3200" i="0">
              <a:solidFill>
                <a:srgbClr val="002060"/>
              </a:solidFill>
              <a:latin typeface="Colonna MT" panose="04020805060202030203" pitchFamily="82" charset="0"/>
              <a:ea typeface="+mn-ea"/>
              <a:cs typeface="+mn-cs"/>
            </a:endParaRPr>
          </a:p>
        </xdr:txBody>
      </xdr:sp>
      <xdr:sp macro="" textlink="">
        <xdr:nvSpPr>
          <xdr:cNvPr id="38" name="Fluxograma: Atraso 37">
            <a:extLst>
              <a:ext uri="{FF2B5EF4-FFF2-40B4-BE49-F238E27FC236}">
                <a16:creationId xmlns:a16="http://schemas.microsoft.com/office/drawing/2014/main" id="{00000000-0008-0000-1800-000026000000}"/>
              </a:ext>
            </a:extLst>
          </xdr:cNvPr>
          <xdr:cNvSpPr>
            <a:spLocks noChangeAspect="1"/>
          </xdr:cNvSpPr>
        </xdr:nvSpPr>
        <xdr:spPr>
          <a:xfrm>
            <a:off x="8715374" y="828675"/>
            <a:ext cx="376785" cy="1047750"/>
          </a:xfrm>
          <a:prstGeom prst="flowChartDelay">
            <a:avLst/>
          </a:prstGeom>
          <a:grp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600">
              <a:solidFill>
                <a:srgbClr val="002060"/>
              </a:solidFill>
              <a:latin typeface="Colonna MT" panose="04020805060202030203" pitchFamily="82" charset="0"/>
              <a:ea typeface="+mn-ea"/>
              <a:cs typeface="+mn-cs"/>
            </a:endParaRPr>
          </a:p>
        </xdr:txBody>
      </xdr:sp>
    </xdr:grpSp>
    <xdr:clientData/>
  </xdr:twoCellAnchor>
  <xdr:twoCellAnchor editAs="absolute">
    <xdr:from>
      <xdr:col>4</xdr:col>
      <xdr:colOff>466724</xdr:colOff>
      <xdr:row>3</xdr:row>
      <xdr:rowOff>101981</xdr:rowOff>
    </xdr:from>
    <xdr:to>
      <xdr:col>6</xdr:col>
      <xdr:colOff>800100</xdr:colOff>
      <xdr:row>4</xdr:row>
      <xdr:rowOff>182482</xdr:rowOff>
    </xdr:to>
    <xdr:grpSp>
      <xdr:nvGrpSpPr>
        <xdr:cNvPr id="50" name="Agrupar 49">
          <a:extLst>
            <a:ext uri="{FF2B5EF4-FFF2-40B4-BE49-F238E27FC236}">
              <a16:creationId xmlns:a16="http://schemas.microsoft.com/office/drawing/2014/main" id="{00000000-0008-0000-1800-000032000000}"/>
            </a:ext>
          </a:extLst>
        </xdr:cNvPr>
        <xdr:cNvGrpSpPr/>
      </xdr:nvGrpSpPr>
      <xdr:grpSpPr>
        <a:xfrm>
          <a:off x="3400424" y="730631"/>
          <a:ext cx="1571626" cy="290051"/>
          <a:chOff x="3400424" y="730631"/>
          <a:chExt cx="1571626" cy="290051"/>
        </a:xfrm>
      </xdr:grpSpPr>
      <xdr:sp macro="[0]!fluxo_pagar" textlink="">
        <xdr:nvSpPr>
          <xdr:cNvPr id="23" name="Retângulo: Cantos Arredondados 22">
            <a:extLst>
              <a:ext uri="{FF2B5EF4-FFF2-40B4-BE49-F238E27FC236}">
                <a16:creationId xmlns:a16="http://schemas.microsoft.com/office/drawing/2014/main" id="{00000000-0008-0000-1800-000017000000}"/>
              </a:ext>
            </a:extLst>
          </xdr:cNvPr>
          <xdr:cNvSpPr>
            <a:spLocks/>
          </xdr:cNvSpPr>
        </xdr:nvSpPr>
        <xdr:spPr>
          <a:xfrm>
            <a:off x="3400424" y="749971"/>
            <a:ext cx="1571626" cy="270711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2200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    À Pagar</a:t>
            </a:r>
          </a:p>
        </xdr:txBody>
      </xdr:sp>
      <xdr:pic macro="[0]!fluxo_pagar">
        <xdr:nvPicPr>
          <xdr:cNvPr id="34" name="Gráfico 33" descr="Empréstimo com preenchimento sólido">
            <a:extLst>
              <a:ext uri="{FF2B5EF4-FFF2-40B4-BE49-F238E27FC236}">
                <a16:creationId xmlns:a16="http://schemas.microsoft.com/office/drawing/2014/main" id="{00000000-0008-0000-1800-00002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7"/>
              </a:ext>
            </a:extLst>
          </a:blip>
          <a:stretch>
            <a:fillRect/>
          </a:stretch>
        </xdr:blipFill>
        <xdr:spPr>
          <a:xfrm flipH="1">
            <a:off x="3514725" y="730631"/>
            <a:ext cx="288000" cy="288000"/>
          </a:xfrm>
          <a:prstGeom prst="rect">
            <a:avLst/>
          </a:prstGeom>
        </xdr:spPr>
      </xdr:pic>
    </xdr:grpSp>
    <xdr:clientData/>
  </xdr:twoCellAnchor>
  <xdr:twoCellAnchor editAs="absolute">
    <xdr:from>
      <xdr:col>6</xdr:col>
      <xdr:colOff>914399</xdr:colOff>
      <xdr:row>3</xdr:row>
      <xdr:rowOff>121321</xdr:rowOff>
    </xdr:from>
    <xdr:to>
      <xdr:col>7</xdr:col>
      <xdr:colOff>1122974</xdr:colOff>
      <xdr:row>4</xdr:row>
      <xdr:rowOff>182482</xdr:rowOff>
    </xdr:to>
    <xdr:grpSp>
      <xdr:nvGrpSpPr>
        <xdr:cNvPr id="44" name="Agrupar 43">
          <a:extLst>
            <a:ext uri="{FF2B5EF4-FFF2-40B4-BE49-F238E27FC236}">
              <a16:creationId xmlns:a16="http://schemas.microsoft.com/office/drawing/2014/main" id="{00000000-0008-0000-1800-00002C000000}"/>
            </a:ext>
          </a:extLst>
        </xdr:cNvPr>
        <xdr:cNvGrpSpPr/>
      </xdr:nvGrpSpPr>
      <xdr:grpSpPr>
        <a:xfrm>
          <a:off x="5086349" y="749971"/>
          <a:ext cx="1551600" cy="270711"/>
          <a:chOff x="5086349" y="749971"/>
          <a:chExt cx="1571626" cy="270711"/>
        </a:xfrm>
      </xdr:grpSpPr>
      <xdr:sp macro="[0]!fluxo_budget" textlink="">
        <xdr:nvSpPr>
          <xdr:cNvPr id="41" name="Retângulo: Cantos Arredondados 40">
            <a:extLst>
              <a:ext uri="{FF2B5EF4-FFF2-40B4-BE49-F238E27FC236}">
                <a16:creationId xmlns:a16="http://schemas.microsoft.com/office/drawing/2014/main" id="{00000000-0008-0000-1800-000029000000}"/>
              </a:ext>
            </a:extLst>
          </xdr:cNvPr>
          <xdr:cNvSpPr>
            <a:spLocks/>
          </xdr:cNvSpPr>
        </xdr:nvSpPr>
        <xdr:spPr>
          <a:xfrm>
            <a:off x="5086349" y="749971"/>
            <a:ext cx="1571626" cy="270711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 b="1" u="none" baseline="0">
                <a:solidFill>
                  <a:schemeClr val="tx1"/>
                </a:solidFill>
                <a:latin typeface="+mn-lt"/>
                <a:ea typeface="+mn-ea"/>
                <a:cs typeface="+mn-cs"/>
              </a:rPr>
              <a:t>   </a:t>
            </a:r>
            <a:r>
              <a:rPr lang="pt-BR" sz="1100" b="1" u="sng" baseline="0">
                <a:solidFill>
                  <a:schemeClr val="tx1"/>
                </a:solidFill>
                <a:latin typeface="+mn-lt"/>
                <a:ea typeface="+mn-ea"/>
                <a:cs typeface="+mn-cs"/>
              </a:rPr>
              <a:t>Budget</a:t>
            </a:r>
          </a:p>
        </xdr:txBody>
      </xdr:sp>
      <xdr:pic macro="[0]!fluxo_budget">
        <xdr:nvPicPr>
          <xdr:cNvPr id="43" name="Gráfico 42" descr="Moedas">
            <a:extLst>
              <a:ext uri="{FF2B5EF4-FFF2-40B4-BE49-F238E27FC236}">
                <a16:creationId xmlns:a16="http://schemas.microsoft.com/office/drawing/2014/main" id="{00000000-0008-0000-1800-00002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9"/>
              </a:ext>
            </a:extLst>
          </a:blip>
          <a:stretch>
            <a:fillRect/>
          </a:stretch>
        </xdr:blipFill>
        <xdr:spPr>
          <a:xfrm>
            <a:off x="5219700" y="762000"/>
            <a:ext cx="247650" cy="24765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123825</xdr:colOff>
      <xdr:row>5</xdr:row>
      <xdr:rowOff>57150</xdr:rowOff>
    </xdr:from>
    <xdr:to>
      <xdr:col>3</xdr:col>
      <xdr:colOff>19050</xdr:colOff>
      <xdr:row>7</xdr:row>
      <xdr:rowOff>28575</xdr:rowOff>
    </xdr:to>
    <xdr:sp macro="[0]!Inserir_orcamento" textlink="">
      <xdr:nvSpPr>
        <xdr:cNvPr id="48" name="Fluxograma: Terminação 47">
          <a:extLst>
            <a:ext uri="{FF2B5EF4-FFF2-40B4-BE49-F238E27FC236}">
              <a16:creationId xmlns:a16="http://schemas.microsoft.com/office/drawing/2014/main" id="{00000000-0008-0000-1800-000030000000}"/>
            </a:ext>
          </a:extLst>
        </xdr:cNvPr>
        <xdr:cNvSpPr/>
      </xdr:nvSpPr>
      <xdr:spPr>
        <a:xfrm>
          <a:off x="123825" y="1104900"/>
          <a:ext cx="1971675" cy="390525"/>
        </a:xfrm>
        <a:prstGeom prst="flowChartTerminator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pt-BR" sz="1100" b="1">
              <a:solidFill>
                <a:schemeClr val="bg1"/>
              </a:solidFill>
            </a:rPr>
            <a:t> Inserir Orçamento</a:t>
          </a:r>
        </a:p>
      </xdr:txBody>
    </xdr:sp>
    <xdr:clientData/>
  </xdr:twoCellAnchor>
  <xdr:twoCellAnchor editAs="oneCell">
    <xdr:from>
      <xdr:col>1</xdr:col>
      <xdr:colOff>142875</xdr:colOff>
      <xdr:row>5</xdr:row>
      <xdr:rowOff>47625</xdr:rowOff>
    </xdr:from>
    <xdr:to>
      <xdr:col>1</xdr:col>
      <xdr:colOff>555089</xdr:colOff>
      <xdr:row>7</xdr:row>
      <xdr:rowOff>19050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1800-00002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0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21">
                  <a14:imgEffect>
                    <a14:backgroundRemoval t="10000" b="90000" l="10000" r="90000">
                      <a14:foregroundMark x1="38806" y1="22449" x2="47761" y2="18367"/>
                      <a14:foregroundMark x1="72388" y1="15306" x2="73134" y2="24490"/>
                      <a14:foregroundMark x1="27612" y1="70408" x2="27612" y2="82653"/>
                      <a14:foregroundMark x1="40299" y1="76531" x2="52239" y2="79592"/>
                      <a14:foregroundMark x1="59701" y1="54082" x2="59701" y2="54082"/>
                      <a14:foregroundMark x1="59701" y1="54082" x2="59701" y2="54082"/>
                    </a14:backgroundRemoval>
                  </a14:imgEffect>
                </a14:imgLayer>
              </a14:imgProps>
            </a:ext>
          </a:extLst>
        </a:blip>
        <a:srcRect l="19985" r="15356"/>
        <a:stretch/>
      </xdr:blipFill>
      <xdr:spPr>
        <a:xfrm>
          <a:off x="352425" y="1095375"/>
          <a:ext cx="412214" cy="390525"/>
        </a:xfrm>
        <a:prstGeom prst="rect">
          <a:avLst/>
        </a:prstGeom>
      </xdr:spPr>
    </xdr:pic>
    <xdr:clientData/>
  </xdr:twoCellAnchor>
  <xdr:twoCellAnchor>
    <xdr:from>
      <xdr:col>0</xdr:col>
      <xdr:colOff>19050</xdr:colOff>
      <xdr:row>0</xdr:row>
      <xdr:rowOff>95250</xdr:rowOff>
    </xdr:from>
    <xdr:to>
      <xdr:col>2</xdr:col>
      <xdr:colOff>836454</xdr:colOff>
      <xdr:row>4</xdr:row>
      <xdr:rowOff>65839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id="{00000000-0008-0000-1800-000031000000}"/>
            </a:ext>
          </a:extLst>
        </xdr:cNvPr>
        <xdr:cNvGrpSpPr/>
      </xdr:nvGrpSpPr>
      <xdr:grpSpPr>
        <a:xfrm>
          <a:off x="19050" y="95250"/>
          <a:ext cx="1693704" cy="808789"/>
          <a:chOff x="1519281" y="1759058"/>
          <a:chExt cx="8754120" cy="1738273"/>
        </a:xfrm>
      </xdr:grpSpPr>
      <xdr:sp macro="" textlink="">
        <xdr:nvSpPr>
          <xdr:cNvPr id="51" name="Retângulo 50">
            <a:extLst>
              <a:ext uri="{FF2B5EF4-FFF2-40B4-BE49-F238E27FC236}">
                <a16:creationId xmlns:a16="http://schemas.microsoft.com/office/drawing/2014/main" id="{00000000-0008-0000-1800-000033000000}"/>
              </a:ext>
            </a:extLst>
          </xdr:cNvPr>
          <xdr:cNvSpPr/>
        </xdr:nvSpPr>
        <xdr:spPr>
          <a:xfrm>
            <a:off x="3959188" y="1759058"/>
            <a:ext cx="4480405" cy="576593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marL="0" indent="0" algn="ctr"/>
            <a:r>
              <a:rPr lang="pt-BR" sz="1050" b="1" cap="none" spc="0">
                <a:ln w="10160">
                  <a:noFill/>
                  <a:prstDash val="solid"/>
                </a:ln>
                <a:solidFill>
                  <a:schemeClr val="bg1">
                    <a:lumMod val="65000"/>
                  </a:schemeClr>
                </a:solidFill>
                <a:effectLst>
                  <a:outerShdw blurRad="38100" dist="22860" dir="5400000" algn="tl" rotWithShape="0">
                    <a:srgbClr val="000000">
                      <a:alpha val="30000"/>
                    </a:srgbClr>
                  </a:outerShdw>
                </a:effectLst>
                <a:latin typeface="Teutonic No3" panose="02000000000000000000" pitchFamily="2" charset="0"/>
                <a:ea typeface="+mn-ea"/>
                <a:cs typeface="+mn-cs"/>
              </a:rPr>
              <a:t>Confeccoes</a:t>
            </a:r>
            <a:endParaRPr lang="pt-BR" sz="3200" b="1" cap="none" spc="0">
              <a:ln w="10160">
                <a:noFill/>
                <a:prstDash val="solid"/>
              </a:ln>
              <a:solidFill>
                <a:schemeClr val="bg1">
                  <a:lumMod val="65000"/>
                </a:schemeClr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Teutonic No3" panose="02000000000000000000" pitchFamily="2" charset="0"/>
              <a:ea typeface="+mn-ea"/>
              <a:cs typeface="+mn-cs"/>
            </a:endParaRPr>
          </a:p>
        </xdr:txBody>
      </xdr:sp>
      <xdr:sp macro="" textlink="">
        <xdr:nvSpPr>
          <xdr:cNvPr id="52" name="Retângulo 51">
            <a:extLst>
              <a:ext uri="{FF2B5EF4-FFF2-40B4-BE49-F238E27FC236}">
                <a16:creationId xmlns:a16="http://schemas.microsoft.com/office/drawing/2014/main" id="{00000000-0008-0000-1800-000034000000}"/>
              </a:ext>
            </a:extLst>
          </xdr:cNvPr>
          <xdr:cNvSpPr/>
        </xdr:nvSpPr>
        <xdr:spPr>
          <a:xfrm>
            <a:off x="1519281" y="2147080"/>
            <a:ext cx="8754120" cy="1350251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3200" b="1" cap="none" spc="0">
                <a:ln w="10160">
                  <a:noFill/>
                  <a:prstDash val="solid"/>
                </a:ln>
                <a:solidFill>
                  <a:schemeClr val="bg1">
                    <a:lumMod val="65000"/>
                  </a:schemeClr>
                </a:solidFill>
                <a:effectLst>
                  <a:outerShdw blurRad="38100" dist="22860" dir="5400000" algn="tl" rotWithShape="0">
                    <a:srgbClr val="000000">
                      <a:alpha val="30000"/>
                    </a:srgbClr>
                  </a:outerShdw>
                </a:effectLst>
                <a:latin typeface="Teutonic No3" panose="02000000000000000000" pitchFamily="2" charset="0"/>
              </a:rPr>
              <a:t>Dedicar</a:t>
            </a:r>
            <a:endParaRPr lang="pt-BR" sz="4000" b="1" cap="none" spc="0">
              <a:ln w="10160">
                <a:noFill/>
                <a:prstDash val="solid"/>
              </a:ln>
              <a:solidFill>
                <a:schemeClr val="bg1">
                  <a:lumMod val="65000"/>
                </a:schemeClr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Teutonic No3" panose="02000000000000000000" pitchFamily="2" charset="0"/>
            </a:endParaRPr>
          </a:p>
        </xdr:txBody>
      </xdr:sp>
    </xdr:grpSp>
    <xdr:clientData/>
  </xdr:twoCellAnchor>
  <xdr:twoCellAnchor editAs="absolute">
    <xdr:from>
      <xdr:col>12</xdr:col>
      <xdr:colOff>428625</xdr:colOff>
      <xdr:row>5</xdr:row>
      <xdr:rowOff>47625</xdr:rowOff>
    </xdr:from>
    <xdr:to>
      <xdr:col>13</xdr:col>
      <xdr:colOff>419174</xdr:colOff>
      <xdr:row>7</xdr:row>
      <xdr:rowOff>66736</xdr:rowOff>
    </xdr:to>
    <xdr:pic macro="[0]!impressao">
      <xdr:nvPicPr>
        <xdr:cNvPr id="53" name="Imagem 52">
          <a:extLst>
            <a:ext uri="{FF2B5EF4-FFF2-40B4-BE49-F238E27FC236}">
              <a16:creationId xmlns:a16="http://schemas.microsoft.com/office/drawing/2014/main" id="{00000000-0008-0000-18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1391900" y="1095375"/>
          <a:ext cx="533474" cy="438211"/>
        </a:xfrm>
        <a:prstGeom prst="rect">
          <a:avLst/>
        </a:prstGeom>
      </xdr:spPr>
    </xdr:pic>
    <xdr:clientData fPrintsWithSheet="0"/>
  </xdr:twoCellAnchor>
  <xdr:twoCellAnchor editAs="absolute">
    <xdr:from>
      <xdr:col>11</xdr:col>
      <xdr:colOff>323850</xdr:colOff>
      <xdr:row>0</xdr:row>
      <xdr:rowOff>38100</xdr:rowOff>
    </xdr:from>
    <xdr:to>
      <xdr:col>13</xdr:col>
      <xdr:colOff>228600</xdr:colOff>
      <xdr:row>3</xdr:row>
      <xdr:rowOff>47625</xdr:rowOff>
    </xdr:to>
    <xdr:grpSp>
      <xdr:nvGrpSpPr>
        <xdr:cNvPr id="54" name="Agrupar 53">
          <a:extLst>
            <a:ext uri="{FF2B5EF4-FFF2-40B4-BE49-F238E27FC236}">
              <a16:creationId xmlns:a16="http://schemas.microsoft.com/office/drawing/2014/main" id="{00000000-0008-0000-1800-000036000000}"/>
            </a:ext>
          </a:extLst>
        </xdr:cNvPr>
        <xdr:cNvGrpSpPr/>
      </xdr:nvGrpSpPr>
      <xdr:grpSpPr>
        <a:xfrm>
          <a:off x="10744200" y="38100"/>
          <a:ext cx="990600" cy="638175"/>
          <a:chOff x="10797137" y="47625"/>
          <a:chExt cx="990600" cy="638175"/>
        </a:xfrm>
      </xdr:grpSpPr>
      <xdr:sp macro="[0]!producao" textlink="">
        <xdr:nvSpPr>
          <xdr:cNvPr id="55" name="Retângulo: Cantos Arredondados 54">
            <a:extLst>
              <a:ext uri="{FF2B5EF4-FFF2-40B4-BE49-F238E27FC236}">
                <a16:creationId xmlns:a16="http://schemas.microsoft.com/office/drawing/2014/main" id="{00000000-0008-0000-1800-000037000000}"/>
              </a:ext>
            </a:extLst>
          </xdr:cNvPr>
          <xdr:cNvSpPr>
            <a:spLocks/>
          </xdr:cNvSpPr>
        </xdr:nvSpPr>
        <xdr:spPr>
          <a:xfrm>
            <a:off x="10797137" y="47625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Produção</a:t>
            </a:r>
          </a:p>
        </xdr:txBody>
      </xdr:sp>
      <xdr:pic macro="[0]!producao">
        <xdr:nvPicPr>
          <xdr:cNvPr id="56" name="Imagem 55">
            <a:extLst>
              <a:ext uri="{FF2B5EF4-FFF2-40B4-BE49-F238E27FC236}">
                <a16:creationId xmlns:a16="http://schemas.microsoft.com/office/drawing/2014/main" id="{00000000-0008-0000-1800-00003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24">
                    <a14:imgEffect>
                      <a14:colorTemperature colorTemp="8284"/>
                    </a14:imgEffect>
                    <a14:imgEffect>
                      <a14:brightnessContrast bright="35000" contrast="4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10978486" y="104776"/>
            <a:ext cx="661064" cy="352424"/>
          </a:xfrm>
          <a:prstGeom prst="rect">
            <a:avLst/>
          </a:prstGeom>
          <a:noFill/>
          <a:ln>
            <a:noFill/>
          </a:ln>
        </xdr:spPr>
      </xdr:pic>
    </xdr:grp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20</xdr:col>
      <xdr:colOff>247649</xdr:colOff>
      <xdr:row>1048576</xdr:row>
      <xdr:rowOff>19050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SpPr>
          <a:spLocks noChangeAspect="1"/>
        </xdr:cNvSpPr>
      </xdr:nvSpPr>
      <xdr:spPr>
        <a:xfrm>
          <a:off x="0" y="0"/>
          <a:ext cx="12182474" cy="65913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tile tx="0" ty="0" sx="100000" sy="100000" flip="none" algn="tl"/>
        </a:blip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20</xdr:col>
      <xdr:colOff>186284</xdr:colOff>
      <xdr:row>5</xdr:row>
      <xdr:rowOff>9525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00000000-0008-0000-1900-000014000000}"/>
            </a:ext>
          </a:extLst>
        </xdr:cNvPr>
        <xdr:cNvGrpSpPr/>
      </xdr:nvGrpSpPr>
      <xdr:grpSpPr>
        <a:xfrm>
          <a:off x="0" y="0"/>
          <a:ext cx="12121109" cy="1057275"/>
          <a:chOff x="0" y="0"/>
          <a:chExt cx="12121109" cy="1057275"/>
        </a:xfrm>
        <a:solidFill>
          <a:srgbClr val="002060"/>
        </a:solidFill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00000000-0008-0000-1900-000003000000}"/>
              </a:ext>
            </a:extLst>
          </xdr:cNvPr>
          <xdr:cNvSpPr>
            <a:spLocks noChangeAspect="1"/>
          </xdr:cNvSpPr>
        </xdr:nvSpPr>
        <xdr:spPr>
          <a:xfrm>
            <a:off x="0" y="0"/>
            <a:ext cx="11744324" cy="1057275"/>
          </a:xfrm>
          <a:prstGeom prst="rect">
            <a:avLst/>
          </a:prstGeom>
          <a:grp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4" name="Fluxograma: Atraso 3">
            <a:extLst>
              <a:ext uri="{FF2B5EF4-FFF2-40B4-BE49-F238E27FC236}">
                <a16:creationId xmlns:a16="http://schemas.microsoft.com/office/drawing/2014/main" id="{00000000-0008-0000-1900-000004000000}"/>
              </a:ext>
            </a:extLst>
          </xdr:cNvPr>
          <xdr:cNvSpPr>
            <a:spLocks noChangeAspect="1"/>
          </xdr:cNvSpPr>
        </xdr:nvSpPr>
        <xdr:spPr>
          <a:xfrm>
            <a:off x="11744324" y="0"/>
            <a:ext cx="376785" cy="1047750"/>
          </a:xfrm>
          <a:prstGeom prst="flowChartDelay">
            <a:avLst/>
          </a:prstGeom>
          <a:grp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 editAs="absolute">
    <xdr:from>
      <xdr:col>3</xdr:col>
      <xdr:colOff>81512</xdr:colOff>
      <xdr:row>0</xdr:row>
      <xdr:rowOff>38099</xdr:rowOff>
    </xdr:from>
    <xdr:to>
      <xdr:col>4</xdr:col>
      <xdr:colOff>462512</xdr:colOff>
      <xdr:row>3</xdr:row>
      <xdr:rowOff>47624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00000000-0008-0000-1900-000005000000}"/>
            </a:ext>
          </a:extLst>
        </xdr:cNvPr>
        <xdr:cNvGrpSpPr>
          <a:grpSpLocks noChangeAspect="1"/>
        </xdr:cNvGrpSpPr>
      </xdr:nvGrpSpPr>
      <xdr:grpSpPr>
        <a:xfrm>
          <a:off x="1910312" y="38099"/>
          <a:ext cx="990600" cy="638175"/>
          <a:chOff x="1843637" y="38099"/>
          <a:chExt cx="990600" cy="638175"/>
        </a:xfrm>
      </xdr:grpSpPr>
      <xdr:sp macro="[0]!menu_1" textlink="">
        <xdr:nvSpPr>
          <xdr:cNvPr id="6" name="Retângulo: Cantos Arredondados 5">
            <a:extLst>
              <a:ext uri="{FF2B5EF4-FFF2-40B4-BE49-F238E27FC236}">
                <a16:creationId xmlns:a16="http://schemas.microsoft.com/office/drawing/2014/main" id="{00000000-0008-0000-1900-000006000000}"/>
              </a:ext>
            </a:extLst>
          </xdr:cNvPr>
          <xdr:cNvSpPr>
            <a:spLocks/>
          </xdr:cNvSpPr>
        </xdr:nvSpPr>
        <xdr:spPr>
          <a:xfrm>
            <a:off x="1843637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Menu</a:t>
            </a:r>
          </a:p>
        </xdr:txBody>
      </xdr:sp>
      <xdr:pic macro="[0]!menu_1">
        <xdr:nvPicPr>
          <xdr:cNvPr id="7" name="Gráfico 6" descr="Início com preenchimento sólido">
            <a:extLst>
              <a:ext uri="{FF2B5EF4-FFF2-40B4-BE49-F238E27FC236}">
                <a16:creationId xmlns:a16="http://schemas.microsoft.com/office/drawing/2014/main" id="{00000000-0008-0000-19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105536" y="38100"/>
            <a:ext cx="504000" cy="369976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510136</xdr:colOff>
      <xdr:row>0</xdr:row>
      <xdr:rowOff>57150</xdr:rowOff>
    </xdr:from>
    <xdr:to>
      <xdr:col>2</xdr:col>
      <xdr:colOff>510136</xdr:colOff>
      <xdr:row>2</xdr:row>
      <xdr:rowOff>159000</xdr:rowOff>
    </xdr:to>
    <xdr:cxnSp macro="">
      <xdr:nvCxnSpPr>
        <xdr:cNvPr id="8" name="Conector reto 7">
          <a:extLst>
            <a:ext uri="{FF2B5EF4-FFF2-40B4-BE49-F238E27FC236}">
              <a16:creationId xmlns:a16="http://schemas.microsoft.com/office/drawing/2014/main" id="{00000000-0008-0000-1900-000008000000}"/>
            </a:ext>
          </a:extLst>
        </xdr:cNvPr>
        <xdr:cNvCxnSpPr>
          <a:cxnSpLocks noChangeAspect="1"/>
        </xdr:cNvCxnSpPr>
      </xdr:nvCxnSpPr>
      <xdr:spPr>
        <a:xfrm>
          <a:off x="1729336" y="57150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5311</xdr:colOff>
      <xdr:row>0</xdr:row>
      <xdr:rowOff>66675</xdr:rowOff>
    </xdr:from>
    <xdr:to>
      <xdr:col>5</xdr:col>
      <xdr:colOff>5311</xdr:colOff>
      <xdr:row>2</xdr:row>
      <xdr:rowOff>168525</xdr:rowOff>
    </xdr:to>
    <xdr:cxnSp macro="">
      <xdr:nvCxnSpPr>
        <xdr:cNvPr id="9" name="Conector reto 8">
          <a:extLst>
            <a:ext uri="{FF2B5EF4-FFF2-40B4-BE49-F238E27FC236}">
              <a16:creationId xmlns:a16="http://schemas.microsoft.com/office/drawing/2014/main" id="{00000000-0008-0000-1900-000009000000}"/>
            </a:ext>
          </a:extLst>
        </xdr:cNvPr>
        <xdr:cNvCxnSpPr>
          <a:cxnSpLocks noChangeAspect="1"/>
        </xdr:cNvCxnSpPr>
      </xdr:nvCxnSpPr>
      <xdr:spPr>
        <a:xfrm>
          <a:off x="3053311" y="66675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7</xdr:col>
      <xdr:colOff>548236</xdr:colOff>
      <xdr:row>0</xdr:row>
      <xdr:rowOff>66675</xdr:rowOff>
    </xdr:from>
    <xdr:to>
      <xdr:col>7</xdr:col>
      <xdr:colOff>548236</xdr:colOff>
      <xdr:row>2</xdr:row>
      <xdr:rowOff>187575</xdr:rowOff>
    </xdr:to>
    <xdr:cxnSp macro="">
      <xdr:nvCxnSpPr>
        <xdr:cNvPr id="10" name="Conector reto 9">
          <a:extLst>
            <a:ext uri="{FF2B5EF4-FFF2-40B4-BE49-F238E27FC236}">
              <a16:creationId xmlns:a16="http://schemas.microsoft.com/office/drawing/2014/main" id="{00000000-0008-0000-1900-00000A000000}"/>
            </a:ext>
          </a:extLst>
        </xdr:cNvPr>
        <xdr:cNvCxnSpPr>
          <a:cxnSpLocks noChangeAspect="1"/>
        </xdr:cNvCxnSpPr>
      </xdr:nvCxnSpPr>
      <xdr:spPr>
        <a:xfrm>
          <a:off x="4558261" y="66675"/>
          <a:ext cx="0" cy="54000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224386</xdr:colOff>
      <xdr:row>0</xdr:row>
      <xdr:rowOff>66675</xdr:rowOff>
    </xdr:from>
    <xdr:to>
      <xdr:col>10</xdr:col>
      <xdr:colOff>224386</xdr:colOff>
      <xdr:row>2</xdr:row>
      <xdr:rowOff>168525</xdr:rowOff>
    </xdr:to>
    <xdr:cxnSp macro="">
      <xdr:nvCxnSpPr>
        <xdr:cNvPr id="11" name="Conector reto 10">
          <a:extLst>
            <a:ext uri="{FF2B5EF4-FFF2-40B4-BE49-F238E27FC236}">
              <a16:creationId xmlns:a16="http://schemas.microsoft.com/office/drawing/2014/main" id="{00000000-0008-0000-1900-00000B000000}"/>
            </a:ext>
          </a:extLst>
        </xdr:cNvPr>
        <xdr:cNvCxnSpPr>
          <a:cxnSpLocks noChangeAspect="1"/>
        </xdr:cNvCxnSpPr>
      </xdr:nvCxnSpPr>
      <xdr:spPr>
        <a:xfrm>
          <a:off x="6063211" y="66675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529186</xdr:colOff>
      <xdr:row>0</xdr:row>
      <xdr:rowOff>66675</xdr:rowOff>
    </xdr:from>
    <xdr:to>
      <xdr:col>12</xdr:col>
      <xdr:colOff>529186</xdr:colOff>
      <xdr:row>2</xdr:row>
      <xdr:rowOff>168525</xdr:rowOff>
    </xdr:to>
    <xdr:cxnSp macro="">
      <xdr:nvCxnSpPr>
        <xdr:cNvPr id="12" name="Conector reto 11">
          <a:extLst>
            <a:ext uri="{FF2B5EF4-FFF2-40B4-BE49-F238E27FC236}">
              <a16:creationId xmlns:a16="http://schemas.microsoft.com/office/drawing/2014/main" id="{00000000-0008-0000-1900-00000C000000}"/>
            </a:ext>
          </a:extLst>
        </xdr:cNvPr>
        <xdr:cNvCxnSpPr>
          <a:cxnSpLocks noChangeAspect="1"/>
        </xdr:cNvCxnSpPr>
      </xdr:nvCxnSpPr>
      <xdr:spPr>
        <a:xfrm>
          <a:off x="7587211" y="66675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205336</xdr:colOff>
      <xdr:row>0</xdr:row>
      <xdr:rowOff>66675</xdr:rowOff>
    </xdr:from>
    <xdr:to>
      <xdr:col>15</xdr:col>
      <xdr:colOff>205336</xdr:colOff>
      <xdr:row>2</xdr:row>
      <xdr:rowOff>168525</xdr:rowOff>
    </xdr:to>
    <xdr:cxnSp macro="">
      <xdr:nvCxnSpPr>
        <xdr:cNvPr id="13" name="Conector reto 12">
          <a:extLst>
            <a:ext uri="{FF2B5EF4-FFF2-40B4-BE49-F238E27FC236}">
              <a16:creationId xmlns:a16="http://schemas.microsoft.com/office/drawing/2014/main" id="{00000000-0008-0000-1900-00000D000000}"/>
            </a:ext>
          </a:extLst>
        </xdr:cNvPr>
        <xdr:cNvCxnSpPr>
          <a:cxnSpLocks noChangeAspect="1"/>
        </xdr:cNvCxnSpPr>
      </xdr:nvCxnSpPr>
      <xdr:spPr>
        <a:xfrm>
          <a:off x="9092161" y="66675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272012</xdr:colOff>
      <xdr:row>0</xdr:row>
      <xdr:rowOff>38099</xdr:rowOff>
    </xdr:from>
    <xdr:to>
      <xdr:col>7</xdr:col>
      <xdr:colOff>300587</xdr:colOff>
      <xdr:row>3</xdr:row>
      <xdr:rowOff>47624</xdr:rowOff>
    </xdr:to>
    <xdr:grpSp>
      <xdr:nvGrpSpPr>
        <xdr:cNvPr id="14" name="Agrupar 13">
          <a:extLst>
            <a:ext uri="{FF2B5EF4-FFF2-40B4-BE49-F238E27FC236}">
              <a16:creationId xmlns:a16="http://schemas.microsoft.com/office/drawing/2014/main" id="{00000000-0008-0000-1900-00000E000000}"/>
            </a:ext>
          </a:extLst>
        </xdr:cNvPr>
        <xdr:cNvGrpSpPr>
          <a:grpSpLocks noChangeAspect="1"/>
        </xdr:cNvGrpSpPr>
      </xdr:nvGrpSpPr>
      <xdr:grpSpPr>
        <a:xfrm>
          <a:off x="3320012" y="38099"/>
          <a:ext cx="990600" cy="638175"/>
          <a:chOff x="3320012" y="38099"/>
          <a:chExt cx="990600" cy="638175"/>
        </a:xfrm>
      </xdr:grpSpPr>
      <xdr:sp macro="[0]!menu_2" textlink="">
        <xdr:nvSpPr>
          <xdr:cNvPr id="15" name="Retângulo: Cantos Arredondados 14">
            <a:extLst>
              <a:ext uri="{FF2B5EF4-FFF2-40B4-BE49-F238E27FC236}">
                <a16:creationId xmlns:a16="http://schemas.microsoft.com/office/drawing/2014/main" id="{00000000-0008-0000-1900-00000F000000}"/>
              </a:ext>
            </a:extLst>
          </xdr:cNvPr>
          <xdr:cNvSpPr>
            <a:spLocks/>
          </xdr:cNvSpPr>
        </xdr:nvSpPr>
        <xdr:spPr>
          <a:xfrm>
            <a:off x="3320012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Cadastro</a:t>
            </a:r>
          </a:p>
        </xdr:txBody>
      </xdr:sp>
      <xdr:pic macro="[0]!menu_2">
        <xdr:nvPicPr>
          <xdr:cNvPr id="16" name="Gráfico 15" descr="Ciclo com pessoas com preenchimento sólido">
            <a:extLst>
              <a:ext uri="{FF2B5EF4-FFF2-40B4-BE49-F238E27FC236}">
                <a16:creationId xmlns:a16="http://schemas.microsoft.com/office/drawing/2014/main" id="{00000000-0008-0000-1900-000010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3577186" y="38100"/>
            <a:ext cx="504000" cy="370651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205337</xdr:colOff>
      <xdr:row>0</xdr:row>
      <xdr:rowOff>38099</xdr:rowOff>
    </xdr:from>
    <xdr:to>
      <xdr:col>9</xdr:col>
      <xdr:colOff>586337</xdr:colOff>
      <xdr:row>3</xdr:row>
      <xdr:rowOff>47624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00000000-0008-0000-1900-000011000000}"/>
            </a:ext>
          </a:extLst>
        </xdr:cNvPr>
        <xdr:cNvGrpSpPr>
          <a:grpSpLocks noChangeAspect="1"/>
        </xdr:cNvGrpSpPr>
      </xdr:nvGrpSpPr>
      <xdr:grpSpPr>
        <a:xfrm>
          <a:off x="4824962" y="38099"/>
          <a:ext cx="990600" cy="638175"/>
          <a:chOff x="4824962" y="38099"/>
          <a:chExt cx="990600" cy="638175"/>
        </a:xfrm>
      </xdr:grpSpPr>
      <xdr:sp macro="[0]!relatorios" textlink="">
        <xdr:nvSpPr>
          <xdr:cNvPr id="18" name="Retângulo: Cantos Arredondados 17">
            <a:extLst>
              <a:ext uri="{FF2B5EF4-FFF2-40B4-BE49-F238E27FC236}">
                <a16:creationId xmlns:a16="http://schemas.microsoft.com/office/drawing/2014/main" id="{00000000-0008-0000-1900-000012000000}"/>
              </a:ext>
            </a:extLst>
          </xdr:cNvPr>
          <xdr:cNvSpPr>
            <a:spLocks/>
          </xdr:cNvSpPr>
        </xdr:nvSpPr>
        <xdr:spPr>
          <a:xfrm>
            <a:off x="4824962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Relatórios</a:t>
            </a:r>
          </a:p>
        </xdr:txBody>
      </xdr:sp>
      <xdr:pic macro="[0]!relatorios">
        <xdr:nvPicPr>
          <xdr:cNvPr id="19" name="Gráfico 18" descr="Pesquisa com preenchimento sólido">
            <a:extLst>
              <a:ext uri="{FF2B5EF4-FFF2-40B4-BE49-F238E27FC236}">
                <a16:creationId xmlns:a16="http://schemas.microsoft.com/office/drawing/2014/main" id="{00000000-0008-0000-19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5153025" y="76200"/>
            <a:ext cx="371475" cy="36195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557761</xdr:colOff>
      <xdr:row>3</xdr:row>
      <xdr:rowOff>95250</xdr:rowOff>
    </xdr:from>
    <xdr:to>
      <xdr:col>19</xdr:col>
      <xdr:colOff>600075</xdr:colOff>
      <xdr:row>4</xdr:row>
      <xdr:rowOff>200025</xdr:rowOff>
    </xdr:to>
    <xdr:sp macro="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00000000-0008-0000-1900-000015000000}"/>
            </a:ext>
          </a:extLst>
        </xdr:cNvPr>
        <xdr:cNvSpPr>
          <a:spLocks noChangeAspect="1"/>
        </xdr:cNvSpPr>
      </xdr:nvSpPr>
      <xdr:spPr>
        <a:xfrm>
          <a:off x="1776961" y="723900"/>
          <a:ext cx="10148339" cy="314325"/>
        </a:xfrm>
        <a:prstGeom prst="roundRect">
          <a:avLst>
            <a:gd name="adj" fmla="val 17778"/>
          </a:avLst>
        </a:prstGeom>
        <a:solidFill>
          <a:schemeClr val="bg1">
            <a:lumMod val="85000"/>
            <a:alpha val="30000"/>
          </a:schemeClr>
        </a:solidFill>
        <a:ln>
          <a:noFill/>
        </a:ln>
        <a:effectLst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ctr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17</xdr:col>
      <xdr:colOff>538711</xdr:colOff>
      <xdr:row>0</xdr:row>
      <xdr:rowOff>66675</xdr:rowOff>
    </xdr:from>
    <xdr:to>
      <xdr:col>17</xdr:col>
      <xdr:colOff>538711</xdr:colOff>
      <xdr:row>2</xdr:row>
      <xdr:rowOff>168525</xdr:rowOff>
    </xdr:to>
    <xdr:cxnSp macro="">
      <xdr:nvCxnSpPr>
        <xdr:cNvPr id="22" name="Conector reto 21">
          <a:extLst>
            <a:ext uri="{FF2B5EF4-FFF2-40B4-BE49-F238E27FC236}">
              <a16:creationId xmlns:a16="http://schemas.microsoft.com/office/drawing/2014/main" id="{00000000-0008-0000-1900-000016000000}"/>
            </a:ext>
          </a:extLst>
        </xdr:cNvPr>
        <xdr:cNvCxnSpPr>
          <a:cxnSpLocks noChangeAspect="1"/>
        </xdr:cNvCxnSpPr>
      </xdr:nvCxnSpPr>
      <xdr:spPr>
        <a:xfrm>
          <a:off x="10644736" y="66675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519662</xdr:colOff>
      <xdr:row>0</xdr:row>
      <xdr:rowOff>38099</xdr:rowOff>
    </xdr:from>
    <xdr:to>
      <xdr:col>17</xdr:col>
      <xdr:colOff>291062</xdr:colOff>
      <xdr:row>3</xdr:row>
      <xdr:rowOff>47624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GrpSpPr>
          <a:grpSpLocks noChangeAspect="1"/>
        </xdr:cNvGrpSpPr>
      </xdr:nvGrpSpPr>
      <xdr:grpSpPr>
        <a:xfrm>
          <a:off x="9406487" y="38099"/>
          <a:ext cx="990600" cy="638175"/>
          <a:chOff x="9406487" y="38099"/>
          <a:chExt cx="990600" cy="638175"/>
        </a:xfrm>
      </xdr:grpSpPr>
      <xdr:sp macro="[0]!manutencao1" textlink="">
        <xdr:nvSpPr>
          <xdr:cNvPr id="24" name="Retângulo: Cantos Arredondados 23">
            <a:extLst>
              <a:ext uri="{FF2B5EF4-FFF2-40B4-BE49-F238E27FC236}">
                <a16:creationId xmlns:a16="http://schemas.microsoft.com/office/drawing/2014/main" id="{00000000-0008-0000-1900-000018000000}"/>
              </a:ext>
            </a:extLst>
          </xdr:cNvPr>
          <xdr:cNvSpPr>
            <a:spLocks/>
          </xdr:cNvSpPr>
        </xdr:nvSpPr>
        <xdr:spPr>
          <a:xfrm>
            <a:off x="9406487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Manutenção</a:t>
            </a:r>
          </a:p>
        </xdr:txBody>
      </xdr:sp>
      <xdr:pic macro="[0]!manutencao1">
        <xdr:nvPicPr>
          <xdr:cNvPr id="25" name="Gráfico 24" descr="Engrenagens com preenchimento sólido">
            <a:extLst>
              <a:ext uri="{FF2B5EF4-FFF2-40B4-BE49-F238E27FC236}">
                <a16:creationId xmlns:a16="http://schemas.microsoft.com/office/drawing/2014/main" id="{00000000-0008-0000-1900-00001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9667875" y="76200"/>
            <a:ext cx="417600" cy="369975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195812</xdr:colOff>
      <xdr:row>0</xdr:row>
      <xdr:rowOff>38099</xdr:rowOff>
    </xdr:from>
    <xdr:to>
      <xdr:col>14</xdr:col>
      <xdr:colOff>576812</xdr:colOff>
      <xdr:row>3</xdr:row>
      <xdr:rowOff>47624</xdr:rowOff>
    </xdr:to>
    <xdr:grpSp>
      <xdr:nvGrpSpPr>
        <xdr:cNvPr id="26" name="Agrupar 25">
          <a:extLst>
            <a:ext uri="{FF2B5EF4-FFF2-40B4-BE49-F238E27FC236}">
              <a16:creationId xmlns:a16="http://schemas.microsoft.com/office/drawing/2014/main" id="{00000000-0008-0000-1900-00001A000000}"/>
            </a:ext>
          </a:extLst>
        </xdr:cNvPr>
        <xdr:cNvGrpSpPr>
          <a:grpSpLocks noChangeAspect="1"/>
        </xdr:cNvGrpSpPr>
      </xdr:nvGrpSpPr>
      <xdr:grpSpPr>
        <a:xfrm>
          <a:off x="7863437" y="38099"/>
          <a:ext cx="990600" cy="638175"/>
          <a:chOff x="7863437" y="38099"/>
          <a:chExt cx="990600" cy="638175"/>
        </a:xfrm>
      </xdr:grpSpPr>
      <xdr:sp macro="[0]!grafico" textlink="">
        <xdr:nvSpPr>
          <xdr:cNvPr id="27" name="Retângulo: Cantos Arredondados 26">
            <a:extLst>
              <a:ext uri="{FF2B5EF4-FFF2-40B4-BE49-F238E27FC236}">
                <a16:creationId xmlns:a16="http://schemas.microsoft.com/office/drawing/2014/main" id="{00000000-0008-0000-1900-00001B000000}"/>
              </a:ext>
            </a:extLst>
          </xdr:cNvPr>
          <xdr:cNvSpPr>
            <a:spLocks/>
          </xdr:cNvSpPr>
        </xdr:nvSpPr>
        <xdr:spPr>
          <a:xfrm>
            <a:off x="7863437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2000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Dashboard</a:t>
            </a:r>
          </a:p>
        </xdr:txBody>
      </xdr:sp>
      <xdr:pic macro="[0]!grafico">
        <xdr:nvPicPr>
          <xdr:cNvPr id="28" name="Gráfico 27" descr="Velocímetro baixo com preenchimento sólido">
            <a:extLst>
              <a:ext uri="{FF2B5EF4-FFF2-40B4-BE49-F238E27FC236}">
                <a16:creationId xmlns:a16="http://schemas.microsoft.com/office/drawing/2014/main" id="{00000000-0008-0000-1900-00001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8143875" y="38100"/>
            <a:ext cx="417600" cy="369975"/>
          </a:xfrm>
          <a:prstGeom prst="rect">
            <a:avLst/>
          </a:prstGeom>
          <a:effectLst/>
        </xdr:spPr>
      </xdr:pic>
    </xdr:grpSp>
    <xdr:clientData/>
  </xdr:twoCellAnchor>
  <xdr:twoCellAnchor editAs="absolute">
    <xdr:from>
      <xdr:col>10</xdr:col>
      <xdr:colOff>510137</xdr:colOff>
      <xdr:row>0</xdr:row>
      <xdr:rowOff>38099</xdr:rowOff>
    </xdr:from>
    <xdr:to>
      <xdr:col>12</xdr:col>
      <xdr:colOff>281537</xdr:colOff>
      <xdr:row>3</xdr:row>
      <xdr:rowOff>47624</xdr:rowOff>
    </xdr:to>
    <xdr:grpSp>
      <xdr:nvGrpSpPr>
        <xdr:cNvPr id="29" name="Agrupar 28">
          <a:extLst>
            <a:ext uri="{FF2B5EF4-FFF2-40B4-BE49-F238E27FC236}">
              <a16:creationId xmlns:a16="http://schemas.microsoft.com/office/drawing/2014/main" id="{00000000-0008-0000-1900-00001D000000}"/>
            </a:ext>
          </a:extLst>
        </xdr:cNvPr>
        <xdr:cNvGrpSpPr>
          <a:grpSpLocks noChangeAspect="1"/>
        </xdr:cNvGrpSpPr>
      </xdr:nvGrpSpPr>
      <xdr:grpSpPr>
        <a:xfrm>
          <a:off x="6348962" y="38099"/>
          <a:ext cx="990600" cy="638175"/>
          <a:chOff x="6348962" y="38099"/>
          <a:chExt cx="990600" cy="638175"/>
        </a:xfrm>
      </xdr:grpSpPr>
      <xdr:sp macro="[0]!fluxo_caixa" textlink="">
        <xdr:nvSpPr>
          <xdr:cNvPr id="30" name="Retângulo: Cantos Arredondados 29">
            <a:extLst>
              <a:ext uri="{FF2B5EF4-FFF2-40B4-BE49-F238E27FC236}">
                <a16:creationId xmlns:a16="http://schemas.microsoft.com/office/drawing/2014/main" id="{00000000-0008-0000-1900-00001E000000}"/>
              </a:ext>
            </a:extLst>
          </xdr:cNvPr>
          <xdr:cNvSpPr>
            <a:spLocks/>
          </xdr:cNvSpPr>
        </xdr:nvSpPr>
        <xdr:spPr>
          <a:xfrm>
            <a:off x="6348962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Fluxo</a:t>
            </a:r>
            <a:r>
              <a:rPr lang="pt-BR" sz="1100" baseline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Caixa</a:t>
            </a:r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 macro="[0]!fluxo_caixa">
        <xdr:nvPicPr>
          <xdr:cNvPr id="31" name="Gráfico 30" descr="Registrar">
            <a:extLst>
              <a:ext uri="{FF2B5EF4-FFF2-40B4-BE49-F238E27FC236}">
                <a16:creationId xmlns:a16="http://schemas.microsoft.com/office/drawing/2014/main" id="{00000000-0008-0000-1900-00001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6657975" y="85725"/>
            <a:ext cx="371475" cy="371475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33886</xdr:colOff>
      <xdr:row>3</xdr:row>
      <xdr:rowOff>95249</xdr:rowOff>
    </xdr:from>
    <xdr:to>
      <xdr:col>5</xdr:col>
      <xdr:colOff>182686</xdr:colOff>
      <xdr:row>5</xdr:row>
      <xdr:rowOff>149</xdr:rowOff>
    </xdr:to>
    <xdr:grpSp>
      <xdr:nvGrpSpPr>
        <xdr:cNvPr id="77" name="Agrupar 76">
          <a:extLst>
            <a:ext uri="{FF2B5EF4-FFF2-40B4-BE49-F238E27FC236}">
              <a16:creationId xmlns:a16="http://schemas.microsoft.com/office/drawing/2014/main" id="{00000000-0008-0000-1900-00004D000000}"/>
            </a:ext>
          </a:extLst>
        </xdr:cNvPr>
        <xdr:cNvGrpSpPr>
          <a:grpSpLocks noChangeAspect="1"/>
        </xdr:cNvGrpSpPr>
      </xdr:nvGrpSpPr>
      <xdr:grpSpPr>
        <a:xfrm>
          <a:off x="1862686" y="723899"/>
          <a:ext cx="1368000" cy="324000"/>
          <a:chOff x="3853411" y="1495426"/>
          <a:chExt cx="1385339" cy="342900"/>
        </a:xfrm>
      </xdr:grpSpPr>
      <xdr:sp macro="[0]!grafico_cadastro" textlink="">
        <xdr:nvSpPr>
          <xdr:cNvPr id="78" name="Retângulo: Cantos Arredondados 77">
            <a:extLst>
              <a:ext uri="{FF2B5EF4-FFF2-40B4-BE49-F238E27FC236}">
                <a16:creationId xmlns:a16="http://schemas.microsoft.com/office/drawing/2014/main" id="{00000000-0008-0000-1900-00004E000000}"/>
              </a:ext>
            </a:extLst>
          </xdr:cNvPr>
          <xdr:cNvSpPr>
            <a:spLocks/>
          </xdr:cNvSpPr>
        </xdr:nvSpPr>
        <xdr:spPr>
          <a:xfrm>
            <a:off x="3853411" y="1524001"/>
            <a:ext cx="1385339" cy="285750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2200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        Colaboradores    </a:t>
            </a:r>
          </a:p>
        </xdr:txBody>
      </xdr:sp>
      <xdr:pic macro="[0]!grafico_cadastro">
        <xdr:nvPicPr>
          <xdr:cNvPr id="79" name="Gráfico 78" descr="Usuários com preenchimento sólido">
            <a:extLst>
              <a:ext uri="{FF2B5EF4-FFF2-40B4-BE49-F238E27FC236}">
                <a16:creationId xmlns:a16="http://schemas.microsoft.com/office/drawing/2014/main" id="{00000000-0008-0000-1900-00004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5"/>
              </a:ext>
            </a:extLst>
          </a:blip>
          <a:stretch>
            <a:fillRect/>
          </a:stretch>
        </xdr:blipFill>
        <xdr:spPr>
          <a:xfrm>
            <a:off x="3914414" y="1495426"/>
            <a:ext cx="342900" cy="3429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319636</xdr:colOff>
      <xdr:row>3</xdr:row>
      <xdr:rowOff>85725</xdr:rowOff>
    </xdr:from>
    <xdr:to>
      <xdr:col>8</xdr:col>
      <xdr:colOff>319637</xdr:colOff>
      <xdr:row>5</xdr:row>
      <xdr:rowOff>0</xdr:rowOff>
    </xdr:to>
    <xdr:grpSp>
      <xdr:nvGrpSpPr>
        <xdr:cNvPr id="84" name="Agrupar 83">
          <a:extLst>
            <a:ext uri="{FF2B5EF4-FFF2-40B4-BE49-F238E27FC236}">
              <a16:creationId xmlns:a16="http://schemas.microsoft.com/office/drawing/2014/main" id="{00000000-0008-0000-1900-000054000000}"/>
            </a:ext>
          </a:extLst>
        </xdr:cNvPr>
        <xdr:cNvGrpSpPr/>
      </xdr:nvGrpSpPr>
      <xdr:grpSpPr>
        <a:xfrm>
          <a:off x="3367636" y="714375"/>
          <a:ext cx="1571626" cy="333375"/>
          <a:chOff x="3339061" y="714375"/>
          <a:chExt cx="1571626" cy="333375"/>
        </a:xfrm>
      </xdr:grpSpPr>
      <xdr:sp macro="[0]!grafico_fluxo" textlink="">
        <xdr:nvSpPr>
          <xdr:cNvPr id="81" name="Retângulo: Cantos Arredondados 80">
            <a:extLst>
              <a:ext uri="{FF2B5EF4-FFF2-40B4-BE49-F238E27FC236}">
                <a16:creationId xmlns:a16="http://schemas.microsoft.com/office/drawing/2014/main" id="{00000000-0008-0000-1900-000051000000}"/>
              </a:ext>
            </a:extLst>
          </xdr:cNvPr>
          <xdr:cNvSpPr>
            <a:spLocks/>
          </xdr:cNvSpPr>
        </xdr:nvSpPr>
        <xdr:spPr>
          <a:xfrm>
            <a:off x="3339061" y="749971"/>
            <a:ext cx="1571626" cy="270711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2200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        Fluxo</a:t>
            </a:r>
            <a:r>
              <a:rPr lang="pt-BR" sz="1100" baseline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Caixa</a:t>
            </a:r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</a:t>
            </a:r>
          </a:p>
        </xdr:txBody>
      </xdr:sp>
      <xdr:pic macro="[0]!grafico_fluxo">
        <xdr:nvPicPr>
          <xdr:cNvPr id="83" name="Gráfico 82" descr="Registrar">
            <a:extLst>
              <a:ext uri="{FF2B5EF4-FFF2-40B4-BE49-F238E27FC236}">
                <a16:creationId xmlns:a16="http://schemas.microsoft.com/office/drawing/2014/main" id="{00000000-0008-0000-1900-00005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3467100" y="714375"/>
            <a:ext cx="333375" cy="333375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19050</xdr:colOff>
      <xdr:row>0</xdr:row>
      <xdr:rowOff>95250</xdr:rowOff>
    </xdr:from>
    <xdr:to>
      <xdr:col>2</xdr:col>
      <xdr:colOff>493554</xdr:colOff>
      <xdr:row>4</xdr:row>
      <xdr:rowOff>65839</xdr:rowOff>
    </xdr:to>
    <xdr:grpSp>
      <xdr:nvGrpSpPr>
        <xdr:cNvPr id="38" name="Agrupar 37">
          <a:extLst>
            <a:ext uri="{FF2B5EF4-FFF2-40B4-BE49-F238E27FC236}">
              <a16:creationId xmlns:a16="http://schemas.microsoft.com/office/drawing/2014/main" id="{00000000-0008-0000-1900-000026000000}"/>
            </a:ext>
          </a:extLst>
        </xdr:cNvPr>
        <xdr:cNvGrpSpPr/>
      </xdr:nvGrpSpPr>
      <xdr:grpSpPr>
        <a:xfrm>
          <a:off x="19050" y="95250"/>
          <a:ext cx="1693704" cy="808789"/>
          <a:chOff x="1519281" y="1759058"/>
          <a:chExt cx="8754120" cy="1738273"/>
        </a:xfrm>
      </xdr:grpSpPr>
      <xdr:sp macro="" textlink="">
        <xdr:nvSpPr>
          <xdr:cNvPr id="39" name="Retângulo 38">
            <a:extLst>
              <a:ext uri="{FF2B5EF4-FFF2-40B4-BE49-F238E27FC236}">
                <a16:creationId xmlns:a16="http://schemas.microsoft.com/office/drawing/2014/main" id="{00000000-0008-0000-1900-000027000000}"/>
              </a:ext>
            </a:extLst>
          </xdr:cNvPr>
          <xdr:cNvSpPr/>
        </xdr:nvSpPr>
        <xdr:spPr>
          <a:xfrm>
            <a:off x="3959188" y="1759058"/>
            <a:ext cx="4480405" cy="576593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marL="0" indent="0" algn="ctr"/>
            <a:r>
              <a:rPr lang="pt-BR" sz="1050" b="1" cap="none" spc="0">
                <a:ln w="10160">
                  <a:noFill/>
                  <a:prstDash val="solid"/>
                </a:ln>
                <a:solidFill>
                  <a:schemeClr val="bg1">
                    <a:lumMod val="65000"/>
                  </a:schemeClr>
                </a:solidFill>
                <a:effectLst>
                  <a:outerShdw blurRad="38100" dist="22860" dir="5400000" algn="tl" rotWithShape="0">
                    <a:srgbClr val="000000">
                      <a:alpha val="30000"/>
                    </a:srgbClr>
                  </a:outerShdw>
                </a:effectLst>
                <a:latin typeface="Teutonic No3" panose="02000000000000000000" pitchFamily="2" charset="0"/>
                <a:ea typeface="+mn-ea"/>
                <a:cs typeface="+mn-cs"/>
              </a:rPr>
              <a:t>Confeccoes</a:t>
            </a:r>
            <a:endParaRPr lang="pt-BR" sz="3200" b="1" cap="none" spc="0">
              <a:ln w="10160">
                <a:noFill/>
                <a:prstDash val="solid"/>
              </a:ln>
              <a:solidFill>
                <a:schemeClr val="bg1">
                  <a:lumMod val="65000"/>
                </a:schemeClr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Teutonic No3" panose="02000000000000000000" pitchFamily="2" charset="0"/>
              <a:ea typeface="+mn-ea"/>
              <a:cs typeface="+mn-cs"/>
            </a:endParaRPr>
          </a:p>
        </xdr:txBody>
      </xdr:sp>
      <xdr:sp macro="" textlink="">
        <xdr:nvSpPr>
          <xdr:cNvPr id="40" name="Retângulo 39">
            <a:extLst>
              <a:ext uri="{FF2B5EF4-FFF2-40B4-BE49-F238E27FC236}">
                <a16:creationId xmlns:a16="http://schemas.microsoft.com/office/drawing/2014/main" id="{00000000-0008-0000-1900-000028000000}"/>
              </a:ext>
            </a:extLst>
          </xdr:cNvPr>
          <xdr:cNvSpPr/>
        </xdr:nvSpPr>
        <xdr:spPr>
          <a:xfrm>
            <a:off x="1519281" y="2147080"/>
            <a:ext cx="8754120" cy="1350251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3200" b="1" cap="none" spc="0">
                <a:ln w="10160">
                  <a:noFill/>
                  <a:prstDash val="solid"/>
                </a:ln>
                <a:solidFill>
                  <a:schemeClr val="bg1">
                    <a:lumMod val="65000"/>
                  </a:schemeClr>
                </a:solidFill>
                <a:effectLst>
                  <a:outerShdw blurRad="38100" dist="22860" dir="5400000" algn="tl" rotWithShape="0">
                    <a:srgbClr val="000000">
                      <a:alpha val="30000"/>
                    </a:srgbClr>
                  </a:outerShdw>
                </a:effectLst>
                <a:latin typeface="Teutonic No3" panose="02000000000000000000" pitchFamily="2" charset="0"/>
              </a:rPr>
              <a:t>Dedicar</a:t>
            </a:r>
            <a:endParaRPr lang="pt-BR" sz="4000" b="1" cap="none" spc="0">
              <a:ln w="10160">
                <a:noFill/>
                <a:prstDash val="solid"/>
              </a:ln>
              <a:solidFill>
                <a:schemeClr val="bg1">
                  <a:lumMod val="65000"/>
                </a:schemeClr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Teutonic No3" panose="02000000000000000000" pitchFamily="2" charset="0"/>
            </a:endParaRPr>
          </a:p>
        </xdr:txBody>
      </xdr:sp>
    </xdr:grpSp>
    <xdr:clientData/>
  </xdr:twoCellAnchor>
  <xdr:twoCellAnchor editAs="absolute">
    <xdr:from>
      <xdr:col>18</xdr:col>
      <xdr:colOff>38100</xdr:colOff>
      <xdr:row>0</xdr:row>
      <xdr:rowOff>47625</xdr:rowOff>
    </xdr:from>
    <xdr:to>
      <xdr:col>19</xdr:col>
      <xdr:colOff>419100</xdr:colOff>
      <xdr:row>3</xdr:row>
      <xdr:rowOff>57150</xdr:rowOff>
    </xdr:to>
    <xdr:grpSp>
      <xdr:nvGrpSpPr>
        <xdr:cNvPr id="41" name="Agrupar 40">
          <a:extLst>
            <a:ext uri="{FF2B5EF4-FFF2-40B4-BE49-F238E27FC236}">
              <a16:creationId xmlns:a16="http://schemas.microsoft.com/office/drawing/2014/main" id="{00000000-0008-0000-1900-000029000000}"/>
            </a:ext>
          </a:extLst>
        </xdr:cNvPr>
        <xdr:cNvGrpSpPr/>
      </xdr:nvGrpSpPr>
      <xdr:grpSpPr>
        <a:xfrm>
          <a:off x="10753725" y="47625"/>
          <a:ext cx="990600" cy="638175"/>
          <a:chOff x="10797137" y="47625"/>
          <a:chExt cx="990600" cy="638175"/>
        </a:xfrm>
      </xdr:grpSpPr>
      <xdr:sp macro="[0]!producao" textlink="">
        <xdr:nvSpPr>
          <xdr:cNvPr id="42" name="Retângulo: Cantos Arredondados 41">
            <a:extLst>
              <a:ext uri="{FF2B5EF4-FFF2-40B4-BE49-F238E27FC236}">
                <a16:creationId xmlns:a16="http://schemas.microsoft.com/office/drawing/2014/main" id="{00000000-0008-0000-1900-00002A000000}"/>
              </a:ext>
            </a:extLst>
          </xdr:cNvPr>
          <xdr:cNvSpPr>
            <a:spLocks/>
          </xdr:cNvSpPr>
        </xdr:nvSpPr>
        <xdr:spPr>
          <a:xfrm>
            <a:off x="10797137" y="47625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Produção</a:t>
            </a:r>
          </a:p>
        </xdr:txBody>
      </xdr:sp>
      <xdr:pic macro="[0]!producao">
        <xdr:nvPicPr>
          <xdr:cNvPr id="43" name="Imagem 42">
            <a:extLst>
              <a:ext uri="{FF2B5EF4-FFF2-40B4-BE49-F238E27FC236}">
                <a16:creationId xmlns:a16="http://schemas.microsoft.com/office/drawing/2014/main" id="{00000000-0008-0000-1900-00002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colorTemperature colorTemp="8284"/>
                    </a14:imgEffect>
                    <a14:imgEffect>
                      <a14:brightnessContrast bright="35000" contrast="4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10978486" y="104776"/>
            <a:ext cx="661064" cy="352424"/>
          </a:xfrm>
          <a:prstGeom prst="rect">
            <a:avLst/>
          </a:prstGeom>
          <a:noFill/>
          <a:ln>
            <a:noFill/>
          </a:ln>
        </xdr:spPr>
      </xdr:pic>
    </xdr:grp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20</xdr:col>
      <xdr:colOff>247649</xdr:colOff>
      <xdr:row>1048576</xdr:row>
      <xdr:rowOff>19050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SpPr>
          <a:spLocks noChangeAspect="1"/>
        </xdr:cNvSpPr>
      </xdr:nvSpPr>
      <xdr:spPr>
        <a:xfrm>
          <a:off x="0" y="0"/>
          <a:ext cx="12182474" cy="65913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tile tx="0" ty="0" sx="100000" sy="100000" flip="none" algn="tl"/>
        </a:blip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20</xdr:col>
      <xdr:colOff>186284</xdr:colOff>
      <xdr:row>5</xdr:row>
      <xdr:rowOff>9525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00000000-0008-0000-1A00-000014000000}"/>
            </a:ext>
          </a:extLst>
        </xdr:cNvPr>
        <xdr:cNvGrpSpPr/>
      </xdr:nvGrpSpPr>
      <xdr:grpSpPr>
        <a:xfrm>
          <a:off x="0" y="0"/>
          <a:ext cx="12121109" cy="1057275"/>
          <a:chOff x="0" y="0"/>
          <a:chExt cx="12121109" cy="1057275"/>
        </a:xfrm>
        <a:solidFill>
          <a:srgbClr val="002060"/>
        </a:solidFill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00000000-0008-0000-1A00-000003000000}"/>
              </a:ext>
            </a:extLst>
          </xdr:cNvPr>
          <xdr:cNvSpPr>
            <a:spLocks noChangeAspect="1"/>
          </xdr:cNvSpPr>
        </xdr:nvSpPr>
        <xdr:spPr>
          <a:xfrm>
            <a:off x="0" y="0"/>
            <a:ext cx="11744324" cy="1057275"/>
          </a:xfrm>
          <a:prstGeom prst="rect">
            <a:avLst/>
          </a:prstGeom>
          <a:grp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4" name="Fluxograma: Atraso 3">
            <a:extLst>
              <a:ext uri="{FF2B5EF4-FFF2-40B4-BE49-F238E27FC236}">
                <a16:creationId xmlns:a16="http://schemas.microsoft.com/office/drawing/2014/main" id="{00000000-0008-0000-1A00-000004000000}"/>
              </a:ext>
            </a:extLst>
          </xdr:cNvPr>
          <xdr:cNvSpPr>
            <a:spLocks noChangeAspect="1"/>
          </xdr:cNvSpPr>
        </xdr:nvSpPr>
        <xdr:spPr>
          <a:xfrm>
            <a:off x="11744324" y="0"/>
            <a:ext cx="376785" cy="1047750"/>
          </a:xfrm>
          <a:prstGeom prst="flowChartDelay">
            <a:avLst/>
          </a:prstGeom>
          <a:grp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 editAs="absolute">
    <xdr:from>
      <xdr:col>3</xdr:col>
      <xdr:colOff>81512</xdr:colOff>
      <xdr:row>0</xdr:row>
      <xdr:rowOff>38099</xdr:rowOff>
    </xdr:from>
    <xdr:to>
      <xdr:col>4</xdr:col>
      <xdr:colOff>462512</xdr:colOff>
      <xdr:row>3</xdr:row>
      <xdr:rowOff>47624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00000000-0008-0000-1A00-000005000000}"/>
            </a:ext>
          </a:extLst>
        </xdr:cNvPr>
        <xdr:cNvGrpSpPr>
          <a:grpSpLocks noChangeAspect="1"/>
        </xdr:cNvGrpSpPr>
      </xdr:nvGrpSpPr>
      <xdr:grpSpPr>
        <a:xfrm>
          <a:off x="1910312" y="38099"/>
          <a:ext cx="990600" cy="638175"/>
          <a:chOff x="1843637" y="38099"/>
          <a:chExt cx="990600" cy="638175"/>
        </a:xfrm>
      </xdr:grpSpPr>
      <xdr:sp macro="[0]!menu_1" textlink="">
        <xdr:nvSpPr>
          <xdr:cNvPr id="6" name="Retângulo: Cantos Arredondados 5">
            <a:extLst>
              <a:ext uri="{FF2B5EF4-FFF2-40B4-BE49-F238E27FC236}">
                <a16:creationId xmlns:a16="http://schemas.microsoft.com/office/drawing/2014/main" id="{00000000-0008-0000-1A00-000006000000}"/>
              </a:ext>
            </a:extLst>
          </xdr:cNvPr>
          <xdr:cNvSpPr>
            <a:spLocks/>
          </xdr:cNvSpPr>
        </xdr:nvSpPr>
        <xdr:spPr>
          <a:xfrm>
            <a:off x="1843637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Menu</a:t>
            </a:r>
          </a:p>
        </xdr:txBody>
      </xdr:sp>
      <xdr:pic macro="[0]!menu_1">
        <xdr:nvPicPr>
          <xdr:cNvPr id="7" name="Gráfico 6" descr="Início com preenchimento sólido">
            <a:extLst>
              <a:ext uri="{FF2B5EF4-FFF2-40B4-BE49-F238E27FC236}">
                <a16:creationId xmlns:a16="http://schemas.microsoft.com/office/drawing/2014/main" id="{00000000-0008-0000-1A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105536" y="38100"/>
            <a:ext cx="504000" cy="369976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510136</xdr:colOff>
      <xdr:row>0</xdr:row>
      <xdr:rowOff>57150</xdr:rowOff>
    </xdr:from>
    <xdr:to>
      <xdr:col>2</xdr:col>
      <xdr:colOff>510136</xdr:colOff>
      <xdr:row>2</xdr:row>
      <xdr:rowOff>159000</xdr:rowOff>
    </xdr:to>
    <xdr:cxnSp macro="">
      <xdr:nvCxnSpPr>
        <xdr:cNvPr id="8" name="Conector reto 7">
          <a:extLst>
            <a:ext uri="{FF2B5EF4-FFF2-40B4-BE49-F238E27FC236}">
              <a16:creationId xmlns:a16="http://schemas.microsoft.com/office/drawing/2014/main" id="{00000000-0008-0000-1A00-000008000000}"/>
            </a:ext>
          </a:extLst>
        </xdr:cNvPr>
        <xdr:cNvCxnSpPr>
          <a:cxnSpLocks noChangeAspect="1"/>
        </xdr:cNvCxnSpPr>
      </xdr:nvCxnSpPr>
      <xdr:spPr>
        <a:xfrm>
          <a:off x="1729336" y="57150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5311</xdr:colOff>
      <xdr:row>0</xdr:row>
      <xdr:rowOff>66675</xdr:rowOff>
    </xdr:from>
    <xdr:to>
      <xdr:col>5</xdr:col>
      <xdr:colOff>5311</xdr:colOff>
      <xdr:row>2</xdr:row>
      <xdr:rowOff>168525</xdr:rowOff>
    </xdr:to>
    <xdr:cxnSp macro="">
      <xdr:nvCxnSpPr>
        <xdr:cNvPr id="9" name="Conector reto 8">
          <a:extLst>
            <a:ext uri="{FF2B5EF4-FFF2-40B4-BE49-F238E27FC236}">
              <a16:creationId xmlns:a16="http://schemas.microsoft.com/office/drawing/2014/main" id="{00000000-0008-0000-1A00-000009000000}"/>
            </a:ext>
          </a:extLst>
        </xdr:cNvPr>
        <xdr:cNvCxnSpPr>
          <a:cxnSpLocks noChangeAspect="1"/>
        </xdr:cNvCxnSpPr>
      </xdr:nvCxnSpPr>
      <xdr:spPr>
        <a:xfrm>
          <a:off x="3053311" y="66675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7</xdr:col>
      <xdr:colOff>548236</xdr:colOff>
      <xdr:row>0</xdr:row>
      <xdr:rowOff>66675</xdr:rowOff>
    </xdr:from>
    <xdr:to>
      <xdr:col>7</xdr:col>
      <xdr:colOff>548236</xdr:colOff>
      <xdr:row>2</xdr:row>
      <xdr:rowOff>187575</xdr:rowOff>
    </xdr:to>
    <xdr:cxnSp macro="">
      <xdr:nvCxnSpPr>
        <xdr:cNvPr id="10" name="Conector reto 9">
          <a:extLst>
            <a:ext uri="{FF2B5EF4-FFF2-40B4-BE49-F238E27FC236}">
              <a16:creationId xmlns:a16="http://schemas.microsoft.com/office/drawing/2014/main" id="{00000000-0008-0000-1A00-00000A000000}"/>
            </a:ext>
          </a:extLst>
        </xdr:cNvPr>
        <xdr:cNvCxnSpPr>
          <a:cxnSpLocks noChangeAspect="1"/>
        </xdr:cNvCxnSpPr>
      </xdr:nvCxnSpPr>
      <xdr:spPr>
        <a:xfrm>
          <a:off x="4558261" y="66675"/>
          <a:ext cx="0" cy="54000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224386</xdr:colOff>
      <xdr:row>0</xdr:row>
      <xdr:rowOff>66675</xdr:rowOff>
    </xdr:from>
    <xdr:to>
      <xdr:col>10</xdr:col>
      <xdr:colOff>224386</xdr:colOff>
      <xdr:row>2</xdr:row>
      <xdr:rowOff>168525</xdr:rowOff>
    </xdr:to>
    <xdr:cxnSp macro="">
      <xdr:nvCxnSpPr>
        <xdr:cNvPr id="11" name="Conector reto 10">
          <a:extLst>
            <a:ext uri="{FF2B5EF4-FFF2-40B4-BE49-F238E27FC236}">
              <a16:creationId xmlns:a16="http://schemas.microsoft.com/office/drawing/2014/main" id="{00000000-0008-0000-1A00-00000B000000}"/>
            </a:ext>
          </a:extLst>
        </xdr:cNvPr>
        <xdr:cNvCxnSpPr>
          <a:cxnSpLocks noChangeAspect="1"/>
        </xdr:cNvCxnSpPr>
      </xdr:nvCxnSpPr>
      <xdr:spPr>
        <a:xfrm>
          <a:off x="6063211" y="66675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529186</xdr:colOff>
      <xdr:row>0</xdr:row>
      <xdr:rowOff>66675</xdr:rowOff>
    </xdr:from>
    <xdr:to>
      <xdr:col>12</xdr:col>
      <xdr:colOff>529186</xdr:colOff>
      <xdr:row>2</xdr:row>
      <xdr:rowOff>168525</xdr:rowOff>
    </xdr:to>
    <xdr:cxnSp macro="">
      <xdr:nvCxnSpPr>
        <xdr:cNvPr id="12" name="Conector reto 11">
          <a:extLst>
            <a:ext uri="{FF2B5EF4-FFF2-40B4-BE49-F238E27FC236}">
              <a16:creationId xmlns:a16="http://schemas.microsoft.com/office/drawing/2014/main" id="{00000000-0008-0000-1A00-00000C000000}"/>
            </a:ext>
          </a:extLst>
        </xdr:cNvPr>
        <xdr:cNvCxnSpPr>
          <a:cxnSpLocks noChangeAspect="1"/>
        </xdr:cNvCxnSpPr>
      </xdr:nvCxnSpPr>
      <xdr:spPr>
        <a:xfrm>
          <a:off x="7587211" y="66675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205336</xdr:colOff>
      <xdr:row>0</xdr:row>
      <xdr:rowOff>66675</xdr:rowOff>
    </xdr:from>
    <xdr:to>
      <xdr:col>15</xdr:col>
      <xdr:colOff>205336</xdr:colOff>
      <xdr:row>2</xdr:row>
      <xdr:rowOff>168525</xdr:rowOff>
    </xdr:to>
    <xdr:cxnSp macro="">
      <xdr:nvCxnSpPr>
        <xdr:cNvPr id="13" name="Conector reto 12">
          <a:extLst>
            <a:ext uri="{FF2B5EF4-FFF2-40B4-BE49-F238E27FC236}">
              <a16:creationId xmlns:a16="http://schemas.microsoft.com/office/drawing/2014/main" id="{00000000-0008-0000-1A00-00000D000000}"/>
            </a:ext>
          </a:extLst>
        </xdr:cNvPr>
        <xdr:cNvCxnSpPr>
          <a:cxnSpLocks noChangeAspect="1"/>
        </xdr:cNvCxnSpPr>
      </xdr:nvCxnSpPr>
      <xdr:spPr>
        <a:xfrm>
          <a:off x="9092161" y="66675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272012</xdr:colOff>
      <xdr:row>0</xdr:row>
      <xdr:rowOff>38099</xdr:rowOff>
    </xdr:from>
    <xdr:to>
      <xdr:col>7</xdr:col>
      <xdr:colOff>300587</xdr:colOff>
      <xdr:row>3</xdr:row>
      <xdr:rowOff>47624</xdr:rowOff>
    </xdr:to>
    <xdr:grpSp>
      <xdr:nvGrpSpPr>
        <xdr:cNvPr id="14" name="Agrupar 13">
          <a:extLst>
            <a:ext uri="{FF2B5EF4-FFF2-40B4-BE49-F238E27FC236}">
              <a16:creationId xmlns:a16="http://schemas.microsoft.com/office/drawing/2014/main" id="{00000000-0008-0000-1A00-00000E000000}"/>
            </a:ext>
          </a:extLst>
        </xdr:cNvPr>
        <xdr:cNvGrpSpPr>
          <a:grpSpLocks noChangeAspect="1"/>
        </xdr:cNvGrpSpPr>
      </xdr:nvGrpSpPr>
      <xdr:grpSpPr>
        <a:xfrm>
          <a:off x="3320012" y="38099"/>
          <a:ext cx="990600" cy="638175"/>
          <a:chOff x="3320012" y="38099"/>
          <a:chExt cx="990600" cy="638175"/>
        </a:xfrm>
      </xdr:grpSpPr>
      <xdr:sp macro="[0]!menu_2" textlink="">
        <xdr:nvSpPr>
          <xdr:cNvPr id="15" name="Retângulo: Cantos Arredondados 14">
            <a:extLst>
              <a:ext uri="{FF2B5EF4-FFF2-40B4-BE49-F238E27FC236}">
                <a16:creationId xmlns:a16="http://schemas.microsoft.com/office/drawing/2014/main" id="{00000000-0008-0000-1A00-00000F000000}"/>
              </a:ext>
            </a:extLst>
          </xdr:cNvPr>
          <xdr:cNvSpPr>
            <a:spLocks/>
          </xdr:cNvSpPr>
        </xdr:nvSpPr>
        <xdr:spPr>
          <a:xfrm>
            <a:off x="3320012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Cadastro</a:t>
            </a:r>
          </a:p>
        </xdr:txBody>
      </xdr:sp>
      <xdr:pic macro="[0]!menu_2">
        <xdr:nvPicPr>
          <xdr:cNvPr id="16" name="Gráfico 15" descr="Ciclo com pessoas com preenchimento sólido">
            <a:extLst>
              <a:ext uri="{FF2B5EF4-FFF2-40B4-BE49-F238E27FC236}">
                <a16:creationId xmlns:a16="http://schemas.microsoft.com/office/drawing/2014/main" id="{00000000-0008-0000-1A00-000010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3577186" y="38100"/>
            <a:ext cx="504000" cy="370651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205337</xdr:colOff>
      <xdr:row>0</xdr:row>
      <xdr:rowOff>38099</xdr:rowOff>
    </xdr:from>
    <xdr:to>
      <xdr:col>9</xdr:col>
      <xdr:colOff>586337</xdr:colOff>
      <xdr:row>3</xdr:row>
      <xdr:rowOff>47624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00000000-0008-0000-1A00-000011000000}"/>
            </a:ext>
          </a:extLst>
        </xdr:cNvPr>
        <xdr:cNvGrpSpPr>
          <a:grpSpLocks noChangeAspect="1"/>
        </xdr:cNvGrpSpPr>
      </xdr:nvGrpSpPr>
      <xdr:grpSpPr>
        <a:xfrm>
          <a:off x="4824962" y="38099"/>
          <a:ext cx="990600" cy="638175"/>
          <a:chOff x="4824962" y="38099"/>
          <a:chExt cx="990600" cy="638175"/>
        </a:xfrm>
      </xdr:grpSpPr>
      <xdr:sp macro="[0]!relatorios" textlink="">
        <xdr:nvSpPr>
          <xdr:cNvPr id="18" name="Retângulo: Cantos Arredondados 17">
            <a:extLst>
              <a:ext uri="{FF2B5EF4-FFF2-40B4-BE49-F238E27FC236}">
                <a16:creationId xmlns:a16="http://schemas.microsoft.com/office/drawing/2014/main" id="{00000000-0008-0000-1A00-000012000000}"/>
              </a:ext>
            </a:extLst>
          </xdr:cNvPr>
          <xdr:cNvSpPr>
            <a:spLocks/>
          </xdr:cNvSpPr>
        </xdr:nvSpPr>
        <xdr:spPr>
          <a:xfrm>
            <a:off x="4824962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Relatórios</a:t>
            </a:r>
          </a:p>
        </xdr:txBody>
      </xdr:sp>
      <xdr:pic macro="[0]!relatorios">
        <xdr:nvPicPr>
          <xdr:cNvPr id="19" name="Gráfico 18" descr="Pesquisa com preenchimento sólido">
            <a:extLst>
              <a:ext uri="{FF2B5EF4-FFF2-40B4-BE49-F238E27FC236}">
                <a16:creationId xmlns:a16="http://schemas.microsoft.com/office/drawing/2014/main" id="{00000000-0008-0000-1A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5153025" y="76200"/>
            <a:ext cx="371475" cy="36195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557761</xdr:colOff>
      <xdr:row>3</xdr:row>
      <xdr:rowOff>95250</xdr:rowOff>
    </xdr:from>
    <xdr:to>
      <xdr:col>19</xdr:col>
      <xdr:colOff>600075</xdr:colOff>
      <xdr:row>4</xdr:row>
      <xdr:rowOff>200025</xdr:rowOff>
    </xdr:to>
    <xdr:sp macro="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00000000-0008-0000-1A00-000015000000}"/>
            </a:ext>
          </a:extLst>
        </xdr:cNvPr>
        <xdr:cNvSpPr>
          <a:spLocks noChangeAspect="1"/>
        </xdr:cNvSpPr>
      </xdr:nvSpPr>
      <xdr:spPr>
        <a:xfrm>
          <a:off x="1776961" y="723900"/>
          <a:ext cx="10148339" cy="314325"/>
        </a:xfrm>
        <a:prstGeom prst="roundRect">
          <a:avLst>
            <a:gd name="adj" fmla="val 17778"/>
          </a:avLst>
        </a:prstGeom>
        <a:solidFill>
          <a:schemeClr val="bg1">
            <a:lumMod val="85000"/>
            <a:alpha val="30000"/>
          </a:schemeClr>
        </a:solidFill>
        <a:ln>
          <a:noFill/>
        </a:ln>
        <a:effectLst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ctr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17</xdr:col>
      <xdr:colOff>538711</xdr:colOff>
      <xdr:row>0</xdr:row>
      <xdr:rowOff>66675</xdr:rowOff>
    </xdr:from>
    <xdr:to>
      <xdr:col>17</xdr:col>
      <xdr:colOff>538711</xdr:colOff>
      <xdr:row>2</xdr:row>
      <xdr:rowOff>168525</xdr:rowOff>
    </xdr:to>
    <xdr:cxnSp macro="">
      <xdr:nvCxnSpPr>
        <xdr:cNvPr id="28" name="Conector reto 27">
          <a:extLst>
            <a:ext uri="{FF2B5EF4-FFF2-40B4-BE49-F238E27FC236}">
              <a16:creationId xmlns:a16="http://schemas.microsoft.com/office/drawing/2014/main" id="{00000000-0008-0000-1A00-00001C000000}"/>
            </a:ext>
          </a:extLst>
        </xdr:cNvPr>
        <xdr:cNvCxnSpPr>
          <a:cxnSpLocks noChangeAspect="1"/>
        </xdr:cNvCxnSpPr>
      </xdr:nvCxnSpPr>
      <xdr:spPr>
        <a:xfrm>
          <a:off x="10644736" y="66675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519662</xdr:colOff>
      <xdr:row>0</xdr:row>
      <xdr:rowOff>38099</xdr:rowOff>
    </xdr:from>
    <xdr:to>
      <xdr:col>17</xdr:col>
      <xdr:colOff>291062</xdr:colOff>
      <xdr:row>3</xdr:row>
      <xdr:rowOff>47624</xdr:rowOff>
    </xdr:to>
    <xdr:grpSp>
      <xdr:nvGrpSpPr>
        <xdr:cNvPr id="29" name="Agrupar 28">
          <a:extLst>
            <a:ext uri="{FF2B5EF4-FFF2-40B4-BE49-F238E27FC236}">
              <a16:creationId xmlns:a16="http://schemas.microsoft.com/office/drawing/2014/main" id="{00000000-0008-0000-1A00-00001D000000}"/>
            </a:ext>
          </a:extLst>
        </xdr:cNvPr>
        <xdr:cNvGrpSpPr>
          <a:grpSpLocks noChangeAspect="1"/>
        </xdr:cNvGrpSpPr>
      </xdr:nvGrpSpPr>
      <xdr:grpSpPr>
        <a:xfrm>
          <a:off x="9406487" y="38099"/>
          <a:ext cx="990600" cy="638175"/>
          <a:chOff x="9406487" y="38099"/>
          <a:chExt cx="990600" cy="638175"/>
        </a:xfrm>
      </xdr:grpSpPr>
      <xdr:sp macro="[0]!manutencao1" textlink="">
        <xdr:nvSpPr>
          <xdr:cNvPr id="30" name="Retângulo: Cantos Arredondados 29">
            <a:extLst>
              <a:ext uri="{FF2B5EF4-FFF2-40B4-BE49-F238E27FC236}">
                <a16:creationId xmlns:a16="http://schemas.microsoft.com/office/drawing/2014/main" id="{00000000-0008-0000-1A00-00001E000000}"/>
              </a:ext>
            </a:extLst>
          </xdr:cNvPr>
          <xdr:cNvSpPr>
            <a:spLocks/>
          </xdr:cNvSpPr>
        </xdr:nvSpPr>
        <xdr:spPr>
          <a:xfrm>
            <a:off x="9406487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Manutenção</a:t>
            </a:r>
          </a:p>
        </xdr:txBody>
      </xdr:sp>
      <xdr:pic macro="[0]!manutencao1">
        <xdr:nvPicPr>
          <xdr:cNvPr id="31" name="Gráfico 30" descr="Engrenagens com preenchimento sólido">
            <a:extLst>
              <a:ext uri="{FF2B5EF4-FFF2-40B4-BE49-F238E27FC236}">
                <a16:creationId xmlns:a16="http://schemas.microsoft.com/office/drawing/2014/main" id="{00000000-0008-0000-1A00-00001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9667875" y="76200"/>
            <a:ext cx="417600" cy="369975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195812</xdr:colOff>
      <xdr:row>0</xdr:row>
      <xdr:rowOff>38099</xdr:rowOff>
    </xdr:from>
    <xdr:to>
      <xdr:col>14</xdr:col>
      <xdr:colOff>576812</xdr:colOff>
      <xdr:row>3</xdr:row>
      <xdr:rowOff>47624</xdr:rowOff>
    </xdr:to>
    <xdr:grpSp>
      <xdr:nvGrpSpPr>
        <xdr:cNvPr id="32" name="Agrupar 31">
          <a:extLst>
            <a:ext uri="{FF2B5EF4-FFF2-40B4-BE49-F238E27FC236}">
              <a16:creationId xmlns:a16="http://schemas.microsoft.com/office/drawing/2014/main" id="{00000000-0008-0000-1A00-000020000000}"/>
            </a:ext>
          </a:extLst>
        </xdr:cNvPr>
        <xdr:cNvGrpSpPr>
          <a:grpSpLocks noChangeAspect="1"/>
        </xdr:cNvGrpSpPr>
      </xdr:nvGrpSpPr>
      <xdr:grpSpPr>
        <a:xfrm>
          <a:off x="7863437" y="38099"/>
          <a:ext cx="990600" cy="638175"/>
          <a:chOff x="7863437" y="38099"/>
          <a:chExt cx="990600" cy="638175"/>
        </a:xfrm>
      </xdr:grpSpPr>
      <xdr:sp macro="[0]!grafico" textlink="">
        <xdr:nvSpPr>
          <xdr:cNvPr id="33" name="Retângulo: Cantos Arredondados 32">
            <a:extLst>
              <a:ext uri="{FF2B5EF4-FFF2-40B4-BE49-F238E27FC236}">
                <a16:creationId xmlns:a16="http://schemas.microsoft.com/office/drawing/2014/main" id="{00000000-0008-0000-1A00-000021000000}"/>
              </a:ext>
            </a:extLst>
          </xdr:cNvPr>
          <xdr:cNvSpPr>
            <a:spLocks/>
          </xdr:cNvSpPr>
        </xdr:nvSpPr>
        <xdr:spPr>
          <a:xfrm>
            <a:off x="7863437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2000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Dashboard</a:t>
            </a:r>
          </a:p>
        </xdr:txBody>
      </xdr:sp>
      <xdr:pic macro="[0]!grafico">
        <xdr:nvPicPr>
          <xdr:cNvPr id="34" name="Gráfico 33" descr="Velocímetro baixo com preenchimento sólido">
            <a:extLst>
              <a:ext uri="{FF2B5EF4-FFF2-40B4-BE49-F238E27FC236}">
                <a16:creationId xmlns:a16="http://schemas.microsoft.com/office/drawing/2014/main" id="{00000000-0008-0000-1A00-00002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8143875" y="38100"/>
            <a:ext cx="417600" cy="369975"/>
          </a:xfrm>
          <a:prstGeom prst="rect">
            <a:avLst/>
          </a:prstGeom>
          <a:effectLst/>
        </xdr:spPr>
      </xdr:pic>
    </xdr:grpSp>
    <xdr:clientData/>
  </xdr:twoCellAnchor>
  <xdr:twoCellAnchor editAs="absolute">
    <xdr:from>
      <xdr:col>10</xdr:col>
      <xdr:colOff>510137</xdr:colOff>
      <xdr:row>0</xdr:row>
      <xdr:rowOff>38099</xdr:rowOff>
    </xdr:from>
    <xdr:to>
      <xdr:col>12</xdr:col>
      <xdr:colOff>281537</xdr:colOff>
      <xdr:row>3</xdr:row>
      <xdr:rowOff>47624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00000000-0008-0000-1A00-000023000000}"/>
            </a:ext>
          </a:extLst>
        </xdr:cNvPr>
        <xdr:cNvGrpSpPr>
          <a:grpSpLocks noChangeAspect="1"/>
        </xdr:cNvGrpSpPr>
      </xdr:nvGrpSpPr>
      <xdr:grpSpPr>
        <a:xfrm>
          <a:off x="6348962" y="38099"/>
          <a:ext cx="990600" cy="638175"/>
          <a:chOff x="6348962" y="38099"/>
          <a:chExt cx="990600" cy="638175"/>
        </a:xfrm>
      </xdr:grpSpPr>
      <xdr:sp macro="[0]!fluxo_caixa" textlink="">
        <xdr:nvSpPr>
          <xdr:cNvPr id="36" name="Retângulo: Cantos Arredondados 35">
            <a:extLst>
              <a:ext uri="{FF2B5EF4-FFF2-40B4-BE49-F238E27FC236}">
                <a16:creationId xmlns:a16="http://schemas.microsoft.com/office/drawing/2014/main" id="{00000000-0008-0000-1A00-000024000000}"/>
              </a:ext>
            </a:extLst>
          </xdr:cNvPr>
          <xdr:cNvSpPr>
            <a:spLocks/>
          </xdr:cNvSpPr>
        </xdr:nvSpPr>
        <xdr:spPr>
          <a:xfrm>
            <a:off x="6348962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Fluxo</a:t>
            </a:r>
            <a:r>
              <a:rPr lang="pt-BR" sz="1100" baseline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Caixa</a:t>
            </a:r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 macro="[0]!fluxo_caixa">
        <xdr:nvPicPr>
          <xdr:cNvPr id="37" name="Gráfico 36" descr="Registrar">
            <a:extLst>
              <a:ext uri="{FF2B5EF4-FFF2-40B4-BE49-F238E27FC236}">
                <a16:creationId xmlns:a16="http://schemas.microsoft.com/office/drawing/2014/main" id="{00000000-0008-0000-1A00-00002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6657975" y="85725"/>
            <a:ext cx="371475" cy="371475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581025</xdr:colOff>
      <xdr:row>5</xdr:row>
      <xdr:rowOff>66675</xdr:rowOff>
    </xdr:from>
    <xdr:to>
      <xdr:col>16</xdr:col>
      <xdr:colOff>504825</xdr:colOff>
      <xdr:row>26</xdr:row>
      <xdr:rowOff>19050</xdr:rowOff>
    </xdr:to>
    <xdr:grpSp>
      <xdr:nvGrpSpPr>
        <xdr:cNvPr id="24" name="Agrupar 23"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GrpSpPr/>
      </xdr:nvGrpSpPr>
      <xdr:grpSpPr>
        <a:xfrm>
          <a:off x="5810250" y="1114425"/>
          <a:ext cx="4191000" cy="3952875"/>
          <a:chOff x="3448050" y="1104899"/>
          <a:chExt cx="3162301" cy="2390775"/>
        </a:xfrm>
      </xdr:grpSpPr>
      <xdr:sp macro="" textlink="">
        <xdr:nvSpPr>
          <xdr:cNvPr id="44" name="Retângulo: Cantos Arredondados 43">
            <a:extLst>
              <a:ext uri="{FF2B5EF4-FFF2-40B4-BE49-F238E27FC236}">
                <a16:creationId xmlns:a16="http://schemas.microsoft.com/office/drawing/2014/main" id="{00000000-0008-0000-1A00-00002C000000}"/>
              </a:ext>
            </a:extLst>
          </xdr:cNvPr>
          <xdr:cNvSpPr/>
        </xdr:nvSpPr>
        <xdr:spPr>
          <a:xfrm>
            <a:off x="3448051" y="1104899"/>
            <a:ext cx="3162300" cy="2390775"/>
          </a:xfrm>
          <a:prstGeom prst="roundRect">
            <a:avLst/>
          </a:prstGeom>
          <a:ln>
            <a:solidFill>
              <a:srgbClr val="002060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aphicFrame macro="">
        <xdr:nvGraphicFramePr>
          <xdr:cNvPr id="45" name="Gráfico 44">
            <a:extLst>
              <a:ext uri="{FF2B5EF4-FFF2-40B4-BE49-F238E27FC236}">
                <a16:creationId xmlns:a16="http://schemas.microsoft.com/office/drawing/2014/main" id="{00000000-0008-0000-1A00-00002D000000}"/>
              </a:ext>
            </a:extLst>
          </xdr:cNvPr>
          <xdr:cNvGraphicFramePr>
            <a:graphicFrameLocks/>
          </xdr:cNvGraphicFramePr>
        </xdr:nvGraphicFramePr>
        <xdr:xfrm>
          <a:off x="3448050" y="1171575"/>
          <a:ext cx="3133725" cy="228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  <xdr:twoCellAnchor>
    <xdr:from>
      <xdr:col>2</xdr:col>
      <xdr:colOff>221285</xdr:colOff>
      <xdr:row>5</xdr:row>
      <xdr:rowOff>76200</xdr:rowOff>
    </xdr:from>
    <xdr:to>
      <xdr:col>5</xdr:col>
      <xdr:colOff>447675</xdr:colOff>
      <xdr:row>11</xdr:row>
      <xdr:rowOff>14442</xdr:rowOff>
    </xdr:to>
    <xdr:grpSp>
      <xdr:nvGrpSpPr>
        <xdr:cNvPr id="26" name="Agrupar 25">
          <a:extLst>
            <a:ext uri="{FF2B5EF4-FFF2-40B4-BE49-F238E27FC236}">
              <a16:creationId xmlns:a16="http://schemas.microsoft.com/office/drawing/2014/main" id="{00000000-0008-0000-1A00-00001A000000}"/>
            </a:ext>
          </a:extLst>
        </xdr:cNvPr>
        <xdr:cNvGrpSpPr/>
      </xdr:nvGrpSpPr>
      <xdr:grpSpPr>
        <a:xfrm>
          <a:off x="1440485" y="1123950"/>
          <a:ext cx="2055190" cy="1081242"/>
          <a:chOff x="1659560" y="1104900"/>
          <a:chExt cx="2055190" cy="1081242"/>
        </a:xfrm>
      </xdr:grpSpPr>
      <xdr:sp macro="" textlink="">
        <xdr:nvSpPr>
          <xdr:cNvPr id="47" name="Retângulo: Cantos Arredondados 46">
            <a:extLst>
              <a:ext uri="{FF2B5EF4-FFF2-40B4-BE49-F238E27FC236}">
                <a16:creationId xmlns:a16="http://schemas.microsoft.com/office/drawing/2014/main" id="{00000000-0008-0000-1A00-00002F000000}"/>
              </a:ext>
            </a:extLst>
          </xdr:cNvPr>
          <xdr:cNvSpPr/>
        </xdr:nvSpPr>
        <xdr:spPr>
          <a:xfrm>
            <a:off x="1676400" y="1104900"/>
            <a:ext cx="1495425" cy="1066800"/>
          </a:xfrm>
          <a:prstGeom prst="roundRect">
            <a:avLst/>
          </a:prstGeom>
          <a:ln>
            <a:solidFill>
              <a:srgbClr val="002060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en-US" b="1">
                <a:latin typeface="Calibri" panose="020F0502020204030204" pitchFamily="34" charset="0"/>
                <a:cs typeface="Calibri" panose="020F0502020204030204" pitchFamily="34" charset="0"/>
              </a:rPr>
              <a:t>%</a:t>
            </a:r>
            <a:r>
              <a:rPr lang="en-US" b="1" baseline="0">
                <a:latin typeface="Calibri" panose="020F0502020204030204" pitchFamily="34" charset="0"/>
                <a:cs typeface="Calibri" panose="020F0502020204030204" pitchFamily="34" charset="0"/>
              </a:rPr>
              <a:t> Mulher X Homem</a:t>
            </a:r>
            <a:endParaRPr lang="en-US" b="1">
              <a:latin typeface="Calibri" panose="020F0502020204030204" pitchFamily="34" charset="0"/>
              <a:cs typeface="Calibri" panose="020F0502020204030204" pitchFamily="34" charset="0"/>
            </a:endParaRPr>
          </a:p>
        </xdr:txBody>
      </xdr:sp>
      <xdr:grpSp>
        <xdr:nvGrpSpPr>
          <xdr:cNvPr id="38" name="Agrupar 37">
            <a:extLst>
              <a:ext uri="{FF2B5EF4-FFF2-40B4-BE49-F238E27FC236}">
                <a16:creationId xmlns:a16="http://schemas.microsoft.com/office/drawing/2014/main" id="{00000000-0008-0000-1A00-000026000000}"/>
              </a:ext>
            </a:extLst>
          </xdr:cNvPr>
          <xdr:cNvGrpSpPr/>
        </xdr:nvGrpSpPr>
        <xdr:grpSpPr>
          <a:xfrm>
            <a:off x="1659560" y="1352550"/>
            <a:ext cx="2055190" cy="833592"/>
            <a:chOff x="9334500" y="237582"/>
            <a:chExt cx="2055190" cy="881219"/>
          </a:xfrm>
        </xdr:grpSpPr>
        <xdr:grpSp>
          <xdr:nvGrpSpPr>
            <xdr:cNvPr id="39" name="Agrupar 38">
              <a:extLst>
                <a:ext uri="{FF2B5EF4-FFF2-40B4-BE49-F238E27FC236}">
                  <a16:creationId xmlns:a16="http://schemas.microsoft.com/office/drawing/2014/main" id="{00000000-0008-0000-1A00-000027000000}"/>
                </a:ext>
              </a:extLst>
            </xdr:cNvPr>
            <xdr:cNvGrpSpPr/>
          </xdr:nvGrpSpPr>
          <xdr:grpSpPr>
            <a:xfrm>
              <a:off x="9370390" y="237582"/>
              <a:ext cx="2019300" cy="881219"/>
              <a:chOff x="3644688" y="1865694"/>
              <a:chExt cx="7694977" cy="3156025"/>
            </a:xfrm>
          </xdr:grpSpPr>
          <xdr:graphicFrame macro="">
            <xdr:nvGraphicFramePr>
              <xdr:cNvPr id="42" name="Gráfico 41">
                <a:extLst>
                  <a:ext uri="{FF2B5EF4-FFF2-40B4-BE49-F238E27FC236}">
                    <a16:creationId xmlns:a16="http://schemas.microsoft.com/office/drawing/2014/main" id="{00000000-0008-0000-1A00-00002A000000}"/>
                  </a:ext>
                </a:extLst>
              </xdr:cNvPr>
              <xdr:cNvGraphicFramePr/>
            </xdr:nvGraphicFramePr>
            <xdr:xfrm>
              <a:off x="3644688" y="1865694"/>
              <a:ext cx="7694977" cy="3156025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5"/>
              </a:graphicData>
            </a:graphic>
          </xdr:graphicFrame>
          <xdr:pic>
            <xdr:nvPicPr>
              <xdr:cNvPr id="43" name="Imagem 42">
                <a:extLst>
                  <a:ext uri="{FF2B5EF4-FFF2-40B4-BE49-F238E27FC236}">
                    <a16:creationId xmlns:a16="http://schemas.microsoft.com/office/drawing/2014/main" id="{00000000-0008-0000-1A00-00002B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6">
                <a:clrChange>
                  <a:clrFrom>
                    <a:srgbClr val="000000"/>
                  </a:clrFrom>
                  <a:clrTo>
                    <a:srgbClr val="000000">
                      <a:alpha val="0"/>
                    </a:srgbClr>
                  </a:clrTo>
                </a:clrChange>
              </a:blip>
              <a:stretch>
                <a:fillRect/>
              </a:stretch>
            </xdr:blipFill>
            <xdr:spPr>
              <a:xfrm>
                <a:off x="3644688" y="2036256"/>
                <a:ext cx="5053713" cy="2729060"/>
              </a:xfrm>
              <a:prstGeom prst="rect">
                <a:avLst/>
              </a:prstGeom>
              <a:ln>
                <a:noFill/>
              </a:ln>
            </xdr:spPr>
          </xdr:pic>
        </xdr:grpSp>
        <xdr:sp macro="" textlink="L4">
          <xdr:nvSpPr>
            <xdr:cNvPr id="40" name="CaixaDeTexto 39">
              <a:extLst>
                <a:ext uri="{FF2B5EF4-FFF2-40B4-BE49-F238E27FC236}">
                  <a16:creationId xmlns:a16="http://schemas.microsoft.com/office/drawing/2014/main" id="{00000000-0008-0000-1A00-000028000000}"/>
                </a:ext>
              </a:extLst>
            </xdr:cNvPr>
            <xdr:cNvSpPr txBox="1"/>
          </xdr:nvSpPr>
          <xdr:spPr>
            <a:xfrm>
              <a:off x="9334500" y="398962"/>
              <a:ext cx="207877" cy="2299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fld id="{D5FC6FF3-215D-4ABD-9494-AE923DC6C288}" type="TxLink">
                <a:rPr lang="en-US" sz="800" b="0" i="0" u="none" strike="noStrike">
                  <a:solidFill>
                    <a:srgbClr val="000000"/>
                  </a:solidFill>
                  <a:latin typeface="Calibri"/>
                  <a:cs typeface="Calibri"/>
                </a:rPr>
                <a:pPr/>
                <a:t> </a:t>
              </a:fld>
              <a:endParaRPr lang="pt-BR" sz="800"/>
            </a:p>
          </xdr:txBody>
        </xdr:sp>
        <xdr:sp macro="" textlink="L5">
          <xdr:nvSpPr>
            <xdr:cNvPr id="41" name="CaixaDeTexto 40">
              <a:extLst>
                <a:ext uri="{FF2B5EF4-FFF2-40B4-BE49-F238E27FC236}">
                  <a16:creationId xmlns:a16="http://schemas.microsoft.com/office/drawing/2014/main" id="{00000000-0008-0000-1A00-000029000000}"/>
                </a:ext>
              </a:extLst>
            </xdr:cNvPr>
            <xdr:cNvSpPr txBox="1"/>
          </xdr:nvSpPr>
          <xdr:spPr>
            <a:xfrm>
              <a:off x="10458450" y="419100"/>
              <a:ext cx="207877" cy="2299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fld id="{8391A8C4-FF92-4924-BCBA-B9B597E6E65C}" type="TxLink">
                <a:rPr lang="en-US" sz="800" b="0" i="0" u="none" strike="noStrike">
                  <a:solidFill>
                    <a:srgbClr val="000000"/>
                  </a:solidFill>
                  <a:latin typeface="Calibri"/>
                  <a:cs typeface="Calibri"/>
                </a:rPr>
                <a:pPr/>
                <a:t> </a:t>
              </a:fld>
              <a:endParaRPr lang="pt-BR" sz="1050"/>
            </a:p>
          </xdr:txBody>
        </xdr:sp>
      </xdr:grpSp>
    </xdr:grpSp>
    <xdr:clientData/>
  </xdr:twoCellAnchor>
  <xdr:twoCellAnchor>
    <xdr:from>
      <xdr:col>0</xdr:col>
      <xdr:colOff>76200</xdr:colOff>
      <xdr:row>5</xdr:row>
      <xdr:rowOff>57149</xdr:rowOff>
    </xdr:from>
    <xdr:to>
      <xdr:col>2</xdr:col>
      <xdr:colOff>190500</xdr:colOff>
      <xdr:row>10</xdr:row>
      <xdr:rowOff>161924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00000000-0008-0000-1A00-00001B000000}"/>
            </a:ext>
          </a:extLst>
        </xdr:cNvPr>
        <xdr:cNvGrpSpPr/>
      </xdr:nvGrpSpPr>
      <xdr:grpSpPr>
        <a:xfrm>
          <a:off x="76200" y="1104899"/>
          <a:ext cx="1333500" cy="1057275"/>
          <a:chOff x="47625" y="1104899"/>
          <a:chExt cx="1352967" cy="1057275"/>
        </a:xfrm>
      </xdr:grpSpPr>
      <xdr:sp macro="" textlink="">
        <xdr:nvSpPr>
          <xdr:cNvPr id="46" name="Retângulo: Cantos Arredondados 45">
            <a:extLst>
              <a:ext uri="{FF2B5EF4-FFF2-40B4-BE49-F238E27FC236}">
                <a16:creationId xmlns:a16="http://schemas.microsoft.com/office/drawing/2014/main" id="{00000000-0008-0000-1A00-00002E000000}"/>
              </a:ext>
            </a:extLst>
          </xdr:cNvPr>
          <xdr:cNvSpPr/>
        </xdr:nvSpPr>
        <xdr:spPr>
          <a:xfrm>
            <a:off x="47625" y="1104899"/>
            <a:ext cx="1352967" cy="1057275"/>
          </a:xfrm>
          <a:prstGeom prst="roundRect">
            <a:avLst/>
          </a:prstGeom>
          <a:ln>
            <a:solidFill>
              <a:srgbClr val="002060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en-US" b="1">
                <a:latin typeface="Calibri" panose="020F0502020204030204" pitchFamily="34" charset="0"/>
                <a:cs typeface="Calibri" panose="020F0502020204030204" pitchFamily="34" charset="0"/>
              </a:rPr>
              <a:t>Qtde</a:t>
            </a:r>
            <a:r>
              <a:rPr lang="en-US" b="1" baseline="0">
                <a:latin typeface="Calibri" panose="020F0502020204030204" pitchFamily="34" charset="0"/>
                <a:cs typeface="Calibri" panose="020F0502020204030204" pitchFamily="34" charset="0"/>
              </a:rPr>
              <a:t> Colabarador</a:t>
            </a:r>
            <a:endParaRPr lang="en-US" b="1">
              <a:latin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QTDE_Colaborador">
        <xdr:nvSpPr>
          <xdr:cNvPr id="23" name="CaixaDeTexto 22">
            <a:extLst>
              <a:ext uri="{FF2B5EF4-FFF2-40B4-BE49-F238E27FC236}">
                <a16:creationId xmlns:a16="http://schemas.microsoft.com/office/drawing/2014/main" id="{00000000-0008-0000-1A00-000017000000}"/>
              </a:ext>
            </a:extLst>
          </xdr:cNvPr>
          <xdr:cNvSpPr txBox="1"/>
        </xdr:nvSpPr>
        <xdr:spPr>
          <a:xfrm>
            <a:off x="314324" y="1304923"/>
            <a:ext cx="742951" cy="6858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9263392E-45B2-4368-8C2C-84D3CBB0807C}" type="TxLink">
              <a:rPr lang="en-US" sz="40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/>
              <a:t>48</a:t>
            </a:fld>
            <a:endParaRPr lang="pt-BR" sz="6000"/>
          </a:p>
        </xdr:txBody>
      </xdr:sp>
    </xdr:grpSp>
    <xdr:clientData/>
  </xdr:twoCellAnchor>
  <xdr:twoCellAnchor>
    <xdr:from>
      <xdr:col>0</xdr:col>
      <xdr:colOff>0</xdr:colOff>
      <xdr:row>11</xdr:row>
      <xdr:rowOff>171449</xdr:rowOff>
    </xdr:from>
    <xdr:to>
      <xdr:col>9</xdr:col>
      <xdr:colOff>495300</xdr:colOff>
      <xdr:row>25</xdr:row>
      <xdr:rowOff>180975</xdr:rowOff>
    </xdr:to>
    <xdr:grpSp>
      <xdr:nvGrpSpPr>
        <xdr:cNvPr id="25" name="Agrupar 24">
          <a:extLst>
            <a:ext uri="{FF2B5EF4-FFF2-40B4-BE49-F238E27FC236}">
              <a16:creationId xmlns:a16="http://schemas.microsoft.com/office/drawing/2014/main" id="{00000000-0008-0000-1A00-000019000000}"/>
            </a:ext>
          </a:extLst>
        </xdr:cNvPr>
        <xdr:cNvGrpSpPr/>
      </xdr:nvGrpSpPr>
      <xdr:grpSpPr>
        <a:xfrm>
          <a:off x="0" y="2362199"/>
          <a:ext cx="5724525" cy="2676526"/>
          <a:chOff x="6734175" y="1419224"/>
          <a:chExt cx="3238501" cy="2390775"/>
        </a:xfrm>
      </xdr:grpSpPr>
      <xdr:sp macro="" textlink="">
        <xdr:nvSpPr>
          <xdr:cNvPr id="50" name="Retângulo: Cantos Arredondados 49">
            <a:extLst>
              <a:ext uri="{FF2B5EF4-FFF2-40B4-BE49-F238E27FC236}">
                <a16:creationId xmlns:a16="http://schemas.microsoft.com/office/drawing/2014/main" id="{00000000-0008-0000-1A00-000032000000}"/>
              </a:ext>
            </a:extLst>
          </xdr:cNvPr>
          <xdr:cNvSpPr/>
        </xdr:nvSpPr>
        <xdr:spPr>
          <a:xfrm>
            <a:off x="6767165" y="1419224"/>
            <a:ext cx="3205511" cy="2390775"/>
          </a:xfrm>
          <a:prstGeom prst="roundRect">
            <a:avLst/>
          </a:prstGeom>
          <a:ln>
            <a:solidFill>
              <a:srgbClr val="002060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aphicFrame macro="">
        <xdr:nvGraphicFramePr>
          <xdr:cNvPr id="49" name="Gráfico 48">
            <a:extLst>
              <a:ext uri="{FF2B5EF4-FFF2-40B4-BE49-F238E27FC236}">
                <a16:creationId xmlns:a16="http://schemas.microsoft.com/office/drawing/2014/main" id="{00000000-0008-0000-1A00-000031000000}"/>
              </a:ext>
            </a:extLst>
          </xdr:cNvPr>
          <xdr:cNvGraphicFramePr>
            <a:graphicFrameLocks/>
          </xdr:cNvGraphicFramePr>
        </xdr:nvGraphicFramePr>
        <xdr:xfrm>
          <a:off x="6734175" y="1504949"/>
          <a:ext cx="3200399" cy="22955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</xdr:grpSp>
    <xdr:clientData/>
  </xdr:twoCellAnchor>
  <xdr:twoCellAnchor>
    <xdr:from>
      <xdr:col>17</xdr:col>
      <xdr:colOff>104775</xdr:colOff>
      <xdr:row>5</xdr:row>
      <xdr:rowOff>66675</xdr:rowOff>
    </xdr:from>
    <xdr:to>
      <xdr:col>17</xdr:col>
      <xdr:colOff>104775</xdr:colOff>
      <xdr:row>26</xdr:row>
      <xdr:rowOff>28575</xdr:rowOff>
    </xdr:to>
    <xdr:cxnSp macro="">
      <xdr:nvCxnSpPr>
        <xdr:cNvPr id="52" name="Conector reto 51">
          <a:extLst>
            <a:ext uri="{FF2B5EF4-FFF2-40B4-BE49-F238E27FC236}">
              <a16:creationId xmlns:a16="http://schemas.microsoft.com/office/drawing/2014/main" id="{00000000-0008-0000-1A00-000034000000}"/>
            </a:ext>
          </a:extLst>
        </xdr:cNvPr>
        <xdr:cNvCxnSpPr/>
      </xdr:nvCxnSpPr>
      <xdr:spPr>
        <a:xfrm>
          <a:off x="10210800" y="1114425"/>
          <a:ext cx="0" cy="3962400"/>
        </a:xfrm>
        <a:prstGeom prst="line">
          <a:avLst/>
        </a:prstGeom>
        <a:ln>
          <a:solidFill>
            <a:srgbClr val="64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295275</xdr:colOff>
      <xdr:row>16</xdr:row>
      <xdr:rowOff>38100</xdr:rowOff>
    </xdr:from>
    <xdr:to>
      <xdr:col>20</xdr:col>
      <xdr:colOff>85725</xdr:colOff>
      <xdr:row>21</xdr:row>
      <xdr:rowOff>76200</xdr:rowOff>
    </xdr:to>
    <xdr:grpSp>
      <xdr:nvGrpSpPr>
        <xdr:cNvPr id="53" name="Agrupar 52">
          <a:extLst>
            <a:ext uri="{FF2B5EF4-FFF2-40B4-BE49-F238E27FC236}">
              <a16:creationId xmlns:a16="http://schemas.microsoft.com/office/drawing/2014/main" id="{00000000-0008-0000-1A00-000035000000}"/>
            </a:ext>
          </a:extLst>
        </xdr:cNvPr>
        <xdr:cNvGrpSpPr/>
      </xdr:nvGrpSpPr>
      <xdr:grpSpPr>
        <a:xfrm>
          <a:off x="10401300" y="3181350"/>
          <a:ext cx="1619250" cy="990600"/>
          <a:chOff x="47625" y="1104899"/>
          <a:chExt cx="1514476" cy="1057275"/>
        </a:xfrm>
      </xdr:grpSpPr>
      <xdr:sp macro="" textlink="">
        <xdr:nvSpPr>
          <xdr:cNvPr id="54" name="Retângulo: Cantos Arredondados 53">
            <a:extLst>
              <a:ext uri="{FF2B5EF4-FFF2-40B4-BE49-F238E27FC236}">
                <a16:creationId xmlns:a16="http://schemas.microsoft.com/office/drawing/2014/main" id="{00000000-0008-0000-1A00-000036000000}"/>
              </a:ext>
            </a:extLst>
          </xdr:cNvPr>
          <xdr:cNvSpPr/>
        </xdr:nvSpPr>
        <xdr:spPr>
          <a:xfrm>
            <a:off x="47625" y="1104899"/>
            <a:ext cx="1514476" cy="1057275"/>
          </a:xfrm>
          <a:prstGeom prst="roundRect">
            <a:avLst/>
          </a:prstGeom>
          <a:ln>
            <a:solidFill>
              <a:srgbClr val="002060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en-US" b="1">
                <a:latin typeface="Calibri" panose="020F0502020204030204" pitchFamily="34" charset="0"/>
                <a:cs typeface="Calibri" panose="020F0502020204030204" pitchFamily="34" charset="0"/>
              </a:rPr>
              <a:t>Qtde</a:t>
            </a:r>
            <a:r>
              <a:rPr lang="en-US" b="1" baseline="0">
                <a:latin typeface="Calibri" panose="020F0502020204030204" pitchFamily="34" charset="0"/>
                <a:cs typeface="Calibri" panose="020F0502020204030204" pitchFamily="34" charset="0"/>
              </a:rPr>
              <a:t> Fornecedores</a:t>
            </a:r>
            <a:endParaRPr lang="en-US" b="1">
              <a:latin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qtde_fornec">
        <xdr:nvSpPr>
          <xdr:cNvPr id="55" name="CaixaDeTexto 54">
            <a:extLst>
              <a:ext uri="{FF2B5EF4-FFF2-40B4-BE49-F238E27FC236}">
                <a16:creationId xmlns:a16="http://schemas.microsoft.com/office/drawing/2014/main" id="{00000000-0008-0000-1A00-000037000000}"/>
              </a:ext>
            </a:extLst>
          </xdr:cNvPr>
          <xdr:cNvSpPr txBox="1"/>
        </xdr:nvSpPr>
        <xdr:spPr>
          <a:xfrm>
            <a:off x="428624" y="1304923"/>
            <a:ext cx="742951" cy="6858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14BED963-24CE-438C-A41D-F71ACF3EB128}" type="TxLink">
              <a:rPr lang="en-US" sz="30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ctr"/>
              <a:t>2</a:t>
            </a:fld>
            <a:endParaRPr lang="pt-BR" sz="3000"/>
          </a:p>
        </xdr:txBody>
      </xdr:sp>
    </xdr:grpSp>
    <xdr:clientData/>
  </xdr:twoCellAnchor>
  <xdr:twoCellAnchor>
    <xdr:from>
      <xdr:col>17</xdr:col>
      <xdr:colOff>295275</xdr:colOff>
      <xdr:row>5</xdr:row>
      <xdr:rowOff>114300</xdr:rowOff>
    </xdr:from>
    <xdr:to>
      <xdr:col>20</xdr:col>
      <xdr:colOff>85725</xdr:colOff>
      <xdr:row>10</xdr:row>
      <xdr:rowOff>152400</xdr:rowOff>
    </xdr:to>
    <xdr:grpSp>
      <xdr:nvGrpSpPr>
        <xdr:cNvPr id="56" name="Agrupar 55">
          <a:extLst>
            <a:ext uri="{FF2B5EF4-FFF2-40B4-BE49-F238E27FC236}">
              <a16:creationId xmlns:a16="http://schemas.microsoft.com/office/drawing/2014/main" id="{00000000-0008-0000-1A00-000038000000}"/>
            </a:ext>
          </a:extLst>
        </xdr:cNvPr>
        <xdr:cNvGrpSpPr/>
      </xdr:nvGrpSpPr>
      <xdr:grpSpPr>
        <a:xfrm>
          <a:off x="10401300" y="1162050"/>
          <a:ext cx="1619250" cy="990600"/>
          <a:chOff x="47625" y="1104899"/>
          <a:chExt cx="1514476" cy="1057275"/>
        </a:xfrm>
      </xdr:grpSpPr>
      <xdr:sp macro="" textlink="">
        <xdr:nvSpPr>
          <xdr:cNvPr id="57" name="Retângulo: Cantos Arredondados 56">
            <a:extLst>
              <a:ext uri="{FF2B5EF4-FFF2-40B4-BE49-F238E27FC236}">
                <a16:creationId xmlns:a16="http://schemas.microsoft.com/office/drawing/2014/main" id="{00000000-0008-0000-1A00-000039000000}"/>
              </a:ext>
            </a:extLst>
          </xdr:cNvPr>
          <xdr:cNvSpPr/>
        </xdr:nvSpPr>
        <xdr:spPr>
          <a:xfrm>
            <a:off x="47625" y="1104899"/>
            <a:ext cx="1514476" cy="1057275"/>
          </a:xfrm>
          <a:prstGeom prst="roundRect">
            <a:avLst/>
          </a:prstGeom>
          <a:ln>
            <a:solidFill>
              <a:srgbClr val="002060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en-US" b="1">
                <a:latin typeface="Calibri" panose="020F0502020204030204" pitchFamily="34" charset="0"/>
                <a:cs typeface="Calibri" panose="020F0502020204030204" pitchFamily="34" charset="0"/>
              </a:rPr>
              <a:t>Qtde Clientes</a:t>
            </a:r>
          </a:p>
        </xdr:txBody>
      </xdr:sp>
      <xdr:sp macro="" textlink="Qtde_cli">
        <xdr:nvSpPr>
          <xdr:cNvPr id="58" name="CaixaDeTexto 57">
            <a:extLst>
              <a:ext uri="{FF2B5EF4-FFF2-40B4-BE49-F238E27FC236}">
                <a16:creationId xmlns:a16="http://schemas.microsoft.com/office/drawing/2014/main" id="{00000000-0008-0000-1A00-00003A000000}"/>
              </a:ext>
            </a:extLst>
          </xdr:cNvPr>
          <xdr:cNvSpPr txBox="1"/>
        </xdr:nvSpPr>
        <xdr:spPr>
          <a:xfrm>
            <a:off x="428624" y="1304923"/>
            <a:ext cx="742951" cy="6858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5804B454-DF4B-490D-8D82-FF7F2C1A41CE}" type="TxLink">
              <a:rPr lang="en-US" sz="30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ctr"/>
              <a:t>2</a:t>
            </a:fld>
            <a:endParaRPr lang="pt-BR" sz="3000"/>
          </a:p>
        </xdr:txBody>
      </xdr:sp>
    </xdr:grpSp>
    <xdr:clientData/>
  </xdr:twoCellAnchor>
  <xdr:twoCellAnchor>
    <xdr:from>
      <xdr:col>4</xdr:col>
      <xdr:colOff>571501</xdr:colOff>
      <xdr:row>5</xdr:row>
      <xdr:rowOff>57149</xdr:rowOff>
    </xdr:from>
    <xdr:to>
      <xdr:col>9</xdr:col>
      <xdr:colOff>457200</xdr:colOff>
      <xdr:row>11</xdr:row>
      <xdr:rowOff>0</xdr:rowOff>
    </xdr:to>
    <xdr:grpSp>
      <xdr:nvGrpSpPr>
        <xdr:cNvPr id="22" name="Agrupar 21">
          <a:extLst>
            <a:ext uri="{FF2B5EF4-FFF2-40B4-BE49-F238E27FC236}">
              <a16:creationId xmlns:a16="http://schemas.microsoft.com/office/drawing/2014/main" id="{00000000-0008-0000-1A00-000016000000}"/>
            </a:ext>
          </a:extLst>
        </xdr:cNvPr>
        <xdr:cNvGrpSpPr/>
      </xdr:nvGrpSpPr>
      <xdr:grpSpPr>
        <a:xfrm>
          <a:off x="3009901" y="1104899"/>
          <a:ext cx="2676524" cy="1085851"/>
          <a:chOff x="3009901" y="1104899"/>
          <a:chExt cx="2676524" cy="1085851"/>
        </a:xfrm>
      </xdr:grpSpPr>
      <xdr:sp macro="" textlink="">
        <xdr:nvSpPr>
          <xdr:cNvPr id="60" name="Retângulo: Cantos Arredondados 59">
            <a:extLst>
              <a:ext uri="{FF2B5EF4-FFF2-40B4-BE49-F238E27FC236}">
                <a16:creationId xmlns:a16="http://schemas.microsoft.com/office/drawing/2014/main" id="{00000000-0008-0000-1A00-00003C000000}"/>
              </a:ext>
            </a:extLst>
          </xdr:cNvPr>
          <xdr:cNvSpPr/>
        </xdr:nvSpPr>
        <xdr:spPr>
          <a:xfrm>
            <a:off x="3009901" y="1104899"/>
            <a:ext cx="2676524" cy="1085851"/>
          </a:xfrm>
          <a:prstGeom prst="roundRect">
            <a:avLst/>
          </a:prstGeom>
          <a:ln>
            <a:solidFill>
              <a:srgbClr val="002060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930" b="1">
                <a:latin typeface="Calibri" panose="020F0502020204030204" pitchFamily="34" charset="0"/>
                <a:cs typeface="Calibri" panose="020F0502020204030204" pitchFamily="34" charset="0"/>
              </a:rPr>
              <a:t>Experiência</a:t>
            </a:r>
            <a:r>
              <a:rPr lang="en-US" sz="930" b="1" baseline="0">
                <a:latin typeface="Calibri" panose="020F0502020204030204" pitchFamily="34" charset="0"/>
                <a:cs typeface="Calibri" panose="020F0502020204030204" pitchFamily="34" charset="0"/>
              </a:rPr>
              <a:t> | Efetivado | Afastado | Dispensado</a:t>
            </a:r>
            <a:endParaRPr lang="en-US" sz="930" b="1">
              <a:latin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Colab_exp">
        <xdr:nvSpPr>
          <xdr:cNvPr id="62" name="CaixaDeTexto 61">
            <a:extLst>
              <a:ext uri="{FF2B5EF4-FFF2-40B4-BE49-F238E27FC236}">
                <a16:creationId xmlns:a16="http://schemas.microsoft.com/office/drawing/2014/main" id="{00000000-0008-0000-1A00-00003E000000}"/>
              </a:ext>
            </a:extLst>
          </xdr:cNvPr>
          <xdr:cNvSpPr txBox="1"/>
        </xdr:nvSpPr>
        <xdr:spPr>
          <a:xfrm>
            <a:off x="3162301" y="1495424"/>
            <a:ext cx="514350" cy="4667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2ADEA711-B492-4976-9088-A35E044D675B}" type="TxLink">
              <a:rPr lang="en-US" sz="20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ctr"/>
              <a:t>0</a:t>
            </a:fld>
            <a:endParaRPr lang="pt-BR" sz="6600" b="1"/>
          </a:p>
        </xdr:txBody>
      </xdr:sp>
      <xdr:sp macro="" textlink="Colab_efet">
        <xdr:nvSpPr>
          <xdr:cNvPr id="63" name="CaixaDeTexto 62">
            <a:extLst>
              <a:ext uri="{FF2B5EF4-FFF2-40B4-BE49-F238E27FC236}">
                <a16:creationId xmlns:a16="http://schemas.microsoft.com/office/drawing/2014/main" id="{00000000-0008-0000-1A00-00003F000000}"/>
              </a:ext>
            </a:extLst>
          </xdr:cNvPr>
          <xdr:cNvSpPr txBox="1"/>
        </xdr:nvSpPr>
        <xdr:spPr>
          <a:xfrm>
            <a:off x="3752851" y="1495424"/>
            <a:ext cx="514350" cy="4667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125AD738-609F-4BBF-AF83-4A1AC25DF9D8}" type="TxLink">
              <a:rPr lang="en-US" sz="20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ctr"/>
              <a:t>45</a:t>
            </a:fld>
            <a:endParaRPr lang="pt-BR" sz="6600" b="1"/>
          </a:p>
        </xdr:txBody>
      </xdr:sp>
      <xdr:sp macro="" textlink="Colab_Afas">
        <xdr:nvSpPr>
          <xdr:cNvPr id="64" name="CaixaDeTexto 63">
            <a:extLst>
              <a:ext uri="{FF2B5EF4-FFF2-40B4-BE49-F238E27FC236}">
                <a16:creationId xmlns:a16="http://schemas.microsoft.com/office/drawing/2014/main" id="{00000000-0008-0000-1A00-000040000000}"/>
              </a:ext>
            </a:extLst>
          </xdr:cNvPr>
          <xdr:cNvSpPr txBox="1"/>
        </xdr:nvSpPr>
        <xdr:spPr>
          <a:xfrm>
            <a:off x="4352926" y="1495424"/>
            <a:ext cx="514350" cy="4667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F3946F9F-CA5B-452A-B80C-AB15FC81052B}" type="TxLink">
              <a:rPr lang="en-US" sz="20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ctr"/>
              <a:t>1</a:t>
            </a:fld>
            <a:endParaRPr lang="pt-BR" sz="6600" b="1"/>
          </a:p>
        </xdr:txBody>
      </xdr:sp>
      <xdr:sp macro="" textlink="colab_disp">
        <xdr:nvSpPr>
          <xdr:cNvPr id="65" name="CaixaDeTexto 64">
            <a:extLst>
              <a:ext uri="{FF2B5EF4-FFF2-40B4-BE49-F238E27FC236}">
                <a16:creationId xmlns:a16="http://schemas.microsoft.com/office/drawing/2014/main" id="{00000000-0008-0000-1A00-000041000000}"/>
              </a:ext>
            </a:extLst>
          </xdr:cNvPr>
          <xdr:cNvSpPr txBox="1"/>
        </xdr:nvSpPr>
        <xdr:spPr>
          <a:xfrm>
            <a:off x="4962526" y="1495424"/>
            <a:ext cx="514350" cy="4667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DC21997-CD92-4293-9775-B6EFD00FB402}" type="TxLink">
              <a:rPr lang="en-US" sz="20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ctr"/>
              <a:t>1</a:t>
            </a:fld>
            <a:endParaRPr lang="pt-BR" sz="6600" b="1"/>
          </a:p>
        </xdr:txBody>
      </xdr:sp>
      <xdr:cxnSp macro="">
        <xdr:nvCxnSpPr>
          <xdr:cNvPr id="67" name="Conector reto 66">
            <a:extLst>
              <a:ext uri="{FF2B5EF4-FFF2-40B4-BE49-F238E27FC236}">
                <a16:creationId xmlns:a16="http://schemas.microsoft.com/office/drawing/2014/main" id="{00000000-0008-0000-1A00-000043000000}"/>
              </a:ext>
            </a:extLst>
          </xdr:cNvPr>
          <xdr:cNvCxnSpPr/>
        </xdr:nvCxnSpPr>
        <xdr:spPr>
          <a:xfrm>
            <a:off x="3771900" y="1428750"/>
            <a:ext cx="0" cy="542925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8" name="Conector reto 67">
            <a:extLst>
              <a:ext uri="{FF2B5EF4-FFF2-40B4-BE49-F238E27FC236}">
                <a16:creationId xmlns:a16="http://schemas.microsoft.com/office/drawing/2014/main" id="{00000000-0008-0000-1A00-000044000000}"/>
              </a:ext>
            </a:extLst>
          </xdr:cNvPr>
          <xdr:cNvCxnSpPr/>
        </xdr:nvCxnSpPr>
        <xdr:spPr>
          <a:xfrm>
            <a:off x="4352925" y="1438275"/>
            <a:ext cx="0" cy="542925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9" name="Conector reto 68">
            <a:extLst>
              <a:ext uri="{FF2B5EF4-FFF2-40B4-BE49-F238E27FC236}">
                <a16:creationId xmlns:a16="http://schemas.microsoft.com/office/drawing/2014/main" id="{00000000-0008-0000-1A00-000045000000}"/>
              </a:ext>
            </a:extLst>
          </xdr:cNvPr>
          <xdr:cNvCxnSpPr/>
        </xdr:nvCxnSpPr>
        <xdr:spPr>
          <a:xfrm>
            <a:off x="4905375" y="1438275"/>
            <a:ext cx="0" cy="542925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17</xdr:col>
      <xdr:colOff>333375</xdr:colOff>
      <xdr:row>11</xdr:row>
      <xdr:rowOff>19050</xdr:rowOff>
    </xdr:from>
    <xdr:to>
      <xdr:col>18</xdr:col>
      <xdr:colOff>419100</xdr:colOff>
      <xdr:row>15</xdr:row>
      <xdr:rowOff>9525</xdr:rowOff>
    </xdr:to>
    <xdr:grpSp>
      <xdr:nvGrpSpPr>
        <xdr:cNvPr id="70" name="Agrupar 69">
          <a:extLst>
            <a:ext uri="{FF2B5EF4-FFF2-40B4-BE49-F238E27FC236}">
              <a16:creationId xmlns:a16="http://schemas.microsoft.com/office/drawing/2014/main" id="{00000000-0008-0000-1A00-000046000000}"/>
            </a:ext>
          </a:extLst>
        </xdr:cNvPr>
        <xdr:cNvGrpSpPr/>
      </xdr:nvGrpSpPr>
      <xdr:grpSpPr>
        <a:xfrm>
          <a:off x="10439400" y="2209800"/>
          <a:ext cx="695325" cy="752475"/>
          <a:chOff x="47625" y="1104899"/>
          <a:chExt cx="1514476" cy="1057275"/>
        </a:xfrm>
      </xdr:grpSpPr>
      <xdr:sp macro="" textlink="">
        <xdr:nvSpPr>
          <xdr:cNvPr id="71" name="Retângulo: Cantos Arredondados 70">
            <a:extLst>
              <a:ext uri="{FF2B5EF4-FFF2-40B4-BE49-F238E27FC236}">
                <a16:creationId xmlns:a16="http://schemas.microsoft.com/office/drawing/2014/main" id="{00000000-0008-0000-1A00-000047000000}"/>
              </a:ext>
            </a:extLst>
          </xdr:cNvPr>
          <xdr:cNvSpPr/>
        </xdr:nvSpPr>
        <xdr:spPr>
          <a:xfrm>
            <a:off x="47625" y="1104899"/>
            <a:ext cx="1514476" cy="1057275"/>
          </a:xfrm>
          <a:prstGeom prst="roundRect">
            <a:avLst/>
          </a:prstGeom>
          <a:ln>
            <a:solidFill>
              <a:srgbClr val="002060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900" b="1">
                <a:latin typeface="Calibri" panose="020F0502020204030204" pitchFamily="34" charset="0"/>
                <a:cs typeface="Calibri" panose="020F0502020204030204" pitchFamily="34" charset="0"/>
              </a:rPr>
              <a:t>P.Fisica</a:t>
            </a:r>
          </a:p>
        </xdr:txBody>
      </xdr:sp>
      <xdr:sp macro="" textlink="P_F_F">
        <xdr:nvSpPr>
          <xdr:cNvPr id="72" name="CaixaDeTexto 71">
            <a:extLst>
              <a:ext uri="{FF2B5EF4-FFF2-40B4-BE49-F238E27FC236}">
                <a16:creationId xmlns:a16="http://schemas.microsoft.com/office/drawing/2014/main" id="{00000000-0008-0000-1A00-000048000000}"/>
              </a:ext>
            </a:extLst>
          </xdr:cNvPr>
          <xdr:cNvSpPr txBox="1"/>
        </xdr:nvSpPr>
        <xdr:spPr>
          <a:xfrm>
            <a:off x="345639" y="1455963"/>
            <a:ext cx="946761" cy="6858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73CB7CD-FBF6-41F9-9CB3-D7CC8662AEF8}" type="TxLink">
              <a:rPr lang="en-US" sz="20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ctr"/>
              <a:t>1</a:t>
            </a:fld>
            <a:endParaRPr lang="pt-BR" sz="4800" b="1"/>
          </a:p>
        </xdr:txBody>
      </xdr:sp>
    </xdr:grpSp>
    <xdr:clientData/>
  </xdr:twoCellAnchor>
  <xdr:twoCellAnchor>
    <xdr:from>
      <xdr:col>17</xdr:col>
      <xdr:colOff>304800</xdr:colOff>
      <xdr:row>21</xdr:row>
      <xdr:rowOff>133350</xdr:rowOff>
    </xdr:from>
    <xdr:to>
      <xdr:col>18</xdr:col>
      <xdr:colOff>390525</xdr:colOff>
      <xdr:row>25</xdr:row>
      <xdr:rowOff>142875</xdr:rowOff>
    </xdr:to>
    <xdr:grpSp>
      <xdr:nvGrpSpPr>
        <xdr:cNvPr id="73" name="Agrupar 72">
          <a:extLst>
            <a:ext uri="{FF2B5EF4-FFF2-40B4-BE49-F238E27FC236}">
              <a16:creationId xmlns:a16="http://schemas.microsoft.com/office/drawing/2014/main" id="{00000000-0008-0000-1A00-000049000000}"/>
            </a:ext>
          </a:extLst>
        </xdr:cNvPr>
        <xdr:cNvGrpSpPr/>
      </xdr:nvGrpSpPr>
      <xdr:grpSpPr>
        <a:xfrm>
          <a:off x="10410825" y="4229100"/>
          <a:ext cx="695325" cy="771525"/>
          <a:chOff x="47625" y="1104899"/>
          <a:chExt cx="1514476" cy="1057275"/>
        </a:xfrm>
      </xdr:grpSpPr>
      <xdr:sp macro="" textlink="">
        <xdr:nvSpPr>
          <xdr:cNvPr id="74" name="Retângulo: Cantos Arredondados 73">
            <a:extLst>
              <a:ext uri="{FF2B5EF4-FFF2-40B4-BE49-F238E27FC236}">
                <a16:creationId xmlns:a16="http://schemas.microsoft.com/office/drawing/2014/main" id="{00000000-0008-0000-1A00-00004A000000}"/>
              </a:ext>
            </a:extLst>
          </xdr:cNvPr>
          <xdr:cNvSpPr/>
        </xdr:nvSpPr>
        <xdr:spPr>
          <a:xfrm>
            <a:off x="47625" y="1104899"/>
            <a:ext cx="1514476" cy="1057275"/>
          </a:xfrm>
          <a:prstGeom prst="roundRect">
            <a:avLst/>
          </a:prstGeom>
          <a:ln>
            <a:solidFill>
              <a:srgbClr val="002060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900" b="1">
                <a:latin typeface="Calibri" panose="020F0502020204030204" pitchFamily="34" charset="0"/>
                <a:cs typeface="Calibri" panose="020F0502020204030204" pitchFamily="34" charset="0"/>
              </a:rPr>
              <a:t>P.Fisica</a:t>
            </a:r>
          </a:p>
        </xdr:txBody>
      </xdr:sp>
      <xdr:sp macro="" textlink="P_F_C">
        <xdr:nvSpPr>
          <xdr:cNvPr id="75" name="CaixaDeTexto 74">
            <a:extLst>
              <a:ext uri="{FF2B5EF4-FFF2-40B4-BE49-F238E27FC236}">
                <a16:creationId xmlns:a16="http://schemas.microsoft.com/office/drawing/2014/main" id="{00000000-0008-0000-1A00-00004B000000}"/>
              </a:ext>
            </a:extLst>
          </xdr:cNvPr>
          <xdr:cNvSpPr txBox="1"/>
        </xdr:nvSpPr>
        <xdr:spPr>
          <a:xfrm>
            <a:off x="345639" y="1455963"/>
            <a:ext cx="946761" cy="6858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69980567-82A5-4954-B191-D8D29F039842}" type="TxLink">
              <a:rPr lang="en-US" sz="20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ctr"/>
              <a:t>1</a:t>
            </a:fld>
            <a:endParaRPr lang="pt-BR" sz="2000" b="1"/>
          </a:p>
        </xdr:txBody>
      </xdr:sp>
    </xdr:grpSp>
    <xdr:clientData/>
  </xdr:twoCellAnchor>
  <xdr:twoCellAnchor>
    <xdr:from>
      <xdr:col>18</xdr:col>
      <xdr:colOff>571501</xdr:colOff>
      <xdr:row>11</xdr:row>
      <xdr:rowOff>19050</xdr:rowOff>
    </xdr:from>
    <xdr:to>
      <xdr:col>20</xdr:col>
      <xdr:colOff>76201</xdr:colOff>
      <xdr:row>15</xdr:row>
      <xdr:rowOff>9525</xdr:rowOff>
    </xdr:to>
    <xdr:grpSp>
      <xdr:nvGrpSpPr>
        <xdr:cNvPr id="76" name="Agrupar 75">
          <a:extLst>
            <a:ext uri="{FF2B5EF4-FFF2-40B4-BE49-F238E27FC236}">
              <a16:creationId xmlns:a16="http://schemas.microsoft.com/office/drawing/2014/main" id="{00000000-0008-0000-1A00-00004C000000}"/>
            </a:ext>
          </a:extLst>
        </xdr:cNvPr>
        <xdr:cNvGrpSpPr/>
      </xdr:nvGrpSpPr>
      <xdr:grpSpPr>
        <a:xfrm>
          <a:off x="11287126" y="2209800"/>
          <a:ext cx="723900" cy="752475"/>
          <a:chOff x="-14612" y="1104899"/>
          <a:chExt cx="1576715" cy="1057275"/>
        </a:xfrm>
      </xdr:grpSpPr>
      <xdr:sp macro="" textlink="">
        <xdr:nvSpPr>
          <xdr:cNvPr id="77" name="Retângulo: Cantos Arredondados 76">
            <a:extLst>
              <a:ext uri="{FF2B5EF4-FFF2-40B4-BE49-F238E27FC236}">
                <a16:creationId xmlns:a16="http://schemas.microsoft.com/office/drawing/2014/main" id="{00000000-0008-0000-1A00-00004D000000}"/>
              </a:ext>
            </a:extLst>
          </xdr:cNvPr>
          <xdr:cNvSpPr/>
        </xdr:nvSpPr>
        <xdr:spPr>
          <a:xfrm>
            <a:off x="-14612" y="1104899"/>
            <a:ext cx="1576715" cy="1057275"/>
          </a:xfrm>
          <a:prstGeom prst="roundRect">
            <a:avLst/>
          </a:prstGeom>
          <a:ln>
            <a:solidFill>
              <a:srgbClr val="002060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900" b="1">
                <a:latin typeface="Calibri" panose="020F0502020204030204" pitchFamily="34" charset="0"/>
                <a:cs typeface="Calibri" panose="020F0502020204030204" pitchFamily="34" charset="0"/>
              </a:rPr>
              <a:t>P.Juridica</a:t>
            </a:r>
          </a:p>
        </xdr:txBody>
      </xdr:sp>
      <xdr:sp macro="" textlink="P_J_F">
        <xdr:nvSpPr>
          <xdr:cNvPr id="78" name="CaixaDeTexto 77">
            <a:extLst>
              <a:ext uri="{FF2B5EF4-FFF2-40B4-BE49-F238E27FC236}">
                <a16:creationId xmlns:a16="http://schemas.microsoft.com/office/drawing/2014/main" id="{00000000-0008-0000-1A00-00004E000000}"/>
              </a:ext>
            </a:extLst>
          </xdr:cNvPr>
          <xdr:cNvSpPr txBox="1"/>
        </xdr:nvSpPr>
        <xdr:spPr>
          <a:xfrm>
            <a:off x="345639" y="1455963"/>
            <a:ext cx="946761" cy="6858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17B57EF-532C-4D0F-ADE1-23FF7EA2B1B0}" type="TxLink">
              <a:rPr lang="en-US" sz="20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ctr"/>
              <a:t>1</a:t>
            </a:fld>
            <a:endParaRPr lang="pt-BR" sz="2000" b="1"/>
          </a:p>
        </xdr:txBody>
      </xdr:sp>
    </xdr:grpSp>
    <xdr:clientData/>
  </xdr:twoCellAnchor>
  <xdr:twoCellAnchor>
    <xdr:from>
      <xdr:col>18</xdr:col>
      <xdr:colOff>561976</xdr:colOff>
      <xdr:row>21</xdr:row>
      <xdr:rowOff>133350</xdr:rowOff>
    </xdr:from>
    <xdr:to>
      <xdr:col>20</xdr:col>
      <xdr:colOff>66676</xdr:colOff>
      <xdr:row>25</xdr:row>
      <xdr:rowOff>123825</xdr:rowOff>
    </xdr:to>
    <xdr:grpSp>
      <xdr:nvGrpSpPr>
        <xdr:cNvPr id="79" name="Agrupar 78">
          <a:extLst>
            <a:ext uri="{FF2B5EF4-FFF2-40B4-BE49-F238E27FC236}">
              <a16:creationId xmlns:a16="http://schemas.microsoft.com/office/drawing/2014/main" id="{00000000-0008-0000-1A00-00004F000000}"/>
            </a:ext>
          </a:extLst>
        </xdr:cNvPr>
        <xdr:cNvGrpSpPr/>
      </xdr:nvGrpSpPr>
      <xdr:grpSpPr>
        <a:xfrm>
          <a:off x="11277601" y="4229100"/>
          <a:ext cx="723900" cy="752475"/>
          <a:chOff x="-14612" y="1104899"/>
          <a:chExt cx="1576715" cy="1057275"/>
        </a:xfrm>
      </xdr:grpSpPr>
      <xdr:sp macro="" textlink="">
        <xdr:nvSpPr>
          <xdr:cNvPr id="80" name="Retângulo: Cantos Arredondados 79">
            <a:extLst>
              <a:ext uri="{FF2B5EF4-FFF2-40B4-BE49-F238E27FC236}">
                <a16:creationId xmlns:a16="http://schemas.microsoft.com/office/drawing/2014/main" id="{00000000-0008-0000-1A00-000050000000}"/>
              </a:ext>
            </a:extLst>
          </xdr:cNvPr>
          <xdr:cNvSpPr/>
        </xdr:nvSpPr>
        <xdr:spPr>
          <a:xfrm>
            <a:off x="-14612" y="1104899"/>
            <a:ext cx="1576715" cy="1057275"/>
          </a:xfrm>
          <a:prstGeom prst="roundRect">
            <a:avLst/>
          </a:prstGeom>
          <a:ln>
            <a:solidFill>
              <a:srgbClr val="002060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900" b="1">
                <a:latin typeface="Calibri" panose="020F0502020204030204" pitchFamily="34" charset="0"/>
                <a:cs typeface="Calibri" panose="020F0502020204030204" pitchFamily="34" charset="0"/>
              </a:rPr>
              <a:t>P.Juridica</a:t>
            </a:r>
          </a:p>
        </xdr:txBody>
      </xdr:sp>
      <xdr:sp macro="" textlink="P_J_C">
        <xdr:nvSpPr>
          <xdr:cNvPr id="81" name="CaixaDeTexto 80">
            <a:extLst>
              <a:ext uri="{FF2B5EF4-FFF2-40B4-BE49-F238E27FC236}">
                <a16:creationId xmlns:a16="http://schemas.microsoft.com/office/drawing/2014/main" id="{00000000-0008-0000-1A00-000051000000}"/>
              </a:ext>
            </a:extLst>
          </xdr:cNvPr>
          <xdr:cNvSpPr txBox="1"/>
        </xdr:nvSpPr>
        <xdr:spPr>
          <a:xfrm>
            <a:off x="345639" y="1455963"/>
            <a:ext cx="946761" cy="6858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1921FE7A-921F-474B-A776-393D9981C4BA}" type="TxLink">
              <a:rPr lang="en-US" sz="20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ctr"/>
              <a:t>1</a:t>
            </a:fld>
            <a:endParaRPr lang="pt-BR" sz="2000" b="1"/>
          </a:p>
        </xdr:txBody>
      </xdr:sp>
    </xdr:grpSp>
    <xdr:clientData/>
  </xdr:twoCellAnchor>
  <xdr:twoCellAnchor>
    <xdr:from>
      <xdr:col>17</xdr:col>
      <xdr:colOff>295275</xdr:colOff>
      <xdr:row>15</xdr:row>
      <xdr:rowOff>114300</xdr:rowOff>
    </xdr:from>
    <xdr:to>
      <xdr:col>20</xdr:col>
      <xdr:colOff>114300</xdr:colOff>
      <xdr:row>15</xdr:row>
      <xdr:rowOff>114300</xdr:rowOff>
    </xdr:to>
    <xdr:cxnSp macro="">
      <xdr:nvCxnSpPr>
        <xdr:cNvPr id="83" name="Conector reto 82">
          <a:extLst>
            <a:ext uri="{FF2B5EF4-FFF2-40B4-BE49-F238E27FC236}">
              <a16:creationId xmlns:a16="http://schemas.microsoft.com/office/drawing/2014/main" id="{00000000-0008-0000-1A00-000053000000}"/>
            </a:ext>
          </a:extLst>
        </xdr:cNvPr>
        <xdr:cNvCxnSpPr/>
      </xdr:nvCxnSpPr>
      <xdr:spPr>
        <a:xfrm>
          <a:off x="10401300" y="3067050"/>
          <a:ext cx="1647825" cy="0"/>
        </a:xfrm>
        <a:prstGeom prst="line">
          <a:avLst/>
        </a:prstGeom>
        <a:ln>
          <a:solidFill>
            <a:srgbClr val="64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33886</xdr:colOff>
      <xdr:row>3</xdr:row>
      <xdr:rowOff>95249</xdr:rowOff>
    </xdr:from>
    <xdr:to>
      <xdr:col>5</xdr:col>
      <xdr:colOff>182686</xdr:colOff>
      <xdr:row>5</xdr:row>
      <xdr:rowOff>149</xdr:rowOff>
    </xdr:to>
    <xdr:grpSp>
      <xdr:nvGrpSpPr>
        <xdr:cNvPr id="89" name="Agrupar 88">
          <a:extLst>
            <a:ext uri="{FF2B5EF4-FFF2-40B4-BE49-F238E27FC236}">
              <a16:creationId xmlns:a16="http://schemas.microsoft.com/office/drawing/2014/main" id="{00000000-0008-0000-1A00-000059000000}"/>
            </a:ext>
          </a:extLst>
        </xdr:cNvPr>
        <xdr:cNvGrpSpPr>
          <a:grpSpLocks noChangeAspect="1"/>
        </xdr:cNvGrpSpPr>
      </xdr:nvGrpSpPr>
      <xdr:grpSpPr>
        <a:xfrm>
          <a:off x="1862686" y="723899"/>
          <a:ext cx="1368000" cy="324000"/>
          <a:chOff x="3853411" y="1495426"/>
          <a:chExt cx="1385339" cy="342900"/>
        </a:xfrm>
      </xdr:grpSpPr>
      <xdr:sp macro="[0]!grafico_cadastro" textlink="">
        <xdr:nvSpPr>
          <xdr:cNvPr id="90" name="Retângulo: Cantos Arredondados 89">
            <a:extLst>
              <a:ext uri="{FF2B5EF4-FFF2-40B4-BE49-F238E27FC236}">
                <a16:creationId xmlns:a16="http://schemas.microsoft.com/office/drawing/2014/main" id="{00000000-0008-0000-1A00-00005A000000}"/>
              </a:ext>
            </a:extLst>
          </xdr:cNvPr>
          <xdr:cNvSpPr>
            <a:spLocks/>
          </xdr:cNvSpPr>
        </xdr:nvSpPr>
        <xdr:spPr>
          <a:xfrm>
            <a:off x="3853411" y="1524001"/>
            <a:ext cx="1385339" cy="285750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 b="1" u="none" baseline="0">
                <a:solidFill>
                  <a:schemeClr val="tx1"/>
                </a:solidFill>
                <a:latin typeface="+mn-lt"/>
                <a:ea typeface="+mn-ea"/>
                <a:cs typeface="+mn-cs"/>
              </a:rPr>
              <a:t>         </a:t>
            </a:r>
            <a:r>
              <a:rPr lang="pt-BR" sz="1100" b="1" u="sng" baseline="0">
                <a:solidFill>
                  <a:schemeClr val="tx1"/>
                </a:solidFill>
                <a:latin typeface="+mn-lt"/>
                <a:ea typeface="+mn-ea"/>
                <a:cs typeface="+mn-cs"/>
              </a:rPr>
              <a:t>Colaboradores</a:t>
            </a:r>
            <a:r>
              <a:rPr lang="pt-BR" sz="1100" b="1" u="none" baseline="0">
                <a:solidFill>
                  <a:schemeClr val="tx1"/>
                </a:solidFill>
                <a:latin typeface="+mn-lt"/>
                <a:ea typeface="+mn-ea"/>
                <a:cs typeface="+mn-cs"/>
              </a:rPr>
              <a:t>    </a:t>
            </a:r>
          </a:p>
        </xdr:txBody>
      </xdr:sp>
      <xdr:pic macro="[0]!grafico_cadastro">
        <xdr:nvPicPr>
          <xdr:cNvPr id="91" name="Gráfico 90" descr="Usuários com preenchimento sólido">
            <a:extLst>
              <a:ext uri="{FF2B5EF4-FFF2-40B4-BE49-F238E27FC236}">
                <a16:creationId xmlns:a16="http://schemas.microsoft.com/office/drawing/2014/main" id="{00000000-0008-0000-1A00-00005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9"/>
              </a:ext>
            </a:extLst>
          </a:blip>
          <a:stretch>
            <a:fillRect/>
          </a:stretch>
        </xdr:blipFill>
        <xdr:spPr>
          <a:xfrm>
            <a:off x="3914414" y="1495426"/>
            <a:ext cx="342900" cy="3429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319636</xdr:colOff>
      <xdr:row>3</xdr:row>
      <xdr:rowOff>85725</xdr:rowOff>
    </xdr:from>
    <xdr:to>
      <xdr:col>8</xdr:col>
      <xdr:colOff>319637</xdr:colOff>
      <xdr:row>5</xdr:row>
      <xdr:rowOff>0</xdr:rowOff>
    </xdr:to>
    <xdr:grpSp>
      <xdr:nvGrpSpPr>
        <xdr:cNvPr id="92" name="Agrupar 91">
          <a:extLst>
            <a:ext uri="{FF2B5EF4-FFF2-40B4-BE49-F238E27FC236}">
              <a16:creationId xmlns:a16="http://schemas.microsoft.com/office/drawing/2014/main" id="{00000000-0008-0000-1A00-00005C000000}"/>
            </a:ext>
          </a:extLst>
        </xdr:cNvPr>
        <xdr:cNvGrpSpPr/>
      </xdr:nvGrpSpPr>
      <xdr:grpSpPr>
        <a:xfrm>
          <a:off x="3367636" y="714375"/>
          <a:ext cx="1571626" cy="333375"/>
          <a:chOff x="3339061" y="714375"/>
          <a:chExt cx="1571626" cy="333375"/>
        </a:xfrm>
      </xdr:grpSpPr>
      <xdr:sp macro="[0]!grafico_fluxo" textlink="">
        <xdr:nvSpPr>
          <xdr:cNvPr id="93" name="Retângulo: Cantos Arredondados 92">
            <a:extLst>
              <a:ext uri="{FF2B5EF4-FFF2-40B4-BE49-F238E27FC236}">
                <a16:creationId xmlns:a16="http://schemas.microsoft.com/office/drawing/2014/main" id="{00000000-0008-0000-1A00-00005D000000}"/>
              </a:ext>
            </a:extLst>
          </xdr:cNvPr>
          <xdr:cNvSpPr>
            <a:spLocks/>
          </xdr:cNvSpPr>
        </xdr:nvSpPr>
        <xdr:spPr>
          <a:xfrm>
            <a:off x="3339061" y="749971"/>
            <a:ext cx="1571626" cy="270711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2200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        Fluxo</a:t>
            </a:r>
            <a:r>
              <a:rPr lang="pt-BR" sz="1100" baseline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Caixa</a:t>
            </a:r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</a:t>
            </a:r>
          </a:p>
        </xdr:txBody>
      </xdr:sp>
      <xdr:pic macro="[0]!grafico_fluxo">
        <xdr:nvPicPr>
          <xdr:cNvPr id="94" name="Gráfico 93" descr="Registrar">
            <a:extLst>
              <a:ext uri="{FF2B5EF4-FFF2-40B4-BE49-F238E27FC236}">
                <a16:creationId xmlns:a16="http://schemas.microsoft.com/office/drawing/2014/main" id="{00000000-0008-0000-1A00-00005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3467100" y="714375"/>
            <a:ext cx="333375" cy="333375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9525</xdr:colOff>
      <xdr:row>0</xdr:row>
      <xdr:rowOff>95250</xdr:rowOff>
    </xdr:from>
    <xdr:to>
      <xdr:col>2</xdr:col>
      <xdr:colOff>484029</xdr:colOff>
      <xdr:row>4</xdr:row>
      <xdr:rowOff>65839</xdr:rowOff>
    </xdr:to>
    <xdr:grpSp>
      <xdr:nvGrpSpPr>
        <xdr:cNvPr id="84" name="Agrupar 83">
          <a:extLst>
            <a:ext uri="{FF2B5EF4-FFF2-40B4-BE49-F238E27FC236}">
              <a16:creationId xmlns:a16="http://schemas.microsoft.com/office/drawing/2014/main" id="{00000000-0008-0000-1A00-000054000000}"/>
            </a:ext>
          </a:extLst>
        </xdr:cNvPr>
        <xdr:cNvGrpSpPr/>
      </xdr:nvGrpSpPr>
      <xdr:grpSpPr>
        <a:xfrm>
          <a:off x="9525" y="95250"/>
          <a:ext cx="1693704" cy="808789"/>
          <a:chOff x="1519281" y="1759058"/>
          <a:chExt cx="8754120" cy="1738273"/>
        </a:xfrm>
      </xdr:grpSpPr>
      <xdr:sp macro="" textlink="">
        <xdr:nvSpPr>
          <xdr:cNvPr id="85" name="Retângulo 84">
            <a:extLst>
              <a:ext uri="{FF2B5EF4-FFF2-40B4-BE49-F238E27FC236}">
                <a16:creationId xmlns:a16="http://schemas.microsoft.com/office/drawing/2014/main" id="{00000000-0008-0000-1A00-000055000000}"/>
              </a:ext>
            </a:extLst>
          </xdr:cNvPr>
          <xdr:cNvSpPr/>
        </xdr:nvSpPr>
        <xdr:spPr>
          <a:xfrm>
            <a:off x="3959188" y="1759058"/>
            <a:ext cx="4480405" cy="576593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marL="0" indent="0" algn="ctr"/>
            <a:r>
              <a:rPr lang="pt-BR" sz="1050" b="1" cap="none" spc="0">
                <a:ln w="10160">
                  <a:noFill/>
                  <a:prstDash val="solid"/>
                </a:ln>
                <a:solidFill>
                  <a:schemeClr val="bg1">
                    <a:lumMod val="65000"/>
                  </a:schemeClr>
                </a:solidFill>
                <a:effectLst>
                  <a:outerShdw blurRad="38100" dist="22860" dir="5400000" algn="tl" rotWithShape="0">
                    <a:srgbClr val="000000">
                      <a:alpha val="30000"/>
                    </a:srgbClr>
                  </a:outerShdw>
                </a:effectLst>
                <a:latin typeface="Teutonic No3" panose="02000000000000000000" pitchFamily="2" charset="0"/>
                <a:ea typeface="+mn-ea"/>
                <a:cs typeface="+mn-cs"/>
              </a:rPr>
              <a:t>Confeccoes</a:t>
            </a:r>
            <a:endParaRPr lang="pt-BR" sz="3200" b="1" cap="none" spc="0">
              <a:ln w="10160">
                <a:noFill/>
                <a:prstDash val="solid"/>
              </a:ln>
              <a:solidFill>
                <a:schemeClr val="bg1">
                  <a:lumMod val="65000"/>
                </a:schemeClr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Teutonic No3" panose="02000000000000000000" pitchFamily="2" charset="0"/>
              <a:ea typeface="+mn-ea"/>
              <a:cs typeface="+mn-cs"/>
            </a:endParaRPr>
          </a:p>
        </xdr:txBody>
      </xdr:sp>
      <xdr:sp macro="" textlink="">
        <xdr:nvSpPr>
          <xdr:cNvPr id="86" name="Retângulo 85">
            <a:extLst>
              <a:ext uri="{FF2B5EF4-FFF2-40B4-BE49-F238E27FC236}">
                <a16:creationId xmlns:a16="http://schemas.microsoft.com/office/drawing/2014/main" id="{00000000-0008-0000-1A00-000056000000}"/>
              </a:ext>
            </a:extLst>
          </xdr:cNvPr>
          <xdr:cNvSpPr/>
        </xdr:nvSpPr>
        <xdr:spPr>
          <a:xfrm>
            <a:off x="1519281" y="2147080"/>
            <a:ext cx="8754120" cy="1350251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3200" b="1" cap="none" spc="0">
                <a:ln w="10160">
                  <a:noFill/>
                  <a:prstDash val="solid"/>
                </a:ln>
                <a:solidFill>
                  <a:schemeClr val="bg1">
                    <a:lumMod val="65000"/>
                  </a:schemeClr>
                </a:solidFill>
                <a:effectLst>
                  <a:outerShdw blurRad="38100" dist="22860" dir="5400000" algn="tl" rotWithShape="0">
                    <a:srgbClr val="000000">
                      <a:alpha val="30000"/>
                    </a:srgbClr>
                  </a:outerShdw>
                </a:effectLst>
                <a:latin typeface="Teutonic No3" panose="02000000000000000000" pitchFamily="2" charset="0"/>
              </a:rPr>
              <a:t>Dedicar</a:t>
            </a:r>
            <a:endParaRPr lang="pt-BR" sz="4000" b="1" cap="none" spc="0">
              <a:ln w="10160">
                <a:noFill/>
                <a:prstDash val="solid"/>
              </a:ln>
              <a:solidFill>
                <a:schemeClr val="bg1">
                  <a:lumMod val="65000"/>
                </a:schemeClr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Teutonic No3" panose="02000000000000000000" pitchFamily="2" charset="0"/>
            </a:endParaRPr>
          </a:p>
        </xdr:txBody>
      </xdr:sp>
    </xdr:grpSp>
    <xdr:clientData/>
  </xdr:twoCellAnchor>
  <xdr:twoCellAnchor editAs="absolute">
    <xdr:from>
      <xdr:col>18</xdr:col>
      <xdr:colOff>47625</xdr:colOff>
      <xdr:row>0</xdr:row>
      <xdr:rowOff>47625</xdr:rowOff>
    </xdr:from>
    <xdr:to>
      <xdr:col>19</xdr:col>
      <xdr:colOff>428625</xdr:colOff>
      <xdr:row>3</xdr:row>
      <xdr:rowOff>57150</xdr:rowOff>
    </xdr:to>
    <xdr:grpSp>
      <xdr:nvGrpSpPr>
        <xdr:cNvPr id="87" name="Agrupar 86">
          <a:extLst>
            <a:ext uri="{FF2B5EF4-FFF2-40B4-BE49-F238E27FC236}">
              <a16:creationId xmlns:a16="http://schemas.microsoft.com/office/drawing/2014/main" id="{00000000-0008-0000-1A00-000057000000}"/>
            </a:ext>
          </a:extLst>
        </xdr:cNvPr>
        <xdr:cNvGrpSpPr/>
      </xdr:nvGrpSpPr>
      <xdr:grpSpPr>
        <a:xfrm>
          <a:off x="10763250" y="47625"/>
          <a:ext cx="990600" cy="638175"/>
          <a:chOff x="10797137" y="47625"/>
          <a:chExt cx="990600" cy="638175"/>
        </a:xfrm>
      </xdr:grpSpPr>
      <xdr:sp macro="[0]!producao" textlink="">
        <xdr:nvSpPr>
          <xdr:cNvPr id="88" name="Retângulo: Cantos Arredondados 87">
            <a:extLst>
              <a:ext uri="{FF2B5EF4-FFF2-40B4-BE49-F238E27FC236}">
                <a16:creationId xmlns:a16="http://schemas.microsoft.com/office/drawing/2014/main" id="{00000000-0008-0000-1A00-000058000000}"/>
              </a:ext>
            </a:extLst>
          </xdr:cNvPr>
          <xdr:cNvSpPr>
            <a:spLocks/>
          </xdr:cNvSpPr>
        </xdr:nvSpPr>
        <xdr:spPr>
          <a:xfrm>
            <a:off x="10797137" y="47625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Produção</a:t>
            </a:r>
          </a:p>
        </xdr:txBody>
      </xdr:sp>
      <xdr:pic macro="[0]!producao">
        <xdr:nvPicPr>
          <xdr:cNvPr id="95" name="Imagem 94">
            <a:extLst>
              <a:ext uri="{FF2B5EF4-FFF2-40B4-BE49-F238E27FC236}">
                <a16:creationId xmlns:a16="http://schemas.microsoft.com/office/drawing/2014/main" id="{00000000-0008-0000-1A00-00005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colorTemperature colorTemp="8284"/>
                    </a14:imgEffect>
                    <a14:imgEffect>
                      <a14:brightnessContrast bright="35000" contrast="4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10978486" y="104776"/>
            <a:ext cx="661064" cy="352424"/>
          </a:xfrm>
          <a:prstGeom prst="rect">
            <a:avLst/>
          </a:prstGeom>
          <a:noFill/>
          <a:ln>
            <a:noFill/>
          </a:ln>
        </xdr:spPr>
      </xdr:pic>
    </xdr:grp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17</xdr:col>
      <xdr:colOff>730147</xdr:colOff>
      <xdr:row>32</xdr:row>
      <xdr:rowOff>0</xdr:rowOff>
    </xdr:to>
    <xdr:sp macro="" textlink="">
      <xdr:nvSpPr>
        <xdr:cNvPr id="166" name="Retângulo 165">
          <a:extLst>
            <a:ext uri="{FF2B5EF4-FFF2-40B4-BE49-F238E27FC236}">
              <a16:creationId xmlns:a16="http://schemas.microsoft.com/office/drawing/2014/main" id="{00000000-0008-0000-1B00-0000A6000000}"/>
            </a:ext>
          </a:extLst>
        </xdr:cNvPr>
        <xdr:cNvSpPr>
          <a:spLocks noChangeAspect="1"/>
        </xdr:cNvSpPr>
      </xdr:nvSpPr>
      <xdr:spPr>
        <a:xfrm>
          <a:off x="0" y="0"/>
          <a:ext cx="12884047" cy="625792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tile tx="0" ty="0" sx="100000" sy="100000" flip="none" algn="tl"/>
        </a:blip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443462</xdr:colOff>
      <xdr:row>0</xdr:row>
      <xdr:rowOff>38099</xdr:rowOff>
    </xdr:from>
    <xdr:to>
      <xdr:col>3</xdr:col>
      <xdr:colOff>510137</xdr:colOff>
      <xdr:row>3</xdr:row>
      <xdr:rowOff>47624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00000000-0008-0000-1B00-000005000000}"/>
            </a:ext>
          </a:extLst>
        </xdr:cNvPr>
        <xdr:cNvGrpSpPr>
          <a:grpSpLocks noChangeAspect="1"/>
        </xdr:cNvGrpSpPr>
      </xdr:nvGrpSpPr>
      <xdr:grpSpPr>
        <a:xfrm>
          <a:off x="1910312" y="38099"/>
          <a:ext cx="990600" cy="638175"/>
          <a:chOff x="1843637" y="38099"/>
          <a:chExt cx="990600" cy="638175"/>
        </a:xfrm>
      </xdr:grpSpPr>
      <xdr:sp macro="[0]!menu_1" textlink="">
        <xdr:nvSpPr>
          <xdr:cNvPr id="6" name="Retângulo: Cantos Arredondados 5">
            <a:extLst>
              <a:ext uri="{FF2B5EF4-FFF2-40B4-BE49-F238E27FC236}">
                <a16:creationId xmlns:a16="http://schemas.microsoft.com/office/drawing/2014/main" id="{00000000-0008-0000-1B00-000006000000}"/>
              </a:ext>
            </a:extLst>
          </xdr:cNvPr>
          <xdr:cNvSpPr>
            <a:spLocks/>
          </xdr:cNvSpPr>
        </xdr:nvSpPr>
        <xdr:spPr>
          <a:xfrm>
            <a:off x="1843637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Menu</a:t>
            </a:r>
          </a:p>
        </xdr:txBody>
      </xdr:sp>
      <xdr:pic macro="[0]!menu_1">
        <xdr:nvPicPr>
          <xdr:cNvPr id="7" name="Gráfico 6" descr="Início com preenchimento sólido">
            <a:extLst>
              <a:ext uri="{FF2B5EF4-FFF2-40B4-BE49-F238E27FC236}">
                <a16:creationId xmlns:a16="http://schemas.microsoft.com/office/drawing/2014/main" id="{00000000-0008-0000-1B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105536" y="38100"/>
            <a:ext cx="504000" cy="369976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262486</xdr:colOff>
      <xdr:row>0</xdr:row>
      <xdr:rowOff>57150</xdr:rowOff>
    </xdr:from>
    <xdr:to>
      <xdr:col>2</xdr:col>
      <xdr:colOff>262486</xdr:colOff>
      <xdr:row>2</xdr:row>
      <xdr:rowOff>159000</xdr:rowOff>
    </xdr:to>
    <xdr:cxnSp macro="">
      <xdr:nvCxnSpPr>
        <xdr:cNvPr id="8" name="Conector reto 7">
          <a:extLst>
            <a:ext uri="{FF2B5EF4-FFF2-40B4-BE49-F238E27FC236}">
              <a16:creationId xmlns:a16="http://schemas.microsoft.com/office/drawing/2014/main" id="{00000000-0008-0000-1B00-000008000000}"/>
            </a:ext>
          </a:extLst>
        </xdr:cNvPr>
        <xdr:cNvCxnSpPr>
          <a:cxnSpLocks noChangeAspect="1"/>
        </xdr:cNvCxnSpPr>
      </xdr:nvCxnSpPr>
      <xdr:spPr>
        <a:xfrm>
          <a:off x="1729336" y="57150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662536</xdr:colOff>
      <xdr:row>0</xdr:row>
      <xdr:rowOff>66675</xdr:rowOff>
    </xdr:from>
    <xdr:to>
      <xdr:col>3</xdr:col>
      <xdr:colOff>662536</xdr:colOff>
      <xdr:row>2</xdr:row>
      <xdr:rowOff>168525</xdr:rowOff>
    </xdr:to>
    <xdr:cxnSp macro="">
      <xdr:nvCxnSpPr>
        <xdr:cNvPr id="9" name="Conector reto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CxnSpPr>
          <a:cxnSpLocks noChangeAspect="1"/>
        </xdr:cNvCxnSpPr>
      </xdr:nvCxnSpPr>
      <xdr:spPr>
        <a:xfrm>
          <a:off x="3053311" y="66675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729211</xdr:colOff>
      <xdr:row>0</xdr:row>
      <xdr:rowOff>66675</xdr:rowOff>
    </xdr:from>
    <xdr:to>
      <xdr:col>5</xdr:col>
      <xdr:colOff>729211</xdr:colOff>
      <xdr:row>2</xdr:row>
      <xdr:rowOff>187575</xdr:rowOff>
    </xdr:to>
    <xdr:cxnSp macro="">
      <xdr:nvCxnSpPr>
        <xdr:cNvPr id="10" name="Conector reto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CxnSpPr>
          <a:cxnSpLocks noChangeAspect="1"/>
        </xdr:cNvCxnSpPr>
      </xdr:nvCxnSpPr>
      <xdr:spPr>
        <a:xfrm>
          <a:off x="4558261" y="66675"/>
          <a:ext cx="0" cy="54000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7</xdr:col>
      <xdr:colOff>491086</xdr:colOff>
      <xdr:row>0</xdr:row>
      <xdr:rowOff>66675</xdr:rowOff>
    </xdr:from>
    <xdr:to>
      <xdr:col>7</xdr:col>
      <xdr:colOff>491086</xdr:colOff>
      <xdr:row>2</xdr:row>
      <xdr:rowOff>168525</xdr:rowOff>
    </xdr:to>
    <xdr:cxnSp macro="">
      <xdr:nvCxnSpPr>
        <xdr:cNvPr id="11" name="Conector reto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CxnSpPr>
          <a:cxnSpLocks noChangeAspect="1"/>
        </xdr:cNvCxnSpPr>
      </xdr:nvCxnSpPr>
      <xdr:spPr>
        <a:xfrm>
          <a:off x="6063211" y="66675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24361</xdr:colOff>
      <xdr:row>0</xdr:row>
      <xdr:rowOff>66675</xdr:rowOff>
    </xdr:from>
    <xdr:to>
      <xdr:col>10</xdr:col>
      <xdr:colOff>24361</xdr:colOff>
      <xdr:row>2</xdr:row>
      <xdr:rowOff>168525</xdr:rowOff>
    </xdr:to>
    <xdr:cxnSp macro="">
      <xdr:nvCxnSpPr>
        <xdr:cNvPr id="12" name="Conector reto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CxnSpPr>
          <a:cxnSpLocks noChangeAspect="1"/>
        </xdr:cNvCxnSpPr>
      </xdr:nvCxnSpPr>
      <xdr:spPr>
        <a:xfrm>
          <a:off x="7587211" y="66675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310111</xdr:colOff>
      <xdr:row>0</xdr:row>
      <xdr:rowOff>66675</xdr:rowOff>
    </xdr:from>
    <xdr:to>
      <xdr:col>12</xdr:col>
      <xdr:colOff>310111</xdr:colOff>
      <xdr:row>2</xdr:row>
      <xdr:rowOff>168525</xdr:rowOff>
    </xdr:to>
    <xdr:cxnSp macro="">
      <xdr:nvCxnSpPr>
        <xdr:cNvPr id="13" name="Conector reto 12">
          <a:extLst>
            <a:ext uri="{FF2B5EF4-FFF2-40B4-BE49-F238E27FC236}">
              <a16:creationId xmlns:a16="http://schemas.microsoft.com/office/drawing/2014/main" id="{00000000-0008-0000-1B00-00000D000000}"/>
            </a:ext>
          </a:extLst>
        </xdr:cNvPr>
        <xdr:cNvCxnSpPr>
          <a:cxnSpLocks noChangeAspect="1"/>
        </xdr:cNvCxnSpPr>
      </xdr:nvCxnSpPr>
      <xdr:spPr>
        <a:xfrm>
          <a:off x="9092161" y="66675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4888</xdr:colOff>
      <xdr:row>5</xdr:row>
      <xdr:rowOff>9525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pSpPr/>
      </xdr:nvGrpSpPr>
      <xdr:grpSpPr>
        <a:xfrm>
          <a:off x="0" y="0"/>
          <a:ext cx="12158788" cy="1057275"/>
          <a:chOff x="0" y="0"/>
          <a:chExt cx="12158788" cy="1057275"/>
        </a:xfrm>
        <a:solidFill>
          <a:srgbClr val="002060"/>
        </a:solidFill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00000000-0008-0000-1B00-000003000000}"/>
              </a:ext>
            </a:extLst>
          </xdr:cNvPr>
          <xdr:cNvSpPr>
            <a:spLocks noChangeAspect="1"/>
          </xdr:cNvSpPr>
        </xdr:nvSpPr>
        <xdr:spPr>
          <a:xfrm>
            <a:off x="0" y="0"/>
            <a:ext cx="11744324" cy="1057275"/>
          </a:xfrm>
          <a:prstGeom prst="rect">
            <a:avLst/>
          </a:prstGeom>
          <a:grp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159" name="Fluxograma: Atraso 158">
            <a:extLst>
              <a:ext uri="{FF2B5EF4-FFF2-40B4-BE49-F238E27FC236}">
                <a16:creationId xmlns:a16="http://schemas.microsoft.com/office/drawing/2014/main" id="{00000000-0008-0000-1B00-00009F000000}"/>
              </a:ext>
            </a:extLst>
          </xdr:cNvPr>
          <xdr:cNvSpPr>
            <a:spLocks noChangeAspect="1"/>
          </xdr:cNvSpPr>
        </xdr:nvSpPr>
        <xdr:spPr>
          <a:xfrm>
            <a:off x="11744324" y="0"/>
            <a:ext cx="414464" cy="1057275"/>
          </a:xfrm>
          <a:prstGeom prst="flowChartDelay">
            <a:avLst/>
          </a:prstGeom>
          <a:grp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 editAs="absolute">
    <xdr:from>
      <xdr:col>4</xdr:col>
      <xdr:colOff>5312</xdr:colOff>
      <xdr:row>0</xdr:row>
      <xdr:rowOff>38099</xdr:rowOff>
    </xdr:from>
    <xdr:to>
      <xdr:col>5</xdr:col>
      <xdr:colOff>481562</xdr:colOff>
      <xdr:row>3</xdr:row>
      <xdr:rowOff>47624</xdr:rowOff>
    </xdr:to>
    <xdr:grpSp>
      <xdr:nvGrpSpPr>
        <xdr:cNvPr id="14" name="Agrupar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pSpPr>
          <a:grpSpLocks noChangeAspect="1"/>
        </xdr:cNvGrpSpPr>
      </xdr:nvGrpSpPr>
      <xdr:grpSpPr>
        <a:xfrm>
          <a:off x="3320012" y="38099"/>
          <a:ext cx="990600" cy="638175"/>
          <a:chOff x="3320012" y="38099"/>
          <a:chExt cx="990600" cy="638175"/>
        </a:xfrm>
      </xdr:grpSpPr>
      <xdr:sp macro="[0]!menu_2" textlink="">
        <xdr:nvSpPr>
          <xdr:cNvPr id="15" name="Retângulo: Cantos Arredondados 14">
            <a:extLst>
              <a:ext uri="{FF2B5EF4-FFF2-40B4-BE49-F238E27FC236}">
                <a16:creationId xmlns:a16="http://schemas.microsoft.com/office/drawing/2014/main" id="{00000000-0008-0000-1B00-00000F000000}"/>
              </a:ext>
            </a:extLst>
          </xdr:cNvPr>
          <xdr:cNvSpPr>
            <a:spLocks/>
          </xdr:cNvSpPr>
        </xdr:nvSpPr>
        <xdr:spPr>
          <a:xfrm>
            <a:off x="3320012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Cadastro</a:t>
            </a:r>
          </a:p>
        </xdr:txBody>
      </xdr:sp>
      <xdr:pic macro="[0]!menu_2">
        <xdr:nvPicPr>
          <xdr:cNvPr id="16" name="Gráfico 15" descr="Ciclo com pessoas com preenchimento sólido">
            <a:extLst>
              <a:ext uri="{FF2B5EF4-FFF2-40B4-BE49-F238E27FC236}">
                <a16:creationId xmlns:a16="http://schemas.microsoft.com/office/drawing/2014/main" id="{00000000-0008-0000-1B00-000010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3577186" y="38100"/>
            <a:ext cx="504000" cy="370651"/>
          </a:xfrm>
          <a:prstGeom prst="rect">
            <a:avLst/>
          </a:prstGeom>
        </xdr:spPr>
      </xdr:pic>
    </xdr:grpSp>
    <xdr:clientData/>
  </xdr:twoCellAnchor>
  <xdr:twoCellAnchor editAs="absolute">
    <xdr:from>
      <xdr:col>6</xdr:col>
      <xdr:colOff>176762</xdr:colOff>
      <xdr:row>0</xdr:row>
      <xdr:rowOff>38099</xdr:rowOff>
    </xdr:from>
    <xdr:to>
      <xdr:col>7</xdr:col>
      <xdr:colOff>243437</xdr:colOff>
      <xdr:row>3</xdr:row>
      <xdr:rowOff>47624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00000000-0008-0000-1B00-000011000000}"/>
            </a:ext>
          </a:extLst>
        </xdr:cNvPr>
        <xdr:cNvGrpSpPr>
          <a:grpSpLocks noChangeAspect="1"/>
        </xdr:cNvGrpSpPr>
      </xdr:nvGrpSpPr>
      <xdr:grpSpPr>
        <a:xfrm>
          <a:off x="4824962" y="38099"/>
          <a:ext cx="990600" cy="638175"/>
          <a:chOff x="4824962" y="38099"/>
          <a:chExt cx="990600" cy="638175"/>
        </a:xfrm>
      </xdr:grpSpPr>
      <xdr:sp macro="[0]!relatorios" textlink="">
        <xdr:nvSpPr>
          <xdr:cNvPr id="18" name="Retângulo: Cantos Arredondados 17">
            <a:extLst>
              <a:ext uri="{FF2B5EF4-FFF2-40B4-BE49-F238E27FC236}">
                <a16:creationId xmlns:a16="http://schemas.microsoft.com/office/drawing/2014/main" id="{00000000-0008-0000-1B00-000012000000}"/>
              </a:ext>
            </a:extLst>
          </xdr:cNvPr>
          <xdr:cNvSpPr>
            <a:spLocks/>
          </xdr:cNvSpPr>
        </xdr:nvSpPr>
        <xdr:spPr>
          <a:xfrm>
            <a:off x="4824962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Relatórios</a:t>
            </a:r>
          </a:p>
        </xdr:txBody>
      </xdr:sp>
      <xdr:pic macro="[0]!relatorios">
        <xdr:nvPicPr>
          <xdr:cNvPr id="19" name="Gráfico 18" descr="Pesquisa com preenchimento sólido">
            <a:extLst>
              <a:ext uri="{FF2B5EF4-FFF2-40B4-BE49-F238E27FC236}">
                <a16:creationId xmlns:a16="http://schemas.microsoft.com/office/drawing/2014/main" id="{00000000-0008-0000-1B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5153025" y="76200"/>
            <a:ext cx="371475" cy="36195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310111</xdr:colOff>
      <xdr:row>3</xdr:row>
      <xdr:rowOff>95250</xdr:rowOff>
    </xdr:from>
    <xdr:to>
      <xdr:col>16</xdr:col>
      <xdr:colOff>542925</xdr:colOff>
      <xdr:row>4</xdr:row>
      <xdr:rowOff>200025</xdr:rowOff>
    </xdr:to>
    <xdr:sp macro="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00000000-0008-0000-1B00-000015000000}"/>
            </a:ext>
          </a:extLst>
        </xdr:cNvPr>
        <xdr:cNvSpPr>
          <a:spLocks noChangeAspect="1"/>
        </xdr:cNvSpPr>
      </xdr:nvSpPr>
      <xdr:spPr>
        <a:xfrm>
          <a:off x="1776961" y="723900"/>
          <a:ext cx="10148339" cy="314325"/>
        </a:xfrm>
        <a:prstGeom prst="roundRect">
          <a:avLst>
            <a:gd name="adj" fmla="val 17778"/>
          </a:avLst>
        </a:prstGeom>
        <a:solidFill>
          <a:schemeClr val="bg1">
            <a:lumMod val="85000"/>
            <a:alpha val="30000"/>
          </a:schemeClr>
        </a:solidFill>
        <a:ln>
          <a:noFill/>
        </a:ln>
        <a:effectLst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ctr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15</xdr:col>
      <xdr:colOff>33886</xdr:colOff>
      <xdr:row>0</xdr:row>
      <xdr:rowOff>66675</xdr:rowOff>
    </xdr:from>
    <xdr:to>
      <xdr:col>15</xdr:col>
      <xdr:colOff>33886</xdr:colOff>
      <xdr:row>2</xdr:row>
      <xdr:rowOff>168525</xdr:rowOff>
    </xdr:to>
    <xdr:cxnSp macro="">
      <xdr:nvCxnSpPr>
        <xdr:cNvPr id="22" name="Conector reto 21">
          <a:extLst>
            <a:ext uri="{FF2B5EF4-FFF2-40B4-BE49-F238E27FC236}">
              <a16:creationId xmlns:a16="http://schemas.microsoft.com/office/drawing/2014/main" id="{00000000-0008-0000-1B00-000016000000}"/>
            </a:ext>
          </a:extLst>
        </xdr:cNvPr>
        <xdr:cNvCxnSpPr>
          <a:cxnSpLocks noChangeAspect="1"/>
        </xdr:cNvCxnSpPr>
      </xdr:nvCxnSpPr>
      <xdr:spPr>
        <a:xfrm>
          <a:off x="10644736" y="66675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14837</xdr:colOff>
      <xdr:row>0</xdr:row>
      <xdr:rowOff>38099</xdr:rowOff>
    </xdr:from>
    <xdr:to>
      <xdr:col>14</xdr:col>
      <xdr:colOff>395837</xdr:colOff>
      <xdr:row>3</xdr:row>
      <xdr:rowOff>47624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00000000-0008-0000-1B00-000017000000}"/>
            </a:ext>
          </a:extLst>
        </xdr:cNvPr>
        <xdr:cNvGrpSpPr>
          <a:grpSpLocks noChangeAspect="1"/>
        </xdr:cNvGrpSpPr>
      </xdr:nvGrpSpPr>
      <xdr:grpSpPr>
        <a:xfrm>
          <a:off x="9406487" y="38099"/>
          <a:ext cx="990600" cy="638175"/>
          <a:chOff x="9406487" y="38099"/>
          <a:chExt cx="990600" cy="638175"/>
        </a:xfrm>
      </xdr:grpSpPr>
      <xdr:sp macro="[0]!manutencao1" textlink="">
        <xdr:nvSpPr>
          <xdr:cNvPr id="24" name="Retângulo: Cantos Arredondados 23">
            <a:extLst>
              <a:ext uri="{FF2B5EF4-FFF2-40B4-BE49-F238E27FC236}">
                <a16:creationId xmlns:a16="http://schemas.microsoft.com/office/drawing/2014/main" id="{00000000-0008-0000-1B00-000018000000}"/>
              </a:ext>
            </a:extLst>
          </xdr:cNvPr>
          <xdr:cNvSpPr>
            <a:spLocks/>
          </xdr:cNvSpPr>
        </xdr:nvSpPr>
        <xdr:spPr>
          <a:xfrm>
            <a:off x="9406487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Manutenção</a:t>
            </a:r>
          </a:p>
        </xdr:txBody>
      </xdr:sp>
      <xdr:pic macro="[0]!manutencao1">
        <xdr:nvPicPr>
          <xdr:cNvPr id="25" name="Gráfico 24" descr="Engrenagens com preenchimento sólido">
            <a:extLst>
              <a:ext uri="{FF2B5EF4-FFF2-40B4-BE49-F238E27FC236}">
                <a16:creationId xmlns:a16="http://schemas.microsoft.com/office/drawing/2014/main" id="{00000000-0008-0000-1B00-00001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9667875" y="76200"/>
            <a:ext cx="417600" cy="369975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300587</xdr:colOff>
      <xdr:row>0</xdr:row>
      <xdr:rowOff>38099</xdr:rowOff>
    </xdr:from>
    <xdr:to>
      <xdr:col>12</xdr:col>
      <xdr:colOff>71987</xdr:colOff>
      <xdr:row>3</xdr:row>
      <xdr:rowOff>47624</xdr:rowOff>
    </xdr:to>
    <xdr:grpSp>
      <xdr:nvGrpSpPr>
        <xdr:cNvPr id="26" name="Agrupar 25">
          <a:extLst>
            <a:ext uri="{FF2B5EF4-FFF2-40B4-BE49-F238E27FC236}">
              <a16:creationId xmlns:a16="http://schemas.microsoft.com/office/drawing/2014/main" id="{00000000-0008-0000-1B00-00001A000000}"/>
            </a:ext>
          </a:extLst>
        </xdr:cNvPr>
        <xdr:cNvGrpSpPr>
          <a:grpSpLocks noChangeAspect="1"/>
        </xdr:cNvGrpSpPr>
      </xdr:nvGrpSpPr>
      <xdr:grpSpPr>
        <a:xfrm>
          <a:off x="7863437" y="38099"/>
          <a:ext cx="990600" cy="638175"/>
          <a:chOff x="7863437" y="38099"/>
          <a:chExt cx="990600" cy="638175"/>
        </a:xfrm>
      </xdr:grpSpPr>
      <xdr:sp macro="[0]!grafico" textlink="">
        <xdr:nvSpPr>
          <xdr:cNvPr id="27" name="Retângulo: Cantos Arredondados 26">
            <a:extLst>
              <a:ext uri="{FF2B5EF4-FFF2-40B4-BE49-F238E27FC236}">
                <a16:creationId xmlns:a16="http://schemas.microsoft.com/office/drawing/2014/main" id="{00000000-0008-0000-1B00-00001B000000}"/>
              </a:ext>
            </a:extLst>
          </xdr:cNvPr>
          <xdr:cNvSpPr>
            <a:spLocks/>
          </xdr:cNvSpPr>
        </xdr:nvSpPr>
        <xdr:spPr>
          <a:xfrm>
            <a:off x="7863437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2000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Dashboard</a:t>
            </a:r>
          </a:p>
        </xdr:txBody>
      </xdr:sp>
      <xdr:pic macro="[0]!grafico">
        <xdr:nvPicPr>
          <xdr:cNvPr id="28" name="Gráfico 27" descr="Velocímetro baixo com preenchimento sólido">
            <a:extLst>
              <a:ext uri="{FF2B5EF4-FFF2-40B4-BE49-F238E27FC236}">
                <a16:creationId xmlns:a16="http://schemas.microsoft.com/office/drawing/2014/main" id="{00000000-0008-0000-1B00-00001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8143875" y="38100"/>
            <a:ext cx="417600" cy="369975"/>
          </a:xfrm>
          <a:prstGeom prst="rect">
            <a:avLst/>
          </a:prstGeom>
          <a:effectLst/>
        </xdr:spPr>
      </xdr:pic>
    </xdr:grpSp>
    <xdr:clientData/>
  </xdr:twoCellAnchor>
  <xdr:twoCellAnchor editAs="absolute">
    <xdr:from>
      <xdr:col>8</xdr:col>
      <xdr:colOff>5312</xdr:colOff>
      <xdr:row>0</xdr:row>
      <xdr:rowOff>38099</xdr:rowOff>
    </xdr:from>
    <xdr:to>
      <xdr:col>9</xdr:col>
      <xdr:colOff>386312</xdr:colOff>
      <xdr:row>3</xdr:row>
      <xdr:rowOff>47624</xdr:rowOff>
    </xdr:to>
    <xdr:grpSp>
      <xdr:nvGrpSpPr>
        <xdr:cNvPr id="29" name="Agrupar 28">
          <a:extLst>
            <a:ext uri="{FF2B5EF4-FFF2-40B4-BE49-F238E27FC236}">
              <a16:creationId xmlns:a16="http://schemas.microsoft.com/office/drawing/2014/main" id="{00000000-0008-0000-1B00-00001D000000}"/>
            </a:ext>
          </a:extLst>
        </xdr:cNvPr>
        <xdr:cNvGrpSpPr>
          <a:grpSpLocks noChangeAspect="1"/>
        </xdr:cNvGrpSpPr>
      </xdr:nvGrpSpPr>
      <xdr:grpSpPr>
        <a:xfrm>
          <a:off x="6348962" y="38099"/>
          <a:ext cx="990600" cy="638175"/>
          <a:chOff x="6348962" y="38099"/>
          <a:chExt cx="990600" cy="638175"/>
        </a:xfrm>
      </xdr:grpSpPr>
      <xdr:sp macro="[0]!fluxo_caixa" textlink="">
        <xdr:nvSpPr>
          <xdr:cNvPr id="30" name="Retângulo: Cantos Arredondados 29">
            <a:extLst>
              <a:ext uri="{FF2B5EF4-FFF2-40B4-BE49-F238E27FC236}">
                <a16:creationId xmlns:a16="http://schemas.microsoft.com/office/drawing/2014/main" id="{00000000-0008-0000-1B00-00001E000000}"/>
              </a:ext>
            </a:extLst>
          </xdr:cNvPr>
          <xdr:cNvSpPr>
            <a:spLocks/>
          </xdr:cNvSpPr>
        </xdr:nvSpPr>
        <xdr:spPr>
          <a:xfrm>
            <a:off x="6348962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Fluxo</a:t>
            </a:r>
            <a:r>
              <a:rPr lang="pt-BR" sz="1100" baseline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Caixa</a:t>
            </a:r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 macro="[0]!fluxo_caixa">
        <xdr:nvPicPr>
          <xdr:cNvPr id="31" name="Gráfico 30" descr="Registrar">
            <a:extLst>
              <a:ext uri="{FF2B5EF4-FFF2-40B4-BE49-F238E27FC236}">
                <a16:creationId xmlns:a16="http://schemas.microsoft.com/office/drawing/2014/main" id="{00000000-0008-0000-1B00-00001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6657975" y="85725"/>
            <a:ext cx="371475" cy="371475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395836</xdr:colOff>
      <xdr:row>3</xdr:row>
      <xdr:rowOff>95249</xdr:rowOff>
    </xdr:from>
    <xdr:to>
      <xdr:col>3</xdr:col>
      <xdr:colOff>839911</xdr:colOff>
      <xdr:row>5</xdr:row>
      <xdr:rowOff>149</xdr:rowOff>
    </xdr:to>
    <xdr:grpSp>
      <xdr:nvGrpSpPr>
        <xdr:cNvPr id="77" name="Agrupar 76">
          <a:extLst>
            <a:ext uri="{FF2B5EF4-FFF2-40B4-BE49-F238E27FC236}">
              <a16:creationId xmlns:a16="http://schemas.microsoft.com/office/drawing/2014/main" id="{00000000-0008-0000-1B00-00004D000000}"/>
            </a:ext>
          </a:extLst>
        </xdr:cNvPr>
        <xdr:cNvGrpSpPr>
          <a:grpSpLocks noChangeAspect="1"/>
        </xdr:cNvGrpSpPr>
      </xdr:nvGrpSpPr>
      <xdr:grpSpPr>
        <a:xfrm>
          <a:off x="1862686" y="723899"/>
          <a:ext cx="1368000" cy="324000"/>
          <a:chOff x="3853411" y="1495426"/>
          <a:chExt cx="1385339" cy="342900"/>
        </a:xfrm>
      </xdr:grpSpPr>
      <xdr:sp macro="[0]!grafico_cadastro" textlink="">
        <xdr:nvSpPr>
          <xdr:cNvPr id="78" name="Retângulo: Cantos Arredondados 77">
            <a:extLst>
              <a:ext uri="{FF2B5EF4-FFF2-40B4-BE49-F238E27FC236}">
                <a16:creationId xmlns:a16="http://schemas.microsoft.com/office/drawing/2014/main" id="{00000000-0008-0000-1B00-00004E000000}"/>
              </a:ext>
            </a:extLst>
          </xdr:cNvPr>
          <xdr:cNvSpPr>
            <a:spLocks/>
          </xdr:cNvSpPr>
        </xdr:nvSpPr>
        <xdr:spPr>
          <a:xfrm>
            <a:off x="3853411" y="1524001"/>
            <a:ext cx="1385339" cy="285750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2200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        Colaboradores    </a:t>
            </a:r>
          </a:p>
        </xdr:txBody>
      </xdr:sp>
      <xdr:pic macro="[0]!grafico_cadastro">
        <xdr:nvPicPr>
          <xdr:cNvPr id="79" name="Gráfico 78" descr="Usuários com preenchimento sólido">
            <a:extLst>
              <a:ext uri="{FF2B5EF4-FFF2-40B4-BE49-F238E27FC236}">
                <a16:creationId xmlns:a16="http://schemas.microsoft.com/office/drawing/2014/main" id="{00000000-0008-0000-1B00-00004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5"/>
              </a:ext>
            </a:extLst>
          </a:blip>
          <a:stretch>
            <a:fillRect/>
          </a:stretch>
        </xdr:blipFill>
        <xdr:spPr>
          <a:xfrm>
            <a:off x="3914414" y="1495426"/>
            <a:ext cx="342900" cy="342900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269987</xdr:colOff>
      <xdr:row>5</xdr:row>
      <xdr:rowOff>75227</xdr:rowOff>
    </xdr:from>
    <xdr:to>
      <xdr:col>3</xdr:col>
      <xdr:colOff>510137</xdr:colOff>
      <xdr:row>8</xdr:row>
      <xdr:rowOff>67052</xdr:rowOff>
    </xdr:to>
    <xdr:grpSp>
      <xdr:nvGrpSpPr>
        <xdr:cNvPr id="110" name="Agrupar 109">
          <a:extLst>
            <a:ext uri="{FF2B5EF4-FFF2-40B4-BE49-F238E27FC236}">
              <a16:creationId xmlns:a16="http://schemas.microsoft.com/office/drawing/2014/main" id="{00000000-0008-0000-1B00-00006E000000}"/>
            </a:ext>
          </a:extLst>
        </xdr:cNvPr>
        <xdr:cNvGrpSpPr/>
      </xdr:nvGrpSpPr>
      <xdr:grpSpPr>
        <a:xfrm>
          <a:off x="812912" y="1122977"/>
          <a:ext cx="2088000" cy="630000"/>
          <a:chOff x="47625" y="1104899"/>
          <a:chExt cx="1352967" cy="1057275"/>
        </a:xfrm>
        <a:blipFill dpi="0" rotWithShape="1">
          <a:blip xmlns:r="http://schemas.openxmlformats.org/officeDocument/2006/relationships" r:embed="rId16">
            <a:alphaModFix amt="55000"/>
          </a:blip>
          <a:srcRect/>
          <a:stretch>
            <a:fillRect/>
          </a:stretch>
        </a:blipFill>
      </xdr:grpSpPr>
      <xdr:sp macro="" textlink="">
        <xdr:nvSpPr>
          <xdr:cNvPr id="111" name="Retângulo: Cantos Arredondados 110">
            <a:extLst>
              <a:ext uri="{FF2B5EF4-FFF2-40B4-BE49-F238E27FC236}">
                <a16:creationId xmlns:a16="http://schemas.microsoft.com/office/drawing/2014/main" id="{00000000-0008-0000-1B00-00006F000000}"/>
              </a:ext>
            </a:extLst>
          </xdr:cNvPr>
          <xdr:cNvSpPr/>
        </xdr:nvSpPr>
        <xdr:spPr>
          <a:xfrm>
            <a:off x="47625" y="1104899"/>
            <a:ext cx="1352967" cy="1057275"/>
          </a:xfrm>
          <a:prstGeom prst="roundRect">
            <a:avLst/>
          </a:prstGeom>
          <a:grpFill/>
          <a:ln>
            <a:solidFill>
              <a:srgbClr val="640000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en-US" b="1">
                <a:solidFill>
                  <a:srgbClr val="002060"/>
                </a:solidFill>
                <a:latin typeface="Calibri" panose="020F0502020204030204" pitchFamily="34" charset="0"/>
                <a:cs typeface="Calibri" panose="020F0502020204030204" pitchFamily="34" charset="0"/>
              </a:rPr>
              <a:t>Total Receita</a:t>
            </a:r>
          </a:p>
        </xdr:txBody>
      </xdr:sp>
      <xdr:sp macro="" textlink="total_receita">
        <xdr:nvSpPr>
          <xdr:cNvPr id="112" name="CaixaDeTexto 111">
            <a:extLst>
              <a:ext uri="{FF2B5EF4-FFF2-40B4-BE49-F238E27FC236}">
                <a16:creationId xmlns:a16="http://schemas.microsoft.com/office/drawing/2014/main" id="{00000000-0008-0000-1B00-000070000000}"/>
              </a:ext>
            </a:extLst>
          </xdr:cNvPr>
          <xdr:cNvSpPr txBox="1"/>
        </xdr:nvSpPr>
        <xdr:spPr>
          <a:xfrm>
            <a:off x="47625" y="1445034"/>
            <a:ext cx="1352967" cy="685801"/>
          </a:xfrm>
          <a:prstGeom prst="rect">
            <a:avLst/>
          </a:prstGeom>
          <a:grp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6FBC118-43B0-42DA-955E-F0F900EEA8B0}" type="TxLink">
              <a:rPr lang="en-US" sz="1600" b="1" i="0" u="none" strike="noStrike">
                <a:solidFill>
                  <a:srgbClr val="002060"/>
                </a:solidFill>
                <a:latin typeface="Calibri"/>
                <a:cs typeface="Calibri"/>
              </a:rPr>
              <a:pPr algn="ctr"/>
              <a:t> R$419.552,76 </a:t>
            </a:fld>
            <a:endParaRPr lang="pt-BR" sz="8000" b="1">
              <a:solidFill>
                <a:srgbClr val="002060"/>
              </a:solidFill>
            </a:endParaRPr>
          </a:p>
        </xdr:txBody>
      </xdr:sp>
    </xdr:grpSp>
    <xdr:clientData/>
  </xdr:twoCellAnchor>
  <xdr:twoCellAnchor editAs="absolute">
    <xdr:from>
      <xdr:col>4</xdr:col>
      <xdr:colOff>169425</xdr:colOff>
      <xdr:row>5</xdr:row>
      <xdr:rowOff>83402</xdr:rowOff>
    </xdr:from>
    <xdr:to>
      <xdr:col>7</xdr:col>
      <xdr:colOff>0</xdr:colOff>
      <xdr:row>8</xdr:row>
      <xdr:rowOff>75227</xdr:rowOff>
    </xdr:to>
    <xdr:grpSp>
      <xdr:nvGrpSpPr>
        <xdr:cNvPr id="115" name="Agrupar 114">
          <a:extLst>
            <a:ext uri="{FF2B5EF4-FFF2-40B4-BE49-F238E27FC236}">
              <a16:creationId xmlns:a16="http://schemas.microsoft.com/office/drawing/2014/main" id="{00000000-0008-0000-1B00-000073000000}"/>
            </a:ext>
          </a:extLst>
        </xdr:cNvPr>
        <xdr:cNvGrpSpPr/>
      </xdr:nvGrpSpPr>
      <xdr:grpSpPr>
        <a:xfrm>
          <a:off x="3484125" y="1131152"/>
          <a:ext cx="2088000" cy="630000"/>
          <a:chOff x="47625" y="1104899"/>
          <a:chExt cx="1352967" cy="1057275"/>
        </a:xfrm>
        <a:blipFill dpi="0" rotWithShape="1">
          <a:blip xmlns:r="http://schemas.openxmlformats.org/officeDocument/2006/relationships" r:embed="rId17">
            <a:alphaModFix amt="23000"/>
          </a:blip>
          <a:srcRect/>
          <a:stretch>
            <a:fillRect/>
          </a:stretch>
        </a:blipFill>
      </xdr:grpSpPr>
      <xdr:sp macro="" textlink="">
        <xdr:nvSpPr>
          <xdr:cNvPr id="116" name="Retângulo: Cantos Arredondados 115">
            <a:extLst>
              <a:ext uri="{FF2B5EF4-FFF2-40B4-BE49-F238E27FC236}">
                <a16:creationId xmlns:a16="http://schemas.microsoft.com/office/drawing/2014/main" id="{00000000-0008-0000-1B00-000074000000}"/>
              </a:ext>
            </a:extLst>
          </xdr:cNvPr>
          <xdr:cNvSpPr/>
        </xdr:nvSpPr>
        <xdr:spPr>
          <a:xfrm>
            <a:off x="47625" y="1104899"/>
            <a:ext cx="1352967" cy="1057275"/>
          </a:xfrm>
          <a:prstGeom prst="roundRect">
            <a:avLst/>
          </a:prstGeom>
          <a:grpFill/>
          <a:ln>
            <a:solidFill>
              <a:srgbClr val="640000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en-US" b="1">
                <a:solidFill>
                  <a:schemeClr val="accent1">
                    <a:lumMod val="75000"/>
                  </a:schemeClr>
                </a:solidFill>
                <a:latin typeface="Calibri" panose="020F0502020204030204" pitchFamily="34" charset="0"/>
                <a:cs typeface="Calibri" panose="020F0502020204030204" pitchFamily="34" charset="0"/>
              </a:rPr>
              <a:t>Total Despesa</a:t>
            </a:r>
          </a:p>
        </xdr:txBody>
      </xdr:sp>
      <xdr:sp macro="" textlink="total_despesas">
        <xdr:nvSpPr>
          <xdr:cNvPr id="117" name="CaixaDeTexto 116">
            <a:extLst>
              <a:ext uri="{FF2B5EF4-FFF2-40B4-BE49-F238E27FC236}">
                <a16:creationId xmlns:a16="http://schemas.microsoft.com/office/drawing/2014/main" id="{00000000-0008-0000-1B00-000075000000}"/>
              </a:ext>
            </a:extLst>
          </xdr:cNvPr>
          <xdr:cNvSpPr txBox="1"/>
        </xdr:nvSpPr>
        <xdr:spPr>
          <a:xfrm>
            <a:off x="47625" y="1445034"/>
            <a:ext cx="1352967" cy="685801"/>
          </a:xfrm>
          <a:prstGeom prst="rect">
            <a:avLst/>
          </a:prstGeom>
          <a:grp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278DACA-0DC6-4706-BD94-231D6AFBB21E}" type="TxLink">
              <a:rPr lang="en-US" sz="1600" b="1" i="0" u="none" strike="noStrike">
                <a:solidFill>
                  <a:schemeClr val="accent1">
                    <a:lumMod val="75000"/>
                  </a:schemeClr>
                </a:solidFill>
                <a:latin typeface="Calibri"/>
                <a:cs typeface="Calibri"/>
              </a:rPr>
              <a:pPr algn="ctr"/>
              <a:t> R$341.740,00 </a:t>
            </a:fld>
            <a:endParaRPr lang="pt-BR" sz="1600" b="1">
              <a:solidFill>
                <a:schemeClr val="accent1">
                  <a:lumMod val="75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1</xdr:col>
      <xdr:colOff>269988</xdr:colOff>
      <xdr:row>8</xdr:row>
      <xdr:rowOff>132378</xdr:rowOff>
    </xdr:from>
    <xdr:to>
      <xdr:col>2</xdr:col>
      <xdr:colOff>354063</xdr:colOff>
      <xdr:row>11</xdr:row>
      <xdr:rowOff>118878</xdr:rowOff>
    </xdr:to>
    <xdr:grpSp>
      <xdr:nvGrpSpPr>
        <xdr:cNvPr id="119" name="Agrupar 118">
          <a:extLst>
            <a:ext uri="{FF2B5EF4-FFF2-40B4-BE49-F238E27FC236}">
              <a16:creationId xmlns:a16="http://schemas.microsoft.com/office/drawing/2014/main" id="{00000000-0008-0000-1B00-000077000000}"/>
            </a:ext>
          </a:extLst>
        </xdr:cNvPr>
        <xdr:cNvGrpSpPr/>
      </xdr:nvGrpSpPr>
      <xdr:grpSpPr>
        <a:xfrm>
          <a:off x="812913" y="1818303"/>
          <a:ext cx="1008000" cy="558000"/>
          <a:chOff x="47625" y="1104899"/>
          <a:chExt cx="1352967" cy="1057275"/>
        </a:xfrm>
        <a:blipFill dpi="0" rotWithShape="1">
          <a:blip xmlns:r="http://schemas.openxmlformats.org/officeDocument/2006/relationships" r:embed="rId16">
            <a:alphaModFix amt="55000"/>
          </a:blip>
          <a:srcRect/>
          <a:stretch>
            <a:fillRect/>
          </a:stretch>
        </a:blipFill>
      </xdr:grpSpPr>
      <xdr:sp macro="" textlink="">
        <xdr:nvSpPr>
          <xdr:cNvPr id="120" name="Retângulo: Cantos Arredondados 119">
            <a:extLst>
              <a:ext uri="{FF2B5EF4-FFF2-40B4-BE49-F238E27FC236}">
                <a16:creationId xmlns:a16="http://schemas.microsoft.com/office/drawing/2014/main" id="{00000000-0008-0000-1B00-000078000000}"/>
              </a:ext>
            </a:extLst>
          </xdr:cNvPr>
          <xdr:cNvSpPr/>
        </xdr:nvSpPr>
        <xdr:spPr>
          <a:xfrm>
            <a:off x="47625" y="1104899"/>
            <a:ext cx="1352967" cy="1057275"/>
          </a:xfrm>
          <a:prstGeom prst="roundRect">
            <a:avLst/>
          </a:prstGeom>
          <a:grpFill/>
          <a:ln>
            <a:solidFill>
              <a:srgbClr val="640000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800" b="1">
                <a:solidFill>
                  <a:srgbClr val="002060"/>
                </a:solidFill>
                <a:latin typeface="Calibri" panose="020F0502020204030204" pitchFamily="34" charset="0"/>
                <a:cs typeface="Calibri" panose="020F0502020204030204" pitchFamily="34" charset="0"/>
              </a:rPr>
              <a:t>Total Recebido</a:t>
            </a:r>
          </a:p>
        </xdr:txBody>
      </xdr:sp>
      <xdr:sp macro="" textlink="total_recebido">
        <xdr:nvSpPr>
          <xdr:cNvPr id="121" name="CaixaDeTexto 120">
            <a:extLst>
              <a:ext uri="{FF2B5EF4-FFF2-40B4-BE49-F238E27FC236}">
                <a16:creationId xmlns:a16="http://schemas.microsoft.com/office/drawing/2014/main" id="{00000000-0008-0000-1B00-000079000000}"/>
              </a:ext>
            </a:extLst>
          </xdr:cNvPr>
          <xdr:cNvSpPr txBox="1"/>
        </xdr:nvSpPr>
        <xdr:spPr>
          <a:xfrm>
            <a:off x="47625" y="1445034"/>
            <a:ext cx="1352967" cy="685801"/>
          </a:xfrm>
          <a:prstGeom prst="rect">
            <a:avLst/>
          </a:prstGeom>
          <a:grp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CAEE2655-2FA3-49F3-A168-430849AC8315}" type="TxLink">
              <a:rPr lang="en-US" sz="1000" b="1" i="0" u="none" strike="noStrike">
                <a:solidFill>
                  <a:srgbClr val="002060"/>
                </a:solidFill>
                <a:latin typeface="Calibri"/>
                <a:cs typeface="Calibri"/>
              </a:rPr>
              <a:pPr algn="ctr"/>
              <a:t> R$373.235,76 </a:t>
            </a:fld>
            <a:endParaRPr lang="pt-BR" sz="1000" b="1">
              <a:solidFill>
                <a:srgbClr val="002060"/>
              </a:solidFill>
            </a:endParaRPr>
          </a:p>
        </xdr:txBody>
      </xdr:sp>
    </xdr:grpSp>
    <xdr:clientData/>
  </xdr:twoCellAnchor>
  <xdr:twoCellAnchor editAs="absolute">
    <xdr:from>
      <xdr:col>2</xdr:col>
      <xdr:colOff>436124</xdr:colOff>
      <xdr:row>8</xdr:row>
      <xdr:rowOff>132377</xdr:rowOff>
    </xdr:from>
    <xdr:to>
      <xdr:col>3</xdr:col>
      <xdr:colOff>520199</xdr:colOff>
      <xdr:row>11</xdr:row>
      <xdr:rowOff>118877</xdr:rowOff>
    </xdr:to>
    <xdr:grpSp>
      <xdr:nvGrpSpPr>
        <xdr:cNvPr id="122" name="Agrupar 121">
          <a:extLst>
            <a:ext uri="{FF2B5EF4-FFF2-40B4-BE49-F238E27FC236}">
              <a16:creationId xmlns:a16="http://schemas.microsoft.com/office/drawing/2014/main" id="{00000000-0008-0000-1B00-00007A000000}"/>
            </a:ext>
          </a:extLst>
        </xdr:cNvPr>
        <xdr:cNvGrpSpPr/>
      </xdr:nvGrpSpPr>
      <xdr:grpSpPr>
        <a:xfrm>
          <a:off x="1902974" y="1818302"/>
          <a:ext cx="1008000" cy="558000"/>
          <a:chOff x="47625" y="1104899"/>
          <a:chExt cx="1352967" cy="1057275"/>
        </a:xfrm>
        <a:blipFill dpi="0" rotWithShape="1">
          <a:blip xmlns:r="http://schemas.openxmlformats.org/officeDocument/2006/relationships" r:embed="rId16">
            <a:alphaModFix amt="55000"/>
          </a:blip>
          <a:srcRect/>
          <a:stretch>
            <a:fillRect/>
          </a:stretch>
        </a:blipFill>
      </xdr:grpSpPr>
      <xdr:sp macro="" textlink="">
        <xdr:nvSpPr>
          <xdr:cNvPr id="123" name="Retângulo: Cantos Arredondados 122">
            <a:extLst>
              <a:ext uri="{FF2B5EF4-FFF2-40B4-BE49-F238E27FC236}">
                <a16:creationId xmlns:a16="http://schemas.microsoft.com/office/drawing/2014/main" id="{00000000-0008-0000-1B00-00007B000000}"/>
              </a:ext>
            </a:extLst>
          </xdr:cNvPr>
          <xdr:cNvSpPr/>
        </xdr:nvSpPr>
        <xdr:spPr>
          <a:xfrm>
            <a:off x="47625" y="1104899"/>
            <a:ext cx="1352967" cy="1057275"/>
          </a:xfrm>
          <a:prstGeom prst="roundRect">
            <a:avLst/>
          </a:prstGeom>
          <a:grpFill/>
          <a:ln>
            <a:solidFill>
              <a:srgbClr val="640000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800" b="1">
                <a:solidFill>
                  <a:srgbClr val="002060"/>
                </a:solidFill>
                <a:latin typeface="Calibri" panose="020F0502020204030204" pitchFamily="34" charset="0"/>
                <a:cs typeface="Calibri" panose="020F0502020204030204" pitchFamily="34" charset="0"/>
              </a:rPr>
              <a:t>Total a receber</a:t>
            </a:r>
          </a:p>
        </xdr:txBody>
      </xdr:sp>
      <xdr:sp macro="" textlink="total_receber">
        <xdr:nvSpPr>
          <xdr:cNvPr id="124" name="CaixaDeTexto 123">
            <a:extLst>
              <a:ext uri="{FF2B5EF4-FFF2-40B4-BE49-F238E27FC236}">
                <a16:creationId xmlns:a16="http://schemas.microsoft.com/office/drawing/2014/main" id="{00000000-0008-0000-1B00-00007C000000}"/>
              </a:ext>
            </a:extLst>
          </xdr:cNvPr>
          <xdr:cNvSpPr txBox="1"/>
        </xdr:nvSpPr>
        <xdr:spPr>
          <a:xfrm>
            <a:off x="47625" y="1445034"/>
            <a:ext cx="1352967" cy="685801"/>
          </a:xfrm>
          <a:prstGeom prst="rect">
            <a:avLst/>
          </a:prstGeom>
          <a:grp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59268A5B-11E2-42C1-87F9-EE732212BF39}" type="TxLink">
              <a:rPr lang="en-US" sz="10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ctr"/>
              <a:t> R$46.317,00 </a:t>
            </a:fld>
            <a:endParaRPr lang="pt-BR" sz="600" b="1">
              <a:solidFill>
                <a:srgbClr val="002060"/>
              </a:solidFill>
            </a:endParaRPr>
          </a:p>
        </xdr:txBody>
      </xdr:sp>
    </xdr:grpSp>
    <xdr:clientData/>
  </xdr:twoCellAnchor>
  <xdr:twoCellAnchor editAs="absolute">
    <xdr:from>
      <xdr:col>4</xdr:col>
      <xdr:colOff>170595</xdr:colOff>
      <xdr:row>8</xdr:row>
      <xdr:rowOff>132378</xdr:rowOff>
    </xdr:from>
    <xdr:to>
      <xdr:col>5</xdr:col>
      <xdr:colOff>664245</xdr:colOff>
      <xdr:row>11</xdr:row>
      <xdr:rowOff>118878</xdr:rowOff>
    </xdr:to>
    <xdr:grpSp>
      <xdr:nvGrpSpPr>
        <xdr:cNvPr id="125" name="Agrupar 124">
          <a:extLst>
            <a:ext uri="{FF2B5EF4-FFF2-40B4-BE49-F238E27FC236}">
              <a16:creationId xmlns:a16="http://schemas.microsoft.com/office/drawing/2014/main" id="{00000000-0008-0000-1B00-00007D000000}"/>
            </a:ext>
          </a:extLst>
        </xdr:cNvPr>
        <xdr:cNvGrpSpPr/>
      </xdr:nvGrpSpPr>
      <xdr:grpSpPr>
        <a:xfrm>
          <a:off x="3485295" y="1818303"/>
          <a:ext cx="1008000" cy="558000"/>
          <a:chOff x="47625" y="1104899"/>
          <a:chExt cx="1352967" cy="1057275"/>
        </a:xfrm>
        <a:blipFill dpi="0" rotWithShape="1">
          <a:blip xmlns:r="http://schemas.openxmlformats.org/officeDocument/2006/relationships" r:embed="rId17">
            <a:alphaModFix amt="23000"/>
          </a:blip>
          <a:srcRect/>
          <a:stretch>
            <a:fillRect/>
          </a:stretch>
        </a:blipFill>
      </xdr:grpSpPr>
      <xdr:sp macro="" textlink="">
        <xdr:nvSpPr>
          <xdr:cNvPr id="126" name="Retângulo: Cantos Arredondados 125">
            <a:extLst>
              <a:ext uri="{FF2B5EF4-FFF2-40B4-BE49-F238E27FC236}">
                <a16:creationId xmlns:a16="http://schemas.microsoft.com/office/drawing/2014/main" id="{00000000-0008-0000-1B00-00007E000000}"/>
              </a:ext>
            </a:extLst>
          </xdr:cNvPr>
          <xdr:cNvSpPr/>
        </xdr:nvSpPr>
        <xdr:spPr>
          <a:xfrm>
            <a:off x="47625" y="1104899"/>
            <a:ext cx="1352967" cy="1057275"/>
          </a:xfrm>
          <a:prstGeom prst="roundRect">
            <a:avLst/>
          </a:prstGeom>
          <a:grpFill/>
          <a:ln>
            <a:solidFill>
              <a:srgbClr val="640000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800" b="1">
                <a:solidFill>
                  <a:schemeClr val="accent1">
                    <a:lumMod val="75000"/>
                  </a:schemeClr>
                </a:solidFill>
                <a:latin typeface="Calibri" panose="020F0502020204030204" pitchFamily="34" charset="0"/>
                <a:cs typeface="Calibri" panose="020F0502020204030204" pitchFamily="34" charset="0"/>
              </a:rPr>
              <a:t>Total Pago</a:t>
            </a:r>
          </a:p>
        </xdr:txBody>
      </xdr:sp>
      <xdr:sp macro="" textlink="total_pago">
        <xdr:nvSpPr>
          <xdr:cNvPr id="127" name="CaixaDeTexto 126">
            <a:extLst>
              <a:ext uri="{FF2B5EF4-FFF2-40B4-BE49-F238E27FC236}">
                <a16:creationId xmlns:a16="http://schemas.microsoft.com/office/drawing/2014/main" id="{00000000-0008-0000-1B00-00007F000000}"/>
              </a:ext>
            </a:extLst>
          </xdr:cNvPr>
          <xdr:cNvSpPr txBox="1"/>
        </xdr:nvSpPr>
        <xdr:spPr>
          <a:xfrm>
            <a:off x="47625" y="1445034"/>
            <a:ext cx="1352967" cy="685801"/>
          </a:xfrm>
          <a:prstGeom prst="rect">
            <a:avLst/>
          </a:prstGeom>
          <a:grp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656B89FB-EF4A-4B58-84AB-C7CFAE54F154}" type="TxLink">
              <a:rPr lang="en-US" sz="800" b="1" i="0" u="none" strike="noStrike">
                <a:solidFill>
                  <a:schemeClr val="accent6"/>
                </a:solidFill>
                <a:latin typeface="Calibri"/>
                <a:cs typeface="Calibri"/>
              </a:rPr>
              <a:pPr algn="ctr"/>
              <a:t> R$154.303,00 </a:t>
            </a:fld>
            <a:endParaRPr lang="pt-BR" sz="800" b="1">
              <a:solidFill>
                <a:schemeClr val="accent6"/>
              </a:solidFill>
            </a:endParaRPr>
          </a:p>
        </xdr:txBody>
      </xdr:sp>
    </xdr:grpSp>
    <xdr:clientData/>
  </xdr:twoCellAnchor>
  <xdr:twoCellAnchor editAs="absolute">
    <xdr:from>
      <xdr:col>5</xdr:col>
      <xdr:colOff>735075</xdr:colOff>
      <xdr:row>8</xdr:row>
      <xdr:rowOff>132378</xdr:rowOff>
    </xdr:from>
    <xdr:to>
      <xdr:col>7</xdr:col>
      <xdr:colOff>0</xdr:colOff>
      <xdr:row>11</xdr:row>
      <xdr:rowOff>118878</xdr:rowOff>
    </xdr:to>
    <xdr:grpSp>
      <xdr:nvGrpSpPr>
        <xdr:cNvPr id="128" name="Agrupar 127">
          <a:extLst>
            <a:ext uri="{FF2B5EF4-FFF2-40B4-BE49-F238E27FC236}">
              <a16:creationId xmlns:a16="http://schemas.microsoft.com/office/drawing/2014/main" id="{00000000-0008-0000-1B00-000080000000}"/>
            </a:ext>
          </a:extLst>
        </xdr:cNvPr>
        <xdr:cNvGrpSpPr/>
      </xdr:nvGrpSpPr>
      <xdr:grpSpPr>
        <a:xfrm>
          <a:off x="4564125" y="1818303"/>
          <a:ext cx="1008000" cy="558000"/>
          <a:chOff x="47625" y="1104899"/>
          <a:chExt cx="1352967" cy="1057275"/>
        </a:xfrm>
        <a:blipFill dpi="0" rotWithShape="1">
          <a:blip xmlns:r="http://schemas.openxmlformats.org/officeDocument/2006/relationships" r:embed="rId17">
            <a:alphaModFix amt="23000"/>
          </a:blip>
          <a:srcRect/>
          <a:stretch>
            <a:fillRect/>
          </a:stretch>
        </a:blipFill>
      </xdr:grpSpPr>
      <xdr:sp macro="" textlink="">
        <xdr:nvSpPr>
          <xdr:cNvPr id="129" name="Retângulo: Cantos Arredondados 128">
            <a:extLst>
              <a:ext uri="{FF2B5EF4-FFF2-40B4-BE49-F238E27FC236}">
                <a16:creationId xmlns:a16="http://schemas.microsoft.com/office/drawing/2014/main" id="{00000000-0008-0000-1B00-000081000000}"/>
              </a:ext>
            </a:extLst>
          </xdr:cNvPr>
          <xdr:cNvSpPr/>
        </xdr:nvSpPr>
        <xdr:spPr>
          <a:xfrm>
            <a:off x="47625" y="1104899"/>
            <a:ext cx="1352967" cy="1057275"/>
          </a:xfrm>
          <a:prstGeom prst="roundRect">
            <a:avLst/>
          </a:prstGeom>
          <a:grpFill/>
          <a:ln>
            <a:solidFill>
              <a:srgbClr val="640000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800" b="1">
                <a:solidFill>
                  <a:schemeClr val="accent1">
                    <a:lumMod val="75000"/>
                  </a:schemeClr>
                </a:solidFill>
                <a:latin typeface="Calibri" panose="020F0502020204030204" pitchFamily="34" charset="0"/>
                <a:cs typeface="Calibri" panose="020F0502020204030204" pitchFamily="34" charset="0"/>
              </a:rPr>
              <a:t>Total a pagar</a:t>
            </a:r>
          </a:p>
        </xdr:txBody>
      </xdr:sp>
      <xdr:sp macro="" textlink="total_pagar">
        <xdr:nvSpPr>
          <xdr:cNvPr id="130" name="CaixaDeTexto 129">
            <a:extLst>
              <a:ext uri="{FF2B5EF4-FFF2-40B4-BE49-F238E27FC236}">
                <a16:creationId xmlns:a16="http://schemas.microsoft.com/office/drawing/2014/main" id="{00000000-0008-0000-1B00-000082000000}"/>
              </a:ext>
            </a:extLst>
          </xdr:cNvPr>
          <xdr:cNvSpPr txBox="1"/>
        </xdr:nvSpPr>
        <xdr:spPr>
          <a:xfrm>
            <a:off x="47625" y="1445034"/>
            <a:ext cx="1352967" cy="685801"/>
          </a:xfrm>
          <a:prstGeom prst="rect">
            <a:avLst/>
          </a:prstGeom>
          <a:grp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6FF95D3-793D-41D5-8529-8107BE6680EC}" type="TxLink">
              <a:rPr lang="en-US" sz="800" b="1" i="0" u="none" strike="noStrike">
                <a:solidFill>
                  <a:schemeClr val="accent6"/>
                </a:solidFill>
                <a:latin typeface="Calibri"/>
                <a:cs typeface="Calibri"/>
              </a:rPr>
              <a:pPr algn="ctr"/>
              <a:t> R$187.437,00 </a:t>
            </a:fld>
            <a:endParaRPr lang="pt-BR" sz="800" b="1">
              <a:solidFill>
                <a:schemeClr val="accent6"/>
              </a:solidFill>
            </a:endParaRPr>
          </a:p>
        </xdr:txBody>
      </xdr:sp>
    </xdr:grpSp>
    <xdr:clientData/>
  </xdr:twoCellAnchor>
  <xdr:twoCellAnchor editAs="absolute">
    <xdr:from>
      <xdr:col>7</xdr:col>
      <xdr:colOff>491086</xdr:colOff>
      <xdr:row>5</xdr:row>
      <xdr:rowOff>91954</xdr:rowOff>
    </xdr:from>
    <xdr:to>
      <xdr:col>16</xdr:col>
      <xdr:colOff>438149</xdr:colOff>
      <xdr:row>17</xdr:row>
      <xdr:rowOff>0</xdr:rowOff>
    </xdr:to>
    <xdr:grpSp>
      <xdr:nvGrpSpPr>
        <xdr:cNvPr id="45" name="Agrupar 44">
          <a:extLst>
            <a:ext uri="{FF2B5EF4-FFF2-40B4-BE49-F238E27FC236}">
              <a16:creationId xmlns:a16="http://schemas.microsoft.com/office/drawing/2014/main" id="{00000000-0008-0000-1B00-00002D000000}"/>
            </a:ext>
          </a:extLst>
        </xdr:cNvPr>
        <xdr:cNvGrpSpPr/>
      </xdr:nvGrpSpPr>
      <xdr:grpSpPr>
        <a:xfrm>
          <a:off x="6063211" y="1139704"/>
          <a:ext cx="5757313" cy="2260721"/>
          <a:chOff x="5283097" y="1094402"/>
          <a:chExt cx="5113990" cy="2801323"/>
        </a:xfrm>
        <a:solidFill>
          <a:schemeClr val="bg1"/>
        </a:solidFill>
      </xdr:grpSpPr>
      <xdr:sp macro="" textlink="">
        <xdr:nvSpPr>
          <xdr:cNvPr id="132" name="Retângulo: Cantos Arredondados 131">
            <a:extLst>
              <a:ext uri="{FF2B5EF4-FFF2-40B4-BE49-F238E27FC236}">
                <a16:creationId xmlns:a16="http://schemas.microsoft.com/office/drawing/2014/main" id="{00000000-0008-0000-1B00-000084000000}"/>
              </a:ext>
            </a:extLst>
          </xdr:cNvPr>
          <xdr:cNvSpPr/>
        </xdr:nvSpPr>
        <xdr:spPr>
          <a:xfrm>
            <a:off x="5283097" y="1094402"/>
            <a:ext cx="5113990" cy="2801323"/>
          </a:xfrm>
          <a:prstGeom prst="roundRect">
            <a:avLst/>
          </a:prstGeom>
          <a:grpFill/>
          <a:ln>
            <a:solidFill>
              <a:srgbClr val="640000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endParaRPr lang="en-US" b="1">
              <a:solidFill>
                <a:schemeClr val="accent1">
                  <a:lumMod val="75000"/>
                </a:schemeClr>
              </a:solidFill>
              <a:latin typeface="Calibri" panose="020F0502020204030204" pitchFamily="34" charset="0"/>
              <a:cs typeface="Calibri" panose="020F0502020204030204" pitchFamily="34" charset="0"/>
            </a:endParaRPr>
          </a:p>
        </xdr:txBody>
      </xdr:sp>
      <xdr:graphicFrame macro="">
        <xdr:nvGraphicFramePr>
          <xdr:cNvPr id="113" name="Gráfico 112">
            <a:extLst>
              <a:ext uri="{FF2B5EF4-FFF2-40B4-BE49-F238E27FC236}">
                <a16:creationId xmlns:a16="http://schemas.microsoft.com/office/drawing/2014/main" id="{00000000-0008-0000-1B00-000071000000}"/>
              </a:ext>
            </a:extLst>
          </xdr:cNvPr>
          <xdr:cNvGraphicFramePr>
            <a:graphicFrameLocks/>
          </xdr:cNvGraphicFramePr>
        </xdr:nvGraphicFramePr>
        <xdr:xfrm>
          <a:off x="5320262" y="1166003"/>
          <a:ext cx="5076825" cy="258634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</xdr:grpSp>
    <xdr:clientData/>
  </xdr:twoCellAnchor>
  <xdr:twoCellAnchor editAs="absolute">
    <xdr:from>
      <xdr:col>0</xdr:col>
      <xdr:colOff>0</xdr:colOff>
      <xdr:row>12</xdr:row>
      <xdr:rowOff>28575</xdr:rowOff>
    </xdr:from>
    <xdr:to>
      <xdr:col>7</xdr:col>
      <xdr:colOff>438150</xdr:colOff>
      <xdr:row>29</xdr:row>
      <xdr:rowOff>43054</xdr:rowOff>
    </xdr:to>
    <xdr:grpSp>
      <xdr:nvGrpSpPr>
        <xdr:cNvPr id="58" name="Agrupar 57">
          <a:extLst>
            <a:ext uri="{FF2B5EF4-FFF2-40B4-BE49-F238E27FC236}">
              <a16:creationId xmlns:a16="http://schemas.microsoft.com/office/drawing/2014/main" id="{00000000-0008-0000-1B00-00003A000000}"/>
            </a:ext>
          </a:extLst>
        </xdr:cNvPr>
        <xdr:cNvGrpSpPr/>
      </xdr:nvGrpSpPr>
      <xdr:grpSpPr>
        <a:xfrm>
          <a:off x="0" y="2476500"/>
          <a:ext cx="6010275" cy="3252979"/>
          <a:chOff x="38102" y="2505075"/>
          <a:chExt cx="5534023" cy="2812485"/>
        </a:xfrm>
      </xdr:grpSpPr>
      <xdr:sp macro="" textlink="">
        <xdr:nvSpPr>
          <xdr:cNvPr id="151" name="Retângulo: Cantos Arredondados 150">
            <a:extLst>
              <a:ext uri="{FF2B5EF4-FFF2-40B4-BE49-F238E27FC236}">
                <a16:creationId xmlns:a16="http://schemas.microsoft.com/office/drawing/2014/main" id="{00000000-0008-0000-1B00-000097000000}"/>
              </a:ext>
            </a:extLst>
          </xdr:cNvPr>
          <xdr:cNvSpPr/>
        </xdr:nvSpPr>
        <xdr:spPr>
          <a:xfrm>
            <a:off x="76200" y="2505075"/>
            <a:ext cx="5495925" cy="2800350"/>
          </a:xfrm>
          <a:prstGeom prst="roundRect">
            <a:avLst/>
          </a:prstGeom>
          <a:solidFill>
            <a:schemeClr val="bg1"/>
          </a:solidFill>
          <a:ln>
            <a:solidFill>
              <a:srgbClr val="640000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endParaRPr lang="en-US" b="1">
              <a:solidFill>
                <a:schemeClr val="accent1">
                  <a:lumMod val="75000"/>
                </a:schemeClr>
              </a:solidFill>
              <a:latin typeface="Calibri" panose="020F0502020204030204" pitchFamily="34" charset="0"/>
              <a:cs typeface="Calibri" panose="020F0502020204030204" pitchFamily="34" charset="0"/>
            </a:endParaRPr>
          </a:p>
        </xdr:txBody>
      </xdr:sp>
      <xdr:graphicFrame macro="">
        <xdr:nvGraphicFramePr>
          <xdr:cNvPr id="114" name="Gráfico 113">
            <a:extLst>
              <a:ext uri="{FF2B5EF4-FFF2-40B4-BE49-F238E27FC236}">
                <a16:creationId xmlns:a16="http://schemas.microsoft.com/office/drawing/2014/main" id="{00000000-0008-0000-1B00-000072000000}"/>
              </a:ext>
            </a:extLst>
          </xdr:cNvPr>
          <xdr:cNvGraphicFramePr>
            <a:graphicFrameLocks/>
          </xdr:cNvGraphicFramePr>
        </xdr:nvGraphicFramePr>
        <xdr:xfrm>
          <a:off x="38102" y="2555310"/>
          <a:ext cx="5486398" cy="27622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9"/>
          </a:graphicData>
        </a:graphic>
      </xdr:graphicFrame>
    </xdr:grpSp>
    <xdr:clientData/>
  </xdr:twoCellAnchor>
  <xdr:twoCellAnchor editAs="absolute">
    <xdr:from>
      <xdr:col>7</xdr:col>
      <xdr:colOff>552450</xdr:colOff>
      <xdr:row>17</xdr:row>
      <xdr:rowOff>34804</xdr:rowOff>
    </xdr:from>
    <xdr:to>
      <xdr:col>16</xdr:col>
      <xdr:colOff>499513</xdr:colOff>
      <xdr:row>29</xdr:row>
      <xdr:rowOff>9525</xdr:rowOff>
    </xdr:to>
    <xdr:grpSp>
      <xdr:nvGrpSpPr>
        <xdr:cNvPr id="152" name="Agrupar 151">
          <a:extLst>
            <a:ext uri="{FF2B5EF4-FFF2-40B4-BE49-F238E27FC236}">
              <a16:creationId xmlns:a16="http://schemas.microsoft.com/office/drawing/2014/main" id="{00000000-0008-0000-1B00-000098000000}"/>
            </a:ext>
          </a:extLst>
        </xdr:cNvPr>
        <xdr:cNvGrpSpPr/>
      </xdr:nvGrpSpPr>
      <xdr:grpSpPr>
        <a:xfrm>
          <a:off x="6124575" y="3435229"/>
          <a:ext cx="5757313" cy="2260721"/>
          <a:chOff x="5283097" y="1094402"/>
          <a:chExt cx="5113990" cy="2801323"/>
        </a:xfrm>
      </xdr:grpSpPr>
      <xdr:sp macro="" textlink="">
        <xdr:nvSpPr>
          <xdr:cNvPr id="154" name="Retângulo: Cantos Arredondados 153">
            <a:extLst>
              <a:ext uri="{FF2B5EF4-FFF2-40B4-BE49-F238E27FC236}">
                <a16:creationId xmlns:a16="http://schemas.microsoft.com/office/drawing/2014/main" id="{00000000-0008-0000-1B00-00009A000000}"/>
              </a:ext>
            </a:extLst>
          </xdr:cNvPr>
          <xdr:cNvSpPr/>
        </xdr:nvSpPr>
        <xdr:spPr>
          <a:xfrm>
            <a:off x="5283097" y="1094402"/>
            <a:ext cx="5113990" cy="2801323"/>
          </a:xfrm>
          <a:prstGeom prst="roundRect">
            <a:avLst/>
          </a:prstGeom>
          <a:solidFill>
            <a:schemeClr val="bg1"/>
          </a:solidFill>
          <a:ln>
            <a:solidFill>
              <a:srgbClr val="640000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endParaRPr lang="en-US" b="1">
              <a:solidFill>
                <a:schemeClr val="accent1">
                  <a:lumMod val="75000"/>
                </a:schemeClr>
              </a:solidFill>
              <a:latin typeface="Calibri" panose="020F0502020204030204" pitchFamily="34" charset="0"/>
              <a:cs typeface="Calibri" panose="020F0502020204030204" pitchFamily="34" charset="0"/>
            </a:endParaRPr>
          </a:p>
        </xdr:txBody>
      </xdr:sp>
      <xdr:graphicFrame macro="">
        <xdr:nvGraphicFramePr>
          <xdr:cNvPr id="153" name="Gráfico 152">
            <a:extLst>
              <a:ext uri="{FF2B5EF4-FFF2-40B4-BE49-F238E27FC236}">
                <a16:creationId xmlns:a16="http://schemas.microsoft.com/office/drawing/2014/main" id="{00000000-0008-0000-1B00-000099000000}"/>
              </a:ext>
            </a:extLst>
          </xdr:cNvPr>
          <xdr:cNvGraphicFramePr>
            <a:graphicFrameLocks/>
          </xdr:cNvGraphicFramePr>
        </xdr:nvGraphicFramePr>
        <xdr:xfrm>
          <a:off x="5320262" y="1166003"/>
          <a:ext cx="5076825" cy="258634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0"/>
          </a:graphicData>
        </a:graphic>
      </xdr:graphicFrame>
    </xdr:grpSp>
    <xdr:clientData/>
  </xdr:twoCellAnchor>
  <xdr:twoCellAnchor>
    <xdr:from>
      <xdr:col>3</xdr:col>
      <xdr:colOff>800100</xdr:colOff>
      <xdr:row>5</xdr:row>
      <xdr:rowOff>149737</xdr:rowOff>
    </xdr:from>
    <xdr:to>
      <xdr:col>3</xdr:col>
      <xdr:colOff>800100</xdr:colOff>
      <xdr:row>11</xdr:row>
      <xdr:rowOff>0</xdr:rowOff>
    </xdr:to>
    <xdr:cxnSp macro="">
      <xdr:nvCxnSpPr>
        <xdr:cNvPr id="156" name="Conector reto 155">
          <a:extLst>
            <a:ext uri="{FF2B5EF4-FFF2-40B4-BE49-F238E27FC236}">
              <a16:creationId xmlns:a16="http://schemas.microsoft.com/office/drawing/2014/main" id="{00000000-0008-0000-1B00-00009C000000}"/>
            </a:ext>
          </a:extLst>
        </xdr:cNvPr>
        <xdr:cNvCxnSpPr/>
      </xdr:nvCxnSpPr>
      <xdr:spPr>
        <a:xfrm>
          <a:off x="3190875" y="1197487"/>
          <a:ext cx="0" cy="1059938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41387</xdr:colOff>
      <xdr:row>3</xdr:row>
      <xdr:rowOff>95250</xdr:rowOff>
    </xdr:from>
    <xdr:to>
      <xdr:col>6</xdr:col>
      <xdr:colOff>279513</xdr:colOff>
      <xdr:row>5</xdr:row>
      <xdr:rowOff>9525</xdr:rowOff>
    </xdr:to>
    <xdr:grpSp>
      <xdr:nvGrpSpPr>
        <xdr:cNvPr id="160" name="Agrupar 159">
          <a:extLst>
            <a:ext uri="{FF2B5EF4-FFF2-40B4-BE49-F238E27FC236}">
              <a16:creationId xmlns:a16="http://schemas.microsoft.com/office/drawing/2014/main" id="{00000000-0008-0000-1B00-0000A0000000}"/>
            </a:ext>
          </a:extLst>
        </xdr:cNvPr>
        <xdr:cNvGrpSpPr/>
      </xdr:nvGrpSpPr>
      <xdr:grpSpPr>
        <a:xfrm>
          <a:off x="3356087" y="723900"/>
          <a:ext cx="1571626" cy="333375"/>
          <a:chOff x="3339061" y="714375"/>
          <a:chExt cx="1571626" cy="333375"/>
        </a:xfrm>
      </xdr:grpSpPr>
      <xdr:sp macro="[0]!grafico_fluxo" textlink="">
        <xdr:nvSpPr>
          <xdr:cNvPr id="161" name="Retângulo: Cantos Arredondados 160">
            <a:extLst>
              <a:ext uri="{FF2B5EF4-FFF2-40B4-BE49-F238E27FC236}">
                <a16:creationId xmlns:a16="http://schemas.microsoft.com/office/drawing/2014/main" id="{00000000-0008-0000-1B00-0000A1000000}"/>
              </a:ext>
            </a:extLst>
          </xdr:cNvPr>
          <xdr:cNvSpPr>
            <a:spLocks/>
          </xdr:cNvSpPr>
        </xdr:nvSpPr>
        <xdr:spPr>
          <a:xfrm>
            <a:off x="3339061" y="749971"/>
            <a:ext cx="1571626" cy="270711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 b="1" u="none" baseline="0">
                <a:solidFill>
                  <a:schemeClr val="tx1"/>
                </a:solidFill>
                <a:latin typeface="+mn-lt"/>
                <a:ea typeface="+mn-ea"/>
                <a:cs typeface="+mn-cs"/>
              </a:rPr>
              <a:t>         </a:t>
            </a:r>
            <a:r>
              <a:rPr lang="pt-BR" sz="1100" b="1" u="sng" baseline="0">
                <a:solidFill>
                  <a:schemeClr val="tx1"/>
                </a:solidFill>
                <a:latin typeface="+mn-lt"/>
                <a:ea typeface="+mn-ea"/>
                <a:cs typeface="+mn-cs"/>
              </a:rPr>
              <a:t>Fluxo Caixa</a:t>
            </a:r>
            <a:r>
              <a:rPr lang="pt-BR" sz="1100" b="1" u="none" baseline="0">
                <a:solidFill>
                  <a:schemeClr val="tx1"/>
                </a:solidFill>
                <a:latin typeface="+mn-lt"/>
                <a:ea typeface="+mn-ea"/>
                <a:cs typeface="+mn-cs"/>
              </a:rPr>
              <a:t> </a:t>
            </a:r>
          </a:p>
        </xdr:txBody>
      </xdr:sp>
      <xdr:pic macro="[0]!grafico_fluxo">
        <xdr:nvPicPr>
          <xdr:cNvPr id="162" name="Gráfico 161" descr="Registrar">
            <a:extLst>
              <a:ext uri="{FF2B5EF4-FFF2-40B4-BE49-F238E27FC236}">
                <a16:creationId xmlns:a16="http://schemas.microsoft.com/office/drawing/2014/main" id="{00000000-0008-0000-1B00-0000A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2"/>
              </a:ext>
            </a:extLst>
          </a:blip>
          <a:stretch>
            <a:fillRect/>
          </a:stretch>
        </xdr:blipFill>
        <xdr:spPr>
          <a:xfrm>
            <a:off x="3467100" y="714375"/>
            <a:ext cx="333375" cy="333375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5</xdr:row>
          <xdr:rowOff>228600</xdr:rowOff>
        </xdr:from>
        <xdr:to>
          <xdr:col>1</xdr:col>
          <xdr:colOff>219075</xdr:colOff>
          <xdr:row>7</xdr:row>
          <xdr:rowOff>19050</xdr:rowOff>
        </xdr:to>
        <xdr:sp macro="" textlink="">
          <xdr:nvSpPr>
            <xdr:cNvPr id="40967" name="Drop Dow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1B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0</xdr:col>
      <xdr:colOff>19050</xdr:colOff>
      <xdr:row>0</xdr:row>
      <xdr:rowOff>95250</xdr:rowOff>
    </xdr:from>
    <xdr:to>
      <xdr:col>2</xdr:col>
      <xdr:colOff>245904</xdr:colOff>
      <xdr:row>4</xdr:row>
      <xdr:rowOff>65839</xdr:rowOff>
    </xdr:to>
    <xdr:grpSp>
      <xdr:nvGrpSpPr>
        <xdr:cNvPr id="67" name="Agrupar 66">
          <a:extLst>
            <a:ext uri="{FF2B5EF4-FFF2-40B4-BE49-F238E27FC236}">
              <a16:creationId xmlns:a16="http://schemas.microsoft.com/office/drawing/2014/main" id="{00000000-0008-0000-1B00-000043000000}"/>
            </a:ext>
          </a:extLst>
        </xdr:cNvPr>
        <xdr:cNvGrpSpPr/>
      </xdr:nvGrpSpPr>
      <xdr:grpSpPr>
        <a:xfrm>
          <a:off x="19050" y="95250"/>
          <a:ext cx="1693704" cy="808789"/>
          <a:chOff x="1519281" y="1759058"/>
          <a:chExt cx="8754120" cy="1738273"/>
        </a:xfrm>
      </xdr:grpSpPr>
      <xdr:sp macro="" textlink="">
        <xdr:nvSpPr>
          <xdr:cNvPr id="68" name="Retângulo 67">
            <a:extLst>
              <a:ext uri="{FF2B5EF4-FFF2-40B4-BE49-F238E27FC236}">
                <a16:creationId xmlns:a16="http://schemas.microsoft.com/office/drawing/2014/main" id="{00000000-0008-0000-1B00-000044000000}"/>
              </a:ext>
            </a:extLst>
          </xdr:cNvPr>
          <xdr:cNvSpPr/>
        </xdr:nvSpPr>
        <xdr:spPr>
          <a:xfrm>
            <a:off x="3959188" y="1759058"/>
            <a:ext cx="4480405" cy="576593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marL="0" indent="0" algn="ctr"/>
            <a:r>
              <a:rPr lang="pt-BR" sz="1050" b="1" cap="none" spc="0">
                <a:ln w="10160">
                  <a:noFill/>
                  <a:prstDash val="solid"/>
                </a:ln>
                <a:solidFill>
                  <a:schemeClr val="bg1">
                    <a:lumMod val="65000"/>
                  </a:schemeClr>
                </a:solidFill>
                <a:effectLst>
                  <a:outerShdw blurRad="38100" dist="22860" dir="5400000" algn="tl" rotWithShape="0">
                    <a:srgbClr val="000000">
                      <a:alpha val="30000"/>
                    </a:srgbClr>
                  </a:outerShdw>
                </a:effectLst>
                <a:latin typeface="Teutonic No3" panose="02000000000000000000" pitchFamily="2" charset="0"/>
                <a:ea typeface="+mn-ea"/>
                <a:cs typeface="+mn-cs"/>
              </a:rPr>
              <a:t>Confeccoes</a:t>
            </a:r>
            <a:endParaRPr lang="pt-BR" sz="3200" b="1" cap="none" spc="0">
              <a:ln w="10160">
                <a:noFill/>
                <a:prstDash val="solid"/>
              </a:ln>
              <a:solidFill>
                <a:schemeClr val="bg1">
                  <a:lumMod val="65000"/>
                </a:schemeClr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Teutonic No3" panose="02000000000000000000" pitchFamily="2" charset="0"/>
              <a:ea typeface="+mn-ea"/>
              <a:cs typeface="+mn-cs"/>
            </a:endParaRPr>
          </a:p>
        </xdr:txBody>
      </xdr:sp>
      <xdr:sp macro="" textlink="">
        <xdr:nvSpPr>
          <xdr:cNvPr id="69" name="Retângulo 68">
            <a:extLst>
              <a:ext uri="{FF2B5EF4-FFF2-40B4-BE49-F238E27FC236}">
                <a16:creationId xmlns:a16="http://schemas.microsoft.com/office/drawing/2014/main" id="{00000000-0008-0000-1B00-000045000000}"/>
              </a:ext>
            </a:extLst>
          </xdr:cNvPr>
          <xdr:cNvSpPr/>
        </xdr:nvSpPr>
        <xdr:spPr>
          <a:xfrm>
            <a:off x="1519281" y="2147080"/>
            <a:ext cx="8754120" cy="1350251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3200" b="1" cap="none" spc="0">
                <a:ln w="10160">
                  <a:noFill/>
                  <a:prstDash val="solid"/>
                </a:ln>
                <a:solidFill>
                  <a:schemeClr val="bg1">
                    <a:lumMod val="65000"/>
                  </a:schemeClr>
                </a:solidFill>
                <a:effectLst>
                  <a:outerShdw blurRad="38100" dist="22860" dir="5400000" algn="tl" rotWithShape="0">
                    <a:srgbClr val="000000">
                      <a:alpha val="30000"/>
                    </a:srgbClr>
                  </a:outerShdw>
                </a:effectLst>
                <a:latin typeface="Teutonic No3" panose="02000000000000000000" pitchFamily="2" charset="0"/>
              </a:rPr>
              <a:t>Dedicar</a:t>
            </a:r>
            <a:endParaRPr lang="pt-BR" sz="4000" b="1" cap="none" spc="0">
              <a:ln w="10160">
                <a:noFill/>
                <a:prstDash val="solid"/>
              </a:ln>
              <a:solidFill>
                <a:schemeClr val="bg1">
                  <a:lumMod val="65000"/>
                </a:schemeClr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Teutonic No3" panose="02000000000000000000" pitchFamily="2" charset="0"/>
            </a:endParaRPr>
          </a:p>
        </xdr:txBody>
      </xdr:sp>
    </xdr:grpSp>
    <xdr:clientData/>
  </xdr:twoCellAnchor>
  <xdr:twoCellAnchor editAs="absolute">
    <xdr:from>
      <xdr:col>15</xdr:col>
      <xdr:colOff>142875</xdr:colOff>
      <xdr:row>0</xdr:row>
      <xdr:rowOff>47625</xdr:rowOff>
    </xdr:from>
    <xdr:to>
      <xdr:col>16</xdr:col>
      <xdr:colOff>361950</xdr:colOff>
      <xdr:row>3</xdr:row>
      <xdr:rowOff>57150</xdr:rowOff>
    </xdr:to>
    <xdr:grpSp>
      <xdr:nvGrpSpPr>
        <xdr:cNvPr id="70" name="Agrupar 69">
          <a:extLst>
            <a:ext uri="{FF2B5EF4-FFF2-40B4-BE49-F238E27FC236}">
              <a16:creationId xmlns:a16="http://schemas.microsoft.com/office/drawing/2014/main" id="{00000000-0008-0000-1B00-000046000000}"/>
            </a:ext>
          </a:extLst>
        </xdr:cNvPr>
        <xdr:cNvGrpSpPr/>
      </xdr:nvGrpSpPr>
      <xdr:grpSpPr>
        <a:xfrm>
          <a:off x="10753725" y="47625"/>
          <a:ext cx="990600" cy="638175"/>
          <a:chOff x="10797137" y="47625"/>
          <a:chExt cx="990600" cy="638175"/>
        </a:xfrm>
      </xdr:grpSpPr>
      <xdr:sp macro="[0]!producao" textlink="">
        <xdr:nvSpPr>
          <xdr:cNvPr id="71" name="Retângulo: Cantos Arredondados 70">
            <a:extLst>
              <a:ext uri="{FF2B5EF4-FFF2-40B4-BE49-F238E27FC236}">
                <a16:creationId xmlns:a16="http://schemas.microsoft.com/office/drawing/2014/main" id="{00000000-0008-0000-1B00-000047000000}"/>
              </a:ext>
            </a:extLst>
          </xdr:cNvPr>
          <xdr:cNvSpPr>
            <a:spLocks/>
          </xdr:cNvSpPr>
        </xdr:nvSpPr>
        <xdr:spPr>
          <a:xfrm>
            <a:off x="10797137" y="47625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Produção</a:t>
            </a:r>
          </a:p>
        </xdr:txBody>
      </xdr:sp>
      <xdr:pic macro="[0]!producao">
        <xdr:nvPicPr>
          <xdr:cNvPr id="72" name="Imagem 71">
            <a:extLst>
              <a:ext uri="{FF2B5EF4-FFF2-40B4-BE49-F238E27FC236}">
                <a16:creationId xmlns:a16="http://schemas.microsoft.com/office/drawing/2014/main" id="{00000000-0008-0000-1B00-00004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24">
                    <a14:imgEffect>
                      <a14:colorTemperature colorTemp="8284"/>
                    </a14:imgEffect>
                    <a14:imgEffect>
                      <a14:brightnessContrast bright="35000" contrast="4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10978486" y="104776"/>
            <a:ext cx="661064" cy="352424"/>
          </a:xfrm>
          <a:prstGeom prst="rect">
            <a:avLst/>
          </a:prstGeom>
          <a:noFill/>
          <a:ln>
            <a:noFill/>
          </a:ln>
        </xdr:spPr>
      </xdr:pic>
    </xdr:grp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19050</xdr:rowOff>
    </xdr:from>
    <xdr:to>
      <xdr:col>20</xdr:col>
      <xdr:colOff>219075</xdr:colOff>
      <xdr:row>1048576</xdr:row>
      <xdr:rowOff>38100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SpPr>
          <a:spLocks noChangeAspect="1"/>
        </xdr:cNvSpPr>
      </xdr:nvSpPr>
      <xdr:spPr>
        <a:xfrm>
          <a:off x="0" y="19050"/>
          <a:ext cx="12153900" cy="65913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tile tx="0" ty="0" sx="100000" sy="100000" flip="none" algn="tl"/>
        </a:blip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20</xdr:col>
      <xdr:colOff>186284</xdr:colOff>
      <xdr:row>5</xdr:row>
      <xdr:rowOff>9525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00000000-0008-0000-1E00-000014000000}"/>
            </a:ext>
          </a:extLst>
        </xdr:cNvPr>
        <xdr:cNvGrpSpPr/>
      </xdr:nvGrpSpPr>
      <xdr:grpSpPr>
        <a:xfrm>
          <a:off x="0" y="0"/>
          <a:ext cx="12121109" cy="1057275"/>
          <a:chOff x="0" y="0"/>
          <a:chExt cx="12121109" cy="1057275"/>
        </a:xfrm>
        <a:solidFill>
          <a:srgbClr val="002060"/>
        </a:solidFill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00000000-0008-0000-1E00-000003000000}"/>
              </a:ext>
            </a:extLst>
          </xdr:cNvPr>
          <xdr:cNvSpPr>
            <a:spLocks noChangeAspect="1"/>
          </xdr:cNvSpPr>
        </xdr:nvSpPr>
        <xdr:spPr>
          <a:xfrm>
            <a:off x="0" y="0"/>
            <a:ext cx="11744324" cy="1057275"/>
          </a:xfrm>
          <a:prstGeom prst="rect">
            <a:avLst/>
          </a:prstGeom>
          <a:grp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4" name="Fluxograma: Atraso 3">
            <a:extLst>
              <a:ext uri="{FF2B5EF4-FFF2-40B4-BE49-F238E27FC236}">
                <a16:creationId xmlns:a16="http://schemas.microsoft.com/office/drawing/2014/main" id="{00000000-0008-0000-1E00-000004000000}"/>
              </a:ext>
            </a:extLst>
          </xdr:cNvPr>
          <xdr:cNvSpPr>
            <a:spLocks noChangeAspect="1"/>
          </xdr:cNvSpPr>
        </xdr:nvSpPr>
        <xdr:spPr>
          <a:xfrm>
            <a:off x="11744324" y="0"/>
            <a:ext cx="376785" cy="1047750"/>
          </a:xfrm>
          <a:prstGeom prst="flowChartDelay">
            <a:avLst/>
          </a:prstGeom>
          <a:grp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 editAs="absolute">
    <xdr:from>
      <xdr:col>3</xdr:col>
      <xdr:colOff>81512</xdr:colOff>
      <xdr:row>0</xdr:row>
      <xdr:rowOff>38099</xdr:rowOff>
    </xdr:from>
    <xdr:to>
      <xdr:col>4</xdr:col>
      <xdr:colOff>462512</xdr:colOff>
      <xdr:row>3</xdr:row>
      <xdr:rowOff>47624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00000000-0008-0000-1E00-000005000000}"/>
            </a:ext>
          </a:extLst>
        </xdr:cNvPr>
        <xdr:cNvGrpSpPr>
          <a:grpSpLocks noChangeAspect="1"/>
        </xdr:cNvGrpSpPr>
      </xdr:nvGrpSpPr>
      <xdr:grpSpPr>
        <a:xfrm>
          <a:off x="1910312" y="38099"/>
          <a:ext cx="990600" cy="638175"/>
          <a:chOff x="1843637" y="38099"/>
          <a:chExt cx="990600" cy="638175"/>
        </a:xfrm>
      </xdr:grpSpPr>
      <xdr:sp macro="[0]!menu_1" textlink="">
        <xdr:nvSpPr>
          <xdr:cNvPr id="6" name="Retângulo: Cantos Arredondados 5">
            <a:extLst>
              <a:ext uri="{FF2B5EF4-FFF2-40B4-BE49-F238E27FC236}">
                <a16:creationId xmlns:a16="http://schemas.microsoft.com/office/drawing/2014/main" id="{00000000-0008-0000-1E00-000006000000}"/>
              </a:ext>
            </a:extLst>
          </xdr:cNvPr>
          <xdr:cNvSpPr>
            <a:spLocks/>
          </xdr:cNvSpPr>
        </xdr:nvSpPr>
        <xdr:spPr>
          <a:xfrm>
            <a:off x="1843637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Menu</a:t>
            </a:r>
          </a:p>
        </xdr:txBody>
      </xdr:sp>
      <xdr:pic macro="[0]!menu_1">
        <xdr:nvPicPr>
          <xdr:cNvPr id="7" name="Gráfico 6" descr="Início com preenchimento sólido">
            <a:extLst>
              <a:ext uri="{FF2B5EF4-FFF2-40B4-BE49-F238E27FC236}">
                <a16:creationId xmlns:a16="http://schemas.microsoft.com/office/drawing/2014/main" id="{00000000-0008-0000-1E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105536" y="38100"/>
            <a:ext cx="504000" cy="369976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510136</xdr:colOff>
      <xdr:row>0</xdr:row>
      <xdr:rowOff>57150</xdr:rowOff>
    </xdr:from>
    <xdr:to>
      <xdr:col>2</xdr:col>
      <xdr:colOff>510136</xdr:colOff>
      <xdr:row>2</xdr:row>
      <xdr:rowOff>159000</xdr:rowOff>
    </xdr:to>
    <xdr:cxnSp macro="">
      <xdr:nvCxnSpPr>
        <xdr:cNvPr id="8" name="Conector reto 7">
          <a:extLst>
            <a:ext uri="{FF2B5EF4-FFF2-40B4-BE49-F238E27FC236}">
              <a16:creationId xmlns:a16="http://schemas.microsoft.com/office/drawing/2014/main" id="{00000000-0008-0000-1E00-000008000000}"/>
            </a:ext>
          </a:extLst>
        </xdr:cNvPr>
        <xdr:cNvCxnSpPr>
          <a:cxnSpLocks noChangeAspect="1"/>
        </xdr:cNvCxnSpPr>
      </xdr:nvCxnSpPr>
      <xdr:spPr>
        <a:xfrm>
          <a:off x="1729336" y="57150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5311</xdr:colOff>
      <xdr:row>0</xdr:row>
      <xdr:rowOff>66675</xdr:rowOff>
    </xdr:from>
    <xdr:to>
      <xdr:col>5</xdr:col>
      <xdr:colOff>5311</xdr:colOff>
      <xdr:row>2</xdr:row>
      <xdr:rowOff>168525</xdr:rowOff>
    </xdr:to>
    <xdr:cxnSp macro="">
      <xdr:nvCxnSpPr>
        <xdr:cNvPr id="9" name="Conector reto 8">
          <a:extLst>
            <a:ext uri="{FF2B5EF4-FFF2-40B4-BE49-F238E27FC236}">
              <a16:creationId xmlns:a16="http://schemas.microsoft.com/office/drawing/2014/main" id="{00000000-0008-0000-1E00-000009000000}"/>
            </a:ext>
          </a:extLst>
        </xdr:cNvPr>
        <xdr:cNvCxnSpPr>
          <a:cxnSpLocks noChangeAspect="1"/>
        </xdr:cNvCxnSpPr>
      </xdr:nvCxnSpPr>
      <xdr:spPr>
        <a:xfrm>
          <a:off x="3053311" y="66675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7</xdr:col>
      <xdr:colOff>548236</xdr:colOff>
      <xdr:row>0</xdr:row>
      <xdr:rowOff>66675</xdr:rowOff>
    </xdr:from>
    <xdr:to>
      <xdr:col>7</xdr:col>
      <xdr:colOff>548236</xdr:colOff>
      <xdr:row>2</xdr:row>
      <xdr:rowOff>187575</xdr:rowOff>
    </xdr:to>
    <xdr:cxnSp macro="">
      <xdr:nvCxnSpPr>
        <xdr:cNvPr id="10" name="Conector reto 9">
          <a:extLst>
            <a:ext uri="{FF2B5EF4-FFF2-40B4-BE49-F238E27FC236}">
              <a16:creationId xmlns:a16="http://schemas.microsoft.com/office/drawing/2014/main" id="{00000000-0008-0000-1E00-00000A000000}"/>
            </a:ext>
          </a:extLst>
        </xdr:cNvPr>
        <xdr:cNvCxnSpPr>
          <a:cxnSpLocks noChangeAspect="1"/>
        </xdr:cNvCxnSpPr>
      </xdr:nvCxnSpPr>
      <xdr:spPr>
        <a:xfrm>
          <a:off x="4558261" y="66675"/>
          <a:ext cx="0" cy="54000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224386</xdr:colOff>
      <xdr:row>0</xdr:row>
      <xdr:rowOff>66675</xdr:rowOff>
    </xdr:from>
    <xdr:to>
      <xdr:col>10</xdr:col>
      <xdr:colOff>224386</xdr:colOff>
      <xdr:row>2</xdr:row>
      <xdr:rowOff>168525</xdr:rowOff>
    </xdr:to>
    <xdr:cxnSp macro="">
      <xdr:nvCxnSpPr>
        <xdr:cNvPr id="11" name="Conector reto 10">
          <a:extLst>
            <a:ext uri="{FF2B5EF4-FFF2-40B4-BE49-F238E27FC236}">
              <a16:creationId xmlns:a16="http://schemas.microsoft.com/office/drawing/2014/main" id="{00000000-0008-0000-1E00-00000B000000}"/>
            </a:ext>
          </a:extLst>
        </xdr:cNvPr>
        <xdr:cNvCxnSpPr>
          <a:cxnSpLocks noChangeAspect="1"/>
        </xdr:cNvCxnSpPr>
      </xdr:nvCxnSpPr>
      <xdr:spPr>
        <a:xfrm>
          <a:off x="6063211" y="66675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529186</xdr:colOff>
      <xdr:row>0</xdr:row>
      <xdr:rowOff>66675</xdr:rowOff>
    </xdr:from>
    <xdr:to>
      <xdr:col>12</xdr:col>
      <xdr:colOff>529186</xdr:colOff>
      <xdr:row>2</xdr:row>
      <xdr:rowOff>168525</xdr:rowOff>
    </xdr:to>
    <xdr:cxnSp macro="">
      <xdr:nvCxnSpPr>
        <xdr:cNvPr id="12" name="Conector reto 11">
          <a:extLst>
            <a:ext uri="{FF2B5EF4-FFF2-40B4-BE49-F238E27FC236}">
              <a16:creationId xmlns:a16="http://schemas.microsoft.com/office/drawing/2014/main" id="{00000000-0008-0000-1E00-00000C000000}"/>
            </a:ext>
          </a:extLst>
        </xdr:cNvPr>
        <xdr:cNvCxnSpPr>
          <a:cxnSpLocks noChangeAspect="1"/>
        </xdr:cNvCxnSpPr>
      </xdr:nvCxnSpPr>
      <xdr:spPr>
        <a:xfrm>
          <a:off x="7587211" y="66675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205336</xdr:colOff>
      <xdr:row>0</xdr:row>
      <xdr:rowOff>66675</xdr:rowOff>
    </xdr:from>
    <xdr:to>
      <xdr:col>15</xdr:col>
      <xdr:colOff>205336</xdr:colOff>
      <xdr:row>2</xdr:row>
      <xdr:rowOff>168525</xdr:rowOff>
    </xdr:to>
    <xdr:cxnSp macro="">
      <xdr:nvCxnSpPr>
        <xdr:cNvPr id="13" name="Conector reto 12">
          <a:extLst>
            <a:ext uri="{FF2B5EF4-FFF2-40B4-BE49-F238E27FC236}">
              <a16:creationId xmlns:a16="http://schemas.microsoft.com/office/drawing/2014/main" id="{00000000-0008-0000-1E00-00000D000000}"/>
            </a:ext>
          </a:extLst>
        </xdr:cNvPr>
        <xdr:cNvCxnSpPr>
          <a:cxnSpLocks noChangeAspect="1"/>
        </xdr:cNvCxnSpPr>
      </xdr:nvCxnSpPr>
      <xdr:spPr>
        <a:xfrm>
          <a:off x="9092161" y="66675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272012</xdr:colOff>
      <xdr:row>0</xdr:row>
      <xdr:rowOff>38099</xdr:rowOff>
    </xdr:from>
    <xdr:to>
      <xdr:col>7</xdr:col>
      <xdr:colOff>300587</xdr:colOff>
      <xdr:row>3</xdr:row>
      <xdr:rowOff>47624</xdr:rowOff>
    </xdr:to>
    <xdr:grpSp>
      <xdr:nvGrpSpPr>
        <xdr:cNvPr id="14" name="Agrupar 13">
          <a:extLst>
            <a:ext uri="{FF2B5EF4-FFF2-40B4-BE49-F238E27FC236}">
              <a16:creationId xmlns:a16="http://schemas.microsoft.com/office/drawing/2014/main" id="{00000000-0008-0000-1E00-00000E000000}"/>
            </a:ext>
          </a:extLst>
        </xdr:cNvPr>
        <xdr:cNvGrpSpPr>
          <a:grpSpLocks noChangeAspect="1"/>
        </xdr:cNvGrpSpPr>
      </xdr:nvGrpSpPr>
      <xdr:grpSpPr>
        <a:xfrm>
          <a:off x="3320012" y="38099"/>
          <a:ext cx="990600" cy="638175"/>
          <a:chOff x="3320012" y="38099"/>
          <a:chExt cx="990600" cy="638175"/>
        </a:xfrm>
      </xdr:grpSpPr>
      <xdr:sp macro="[0]!menu_2" textlink="">
        <xdr:nvSpPr>
          <xdr:cNvPr id="15" name="Retângulo: Cantos Arredondados 14">
            <a:extLst>
              <a:ext uri="{FF2B5EF4-FFF2-40B4-BE49-F238E27FC236}">
                <a16:creationId xmlns:a16="http://schemas.microsoft.com/office/drawing/2014/main" id="{00000000-0008-0000-1E00-00000F000000}"/>
              </a:ext>
            </a:extLst>
          </xdr:cNvPr>
          <xdr:cNvSpPr>
            <a:spLocks/>
          </xdr:cNvSpPr>
        </xdr:nvSpPr>
        <xdr:spPr>
          <a:xfrm>
            <a:off x="3320012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Cadastro</a:t>
            </a:r>
          </a:p>
        </xdr:txBody>
      </xdr:sp>
      <xdr:pic macro="[0]!menu_2">
        <xdr:nvPicPr>
          <xdr:cNvPr id="16" name="Gráfico 15" descr="Ciclo com pessoas com preenchimento sólido">
            <a:extLst>
              <a:ext uri="{FF2B5EF4-FFF2-40B4-BE49-F238E27FC236}">
                <a16:creationId xmlns:a16="http://schemas.microsoft.com/office/drawing/2014/main" id="{00000000-0008-0000-1E00-000010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3577186" y="38100"/>
            <a:ext cx="504000" cy="370651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205337</xdr:colOff>
      <xdr:row>0</xdr:row>
      <xdr:rowOff>38099</xdr:rowOff>
    </xdr:from>
    <xdr:to>
      <xdr:col>9</xdr:col>
      <xdr:colOff>586337</xdr:colOff>
      <xdr:row>3</xdr:row>
      <xdr:rowOff>47624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00000000-0008-0000-1E00-000011000000}"/>
            </a:ext>
          </a:extLst>
        </xdr:cNvPr>
        <xdr:cNvGrpSpPr>
          <a:grpSpLocks noChangeAspect="1"/>
        </xdr:cNvGrpSpPr>
      </xdr:nvGrpSpPr>
      <xdr:grpSpPr>
        <a:xfrm>
          <a:off x="4824962" y="38099"/>
          <a:ext cx="990600" cy="638175"/>
          <a:chOff x="4824962" y="38099"/>
          <a:chExt cx="990600" cy="638175"/>
        </a:xfrm>
      </xdr:grpSpPr>
      <xdr:sp macro="[0]!relatorios" textlink="">
        <xdr:nvSpPr>
          <xdr:cNvPr id="18" name="Retângulo: Cantos Arredondados 17">
            <a:extLst>
              <a:ext uri="{FF2B5EF4-FFF2-40B4-BE49-F238E27FC236}">
                <a16:creationId xmlns:a16="http://schemas.microsoft.com/office/drawing/2014/main" id="{00000000-0008-0000-1E00-000012000000}"/>
              </a:ext>
            </a:extLst>
          </xdr:cNvPr>
          <xdr:cNvSpPr>
            <a:spLocks/>
          </xdr:cNvSpPr>
        </xdr:nvSpPr>
        <xdr:spPr>
          <a:xfrm>
            <a:off x="4824962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Relatórios</a:t>
            </a:r>
          </a:p>
        </xdr:txBody>
      </xdr:sp>
      <xdr:pic macro="[0]!relatorios">
        <xdr:nvPicPr>
          <xdr:cNvPr id="19" name="Gráfico 18" descr="Pesquisa com preenchimento sólido">
            <a:extLst>
              <a:ext uri="{FF2B5EF4-FFF2-40B4-BE49-F238E27FC236}">
                <a16:creationId xmlns:a16="http://schemas.microsoft.com/office/drawing/2014/main" id="{00000000-0008-0000-1E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5153025" y="76200"/>
            <a:ext cx="371475" cy="36195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557761</xdr:colOff>
      <xdr:row>3</xdr:row>
      <xdr:rowOff>95250</xdr:rowOff>
    </xdr:from>
    <xdr:to>
      <xdr:col>19</xdr:col>
      <xdr:colOff>600075</xdr:colOff>
      <xdr:row>4</xdr:row>
      <xdr:rowOff>200025</xdr:rowOff>
    </xdr:to>
    <xdr:sp macro="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00000000-0008-0000-1E00-000015000000}"/>
            </a:ext>
          </a:extLst>
        </xdr:cNvPr>
        <xdr:cNvSpPr>
          <a:spLocks noChangeAspect="1"/>
        </xdr:cNvSpPr>
      </xdr:nvSpPr>
      <xdr:spPr>
        <a:xfrm>
          <a:off x="1776961" y="723900"/>
          <a:ext cx="10148339" cy="314325"/>
        </a:xfrm>
        <a:prstGeom prst="roundRect">
          <a:avLst>
            <a:gd name="adj" fmla="val 17778"/>
          </a:avLst>
        </a:prstGeom>
        <a:solidFill>
          <a:schemeClr val="bg1">
            <a:lumMod val="85000"/>
            <a:alpha val="30000"/>
          </a:schemeClr>
        </a:solidFill>
        <a:ln>
          <a:noFill/>
        </a:ln>
        <a:effectLst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ctr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17</xdr:col>
      <xdr:colOff>538711</xdr:colOff>
      <xdr:row>0</xdr:row>
      <xdr:rowOff>66675</xdr:rowOff>
    </xdr:from>
    <xdr:to>
      <xdr:col>17</xdr:col>
      <xdr:colOff>538711</xdr:colOff>
      <xdr:row>2</xdr:row>
      <xdr:rowOff>168525</xdr:rowOff>
    </xdr:to>
    <xdr:cxnSp macro="">
      <xdr:nvCxnSpPr>
        <xdr:cNvPr id="28" name="Conector reto 27"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CxnSpPr>
          <a:cxnSpLocks noChangeAspect="1"/>
        </xdr:cNvCxnSpPr>
      </xdr:nvCxnSpPr>
      <xdr:spPr>
        <a:xfrm>
          <a:off x="10644736" y="66675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519662</xdr:colOff>
      <xdr:row>0</xdr:row>
      <xdr:rowOff>38099</xdr:rowOff>
    </xdr:from>
    <xdr:to>
      <xdr:col>17</xdr:col>
      <xdr:colOff>291062</xdr:colOff>
      <xdr:row>3</xdr:row>
      <xdr:rowOff>47624</xdr:rowOff>
    </xdr:to>
    <xdr:grpSp>
      <xdr:nvGrpSpPr>
        <xdr:cNvPr id="29" name="Agrupar 28">
          <a:extLst>
            <a:ext uri="{FF2B5EF4-FFF2-40B4-BE49-F238E27FC236}">
              <a16:creationId xmlns:a16="http://schemas.microsoft.com/office/drawing/2014/main" id="{00000000-0008-0000-1E00-00001D000000}"/>
            </a:ext>
          </a:extLst>
        </xdr:cNvPr>
        <xdr:cNvGrpSpPr>
          <a:grpSpLocks noChangeAspect="1"/>
        </xdr:cNvGrpSpPr>
      </xdr:nvGrpSpPr>
      <xdr:grpSpPr>
        <a:xfrm>
          <a:off x="9406487" y="38099"/>
          <a:ext cx="990600" cy="638175"/>
          <a:chOff x="9406487" y="38099"/>
          <a:chExt cx="990600" cy="638175"/>
        </a:xfrm>
      </xdr:grpSpPr>
      <xdr:sp macro="[0]!manutencao1" textlink="">
        <xdr:nvSpPr>
          <xdr:cNvPr id="30" name="Retângulo: Cantos Arredondados 29">
            <a:extLst>
              <a:ext uri="{FF2B5EF4-FFF2-40B4-BE49-F238E27FC236}">
                <a16:creationId xmlns:a16="http://schemas.microsoft.com/office/drawing/2014/main" id="{00000000-0008-0000-1E00-00001E000000}"/>
              </a:ext>
            </a:extLst>
          </xdr:cNvPr>
          <xdr:cNvSpPr>
            <a:spLocks/>
          </xdr:cNvSpPr>
        </xdr:nvSpPr>
        <xdr:spPr>
          <a:xfrm>
            <a:off x="9406487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2000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Manutenção</a:t>
            </a:r>
          </a:p>
        </xdr:txBody>
      </xdr:sp>
      <xdr:pic macro="[0]!manutencao1">
        <xdr:nvPicPr>
          <xdr:cNvPr id="31" name="Gráfico 30" descr="Engrenagens com preenchimento sólido">
            <a:extLst>
              <a:ext uri="{FF2B5EF4-FFF2-40B4-BE49-F238E27FC236}">
                <a16:creationId xmlns:a16="http://schemas.microsoft.com/office/drawing/2014/main" id="{00000000-0008-0000-1E00-00001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9667875" y="76200"/>
            <a:ext cx="417600" cy="369975"/>
          </a:xfrm>
          <a:prstGeom prst="rect">
            <a:avLst/>
          </a:prstGeom>
          <a:effectLst/>
        </xdr:spPr>
      </xdr:pic>
    </xdr:grpSp>
    <xdr:clientData/>
  </xdr:twoCellAnchor>
  <xdr:twoCellAnchor editAs="absolute">
    <xdr:from>
      <xdr:col>13</xdr:col>
      <xdr:colOff>195812</xdr:colOff>
      <xdr:row>0</xdr:row>
      <xdr:rowOff>38099</xdr:rowOff>
    </xdr:from>
    <xdr:to>
      <xdr:col>14</xdr:col>
      <xdr:colOff>576812</xdr:colOff>
      <xdr:row>3</xdr:row>
      <xdr:rowOff>47624</xdr:rowOff>
    </xdr:to>
    <xdr:grpSp>
      <xdr:nvGrpSpPr>
        <xdr:cNvPr id="32" name="Agrupar 31">
          <a:extLst>
            <a:ext uri="{FF2B5EF4-FFF2-40B4-BE49-F238E27FC236}">
              <a16:creationId xmlns:a16="http://schemas.microsoft.com/office/drawing/2014/main" id="{00000000-0008-0000-1E00-000020000000}"/>
            </a:ext>
          </a:extLst>
        </xdr:cNvPr>
        <xdr:cNvGrpSpPr>
          <a:grpSpLocks noChangeAspect="1"/>
        </xdr:cNvGrpSpPr>
      </xdr:nvGrpSpPr>
      <xdr:grpSpPr>
        <a:xfrm>
          <a:off x="7863437" y="38099"/>
          <a:ext cx="990600" cy="638175"/>
          <a:chOff x="7863437" y="38099"/>
          <a:chExt cx="990600" cy="638175"/>
        </a:xfrm>
      </xdr:grpSpPr>
      <xdr:sp macro="[0]!grafico" textlink="">
        <xdr:nvSpPr>
          <xdr:cNvPr id="33" name="Retângulo: Cantos Arredondados 32">
            <a:extLst>
              <a:ext uri="{FF2B5EF4-FFF2-40B4-BE49-F238E27FC236}">
                <a16:creationId xmlns:a16="http://schemas.microsoft.com/office/drawing/2014/main" id="{00000000-0008-0000-1E00-000021000000}"/>
              </a:ext>
            </a:extLst>
          </xdr:cNvPr>
          <xdr:cNvSpPr>
            <a:spLocks/>
          </xdr:cNvSpPr>
        </xdr:nvSpPr>
        <xdr:spPr>
          <a:xfrm>
            <a:off x="7863437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Dashboard</a:t>
            </a:r>
          </a:p>
        </xdr:txBody>
      </xdr:sp>
      <xdr:pic macro="[0]!grafico">
        <xdr:nvPicPr>
          <xdr:cNvPr id="34" name="Gráfico 33" descr="Velocímetro baixo com preenchimento sólido">
            <a:extLst>
              <a:ext uri="{FF2B5EF4-FFF2-40B4-BE49-F238E27FC236}">
                <a16:creationId xmlns:a16="http://schemas.microsoft.com/office/drawing/2014/main" id="{00000000-0008-0000-1E00-00002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8143875" y="38100"/>
            <a:ext cx="417600" cy="369975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510137</xdr:colOff>
      <xdr:row>0</xdr:row>
      <xdr:rowOff>38099</xdr:rowOff>
    </xdr:from>
    <xdr:to>
      <xdr:col>12</xdr:col>
      <xdr:colOff>281537</xdr:colOff>
      <xdr:row>3</xdr:row>
      <xdr:rowOff>47624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00000000-0008-0000-1E00-000023000000}"/>
            </a:ext>
          </a:extLst>
        </xdr:cNvPr>
        <xdr:cNvGrpSpPr>
          <a:grpSpLocks noChangeAspect="1"/>
        </xdr:cNvGrpSpPr>
      </xdr:nvGrpSpPr>
      <xdr:grpSpPr>
        <a:xfrm>
          <a:off x="6348962" y="38099"/>
          <a:ext cx="990600" cy="638175"/>
          <a:chOff x="6348962" y="38099"/>
          <a:chExt cx="990600" cy="638175"/>
        </a:xfrm>
      </xdr:grpSpPr>
      <xdr:sp macro="[0]!fluxo_caixa" textlink="">
        <xdr:nvSpPr>
          <xdr:cNvPr id="36" name="Retângulo: Cantos Arredondados 35">
            <a:extLst>
              <a:ext uri="{FF2B5EF4-FFF2-40B4-BE49-F238E27FC236}">
                <a16:creationId xmlns:a16="http://schemas.microsoft.com/office/drawing/2014/main" id="{00000000-0008-0000-1E00-000024000000}"/>
              </a:ext>
            </a:extLst>
          </xdr:cNvPr>
          <xdr:cNvSpPr>
            <a:spLocks/>
          </xdr:cNvSpPr>
        </xdr:nvSpPr>
        <xdr:spPr>
          <a:xfrm>
            <a:off x="6348962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Fluxo</a:t>
            </a:r>
            <a:r>
              <a:rPr lang="pt-BR" sz="1100" baseline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Caixa</a:t>
            </a:r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 macro="[0]!fluxo_caixa">
        <xdr:nvPicPr>
          <xdr:cNvPr id="37" name="Gráfico 36" descr="Registrar">
            <a:extLst>
              <a:ext uri="{FF2B5EF4-FFF2-40B4-BE49-F238E27FC236}">
                <a16:creationId xmlns:a16="http://schemas.microsoft.com/office/drawing/2014/main" id="{00000000-0008-0000-1E00-00002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6657975" y="85725"/>
            <a:ext cx="371475" cy="371475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66674</xdr:colOff>
      <xdr:row>3</xdr:row>
      <xdr:rowOff>114300</xdr:rowOff>
    </xdr:from>
    <xdr:to>
      <xdr:col>5</xdr:col>
      <xdr:colOff>215474</xdr:colOff>
      <xdr:row>4</xdr:row>
      <xdr:rowOff>192750</xdr:rowOff>
    </xdr:to>
    <xdr:grpSp>
      <xdr:nvGrpSpPr>
        <xdr:cNvPr id="46" name="Agrupar 45">
          <a:extLst>
            <a:ext uri="{FF2B5EF4-FFF2-40B4-BE49-F238E27FC236}">
              <a16:creationId xmlns:a16="http://schemas.microsoft.com/office/drawing/2014/main" id="{00000000-0008-0000-1E00-00002E000000}"/>
            </a:ext>
          </a:extLst>
        </xdr:cNvPr>
        <xdr:cNvGrpSpPr/>
      </xdr:nvGrpSpPr>
      <xdr:grpSpPr>
        <a:xfrm>
          <a:off x="1895474" y="742950"/>
          <a:ext cx="1368000" cy="288000"/>
          <a:chOff x="1895474" y="742950"/>
          <a:chExt cx="1368000" cy="288000"/>
        </a:xfrm>
      </xdr:grpSpPr>
      <xdr:sp macro="[0]!manutencao_usuario" textlink="">
        <xdr:nvSpPr>
          <xdr:cNvPr id="23" name="Retângulo: Cantos Arredondados 22">
            <a:extLst>
              <a:ext uri="{FF2B5EF4-FFF2-40B4-BE49-F238E27FC236}">
                <a16:creationId xmlns:a16="http://schemas.microsoft.com/office/drawing/2014/main" id="{00000000-0008-0000-1E00-000017000000}"/>
              </a:ext>
            </a:extLst>
          </xdr:cNvPr>
          <xdr:cNvSpPr>
            <a:spLocks/>
          </xdr:cNvSpPr>
        </xdr:nvSpPr>
        <xdr:spPr>
          <a:xfrm>
            <a:off x="1895474" y="750899"/>
            <a:ext cx="1368000" cy="270000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2200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       Usuários    </a:t>
            </a:r>
          </a:p>
        </xdr:txBody>
      </xdr:sp>
      <xdr:pic macro="[0]!manutencao_usuario">
        <xdr:nvPicPr>
          <xdr:cNvPr id="44" name="Gráfico 43" descr="Seguir com preenchimento sólido">
            <a:extLst>
              <a:ext uri="{FF2B5EF4-FFF2-40B4-BE49-F238E27FC236}">
                <a16:creationId xmlns:a16="http://schemas.microsoft.com/office/drawing/2014/main" id="{00000000-0008-0000-1E00-00002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5"/>
              </a:ext>
            </a:extLst>
          </a:blip>
          <a:stretch>
            <a:fillRect/>
          </a:stretch>
        </xdr:blipFill>
        <xdr:spPr>
          <a:xfrm>
            <a:off x="1981200" y="742950"/>
            <a:ext cx="288000" cy="288000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352424</xdr:colOff>
      <xdr:row>3</xdr:row>
      <xdr:rowOff>104775</xdr:rowOff>
    </xdr:from>
    <xdr:to>
      <xdr:col>8</xdr:col>
      <xdr:colOff>352425</xdr:colOff>
      <xdr:row>4</xdr:row>
      <xdr:rowOff>183225</xdr:rowOff>
    </xdr:to>
    <xdr:grpSp>
      <xdr:nvGrpSpPr>
        <xdr:cNvPr id="47" name="Agrupar 46">
          <a:extLst>
            <a:ext uri="{FF2B5EF4-FFF2-40B4-BE49-F238E27FC236}">
              <a16:creationId xmlns:a16="http://schemas.microsoft.com/office/drawing/2014/main" id="{00000000-0008-0000-1E00-00002F000000}"/>
            </a:ext>
          </a:extLst>
        </xdr:cNvPr>
        <xdr:cNvGrpSpPr/>
      </xdr:nvGrpSpPr>
      <xdr:grpSpPr>
        <a:xfrm>
          <a:off x="3400424" y="733425"/>
          <a:ext cx="1571626" cy="288000"/>
          <a:chOff x="3400424" y="733425"/>
          <a:chExt cx="1571626" cy="288000"/>
        </a:xfrm>
      </xdr:grpSpPr>
      <xdr:sp macro="[0]!manut_validacoes" textlink="">
        <xdr:nvSpPr>
          <xdr:cNvPr id="26" name="Retângulo: Cantos Arredondados 25">
            <a:extLst>
              <a:ext uri="{FF2B5EF4-FFF2-40B4-BE49-F238E27FC236}">
                <a16:creationId xmlns:a16="http://schemas.microsoft.com/office/drawing/2014/main" id="{00000000-0008-0000-1E00-00001A000000}"/>
              </a:ext>
            </a:extLst>
          </xdr:cNvPr>
          <xdr:cNvSpPr>
            <a:spLocks/>
          </xdr:cNvSpPr>
        </xdr:nvSpPr>
        <xdr:spPr>
          <a:xfrm>
            <a:off x="3400424" y="749971"/>
            <a:ext cx="1571626" cy="270711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2200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     Validações</a:t>
            </a:r>
          </a:p>
        </xdr:txBody>
      </xdr:sp>
      <xdr:pic macro="[0]!manut_validacoes">
        <xdr:nvPicPr>
          <xdr:cNvPr id="45" name="Gráfico 44" descr="Área de transferência Mista com preenchimento sólido">
            <a:extLst>
              <a:ext uri="{FF2B5EF4-FFF2-40B4-BE49-F238E27FC236}">
                <a16:creationId xmlns:a16="http://schemas.microsoft.com/office/drawing/2014/main" id="{00000000-0008-0000-1E00-00002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7"/>
              </a:ext>
            </a:extLst>
          </a:blip>
          <a:stretch>
            <a:fillRect/>
          </a:stretch>
        </xdr:blipFill>
        <xdr:spPr>
          <a:xfrm>
            <a:off x="3505200" y="733425"/>
            <a:ext cx="288000" cy="288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19050</xdr:colOff>
      <xdr:row>0</xdr:row>
      <xdr:rowOff>95250</xdr:rowOff>
    </xdr:from>
    <xdr:to>
      <xdr:col>2</xdr:col>
      <xdr:colOff>493554</xdr:colOff>
      <xdr:row>4</xdr:row>
      <xdr:rowOff>65839</xdr:rowOff>
    </xdr:to>
    <xdr:grpSp>
      <xdr:nvGrpSpPr>
        <xdr:cNvPr id="38" name="Agrupar 37">
          <a:extLst>
            <a:ext uri="{FF2B5EF4-FFF2-40B4-BE49-F238E27FC236}">
              <a16:creationId xmlns:a16="http://schemas.microsoft.com/office/drawing/2014/main" id="{00000000-0008-0000-1E00-000026000000}"/>
            </a:ext>
          </a:extLst>
        </xdr:cNvPr>
        <xdr:cNvGrpSpPr/>
      </xdr:nvGrpSpPr>
      <xdr:grpSpPr>
        <a:xfrm>
          <a:off x="19050" y="95250"/>
          <a:ext cx="1693704" cy="808789"/>
          <a:chOff x="1519281" y="1759058"/>
          <a:chExt cx="8754120" cy="1738273"/>
        </a:xfrm>
      </xdr:grpSpPr>
      <xdr:sp macro="" textlink="">
        <xdr:nvSpPr>
          <xdr:cNvPr id="39" name="Retângulo 38">
            <a:extLst>
              <a:ext uri="{FF2B5EF4-FFF2-40B4-BE49-F238E27FC236}">
                <a16:creationId xmlns:a16="http://schemas.microsoft.com/office/drawing/2014/main" id="{00000000-0008-0000-1E00-000027000000}"/>
              </a:ext>
            </a:extLst>
          </xdr:cNvPr>
          <xdr:cNvSpPr/>
        </xdr:nvSpPr>
        <xdr:spPr>
          <a:xfrm>
            <a:off x="3959188" y="1759058"/>
            <a:ext cx="4480405" cy="576593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marL="0" indent="0" algn="ctr"/>
            <a:r>
              <a:rPr lang="pt-BR" sz="1050" b="1" cap="none" spc="0">
                <a:ln w="10160">
                  <a:noFill/>
                  <a:prstDash val="solid"/>
                </a:ln>
                <a:solidFill>
                  <a:schemeClr val="bg1">
                    <a:lumMod val="65000"/>
                  </a:schemeClr>
                </a:solidFill>
                <a:effectLst>
                  <a:outerShdw blurRad="38100" dist="22860" dir="5400000" algn="tl" rotWithShape="0">
                    <a:srgbClr val="000000">
                      <a:alpha val="30000"/>
                    </a:srgbClr>
                  </a:outerShdw>
                </a:effectLst>
                <a:latin typeface="Teutonic No3" panose="02000000000000000000" pitchFamily="2" charset="0"/>
                <a:ea typeface="+mn-ea"/>
                <a:cs typeface="+mn-cs"/>
              </a:rPr>
              <a:t>Confeccoes</a:t>
            </a:r>
            <a:endParaRPr lang="pt-BR" sz="3200" b="1" cap="none" spc="0">
              <a:ln w="10160">
                <a:noFill/>
                <a:prstDash val="solid"/>
              </a:ln>
              <a:solidFill>
                <a:schemeClr val="bg1">
                  <a:lumMod val="65000"/>
                </a:schemeClr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Teutonic No3" panose="02000000000000000000" pitchFamily="2" charset="0"/>
              <a:ea typeface="+mn-ea"/>
              <a:cs typeface="+mn-cs"/>
            </a:endParaRPr>
          </a:p>
        </xdr:txBody>
      </xdr:sp>
      <xdr:sp macro="" textlink="">
        <xdr:nvSpPr>
          <xdr:cNvPr id="40" name="Retângulo 39">
            <a:extLst>
              <a:ext uri="{FF2B5EF4-FFF2-40B4-BE49-F238E27FC236}">
                <a16:creationId xmlns:a16="http://schemas.microsoft.com/office/drawing/2014/main" id="{00000000-0008-0000-1E00-000028000000}"/>
              </a:ext>
            </a:extLst>
          </xdr:cNvPr>
          <xdr:cNvSpPr/>
        </xdr:nvSpPr>
        <xdr:spPr>
          <a:xfrm>
            <a:off x="1519281" y="2147080"/>
            <a:ext cx="8754120" cy="1350251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3200" b="1" cap="none" spc="0">
                <a:ln w="10160">
                  <a:noFill/>
                  <a:prstDash val="solid"/>
                </a:ln>
                <a:solidFill>
                  <a:schemeClr val="bg1">
                    <a:lumMod val="65000"/>
                  </a:schemeClr>
                </a:solidFill>
                <a:effectLst>
                  <a:outerShdw blurRad="38100" dist="22860" dir="5400000" algn="tl" rotWithShape="0">
                    <a:srgbClr val="000000">
                      <a:alpha val="30000"/>
                    </a:srgbClr>
                  </a:outerShdw>
                </a:effectLst>
                <a:latin typeface="Teutonic No3" panose="02000000000000000000" pitchFamily="2" charset="0"/>
              </a:rPr>
              <a:t>Dedicar</a:t>
            </a:r>
            <a:endParaRPr lang="pt-BR" sz="4000" b="1" cap="none" spc="0">
              <a:ln w="10160">
                <a:noFill/>
                <a:prstDash val="solid"/>
              </a:ln>
              <a:solidFill>
                <a:schemeClr val="bg1">
                  <a:lumMod val="65000"/>
                </a:schemeClr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Teutonic No3" panose="02000000000000000000" pitchFamily="2" charset="0"/>
            </a:endParaRPr>
          </a:p>
        </xdr:txBody>
      </xdr:sp>
    </xdr:grpSp>
    <xdr:clientData/>
  </xdr:twoCellAnchor>
  <xdr:twoCellAnchor editAs="absolute">
    <xdr:from>
      <xdr:col>18</xdr:col>
      <xdr:colOff>28575</xdr:colOff>
      <xdr:row>0</xdr:row>
      <xdr:rowOff>47625</xdr:rowOff>
    </xdr:from>
    <xdr:to>
      <xdr:col>19</xdr:col>
      <xdr:colOff>409575</xdr:colOff>
      <xdr:row>3</xdr:row>
      <xdr:rowOff>57150</xdr:rowOff>
    </xdr:to>
    <xdr:grpSp>
      <xdr:nvGrpSpPr>
        <xdr:cNvPr id="41" name="Agrupar 40">
          <a:extLst>
            <a:ext uri="{FF2B5EF4-FFF2-40B4-BE49-F238E27FC236}">
              <a16:creationId xmlns:a16="http://schemas.microsoft.com/office/drawing/2014/main" id="{00000000-0008-0000-1E00-000029000000}"/>
            </a:ext>
          </a:extLst>
        </xdr:cNvPr>
        <xdr:cNvGrpSpPr/>
      </xdr:nvGrpSpPr>
      <xdr:grpSpPr>
        <a:xfrm>
          <a:off x="10744200" y="47625"/>
          <a:ext cx="990600" cy="638175"/>
          <a:chOff x="10797137" y="47625"/>
          <a:chExt cx="990600" cy="638175"/>
        </a:xfrm>
      </xdr:grpSpPr>
      <xdr:sp macro="[0]!producao" textlink="">
        <xdr:nvSpPr>
          <xdr:cNvPr id="42" name="Retângulo: Cantos Arredondados 41">
            <a:extLst>
              <a:ext uri="{FF2B5EF4-FFF2-40B4-BE49-F238E27FC236}">
                <a16:creationId xmlns:a16="http://schemas.microsoft.com/office/drawing/2014/main" id="{00000000-0008-0000-1E00-00002A000000}"/>
              </a:ext>
            </a:extLst>
          </xdr:cNvPr>
          <xdr:cNvSpPr>
            <a:spLocks/>
          </xdr:cNvSpPr>
        </xdr:nvSpPr>
        <xdr:spPr>
          <a:xfrm>
            <a:off x="10797137" y="47625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Produção</a:t>
            </a:r>
          </a:p>
        </xdr:txBody>
      </xdr:sp>
      <xdr:pic macro="[0]!producao">
        <xdr:nvPicPr>
          <xdr:cNvPr id="43" name="Imagem 42">
            <a:extLst>
              <a:ext uri="{FF2B5EF4-FFF2-40B4-BE49-F238E27FC236}">
                <a16:creationId xmlns:a16="http://schemas.microsoft.com/office/drawing/2014/main" id="{00000000-0008-0000-1E00-00002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colorTemperature colorTemp="8284"/>
                    </a14:imgEffect>
                    <a14:imgEffect>
                      <a14:brightnessContrast bright="35000" contrast="4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10978486" y="104776"/>
            <a:ext cx="661064" cy="352424"/>
          </a:xfrm>
          <a:prstGeom prst="rect">
            <a:avLst/>
          </a:prstGeom>
          <a:noFill/>
          <a:ln>
            <a:noFill/>
          </a:ln>
        </xdr:spPr>
      </xdr:pic>
    </xdr:grp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19050</xdr:rowOff>
    </xdr:from>
    <xdr:to>
      <xdr:col>20</xdr:col>
      <xdr:colOff>219075</xdr:colOff>
      <xdr:row>1048576</xdr:row>
      <xdr:rowOff>38100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SpPr>
          <a:spLocks noChangeAspect="1"/>
        </xdr:cNvSpPr>
      </xdr:nvSpPr>
      <xdr:spPr>
        <a:xfrm>
          <a:off x="0" y="19050"/>
          <a:ext cx="12153900" cy="65913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tile tx="0" ty="0" sx="100000" sy="100000" flip="none" algn="tl"/>
        </a:blip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20</xdr:col>
      <xdr:colOff>186284</xdr:colOff>
      <xdr:row>5</xdr:row>
      <xdr:rowOff>9525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00000000-0008-0000-1F00-000014000000}"/>
            </a:ext>
          </a:extLst>
        </xdr:cNvPr>
        <xdr:cNvGrpSpPr/>
      </xdr:nvGrpSpPr>
      <xdr:grpSpPr>
        <a:xfrm>
          <a:off x="0" y="0"/>
          <a:ext cx="12121109" cy="1057275"/>
          <a:chOff x="0" y="0"/>
          <a:chExt cx="12121109" cy="1057275"/>
        </a:xfrm>
        <a:solidFill>
          <a:srgbClr val="002060"/>
        </a:solidFill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00000000-0008-0000-1F00-000003000000}"/>
              </a:ext>
            </a:extLst>
          </xdr:cNvPr>
          <xdr:cNvSpPr>
            <a:spLocks noChangeAspect="1"/>
          </xdr:cNvSpPr>
        </xdr:nvSpPr>
        <xdr:spPr>
          <a:xfrm>
            <a:off x="0" y="0"/>
            <a:ext cx="11744324" cy="1057275"/>
          </a:xfrm>
          <a:prstGeom prst="rect">
            <a:avLst/>
          </a:prstGeom>
          <a:grp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4" name="Fluxograma: Atraso 3">
            <a:extLst>
              <a:ext uri="{FF2B5EF4-FFF2-40B4-BE49-F238E27FC236}">
                <a16:creationId xmlns:a16="http://schemas.microsoft.com/office/drawing/2014/main" id="{00000000-0008-0000-1F00-000004000000}"/>
              </a:ext>
            </a:extLst>
          </xdr:cNvPr>
          <xdr:cNvSpPr>
            <a:spLocks noChangeAspect="1"/>
          </xdr:cNvSpPr>
        </xdr:nvSpPr>
        <xdr:spPr>
          <a:xfrm>
            <a:off x="11744324" y="0"/>
            <a:ext cx="376785" cy="1047750"/>
          </a:xfrm>
          <a:prstGeom prst="flowChartDelay">
            <a:avLst/>
          </a:prstGeom>
          <a:grp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 editAs="absolute">
    <xdr:from>
      <xdr:col>3</xdr:col>
      <xdr:colOff>81512</xdr:colOff>
      <xdr:row>0</xdr:row>
      <xdr:rowOff>38099</xdr:rowOff>
    </xdr:from>
    <xdr:to>
      <xdr:col>4</xdr:col>
      <xdr:colOff>462512</xdr:colOff>
      <xdr:row>3</xdr:row>
      <xdr:rowOff>47624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00000000-0008-0000-1F00-000005000000}"/>
            </a:ext>
          </a:extLst>
        </xdr:cNvPr>
        <xdr:cNvGrpSpPr>
          <a:grpSpLocks noChangeAspect="1"/>
        </xdr:cNvGrpSpPr>
      </xdr:nvGrpSpPr>
      <xdr:grpSpPr>
        <a:xfrm>
          <a:off x="1910312" y="38099"/>
          <a:ext cx="990600" cy="638175"/>
          <a:chOff x="1843637" y="38099"/>
          <a:chExt cx="990600" cy="638175"/>
        </a:xfrm>
      </xdr:grpSpPr>
      <xdr:sp macro="[0]!menu_1" textlink="">
        <xdr:nvSpPr>
          <xdr:cNvPr id="6" name="Retângulo: Cantos Arredondados 5">
            <a:extLst>
              <a:ext uri="{FF2B5EF4-FFF2-40B4-BE49-F238E27FC236}">
                <a16:creationId xmlns:a16="http://schemas.microsoft.com/office/drawing/2014/main" id="{00000000-0008-0000-1F00-000006000000}"/>
              </a:ext>
            </a:extLst>
          </xdr:cNvPr>
          <xdr:cNvSpPr>
            <a:spLocks/>
          </xdr:cNvSpPr>
        </xdr:nvSpPr>
        <xdr:spPr>
          <a:xfrm>
            <a:off x="1843637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Menu</a:t>
            </a:r>
          </a:p>
        </xdr:txBody>
      </xdr:sp>
      <xdr:pic macro="[0]!menu_1">
        <xdr:nvPicPr>
          <xdr:cNvPr id="7" name="Gráfico 6" descr="Início com preenchimento sólido">
            <a:extLst>
              <a:ext uri="{FF2B5EF4-FFF2-40B4-BE49-F238E27FC236}">
                <a16:creationId xmlns:a16="http://schemas.microsoft.com/office/drawing/2014/main" id="{00000000-0008-0000-1F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105536" y="38100"/>
            <a:ext cx="504000" cy="369976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510136</xdr:colOff>
      <xdr:row>0</xdr:row>
      <xdr:rowOff>57150</xdr:rowOff>
    </xdr:from>
    <xdr:to>
      <xdr:col>2</xdr:col>
      <xdr:colOff>510136</xdr:colOff>
      <xdr:row>2</xdr:row>
      <xdr:rowOff>159000</xdr:rowOff>
    </xdr:to>
    <xdr:cxnSp macro="">
      <xdr:nvCxnSpPr>
        <xdr:cNvPr id="8" name="Conector reto 7">
          <a:extLst>
            <a:ext uri="{FF2B5EF4-FFF2-40B4-BE49-F238E27FC236}">
              <a16:creationId xmlns:a16="http://schemas.microsoft.com/office/drawing/2014/main" id="{00000000-0008-0000-1F00-000008000000}"/>
            </a:ext>
          </a:extLst>
        </xdr:cNvPr>
        <xdr:cNvCxnSpPr>
          <a:cxnSpLocks noChangeAspect="1"/>
        </xdr:cNvCxnSpPr>
      </xdr:nvCxnSpPr>
      <xdr:spPr>
        <a:xfrm>
          <a:off x="1729336" y="57150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5311</xdr:colOff>
      <xdr:row>0</xdr:row>
      <xdr:rowOff>66675</xdr:rowOff>
    </xdr:from>
    <xdr:to>
      <xdr:col>5</xdr:col>
      <xdr:colOff>5311</xdr:colOff>
      <xdr:row>2</xdr:row>
      <xdr:rowOff>168525</xdr:rowOff>
    </xdr:to>
    <xdr:cxnSp macro="">
      <xdr:nvCxnSpPr>
        <xdr:cNvPr id="9" name="Conector reto 8">
          <a:extLst>
            <a:ext uri="{FF2B5EF4-FFF2-40B4-BE49-F238E27FC236}">
              <a16:creationId xmlns:a16="http://schemas.microsoft.com/office/drawing/2014/main" id="{00000000-0008-0000-1F00-000009000000}"/>
            </a:ext>
          </a:extLst>
        </xdr:cNvPr>
        <xdr:cNvCxnSpPr>
          <a:cxnSpLocks noChangeAspect="1"/>
        </xdr:cNvCxnSpPr>
      </xdr:nvCxnSpPr>
      <xdr:spPr>
        <a:xfrm>
          <a:off x="3053311" y="66675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7</xdr:col>
      <xdr:colOff>548236</xdr:colOff>
      <xdr:row>0</xdr:row>
      <xdr:rowOff>66675</xdr:rowOff>
    </xdr:from>
    <xdr:to>
      <xdr:col>7</xdr:col>
      <xdr:colOff>548236</xdr:colOff>
      <xdr:row>2</xdr:row>
      <xdr:rowOff>187575</xdr:rowOff>
    </xdr:to>
    <xdr:cxnSp macro="">
      <xdr:nvCxnSpPr>
        <xdr:cNvPr id="10" name="Conector reto 9">
          <a:extLst>
            <a:ext uri="{FF2B5EF4-FFF2-40B4-BE49-F238E27FC236}">
              <a16:creationId xmlns:a16="http://schemas.microsoft.com/office/drawing/2014/main" id="{00000000-0008-0000-1F00-00000A000000}"/>
            </a:ext>
          </a:extLst>
        </xdr:cNvPr>
        <xdr:cNvCxnSpPr>
          <a:cxnSpLocks noChangeAspect="1"/>
        </xdr:cNvCxnSpPr>
      </xdr:nvCxnSpPr>
      <xdr:spPr>
        <a:xfrm>
          <a:off x="4558261" y="66675"/>
          <a:ext cx="0" cy="54000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224386</xdr:colOff>
      <xdr:row>0</xdr:row>
      <xdr:rowOff>66675</xdr:rowOff>
    </xdr:from>
    <xdr:to>
      <xdr:col>10</xdr:col>
      <xdr:colOff>224386</xdr:colOff>
      <xdr:row>2</xdr:row>
      <xdr:rowOff>168525</xdr:rowOff>
    </xdr:to>
    <xdr:cxnSp macro="">
      <xdr:nvCxnSpPr>
        <xdr:cNvPr id="11" name="Conector reto 10">
          <a:extLst>
            <a:ext uri="{FF2B5EF4-FFF2-40B4-BE49-F238E27FC236}">
              <a16:creationId xmlns:a16="http://schemas.microsoft.com/office/drawing/2014/main" id="{00000000-0008-0000-1F00-00000B000000}"/>
            </a:ext>
          </a:extLst>
        </xdr:cNvPr>
        <xdr:cNvCxnSpPr>
          <a:cxnSpLocks noChangeAspect="1"/>
        </xdr:cNvCxnSpPr>
      </xdr:nvCxnSpPr>
      <xdr:spPr>
        <a:xfrm>
          <a:off x="6063211" y="66675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529186</xdr:colOff>
      <xdr:row>0</xdr:row>
      <xdr:rowOff>66675</xdr:rowOff>
    </xdr:from>
    <xdr:to>
      <xdr:col>12</xdr:col>
      <xdr:colOff>529186</xdr:colOff>
      <xdr:row>2</xdr:row>
      <xdr:rowOff>168525</xdr:rowOff>
    </xdr:to>
    <xdr:cxnSp macro="">
      <xdr:nvCxnSpPr>
        <xdr:cNvPr id="12" name="Conector reto 11">
          <a:extLst>
            <a:ext uri="{FF2B5EF4-FFF2-40B4-BE49-F238E27FC236}">
              <a16:creationId xmlns:a16="http://schemas.microsoft.com/office/drawing/2014/main" id="{00000000-0008-0000-1F00-00000C000000}"/>
            </a:ext>
          </a:extLst>
        </xdr:cNvPr>
        <xdr:cNvCxnSpPr>
          <a:cxnSpLocks noChangeAspect="1"/>
        </xdr:cNvCxnSpPr>
      </xdr:nvCxnSpPr>
      <xdr:spPr>
        <a:xfrm>
          <a:off x="7587211" y="66675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205336</xdr:colOff>
      <xdr:row>0</xdr:row>
      <xdr:rowOff>66675</xdr:rowOff>
    </xdr:from>
    <xdr:to>
      <xdr:col>15</xdr:col>
      <xdr:colOff>205336</xdr:colOff>
      <xdr:row>2</xdr:row>
      <xdr:rowOff>168525</xdr:rowOff>
    </xdr:to>
    <xdr:cxnSp macro="">
      <xdr:nvCxnSpPr>
        <xdr:cNvPr id="13" name="Conector reto 12">
          <a:extLst>
            <a:ext uri="{FF2B5EF4-FFF2-40B4-BE49-F238E27FC236}">
              <a16:creationId xmlns:a16="http://schemas.microsoft.com/office/drawing/2014/main" id="{00000000-0008-0000-1F00-00000D000000}"/>
            </a:ext>
          </a:extLst>
        </xdr:cNvPr>
        <xdr:cNvCxnSpPr>
          <a:cxnSpLocks noChangeAspect="1"/>
        </xdr:cNvCxnSpPr>
      </xdr:nvCxnSpPr>
      <xdr:spPr>
        <a:xfrm>
          <a:off x="9092161" y="66675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272012</xdr:colOff>
      <xdr:row>0</xdr:row>
      <xdr:rowOff>38099</xdr:rowOff>
    </xdr:from>
    <xdr:to>
      <xdr:col>7</xdr:col>
      <xdr:colOff>300587</xdr:colOff>
      <xdr:row>3</xdr:row>
      <xdr:rowOff>47624</xdr:rowOff>
    </xdr:to>
    <xdr:grpSp>
      <xdr:nvGrpSpPr>
        <xdr:cNvPr id="14" name="Agrupar 13">
          <a:extLst>
            <a:ext uri="{FF2B5EF4-FFF2-40B4-BE49-F238E27FC236}">
              <a16:creationId xmlns:a16="http://schemas.microsoft.com/office/drawing/2014/main" id="{00000000-0008-0000-1F00-00000E000000}"/>
            </a:ext>
          </a:extLst>
        </xdr:cNvPr>
        <xdr:cNvGrpSpPr>
          <a:grpSpLocks noChangeAspect="1"/>
        </xdr:cNvGrpSpPr>
      </xdr:nvGrpSpPr>
      <xdr:grpSpPr>
        <a:xfrm>
          <a:off x="3320012" y="38099"/>
          <a:ext cx="990600" cy="638175"/>
          <a:chOff x="3320012" y="38099"/>
          <a:chExt cx="990600" cy="638175"/>
        </a:xfrm>
      </xdr:grpSpPr>
      <xdr:sp macro="[0]!menu_2" textlink="">
        <xdr:nvSpPr>
          <xdr:cNvPr id="15" name="Retângulo: Cantos Arredondados 14">
            <a:extLst>
              <a:ext uri="{FF2B5EF4-FFF2-40B4-BE49-F238E27FC236}">
                <a16:creationId xmlns:a16="http://schemas.microsoft.com/office/drawing/2014/main" id="{00000000-0008-0000-1F00-00000F000000}"/>
              </a:ext>
            </a:extLst>
          </xdr:cNvPr>
          <xdr:cNvSpPr>
            <a:spLocks/>
          </xdr:cNvSpPr>
        </xdr:nvSpPr>
        <xdr:spPr>
          <a:xfrm>
            <a:off x="3320012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Cadastro</a:t>
            </a:r>
          </a:p>
        </xdr:txBody>
      </xdr:sp>
      <xdr:pic macro="[0]!menu_2">
        <xdr:nvPicPr>
          <xdr:cNvPr id="16" name="Gráfico 15" descr="Ciclo com pessoas com preenchimento sólido">
            <a:extLst>
              <a:ext uri="{FF2B5EF4-FFF2-40B4-BE49-F238E27FC236}">
                <a16:creationId xmlns:a16="http://schemas.microsoft.com/office/drawing/2014/main" id="{00000000-0008-0000-1F00-000010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3577186" y="38100"/>
            <a:ext cx="504000" cy="370651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205337</xdr:colOff>
      <xdr:row>0</xdr:row>
      <xdr:rowOff>38099</xdr:rowOff>
    </xdr:from>
    <xdr:to>
      <xdr:col>9</xdr:col>
      <xdr:colOff>586337</xdr:colOff>
      <xdr:row>3</xdr:row>
      <xdr:rowOff>47624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00000000-0008-0000-1F00-000011000000}"/>
            </a:ext>
          </a:extLst>
        </xdr:cNvPr>
        <xdr:cNvGrpSpPr>
          <a:grpSpLocks noChangeAspect="1"/>
        </xdr:cNvGrpSpPr>
      </xdr:nvGrpSpPr>
      <xdr:grpSpPr>
        <a:xfrm>
          <a:off x="4824962" y="38099"/>
          <a:ext cx="990600" cy="638175"/>
          <a:chOff x="4824962" y="38099"/>
          <a:chExt cx="990600" cy="638175"/>
        </a:xfrm>
      </xdr:grpSpPr>
      <xdr:sp macro="[0]!relatorios" textlink="">
        <xdr:nvSpPr>
          <xdr:cNvPr id="18" name="Retângulo: Cantos Arredondados 17">
            <a:extLst>
              <a:ext uri="{FF2B5EF4-FFF2-40B4-BE49-F238E27FC236}">
                <a16:creationId xmlns:a16="http://schemas.microsoft.com/office/drawing/2014/main" id="{00000000-0008-0000-1F00-000012000000}"/>
              </a:ext>
            </a:extLst>
          </xdr:cNvPr>
          <xdr:cNvSpPr>
            <a:spLocks/>
          </xdr:cNvSpPr>
        </xdr:nvSpPr>
        <xdr:spPr>
          <a:xfrm>
            <a:off x="4824962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Relatórios</a:t>
            </a:r>
          </a:p>
        </xdr:txBody>
      </xdr:sp>
      <xdr:pic macro="[0]!relatorios">
        <xdr:nvPicPr>
          <xdr:cNvPr id="19" name="Gráfico 18" descr="Pesquisa com preenchimento sólido">
            <a:extLst>
              <a:ext uri="{FF2B5EF4-FFF2-40B4-BE49-F238E27FC236}">
                <a16:creationId xmlns:a16="http://schemas.microsoft.com/office/drawing/2014/main" id="{00000000-0008-0000-1F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5153025" y="76200"/>
            <a:ext cx="371475" cy="36195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557761</xdr:colOff>
      <xdr:row>3</xdr:row>
      <xdr:rowOff>95250</xdr:rowOff>
    </xdr:from>
    <xdr:to>
      <xdr:col>19</xdr:col>
      <xdr:colOff>600075</xdr:colOff>
      <xdr:row>4</xdr:row>
      <xdr:rowOff>200025</xdr:rowOff>
    </xdr:to>
    <xdr:sp macro="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00000000-0008-0000-1F00-000015000000}"/>
            </a:ext>
          </a:extLst>
        </xdr:cNvPr>
        <xdr:cNvSpPr>
          <a:spLocks noChangeAspect="1"/>
        </xdr:cNvSpPr>
      </xdr:nvSpPr>
      <xdr:spPr>
        <a:xfrm>
          <a:off x="1776961" y="723900"/>
          <a:ext cx="10148339" cy="314325"/>
        </a:xfrm>
        <a:prstGeom prst="roundRect">
          <a:avLst>
            <a:gd name="adj" fmla="val 17778"/>
          </a:avLst>
        </a:prstGeom>
        <a:solidFill>
          <a:schemeClr val="bg1">
            <a:lumMod val="85000"/>
            <a:alpha val="30000"/>
          </a:schemeClr>
        </a:solidFill>
        <a:ln>
          <a:noFill/>
        </a:ln>
        <a:effectLst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ctr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17</xdr:col>
      <xdr:colOff>538711</xdr:colOff>
      <xdr:row>0</xdr:row>
      <xdr:rowOff>66675</xdr:rowOff>
    </xdr:from>
    <xdr:to>
      <xdr:col>17</xdr:col>
      <xdr:colOff>538711</xdr:colOff>
      <xdr:row>2</xdr:row>
      <xdr:rowOff>168525</xdr:rowOff>
    </xdr:to>
    <xdr:cxnSp macro="">
      <xdr:nvCxnSpPr>
        <xdr:cNvPr id="22" name="Conector reto 21">
          <a:extLst>
            <a:ext uri="{FF2B5EF4-FFF2-40B4-BE49-F238E27FC236}">
              <a16:creationId xmlns:a16="http://schemas.microsoft.com/office/drawing/2014/main" id="{00000000-0008-0000-1F00-000016000000}"/>
            </a:ext>
          </a:extLst>
        </xdr:cNvPr>
        <xdr:cNvCxnSpPr>
          <a:cxnSpLocks noChangeAspect="1"/>
        </xdr:cNvCxnSpPr>
      </xdr:nvCxnSpPr>
      <xdr:spPr>
        <a:xfrm>
          <a:off x="10644736" y="66675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519662</xdr:colOff>
      <xdr:row>0</xdr:row>
      <xdr:rowOff>38099</xdr:rowOff>
    </xdr:from>
    <xdr:to>
      <xdr:col>17</xdr:col>
      <xdr:colOff>291062</xdr:colOff>
      <xdr:row>3</xdr:row>
      <xdr:rowOff>47624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00000000-0008-0000-1F00-000017000000}"/>
            </a:ext>
          </a:extLst>
        </xdr:cNvPr>
        <xdr:cNvGrpSpPr>
          <a:grpSpLocks noChangeAspect="1"/>
        </xdr:cNvGrpSpPr>
      </xdr:nvGrpSpPr>
      <xdr:grpSpPr>
        <a:xfrm>
          <a:off x="9406487" y="38099"/>
          <a:ext cx="990600" cy="638175"/>
          <a:chOff x="9406487" y="38099"/>
          <a:chExt cx="990600" cy="638175"/>
        </a:xfrm>
      </xdr:grpSpPr>
      <xdr:sp macro="[0]!manutencao1" textlink="">
        <xdr:nvSpPr>
          <xdr:cNvPr id="24" name="Retângulo: Cantos Arredondados 23">
            <a:extLst>
              <a:ext uri="{FF2B5EF4-FFF2-40B4-BE49-F238E27FC236}">
                <a16:creationId xmlns:a16="http://schemas.microsoft.com/office/drawing/2014/main" id="{00000000-0008-0000-1F00-000018000000}"/>
              </a:ext>
            </a:extLst>
          </xdr:cNvPr>
          <xdr:cNvSpPr>
            <a:spLocks/>
          </xdr:cNvSpPr>
        </xdr:nvSpPr>
        <xdr:spPr>
          <a:xfrm>
            <a:off x="9406487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2000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Manutenção</a:t>
            </a:r>
          </a:p>
        </xdr:txBody>
      </xdr:sp>
      <xdr:pic macro="[0]!manutencao1">
        <xdr:nvPicPr>
          <xdr:cNvPr id="25" name="Gráfico 24" descr="Engrenagens com preenchimento sólido">
            <a:extLst>
              <a:ext uri="{FF2B5EF4-FFF2-40B4-BE49-F238E27FC236}">
                <a16:creationId xmlns:a16="http://schemas.microsoft.com/office/drawing/2014/main" id="{00000000-0008-0000-1F00-00001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9667875" y="76200"/>
            <a:ext cx="417600" cy="369975"/>
          </a:xfrm>
          <a:prstGeom prst="rect">
            <a:avLst/>
          </a:prstGeom>
          <a:effectLst/>
        </xdr:spPr>
      </xdr:pic>
    </xdr:grpSp>
    <xdr:clientData/>
  </xdr:twoCellAnchor>
  <xdr:twoCellAnchor editAs="absolute">
    <xdr:from>
      <xdr:col>13</xdr:col>
      <xdr:colOff>195812</xdr:colOff>
      <xdr:row>0</xdr:row>
      <xdr:rowOff>38099</xdr:rowOff>
    </xdr:from>
    <xdr:to>
      <xdr:col>14</xdr:col>
      <xdr:colOff>576812</xdr:colOff>
      <xdr:row>3</xdr:row>
      <xdr:rowOff>47624</xdr:rowOff>
    </xdr:to>
    <xdr:grpSp>
      <xdr:nvGrpSpPr>
        <xdr:cNvPr id="26" name="Agrupar 25">
          <a:extLst>
            <a:ext uri="{FF2B5EF4-FFF2-40B4-BE49-F238E27FC236}">
              <a16:creationId xmlns:a16="http://schemas.microsoft.com/office/drawing/2014/main" id="{00000000-0008-0000-1F00-00001A000000}"/>
            </a:ext>
          </a:extLst>
        </xdr:cNvPr>
        <xdr:cNvGrpSpPr>
          <a:grpSpLocks noChangeAspect="1"/>
        </xdr:cNvGrpSpPr>
      </xdr:nvGrpSpPr>
      <xdr:grpSpPr>
        <a:xfrm>
          <a:off x="7863437" y="38099"/>
          <a:ext cx="990600" cy="638175"/>
          <a:chOff x="7863437" y="38099"/>
          <a:chExt cx="990600" cy="638175"/>
        </a:xfrm>
      </xdr:grpSpPr>
      <xdr:sp macro="[0]!grafico" textlink="">
        <xdr:nvSpPr>
          <xdr:cNvPr id="27" name="Retângulo: Cantos Arredondados 26">
            <a:extLst>
              <a:ext uri="{FF2B5EF4-FFF2-40B4-BE49-F238E27FC236}">
                <a16:creationId xmlns:a16="http://schemas.microsoft.com/office/drawing/2014/main" id="{00000000-0008-0000-1F00-00001B000000}"/>
              </a:ext>
            </a:extLst>
          </xdr:cNvPr>
          <xdr:cNvSpPr>
            <a:spLocks/>
          </xdr:cNvSpPr>
        </xdr:nvSpPr>
        <xdr:spPr>
          <a:xfrm>
            <a:off x="7863437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Dashboard</a:t>
            </a:r>
          </a:p>
        </xdr:txBody>
      </xdr:sp>
      <xdr:pic macro="[0]!grafico">
        <xdr:nvPicPr>
          <xdr:cNvPr id="28" name="Gráfico 27" descr="Velocímetro baixo com preenchimento sólido">
            <a:extLst>
              <a:ext uri="{FF2B5EF4-FFF2-40B4-BE49-F238E27FC236}">
                <a16:creationId xmlns:a16="http://schemas.microsoft.com/office/drawing/2014/main" id="{00000000-0008-0000-1F00-00001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8143875" y="38100"/>
            <a:ext cx="417600" cy="369975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510137</xdr:colOff>
      <xdr:row>0</xdr:row>
      <xdr:rowOff>38099</xdr:rowOff>
    </xdr:from>
    <xdr:to>
      <xdr:col>12</xdr:col>
      <xdr:colOff>281537</xdr:colOff>
      <xdr:row>3</xdr:row>
      <xdr:rowOff>47624</xdr:rowOff>
    </xdr:to>
    <xdr:grpSp>
      <xdr:nvGrpSpPr>
        <xdr:cNvPr id="29" name="Agrupar 28"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GrpSpPr>
          <a:grpSpLocks noChangeAspect="1"/>
        </xdr:cNvGrpSpPr>
      </xdr:nvGrpSpPr>
      <xdr:grpSpPr>
        <a:xfrm>
          <a:off x="6348962" y="38099"/>
          <a:ext cx="990600" cy="638175"/>
          <a:chOff x="6348962" y="38099"/>
          <a:chExt cx="990600" cy="638175"/>
        </a:xfrm>
      </xdr:grpSpPr>
      <xdr:sp macro="[0]!fluxo_caixa" textlink="">
        <xdr:nvSpPr>
          <xdr:cNvPr id="30" name="Retângulo: Cantos Arredondados 29">
            <a:extLst>
              <a:ext uri="{FF2B5EF4-FFF2-40B4-BE49-F238E27FC236}">
                <a16:creationId xmlns:a16="http://schemas.microsoft.com/office/drawing/2014/main" id="{00000000-0008-0000-1F00-00001E000000}"/>
              </a:ext>
            </a:extLst>
          </xdr:cNvPr>
          <xdr:cNvSpPr>
            <a:spLocks/>
          </xdr:cNvSpPr>
        </xdr:nvSpPr>
        <xdr:spPr>
          <a:xfrm>
            <a:off x="6348962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Fluxo</a:t>
            </a:r>
            <a:r>
              <a:rPr lang="pt-BR" sz="1100" baseline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Caixa</a:t>
            </a:r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 macro="[0]!fluxo_caixa">
        <xdr:nvPicPr>
          <xdr:cNvPr id="31" name="Gráfico 30" descr="Registrar">
            <a:extLst>
              <a:ext uri="{FF2B5EF4-FFF2-40B4-BE49-F238E27FC236}">
                <a16:creationId xmlns:a16="http://schemas.microsoft.com/office/drawing/2014/main" id="{00000000-0008-0000-1F00-00001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6657975" y="85725"/>
            <a:ext cx="371475" cy="371475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66674</xdr:colOff>
      <xdr:row>3</xdr:row>
      <xdr:rowOff>114300</xdr:rowOff>
    </xdr:from>
    <xdr:to>
      <xdr:col>5</xdr:col>
      <xdr:colOff>215474</xdr:colOff>
      <xdr:row>4</xdr:row>
      <xdr:rowOff>192750</xdr:rowOff>
    </xdr:to>
    <xdr:grpSp>
      <xdr:nvGrpSpPr>
        <xdr:cNvPr id="32" name="Agrupar 31">
          <a:extLst>
            <a:ext uri="{FF2B5EF4-FFF2-40B4-BE49-F238E27FC236}">
              <a16:creationId xmlns:a16="http://schemas.microsoft.com/office/drawing/2014/main" id="{00000000-0008-0000-1F00-000020000000}"/>
            </a:ext>
          </a:extLst>
        </xdr:cNvPr>
        <xdr:cNvGrpSpPr/>
      </xdr:nvGrpSpPr>
      <xdr:grpSpPr>
        <a:xfrm>
          <a:off x="1895474" y="742950"/>
          <a:ext cx="1368000" cy="288000"/>
          <a:chOff x="1895474" y="742950"/>
          <a:chExt cx="1368000" cy="288000"/>
        </a:xfrm>
      </xdr:grpSpPr>
      <xdr:sp macro="[0]!manutencao_usuario" textlink="">
        <xdr:nvSpPr>
          <xdr:cNvPr id="33" name="Retângulo: Cantos Arredondados 32">
            <a:extLst>
              <a:ext uri="{FF2B5EF4-FFF2-40B4-BE49-F238E27FC236}">
                <a16:creationId xmlns:a16="http://schemas.microsoft.com/office/drawing/2014/main" id="{00000000-0008-0000-1F00-000021000000}"/>
              </a:ext>
            </a:extLst>
          </xdr:cNvPr>
          <xdr:cNvSpPr>
            <a:spLocks/>
          </xdr:cNvSpPr>
        </xdr:nvSpPr>
        <xdr:spPr>
          <a:xfrm>
            <a:off x="1895474" y="750899"/>
            <a:ext cx="1368000" cy="270000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 b="1" u="none" baseline="0">
                <a:solidFill>
                  <a:schemeClr val="tx1"/>
                </a:solidFill>
                <a:latin typeface="+mn-lt"/>
                <a:ea typeface="+mn-ea"/>
                <a:cs typeface="+mn-cs"/>
              </a:rPr>
              <a:t>        </a:t>
            </a:r>
            <a:r>
              <a:rPr lang="pt-BR" sz="1100" b="1" u="sng" baseline="0">
                <a:solidFill>
                  <a:schemeClr val="tx1"/>
                </a:solidFill>
                <a:latin typeface="+mn-lt"/>
                <a:ea typeface="+mn-ea"/>
                <a:cs typeface="+mn-cs"/>
              </a:rPr>
              <a:t>Usuários</a:t>
            </a:r>
            <a:r>
              <a:rPr lang="pt-BR" sz="1100" b="1" u="none" baseline="0">
                <a:solidFill>
                  <a:schemeClr val="tx1"/>
                </a:solidFill>
                <a:latin typeface="+mn-lt"/>
                <a:ea typeface="+mn-ea"/>
                <a:cs typeface="+mn-cs"/>
              </a:rPr>
              <a:t>    </a:t>
            </a:r>
          </a:p>
        </xdr:txBody>
      </xdr:sp>
      <xdr:pic macro="[0]!manutencao_usuario">
        <xdr:nvPicPr>
          <xdr:cNvPr id="34" name="Gráfico 33" descr="Seguir com preenchimento sólido">
            <a:extLst>
              <a:ext uri="{FF2B5EF4-FFF2-40B4-BE49-F238E27FC236}">
                <a16:creationId xmlns:a16="http://schemas.microsoft.com/office/drawing/2014/main" id="{00000000-0008-0000-1F00-00002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5"/>
              </a:ext>
            </a:extLst>
          </a:blip>
          <a:stretch>
            <a:fillRect/>
          </a:stretch>
        </xdr:blipFill>
        <xdr:spPr>
          <a:xfrm>
            <a:off x="1981200" y="742950"/>
            <a:ext cx="288000" cy="288000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352424</xdr:colOff>
      <xdr:row>3</xdr:row>
      <xdr:rowOff>104775</xdr:rowOff>
    </xdr:from>
    <xdr:to>
      <xdr:col>8</xdr:col>
      <xdr:colOff>352425</xdr:colOff>
      <xdr:row>4</xdr:row>
      <xdr:rowOff>183225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00000000-0008-0000-1F00-000023000000}"/>
            </a:ext>
          </a:extLst>
        </xdr:cNvPr>
        <xdr:cNvGrpSpPr/>
      </xdr:nvGrpSpPr>
      <xdr:grpSpPr>
        <a:xfrm>
          <a:off x="3400424" y="733425"/>
          <a:ext cx="1571626" cy="288000"/>
          <a:chOff x="3400424" y="733425"/>
          <a:chExt cx="1571626" cy="288000"/>
        </a:xfrm>
      </xdr:grpSpPr>
      <xdr:sp macro="[0]!manut_validacoes" textlink="">
        <xdr:nvSpPr>
          <xdr:cNvPr id="36" name="Retângulo: Cantos Arredondados 35">
            <a:extLst>
              <a:ext uri="{FF2B5EF4-FFF2-40B4-BE49-F238E27FC236}">
                <a16:creationId xmlns:a16="http://schemas.microsoft.com/office/drawing/2014/main" id="{00000000-0008-0000-1F00-000024000000}"/>
              </a:ext>
            </a:extLst>
          </xdr:cNvPr>
          <xdr:cNvSpPr>
            <a:spLocks/>
          </xdr:cNvSpPr>
        </xdr:nvSpPr>
        <xdr:spPr>
          <a:xfrm>
            <a:off x="3400424" y="749971"/>
            <a:ext cx="1571626" cy="270711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2200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     Validações</a:t>
            </a:r>
          </a:p>
        </xdr:txBody>
      </xdr:sp>
      <xdr:pic macro="[0]!manut_validacoes">
        <xdr:nvPicPr>
          <xdr:cNvPr id="37" name="Gráfico 36" descr="Área de transferência Mista com preenchimento sólido">
            <a:extLst>
              <a:ext uri="{FF2B5EF4-FFF2-40B4-BE49-F238E27FC236}">
                <a16:creationId xmlns:a16="http://schemas.microsoft.com/office/drawing/2014/main" id="{00000000-0008-0000-1F00-00002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7"/>
              </a:ext>
            </a:extLst>
          </a:blip>
          <a:stretch>
            <a:fillRect/>
          </a:stretch>
        </xdr:blipFill>
        <xdr:spPr>
          <a:xfrm>
            <a:off x="3505200" y="733425"/>
            <a:ext cx="288000" cy="288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19050</xdr:colOff>
      <xdr:row>0</xdr:row>
      <xdr:rowOff>95250</xdr:rowOff>
    </xdr:from>
    <xdr:to>
      <xdr:col>2</xdr:col>
      <xdr:colOff>493554</xdr:colOff>
      <xdr:row>4</xdr:row>
      <xdr:rowOff>65839</xdr:rowOff>
    </xdr:to>
    <xdr:grpSp>
      <xdr:nvGrpSpPr>
        <xdr:cNvPr id="38" name="Agrupar 37">
          <a:extLst>
            <a:ext uri="{FF2B5EF4-FFF2-40B4-BE49-F238E27FC236}">
              <a16:creationId xmlns:a16="http://schemas.microsoft.com/office/drawing/2014/main" id="{00000000-0008-0000-1F00-000026000000}"/>
            </a:ext>
          </a:extLst>
        </xdr:cNvPr>
        <xdr:cNvGrpSpPr/>
      </xdr:nvGrpSpPr>
      <xdr:grpSpPr>
        <a:xfrm>
          <a:off x="19050" y="95250"/>
          <a:ext cx="1693704" cy="808789"/>
          <a:chOff x="1519281" y="1759058"/>
          <a:chExt cx="8754120" cy="1738273"/>
        </a:xfrm>
      </xdr:grpSpPr>
      <xdr:sp macro="" textlink="">
        <xdr:nvSpPr>
          <xdr:cNvPr id="39" name="Retângulo 38">
            <a:extLst>
              <a:ext uri="{FF2B5EF4-FFF2-40B4-BE49-F238E27FC236}">
                <a16:creationId xmlns:a16="http://schemas.microsoft.com/office/drawing/2014/main" id="{00000000-0008-0000-1F00-000027000000}"/>
              </a:ext>
            </a:extLst>
          </xdr:cNvPr>
          <xdr:cNvSpPr/>
        </xdr:nvSpPr>
        <xdr:spPr>
          <a:xfrm>
            <a:off x="3959188" y="1759058"/>
            <a:ext cx="4480405" cy="576593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marL="0" indent="0" algn="ctr"/>
            <a:r>
              <a:rPr lang="pt-BR" sz="1050" b="1" cap="none" spc="0">
                <a:ln w="10160">
                  <a:noFill/>
                  <a:prstDash val="solid"/>
                </a:ln>
                <a:solidFill>
                  <a:schemeClr val="bg1">
                    <a:lumMod val="65000"/>
                  </a:schemeClr>
                </a:solidFill>
                <a:effectLst>
                  <a:outerShdw blurRad="38100" dist="22860" dir="5400000" algn="tl" rotWithShape="0">
                    <a:srgbClr val="000000">
                      <a:alpha val="30000"/>
                    </a:srgbClr>
                  </a:outerShdw>
                </a:effectLst>
                <a:latin typeface="Teutonic No3" panose="02000000000000000000" pitchFamily="2" charset="0"/>
                <a:ea typeface="+mn-ea"/>
                <a:cs typeface="+mn-cs"/>
              </a:rPr>
              <a:t>Confeccoes</a:t>
            </a:r>
            <a:endParaRPr lang="pt-BR" sz="3200" b="1" cap="none" spc="0">
              <a:ln w="10160">
                <a:noFill/>
                <a:prstDash val="solid"/>
              </a:ln>
              <a:solidFill>
                <a:schemeClr val="bg1">
                  <a:lumMod val="65000"/>
                </a:schemeClr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Teutonic No3" panose="02000000000000000000" pitchFamily="2" charset="0"/>
              <a:ea typeface="+mn-ea"/>
              <a:cs typeface="+mn-cs"/>
            </a:endParaRPr>
          </a:p>
        </xdr:txBody>
      </xdr:sp>
      <xdr:sp macro="" textlink="">
        <xdr:nvSpPr>
          <xdr:cNvPr id="40" name="Retângulo 39">
            <a:extLst>
              <a:ext uri="{FF2B5EF4-FFF2-40B4-BE49-F238E27FC236}">
                <a16:creationId xmlns:a16="http://schemas.microsoft.com/office/drawing/2014/main" id="{00000000-0008-0000-1F00-000028000000}"/>
              </a:ext>
            </a:extLst>
          </xdr:cNvPr>
          <xdr:cNvSpPr/>
        </xdr:nvSpPr>
        <xdr:spPr>
          <a:xfrm>
            <a:off x="1519281" y="2147080"/>
            <a:ext cx="8754120" cy="1350251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3200" b="1" cap="none" spc="0">
                <a:ln w="10160">
                  <a:noFill/>
                  <a:prstDash val="solid"/>
                </a:ln>
                <a:solidFill>
                  <a:schemeClr val="bg1">
                    <a:lumMod val="65000"/>
                  </a:schemeClr>
                </a:solidFill>
                <a:effectLst>
                  <a:outerShdw blurRad="38100" dist="22860" dir="5400000" algn="tl" rotWithShape="0">
                    <a:srgbClr val="000000">
                      <a:alpha val="30000"/>
                    </a:srgbClr>
                  </a:outerShdw>
                </a:effectLst>
                <a:latin typeface="Teutonic No3" panose="02000000000000000000" pitchFamily="2" charset="0"/>
              </a:rPr>
              <a:t>Dedicar</a:t>
            </a:r>
            <a:endParaRPr lang="pt-BR" sz="4000" b="1" cap="none" spc="0">
              <a:ln w="10160">
                <a:noFill/>
                <a:prstDash val="solid"/>
              </a:ln>
              <a:solidFill>
                <a:schemeClr val="bg1">
                  <a:lumMod val="65000"/>
                </a:schemeClr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Teutonic No3" panose="02000000000000000000" pitchFamily="2" charset="0"/>
            </a:endParaRPr>
          </a:p>
        </xdr:txBody>
      </xdr:sp>
    </xdr:grpSp>
    <xdr:clientData/>
  </xdr:twoCellAnchor>
  <xdr:twoCellAnchor editAs="absolute">
    <xdr:from>
      <xdr:col>18</xdr:col>
      <xdr:colOff>38100</xdr:colOff>
      <xdr:row>0</xdr:row>
      <xdr:rowOff>47625</xdr:rowOff>
    </xdr:from>
    <xdr:to>
      <xdr:col>19</xdr:col>
      <xdr:colOff>419100</xdr:colOff>
      <xdr:row>3</xdr:row>
      <xdr:rowOff>57150</xdr:rowOff>
    </xdr:to>
    <xdr:grpSp>
      <xdr:nvGrpSpPr>
        <xdr:cNvPr id="41" name="Agrupar 40">
          <a:extLst>
            <a:ext uri="{FF2B5EF4-FFF2-40B4-BE49-F238E27FC236}">
              <a16:creationId xmlns:a16="http://schemas.microsoft.com/office/drawing/2014/main" id="{00000000-0008-0000-1F00-000029000000}"/>
            </a:ext>
          </a:extLst>
        </xdr:cNvPr>
        <xdr:cNvGrpSpPr/>
      </xdr:nvGrpSpPr>
      <xdr:grpSpPr>
        <a:xfrm>
          <a:off x="10753725" y="47625"/>
          <a:ext cx="990600" cy="638175"/>
          <a:chOff x="10797137" y="47625"/>
          <a:chExt cx="990600" cy="638175"/>
        </a:xfrm>
      </xdr:grpSpPr>
      <xdr:sp macro="[0]!producao" textlink="">
        <xdr:nvSpPr>
          <xdr:cNvPr id="42" name="Retângulo: Cantos Arredondados 41">
            <a:extLst>
              <a:ext uri="{FF2B5EF4-FFF2-40B4-BE49-F238E27FC236}">
                <a16:creationId xmlns:a16="http://schemas.microsoft.com/office/drawing/2014/main" id="{00000000-0008-0000-1F00-00002A000000}"/>
              </a:ext>
            </a:extLst>
          </xdr:cNvPr>
          <xdr:cNvSpPr>
            <a:spLocks/>
          </xdr:cNvSpPr>
        </xdr:nvSpPr>
        <xdr:spPr>
          <a:xfrm>
            <a:off x="10797137" y="47625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Produção</a:t>
            </a:r>
          </a:p>
        </xdr:txBody>
      </xdr:sp>
      <xdr:pic macro="[0]!producao">
        <xdr:nvPicPr>
          <xdr:cNvPr id="43" name="Imagem 42">
            <a:extLst>
              <a:ext uri="{FF2B5EF4-FFF2-40B4-BE49-F238E27FC236}">
                <a16:creationId xmlns:a16="http://schemas.microsoft.com/office/drawing/2014/main" id="{00000000-0008-0000-1F00-00002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colorTemperature colorTemp="8284"/>
                    </a14:imgEffect>
                    <a14:imgEffect>
                      <a14:brightnessContrast bright="35000" contrast="4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10978486" y="104776"/>
            <a:ext cx="661064" cy="352424"/>
          </a:xfrm>
          <a:prstGeom prst="rect">
            <a:avLst/>
          </a:prstGeom>
          <a:noFill/>
          <a:ln>
            <a:noFill/>
          </a:ln>
        </xdr:spPr>
      </xdr:pic>
    </xdr:grp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16384</xdr:col>
      <xdr:colOff>485775</xdr:colOff>
      <xdr:row>7</xdr:row>
      <xdr:rowOff>171450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SpPr>
          <a:spLocks noChangeAspect="1"/>
        </xdr:cNvSpPr>
      </xdr:nvSpPr>
      <xdr:spPr>
        <a:xfrm>
          <a:off x="0" y="0"/>
          <a:ext cx="40052625" cy="16002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tile tx="0" ty="0" sx="100000" sy="100000" flip="none" algn="tl"/>
        </a:blip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14</xdr:col>
      <xdr:colOff>1234034</xdr:colOff>
      <xdr:row>5</xdr:row>
      <xdr:rowOff>9525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00000000-0008-0000-2000-000014000000}"/>
            </a:ext>
          </a:extLst>
        </xdr:cNvPr>
        <xdr:cNvGrpSpPr/>
      </xdr:nvGrpSpPr>
      <xdr:grpSpPr>
        <a:xfrm>
          <a:off x="0" y="0"/>
          <a:ext cx="12121109" cy="1057275"/>
          <a:chOff x="0" y="0"/>
          <a:chExt cx="12121109" cy="1057275"/>
        </a:xfrm>
        <a:solidFill>
          <a:srgbClr val="002060"/>
        </a:solidFill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00000000-0008-0000-2000-000003000000}"/>
              </a:ext>
            </a:extLst>
          </xdr:cNvPr>
          <xdr:cNvSpPr>
            <a:spLocks noChangeAspect="1"/>
          </xdr:cNvSpPr>
        </xdr:nvSpPr>
        <xdr:spPr>
          <a:xfrm>
            <a:off x="0" y="0"/>
            <a:ext cx="11744324" cy="1057275"/>
          </a:xfrm>
          <a:prstGeom prst="rect">
            <a:avLst/>
          </a:prstGeom>
          <a:grp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4" name="Fluxograma: Atraso 3">
            <a:extLst>
              <a:ext uri="{FF2B5EF4-FFF2-40B4-BE49-F238E27FC236}">
                <a16:creationId xmlns:a16="http://schemas.microsoft.com/office/drawing/2014/main" id="{00000000-0008-0000-2000-000004000000}"/>
              </a:ext>
            </a:extLst>
          </xdr:cNvPr>
          <xdr:cNvSpPr>
            <a:spLocks noChangeAspect="1"/>
          </xdr:cNvSpPr>
        </xdr:nvSpPr>
        <xdr:spPr>
          <a:xfrm>
            <a:off x="11744324" y="9525"/>
            <a:ext cx="376785" cy="1047750"/>
          </a:xfrm>
          <a:prstGeom prst="flowChartDelay">
            <a:avLst/>
          </a:prstGeom>
          <a:grp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 editAs="absolute">
    <xdr:from>
      <xdr:col>1</xdr:col>
      <xdr:colOff>1453112</xdr:colOff>
      <xdr:row>0</xdr:row>
      <xdr:rowOff>38099</xdr:rowOff>
    </xdr:from>
    <xdr:to>
      <xdr:col>3</xdr:col>
      <xdr:colOff>224387</xdr:colOff>
      <xdr:row>3</xdr:row>
      <xdr:rowOff>47624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00000000-0008-0000-2000-000005000000}"/>
            </a:ext>
          </a:extLst>
        </xdr:cNvPr>
        <xdr:cNvGrpSpPr>
          <a:grpSpLocks noChangeAspect="1"/>
        </xdr:cNvGrpSpPr>
      </xdr:nvGrpSpPr>
      <xdr:grpSpPr>
        <a:xfrm>
          <a:off x="1910312" y="38099"/>
          <a:ext cx="990600" cy="638175"/>
          <a:chOff x="1843637" y="38099"/>
          <a:chExt cx="990600" cy="638175"/>
        </a:xfrm>
      </xdr:grpSpPr>
      <xdr:sp macro="[0]!menu_1" textlink="">
        <xdr:nvSpPr>
          <xdr:cNvPr id="6" name="Retângulo: Cantos Arredondados 5">
            <a:extLst>
              <a:ext uri="{FF2B5EF4-FFF2-40B4-BE49-F238E27FC236}">
                <a16:creationId xmlns:a16="http://schemas.microsoft.com/office/drawing/2014/main" id="{00000000-0008-0000-2000-000006000000}"/>
              </a:ext>
            </a:extLst>
          </xdr:cNvPr>
          <xdr:cNvSpPr>
            <a:spLocks/>
          </xdr:cNvSpPr>
        </xdr:nvSpPr>
        <xdr:spPr>
          <a:xfrm>
            <a:off x="1843637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Menu</a:t>
            </a:r>
          </a:p>
        </xdr:txBody>
      </xdr:sp>
      <xdr:pic macro="[0]!menu_1">
        <xdr:nvPicPr>
          <xdr:cNvPr id="7" name="Gráfico 6" descr="Início com preenchimento sólido">
            <a:extLst>
              <a:ext uri="{FF2B5EF4-FFF2-40B4-BE49-F238E27FC236}">
                <a16:creationId xmlns:a16="http://schemas.microsoft.com/office/drawing/2014/main" id="{00000000-0008-0000-2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105536" y="38100"/>
            <a:ext cx="504000" cy="369976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1272136</xdr:colOff>
      <xdr:row>0</xdr:row>
      <xdr:rowOff>57150</xdr:rowOff>
    </xdr:from>
    <xdr:to>
      <xdr:col>1</xdr:col>
      <xdr:colOff>1272136</xdr:colOff>
      <xdr:row>2</xdr:row>
      <xdr:rowOff>159000</xdr:rowOff>
    </xdr:to>
    <xdr:cxnSp macro="">
      <xdr:nvCxnSpPr>
        <xdr:cNvPr id="8" name="Conector reto 7">
          <a:extLst>
            <a:ext uri="{FF2B5EF4-FFF2-40B4-BE49-F238E27FC236}">
              <a16:creationId xmlns:a16="http://schemas.microsoft.com/office/drawing/2014/main" id="{00000000-0008-0000-2000-000008000000}"/>
            </a:ext>
          </a:extLst>
        </xdr:cNvPr>
        <xdr:cNvCxnSpPr>
          <a:cxnSpLocks noChangeAspect="1"/>
        </xdr:cNvCxnSpPr>
      </xdr:nvCxnSpPr>
      <xdr:spPr>
        <a:xfrm>
          <a:off x="1729336" y="57150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52936</xdr:colOff>
      <xdr:row>0</xdr:row>
      <xdr:rowOff>66675</xdr:rowOff>
    </xdr:from>
    <xdr:to>
      <xdr:col>4</xdr:col>
      <xdr:colOff>52936</xdr:colOff>
      <xdr:row>2</xdr:row>
      <xdr:rowOff>168525</xdr:rowOff>
    </xdr:to>
    <xdr:cxnSp macro="">
      <xdr:nvCxnSpPr>
        <xdr:cNvPr id="9" name="Conector reto 8">
          <a:extLst>
            <a:ext uri="{FF2B5EF4-FFF2-40B4-BE49-F238E27FC236}">
              <a16:creationId xmlns:a16="http://schemas.microsoft.com/office/drawing/2014/main" id="{00000000-0008-0000-2000-000009000000}"/>
            </a:ext>
          </a:extLst>
        </xdr:cNvPr>
        <xdr:cNvCxnSpPr>
          <a:cxnSpLocks noChangeAspect="1"/>
        </xdr:cNvCxnSpPr>
      </xdr:nvCxnSpPr>
      <xdr:spPr>
        <a:xfrm>
          <a:off x="3053311" y="66675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1100686</xdr:colOff>
      <xdr:row>0</xdr:row>
      <xdr:rowOff>66675</xdr:rowOff>
    </xdr:from>
    <xdr:to>
      <xdr:col>5</xdr:col>
      <xdr:colOff>1100686</xdr:colOff>
      <xdr:row>2</xdr:row>
      <xdr:rowOff>187575</xdr:rowOff>
    </xdr:to>
    <xdr:cxnSp macro="">
      <xdr:nvCxnSpPr>
        <xdr:cNvPr id="10" name="Conector reto 9">
          <a:extLst>
            <a:ext uri="{FF2B5EF4-FFF2-40B4-BE49-F238E27FC236}">
              <a16:creationId xmlns:a16="http://schemas.microsoft.com/office/drawing/2014/main" id="{00000000-0008-0000-2000-00000A000000}"/>
            </a:ext>
          </a:extLst>
        </xdr:cNvPr>
        <xdr:cNvCxnSpPr>
          <a:cxnSpLocks noChangeAspect="1"/>
        </xdr:cNvCxnSpPr>
      </xdr:nvCxnSpPr>
      <xdr:spPr>
        <a:xfrm>
          <a:off x="4558261" y="66675"/>
          <a:ext cx="0" cy="54000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7</xdr:col>
      <xdr:colOff>224386</xdr:colOff>
      <xdr:row>0</xdr:row>
      <xdr:rowOff>66675</xdr:rowOff>
    </xdr:from>
    <xdr:to>
      <xdr:col>7</xdr:col>
      <xdr:colOff>224386</xdr:colOff>
      <xdr:row>2</xdr:row>
      <xdr:rowOff>168525</xdr:rowOff>
    </xdr:to>
    <xdr:cxnSp macro="">
      <xdr:nvCxnSpPr>
        <xdr:cNvPr id="11" name="Conector reto 10">
          <a:extLst>
            <a:ext uri="{FF2B5EF4-FFF2-40B4-BE49-F238E27FC236}">
              <a16:creationId xmlns:a16="http://schemas.microsoft.com/office/drawing/2014/main" id="{00000000-0008-0000-2000-00000B000000}"/>
            </a:ext>
          </a:extLst>
        </xdr:cNvPr>
        <xdr:cNvCxnSpPr>
          <a:cxnSpLocks noChangeAspect="1"/>
        </xdr:cNvCxnSpPr>
      </xdr:nvCxnSpPr>
      <xdr:spPr>
        <a:xfrm>
          <a:off x="6063211" y="66675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1424536</xdr:colOff>
      <xdr:row>0</xdr:row>
      <xdr:rowOff>66675</xdr:rowOff>
    </xdr:from>
    <xdr:to>
      <xdr:col>8</xdr:col>
      <xdr:colOff>1424536</xdr:colOff>
      <xdr:row>2</xdr:row>
      <xdr:rowOff>168525</xdr:rowOff>
    </xdr:to>
    <xdr:cxnSp macro="">
      <xdr:nvCxnSpPr>
        <xdr:cNvPr id="12" name="Conector reto 11">
          <a:extLst>
            <a:ext uri="{FF2B5EF4-FFF2-40B4-BE49-F238E27FC236}">
              <a16:creationId xmlns:a16="http://schemas.microsoft.com/office/drawing/2014/main" id="{00000000-0008-0000-2000-00000C000000}"/>
            </a:ext>
          </a:extLst>
        </xdr:cNvPr>
        <xdr:cNvCxnSpPr>
          <a:cxnSpLocks noChangeAspect="1"/>
        </xdr:cNvCxnSpPr>
      </xdr:nvCxnSpPr>
      <xdr:spPr>
        <a:xfrm>
          <a:off x="7587211" y="66675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176761</xdr:colOff>
      <xdr:row>0</xdr:row>
      <xdr:rowOff>66675</xdr:rowOff>
    </xdr:from>
    <xdr:to>
      <xdr:col>10</xdr:col>
      <xdr:colOff>176761</xdr:colOff>
      <xdr:row>2</xdr:row>
      <xdr:rowOff>168525</xdr:rowOff>
    </xdr:to>
    <xdr:cxnSp macro="">
      <xdr:nvCxnSpPr>
        <xdr:cNvPr id="13" name="Conector reto 12">
          <a:extLst>
            <a:ext uri="{FF2B5EF4-FFF2-40B4-BE49-F238E27FC236}">
              <a16:creationId xmlns:a16="http://schemas.microsoft.com/office/drawing/2014/main" id="{00000000-0008-0000-2000-00000D000000}"/>
            </a:ext>
          </a:extLst>
        </xdr:cNvPr>
        <xdr:cNvCxnSpPr>
          <a:cxnSpLocks noChangeAspect="1"/>
        </xdr:cNvCxnSpPr>
      </xdr:nvCxnSpPr>
      <xdr:spPr>
        <a:xfrm>
          <a:off x="9092161" y="66675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319637</xdr:colOff>
      <xdr:row>0</xdr:row>
      <xdr:rowOff>38099</xdr:rowOff>
    </xdr:from>
    <xdr:to>
      <xdr:col>5</xdr:col>
      <xdr:colOff>853037</xdr:colOff>
      <xdr:row>3</xdr:row>
      <xdr:rowOff>47624</xdr:rowOff>
    </xdr:to>
    <xdr:grpSp>
      <xdr:nvGrpSpPr>
        <xdr:cNvPr id="14" name="Agrupar 13">
          <a:extLst>
            <a:ext uri="{FF2B5EF4-FFF2-40B4-BE49-F238E27FC236}">
              <a16:creationId xmlns:a16="http://schemas.microsoft.com/office/drawing/2014/main" id="{00000000-0008-0000-2000-00000E000000}"/>
            </a:ext>
          </a:extLst>
        </xdr:cNvPr>
        <xdr:cNvGrpSpPr>
          <a:grpSpLocks noChangeAspect="1"/>
        </xdr:cNvGrpSpPr>
      </xdr:nvGrpSpPr>
      <xdr:grpSpPr>
        <a:xfrm>
          <a:off x="3320012" y="38099"/>
          <a:ext cx="990600" cy="638175"/>
          <a:chOff x="3320012" y="38099"/>
          <a:chExt cx="990600" cy="638175"/>
        </a:xfrm>
      </xdr:grpSpPr>
      <xdr:sp macro="[0]!menu_2" textlink="">
        <xdr:nvSpPr>
          <xdr:cNvPr id="15" name="Retângulo: Cantos Arredondados 14">
            <a:extLst>
              <a:ext uri="{FF2B5EF4-FFF2-40B4-BE49-F238E27FC236}">
                <a16:creationId xmlns:a16="http://schemas.microsoft.com/office/drawing/2014/main" id="{00000000-0008-0000-2000-00000F000000}"/>
              </a:ext>
            </a:extLst>
          </xdr:cNvPr>
          <xdr:cNvSpPr>
            <a:spLocks/>
          </xdr:cNvSpPr>
        </xdr:nvSpPr>
        <xdr:spPr>
          <a:xfrm>
            <a:off x="3320012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Cadastro</a:t>
            </a:r>
          </a:p>
        </xdr:txBody>
      </xdr:sp>
      <xdr:pic macro="[0]!menu_2">
        <xdr:nvPicPr>
          <xdr:cNvPr id="16" name="Gráfico 15" descr="Ciclo com pessoas com preenchimento sólido">
            <a:extLst>
              <a:ext uri="{FF2B5EF4-FFF2-40B4-BE49-F238E27FC236}">
                <a16:creationId xmlns:a16="http://schemas.microsoft.com/office/drawing/2014/main" id="{00000000-0008-0000-2000-000010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3577186" y="38100"/>
            <a:ext cx="504000" cy="37065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1367387</xdr:colOff>
      <xdr:row>0</xdr:row>
      <xdr:rowOff>38099</xdr:rowOff>
    </xdr:from>
    <xdr:to>
      <xdr:col>6</xdr:col>
      <xdr:colOff>653012</xdr:colOff>
      <xdr:row>3</xdr:row>
      <xdr:rowOff>47624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00000000-0008-0000-2000-000011000000}"/>
            </a:ext>
          </a:extLst>
        </xdr:cNvPr>
        <xdr:cNvGrpSpPr>
          <a:grpSpLocks noChangeAspect="1"/>
        </xdr:cNvGrpSpPr>
      </xdr:nvGrpSpPr>
      <xdr:grpSpPr>
        <a:xfrm>
          <a:off x="4824962" y="38099"/>
          <a:ext cx="990600" cy="638175"/>
          <a:chOff x="4824962" y="38099"/>
          <a:chExt cx="990600" cy="638175"/>
        </a:xfrm>
      </xdr:grpSpPr>
      <xdr:sp macro="[0]!relatorios" textlink="">
        <xdr:nvSpPr>
          <xdr:cNvPr id="18" name="Retângulo: Cantos Arredondados 17">
            <a:extLst>
              <a:ext uri="{FF2B5EF4-FFF2-40B4-BE49-F238E27FC236}">
                <a16:creationId xmlns:a16="http://schemas.microsoft.com/office/drawing/2014/main" id="{00000000-0008-0000-2000-000012000000}"/>
              </a:ext>
            </a:extLst>
          </xdr:cNvPr>
          <xdr:cNvSpPr>
            <a:spLocks/>
          </xdr:cNvSpPr>
        </xdr:nvSpPr>
        <xdr:spPr>
          <a:xfrm>
            <a:off x="4824962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Relatórios</a:t>
            </a:r>
          </a:p>
        </xdr:txBody>
      </xdr:sp>
      <xdr:pic macro="[0]!relatorios">
        <xdr:nvPicPr>
          <xdr:cNvPr id="19" name="Gráfico 18" descr="Pesquisa com preenchimento sólido">
            <a:extLst>
              <a:ext uri="{FF2B5EF4-FFF2-40B4-BE49-F238E27FC236}">
                <a16:creationId xmlns:a16="http://schemas.microsoft.com/office/drawing/2014/main" id="{00000000-0008-0000-20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5153025" y="76200"/>
            <a:ext cx="371475" cy="361950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1319761</xdr:colOff>
      <xdr:row>3</xdr:row>
      <xdr:rowOff>95250</xdr:rowOff>
    </xdr:from>
    <xdr:to>
      <xdr:col>14</xdr:col>
      <xdr:colOff>1038225</xdr:colOff>
      <xdr:row>4</xdr:row>
      <xdr:rowOff>200025</xdr:rowOff>
    </xdr:to>
    <xdr:sp macro="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00000000-0008-0000-2000-000015000000}"/>
            </a:ext>
          </a:extLst>
        </xdr:cNvPr>
        <xdr:cNvSpPr>
          <a:spLocks noChangeAspect="1"/>
        </xdr:cNvSpPr>
      </xdr:nvSpPr>
      <xdr:spPr>
        <a:xfrm>
          <a:off x="1776961" y="723900"/>
          <a:ext cx="10148339" cy="314325"/>
        </a:xfrm>
        <a:prstGeom prst="roundRect">
          <a:avLst>
            <a:gd name="adj" fmla="val 17778"/>
          </a:avLst>
        </a:prstGeom>
        <a:solidFill>
          <a:schemeClr val="bg1">
            <a:lumMod val="85000"/>
            <a:alpha val="30000"/>
          </a:schemeClr>
        </a:solidFill>
        <a:ln>
          <a:noFill/>
        </a:ln>
        <a:effectLst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ctr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13</xdr:col>
      <xdr:colOff>71986</xdr:colOff>
      <xdr:row>0</xdr:row>
      <xdr:rowOff>66675</xdr:rowOff>
    </xdr:from>
    <xdr:to>
      <xdr:col>13</xdr:col>
      <xdr:colOff>71986</xdr:colOff>
      <xdr:row>2</xdr:row>
      <xdr:rowOff>168525</xdr:rowOff>
    </xdr:to>
    <xdr:cxnSp macro="">
      <xdr:nvCxnSpPr>
        <xdr:cNvPr id="22" name="Conector reto 21">
          <a:extLst>
            <a:ext uri="{FF2B5EF4-FFF2-40B4-BE49-F238E27FC236}">
              <a16:creationId xmlns:a16="http://schemas.microsoft.com/office/drawing/2014/main" id="{00000000-0008-0000-2000-000016000000}"/>
            </a:ext>
          </a:extLst>
        </xdr:cNvPr>
        <xdr:cNvCxnSpPr>
          <a:cxnSpLocks noChangeAspect="1"/>
        </xdr:cNvCxnSpPr>
      </xdr:nvCxnSpPr>
      <xdr:spPr>
        <a:xfrm>
          <a:off x="10644736" y="66675"/>
          <a:ext cx="0" cy="520950"/>
        </a:xfrm>
        <a:prstGeom prst="line">
          <a:avLst/>
        </a:prstGeom>
        <a:ln>
          <a:solidFill>
            <a:schemeClr val="bg1">
              <a:alpha val="1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167237</xdr:colOff>
      <xdr:row>0</xdr:row>
      <xdr:rowOff>38099</xdr:rowOff>
    </xdr:from>
    <xdr:to>
      <xdr:col>12</xdr:col>
      <xdr:colOff>300587</xdr:colOff>
      <xdr:row>3</xdr:row>
      <xdr:rowOff>47624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00000000-0008-0000-2000-000017000000}"/>
            </a:ext>
          </a:extLst>
        </xdr:cNvPr>
        <xdr:cNvGrpSpPr>
          <a:grpSpLocks noChangeAspect="1"/>
        </xdr:cNvGrpSpPr>
      </xdr:nvGrpSpPr>
      <xdr:grpSpPr>
        <a:xfrm>
          <a:off x="9406487" y="38099"/>
          <a:ext cx="990600" cy="638175"/>
          <a:chOff x="9406487" y="38099"/>
          <a:chExt cx="990600" cy="638175"/>
        </a:xfrm>
      </xdr:grpSpPr>
      <xdr:sp macro="[0]!manutencao1" textlink="">
        <xdr:nvSpPr>
          <xdr:cNvPr id="24" name="Retângulo: Cantos Arredondados 23">
            <a:extLst>
              <a:ext uri="{FF2B5EF4-FFF2-40B4-BE49-F238E27FC236}">
                <a16:creationId xmlns:a16="http://schemas.microsoft.com/office/drawing/2014/main" id="{00000000-0008-0000-2000-000018000000}"/>
              </a:ext>
            </a:extLst>
          </xdr:cNvPr>
          <xdr:cNvSpPr>
            <a:spLocks/>
          </xdr:cNvSpPr>
        </xdr:nvSpPr>
        <xdr:spPr>
          <a:xfrm>
            <a:off x="9406487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2000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Manutenção</a:t>
            </a:r>
          </a:p>
        </xdr:txBody>
      </xdr:sp>
      <xdr:pic macro="[0]!manutencao1">
        <xdr:nvPicPr>
          <xdr:cNvPr id="25" name="Gráfico 24" descr="Engrenagens com preenchimento sólido">
            <a:extLst>
              <a:ext uri="{FF2B5EF4-FFF2-40B4-BE49-F238E27FC236}">
                <a16:creationId xmlns:a16="http://schemas.microsoft.com/office/drawing/2014/main" id="{00000000-0008-0000-2000-00001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9667875" y="76200"/>
            <a:ext cx="417600" cy="369975"/>
          </a:xfrm>
          <a:prstGeom prst="rect">
            <a:avLst/>
          </a:prstGeom>
          <a:effectLst/>
        </xdr:spPr>
      </xdr:pic>
    </xdr:grpSp>
    <xdr:clientData/>
  </xdr:twoCellAnchor>
  <xdr:twoCellAnchor editAs="absolute">
    <xdr:from>
      <xdr:col>8</xdr:col>
      <xdr:colOff>1700762</xdr:colOff>
      <xdr:row>0</xdr:row>
      <xdr:rowOff>38099</xdr:rowOff>
    </xdr:from>
    <xdr:to>
      <xdr:col>9</xdr:col>
      <xdr:colOff>376787</xdr:colOff>
      <xdr:row>3</xdr:row>
      <xdr:rowOff>47624</xdr:rowOff>
    </xdr:to>
    <xdr:grpSp>
      <xdr:nvGrpSpPr>
        <xdr:cNvPr id="26" name="Agrupar 25">
          <a:extLst>
            <a:ext uri="{FF2B5EF4-FFF2-40B4-BE49-F238E27FC236}">
              <a16:creationId xmlns:a16="http://schemas.microsoft.com/office/drawing/2014/main" id="{00000000-0008-0000-2000-00001A000000}"/>
            </a:ext>
          </a:extLst>
        </xdr:cNvPr>
        <xdr:cNvGrpSpPr>
          <a:grpSpLocks noChangeAspect="1"/>
        </xdr:cNvGrpSpPr>
      </xdr:nvGrpSpPr>
      <xdr:grpSpPr>
        <a:xfrm>
          <a:off x="7863437" y="38099"/>
          <a:ext cx="990600" cy="638175"/>
          <a:chOff x="7863437" y="38099"/>
          <a:chExt cx="990600" cy="638175"/>
        </a:xfrm>
      </xdr:grpSpPr>
      <xdr:sp macro="[0]!grafico" textlink="">
        <xdr:nvSpPr>
          <xdr:cNvPr id="27" name="Retângulo: Cantos Arredondados 26">
            <a:extLst>
              <a:ext uri="{FF2B5EF4-FFF2-40B4-BE49-F238E27FC236}">
                <a16:creationId xmlns:a16="http://schemas.microsoft.com/office/drawing/2014/main" id="{00000000-0008-0000-2000-00001B000000}"/>
              </a:ext>
            </a:extLst>
          </xdr:cNvPr>
          <xdr:cNvSpPr>
            <a:spLocks/>
          </xdr:cNvSpPr>
        </xdr:nvSpPr>
        <xdr:spPr>
          <a:xfrm>
            <a:off x="7863437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Dashboard</a:t>
            </a:r>
          </a:p>
        </xdr:txBody>
      </xdr:sp>
      <xdr:pic macro="[0]!grafico">
        <xdr:nvPicPr>
          <xdr:cNvPr id="28" name="Gráfico 27" descr="Velocímetro baixo com preenchimento sólido">
            <a:extLst>
              <a:ext uri="{FF2B5EF4-FFF2-40B4-BE49-F238E27FC236}">
                <a16:creationId xmlns:a16="http://schemas.microsoft.com/office/drawing/2014/main" id="{00000000-0008-0000-2000-00001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8143875" y="38100"/>
            <a:ext cx="417600" cy="369975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186287</xdr:colOff>
      <xdr:row>0</xdr:row>
      <xdr:rowOff>38099</xdr:rowOff>
    </xdr:from>
    <xdr:to>
      <xdr:col>8</xdr:col>
      <xdr:colOff>1176887</xdr:colOff>
      <xdr:row>3</xdr:row>
      <xdr:rowOff>47624</xdr:rowOff>
    </xdr:to>
    <xdr:grpSp>
      <xdr:nvGrpSpPr>
        <xdr:cNvPr id="29" name="Agrupar 28">
          <a:extLst>
            <a:ext uri="{FF2B5EF4-FFF2-40B4-BE49-F238E27FC236}">
              <a16:creationId xmlns:a16="http://schemas.microsoft.com/office/drawing/2014/main" id="{00000000-0008-0000-2000-00001D000000}"/>
            </a:ext>
          </a:extLst>
        </xdr:cNvPr>
        <xdr:cNvGrpSpPr>
          <a:grpSpLocks noChangeAspect="1"/>
        </xdr:cNvGrpSpPr>
      </xdr:nvGrpSpPr>
      <xdr:grpSpPr>
        <a:xfrm>
          <a:off x="6348962" y="38099"/>
          <a:ext cx="990600" cy="638175"/>
          <a:chOff x="6348962" y="38099"/>
          <a:chExt cx="990600" cy="638175"/>
        </a:xfrm>
      </xdr:grpSpPr>
      <xdr:sp macro="[0]!fluxo_caixa" textlink="">
        <xdr:nvSpPr>
          <xdr:cNvPr id="30" name="Retângulo: Cantos Arredondados 29">
            <a:extLst>
              <a:ext uri="{FF2B5EF4-FFF2-40B4-BE49-F238E27FC236}">
                <a16:creationId xmlns:a16="http://schemas.microsoft.com/office/drawing/2014/main" id="{00000000-0008-0000-2000-00001E000000}"/>
              </a:ext>
            </a:extLst>
          </xdr:cNvPr>
          <xdr:cNvSpPr>
            <a:spLocks/>
          </xdr:cNvSpPr>
        </xdr:nvSpPr>
        <xdr:spPr>
          <a:xfrm>
            <a:off x="6348962" y="38099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Fluxo</a:t>
            </a:r>
            <a:r>
              <a:rPr lang="pt-BR" sz="1100" baseline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Caixa</a:t>
            </a:r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 macro="[0]!fluxo_caixa">
        <xdr:nvPicPr>
          <xdr:cNvPr id="31" name="Gráfico 30" descr="Registrar">
            <a:extLst>
              <a:ext uri="{FF2B5EF4-FFF2-40B4-BE49-F238E27FC236}">
                <a16:creationId xmlns:a16="http://schemas.microsoft.com/office/drawing/2014/main" id="{00000000-0008-0000-2000-00001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6657975" y="85725"/>
            <a:ext cx="371475" cy="371475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1438274</xdr:colOff>
      <xdr:row>3</xdr:row>
      <xdr:rowOff>114300</xdr:rowOff>
    </xdr:from>
    <xdr:to>
      <xdr:col>4</xdr:col>
      <xdr:colOff>263099</xdr:colOff>
      <xdr:row>4</xdr:row>
      <xdr:rowOff>192750</xdr:rowOff>
    </xdr:to>
    <xdr:grpSp>
      <xdr:nvGrpSpPr>
        <xdr:cNvPr id="32" name="Agrupar 31">
          <a:extLst>
            <a:ext uri="{FF2B5EF4-FFF2-40B4-BE49-F238E27FC236}">
              <a16:creationId xmlns:a16="http://schemas.microsoft.com/office/drawing/2014/main" id="{00000000-0008-0000-2000-000020000000}"/>
            </a:ext>
          </a:extLst>
        </xdr:cNvPr>
        <xdr:cNvGrpSpPr/>
      </xdr:nvGrpSpPr>
      <xdr:grpSpPr>
        <a:xfrm>
          <a:off x="1895474" y="742950"/>
          <a:ext cx="1368000" cy="288000"/>
          <a:chOff x="1895474" y="742950"/>
          <a:chExt cx="1368000" cy="288000"/>
        </a:xfrm>
      </xdr:grpSpPr>
      <xdr:sp macro="[0]!manutencao_usuario" textlink="">
        <xdr:nvSpPr>
          <xdr:cNvPr id="33" name="Retângulo: Cantos Arredondados 32">
            <a:extLst>
              <a:ext uri="{FF2B5EF4-FFF2-40B4-BE49-F238E27FC236}">
                <a16:creationId xmlns:a16="http://schemas.microsoft.com/office/drawing/2014/main" id="{00000000-0008-0000-2000-000021000000}"/>
              </a:ext>
            </a:extLst>
          </xdr:cNvPr>
          <xdr:cNvSpPr>
            <a:spLocks/>
          </xdr:cNvSpPr>
        </xdr:nvSpPr>
        <xdr:spPr>
          <a:xfrm>
            <a:off x="1895474" y="750899"/>
            <a:ext cx="1368000" cy="270000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2200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       Usuários    </a:t>
            </a:r>
          </a:p>
        </xdr:txBody>
      </xdr:sp>
      <xdr:pic macro="[0]!manutencao_usuario">
        <xdr:nvPicPr>
          <xdr:cNvPr id="34" name="Gráfico 33" descr="Seguir com preenchimento sólido">
            <a:extLst>
              <a:ext uri="{FF2B5EF4-FFF2-40B4-BE49-F238E27FC236}">
                <a16:creationId xmlns:a16="http://schemas.microsoft.com/office/drawing/2014/main" id="{00000000-0008-0000-2000-00002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5"/>
              </a:ext>
            </a:extLst>
          </a:blip>
          <a:stretch>
            <a:fillRect/>
          </a:stretch>
        </xdr:blipFill>
        <xdr:spPr>
          <a:xfrm>
            <a:off x="1981200" y="742950"/>
            <a:ext cx="288000" cy="2880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400049</xdr:colOff>
      <xdr:row>3</xdr:row>
      <xdr:rowOff>104775</xdr:rowOff>
    </xdr:from>
    <xdr:to>
      <xdr:col>5</xdr:col>
      <xdr:colOff>1514475</xdr:colOff>
      <xdr:row>4</xdr:row>
      <xdr:rowOff>183225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00000000-0008-0000-2000-000023000000}"/>
            </a:ext>
          </a:extLst>
        </xdr:cNvPr>
        <xdr:cNvGrpSpPr/>
      </xdr:nvGrpSpPr>
      <xdr:grpSpPr>
        <a:xfrm>
          <a:off x="3400424" y="733425"/>
          <a:ext cx="1571626" cy="288000"/>
          <a:chOff x="3400424" y="733425"/>
          <a:chExt cx="1571626" cy="288000"/>
        </a:xfrm>
      </xdr:grpSpPr>
      <xdr:sp macro="[0]!manut_validacoes" textlink="">
        <xdr:nvSpPr>
          <xdr:cNvPr id="36" name="Retângulo: Cantos Arredondados 35">
            <a:extLst>
              <a:ext uri="{FF2B5EF4-FFF2-40B4-BE49-F238E27FC236}">
                <a16:creationId xmlns:a16="http://schemas.microsoft.com/office/drawing/2014/main" id="{00000000-0008-0000-2000-000024000000}"/>
              </a:ext>
            </a:extLst>
          </xdr:cNvPr>
          <xdr:cNvSpPr>
            <a:spLocks/>
          </xdr:cNvSpPr>
        </xdr:nvSpPr>
        <xdr:spPr>
          <a:xfrm>
            <a:off x="3400424" y="749971"/>
            <a:ext cx="1571626" cy="270711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 b="1" u="none" baseline="0">
                <a:solidFill>
                  <a:schemeClr val="tx1"/>
                </a:solidFill>
                <a:latin typeface="+mn-lt"/>
                <a:ea typeface="+mn-ea"/>
                <a:cs typeface="+mn-cs"/>
              </a:rPr>
              <a:t>      </a:t>
            </a:r>
            <a:r>
              <a:rPr lang="pt-BR" sz="1100" b="1" u="sng" baseline="0">
                <a:solidFill>
                  <a:schemeClr val="tx1"/>
                </a:solidFill>
                <a:latin typeface="+mn-lt"/>
                <a:ea typeface="+mn-ea"/>
                <a:cs typeface="+mn-cs"/>
              </a:rPr>
              <a:t>Validações</a:t>
            </a:r>
          </a:p>
        </xdr:txBody>
      </xdr:sp>
      <xdr:pic macro="[0]!manut_validacoes">
        <xdr:nvPicPr>
          <xdr:cNvPr id="37" name="Gráfico 36" descr="Área de transferência Mista com preenchimento sólido">
            <a:extLst>
              <a:ext uri="{FF2B5EF4-FFF2-40B4-BE49-F238E27FC236}">
                <a16:creationId xmlns:a16="http://schemas.microsoft.com/office/drawing/2014/main" id="{00000000-0008-0000-2000-00002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7"/>
              </a:ext>
            </a:extLst>
          </a:blip>
          <a:stretch>
            <a:fillRect/>
          </a:stretch>
        </xdr:blipFill>
        <xdr:spPr>
          <a:xfrm>
            <a:off x="3505200" y="733425"/>
            <a:ext cx="288000" cy="288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104775</xdr:colOff>
      <xdr:row>5</xdr:row>
      <xdr:rowOff>28576</xdr:rowOff>
    </xdr:from>
    <xdr:to>
      <xdr:col>1</xdr:col>
      <xdr:colOff>1619250</xdr:colOff>
      <xdr:row>7</xdr:row>
      <xdr:rowOff>57150</xdr:rowOff>
    </xdr:to>
    <xdr:grpSp>
      <xdr:nvGrpSpPr>
        <xdr:cNvPr id="40" name="Agrupar 39">
          <a:extLst>
            <a:ext uri="{FF2B5EF4-FFF2-40B4-BE49-F238E27FC236}">
              <a16:creationId xmlns:a16="http://schemas.microsoft.com/office/drawing/2014/main" id="{00000000-0008-0000-2000-000028000000}"/>
            </a:ext>
          </a:extLst>
        </xdr:cNvPr>
        <xdr:cNvGrpSpPr/>
      </xdr:nvGrpSpPr>
      <xdr:grpSpPr>
        <a:xfrm>
          <a:off x="104775" y="1076326"/>
          <a:ext cx="1971675" cy="409574"/>
          <a:chOff x="895350" y="1095376"/>
          <a:chExt cx="1971675" cy="409574"/>
        </a:xfrm>
      </xdr:grpSpPr>
      <xdr:sp macro="[0]!desbloqueio" textlink="">
        <xdr:nvSpPr>
          <xdr:cNvPr id="38" name="Fluxograma: Terminação 37">
            <a:extLst>
              <a:ext uri="{FF2B5EF4-FFF2-40B4-BE49-F238E27FC236}">
                <a16:creationId xmlns:a16="http://schemas.microsoft.com/office/drawing/2014/main" id="{00000000-0008-0000-2000-000026000000}"/>
              </a:ext>
            </a:extLst>
          </xdr:cNvPr>
          <xdr:cNvSpPr/>
        </xdr:nvSpPr>
        <xdr:spPr>
          <a:xfrm>
            <a:off x="895350" y="1114425"/>
            <a:ext cx="1971675" cy="390525"/>
          </a:xfrm>
          <a:prstGeom prst="flowChartTerminator">
            <a:avLst/>
          </a:prstGeom>
          <a:solidFill>
            <a:schemeClr val="tx1">
              <a:lumMod val="50000"/>
              <a:lumOff val="50000"/>
            </a:schemeClr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pt-BR" sz="1100" b="1">
                <a:solidFill>
                  <a:schemeClr val="bg1"/>
                </a:solidFill>
              </a:rPr>
              <a:t>Desbloquear</a:t>
            </a:r>
            <a:r>
              <a:rPr lang="pt-BR" sz="1100" b="1" baseline="0">
                <a:solidFill>
                  <a:schemeClr val="bg1"/>
                </a:solidFill>
              </a:rPr>
              <a:t> planilha</a:t>
            </a:r>
            <a:endParaRPr lang="pt-BR" sz="1100" b="1">
              <a:solidFill>
                <a:schemeClr val="bg1"/>
              </a:solidFill>
            </a:endParaRPr>
          </a:p>
        </xdr:txBody>
      </xdr:sp>
      <xdr:pic macro="[0]!desbloqueio">
        <xdr:nvPicPr>
          <xdr:cNvPr id="39" name="Imagem 38" descr="Cadeado ícone amarelo botão de diamante fotos, imagens de © FR_Design  #56807441">
            <a:extLst>
              <a:ext uri="{FF2B5EF4-FFF2-40B4-BE49-F238E27FC236}">
                <a16:creationId xmlns:a16="http://schemas.microsoft.com/office/drawing/2014/main" id="{00000000-0008-0000-2000-000027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8" cstate="print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8701" y="1095376"/>
            <a:ext cx="400049" cy="400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0</xdr:col>
      <xdr:colOff>9525</xdr:colOff>
      <xdr:row>0</xdr:row>
      <xdr:rowOff>85725</xdr:rowOff>
    </xdr:from>
    <xdr:to>
      <xdr:col>1</xdr:col>
      <xdr:colOff>1246029</xdr:colOff>
      <xdr:row>4</xdr:row>
      <xdr:rowOff>56314</xdr:rowOff>
    </xdr:to>
    <xdr:grpSp>
      <xdr:nvGrpSpPr>
        <xdr:cNvPr id="41" name="Agrupar 40">
          <a:extLst>
            <a:ext uri="{FF2B5EF4-FFF2-40B4-BE49-F238E27FC236}">
              <a16:creationId xmlns:a16="http://schemas.microsoft.com/office/drawing/2014/main" id="{00000000-0008-0000-2000-000029000000}"/>
            </a:ext>
          </a:extLst>
        </xdr:cNvPr>
        <xdr:cNvGrpSpPr/>
      </xdr:nvGrpSpPr>
      <xdr:grpSpPr>
        <a:xfrm>
          <a:off x="9525" y="85725"/>
          <a:ext cx="1693704" cy="808789"/>
          <a:chOff x="1519281" y="1759058"/>
          <a:chExt cx="8754120" cy="1738273"/>
        </a:xfrm>
      </xdr:grpSpPr>
      <xdr:sp macro="" textlink="">
        <xdr:nvSpPr>
          <xdr:cNvPr id="42" name="Retângulo 41">
            <a:extLst>
              <a:ext uri="{FF2B5EF4-FFF2-40B4-BE49-F238E27FC236}">
                <a16:creationId xmlns:a16="http://schemas.microsoft.com/office/drawing/2014/main" id="{00000000-0008-0000-2000-00002A000000}"/>
              </a:ext>
            </a:extLst>
          </xdr:cNvPr>
          <xdr:cNvSpPr/>
        </xdr:nvSpPr>
        <xdr:spPr>
          <a:xfrm>
            <a:off x="3959188" y="1759058"/>
            <a:ext cx="4480405" cy="576593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marL="0" indent="0" algn="ctr"/>
            <a:r>
              <a:rPr lang="pt-BR" sz="1050" b="1" cap="none" spc="0">
                <a:ln w="10160">
                  <a:noFill/>
                  <a:prstDash val="solid"/>
                </a:ln>
                <a:solidFill>
                  <a:schemeClr val="bg1">
                    <a:lumMod val="65000"/>
                  </a:schemeClr>
                </a:solidFill>
                <a:effectLst>
                  <a:outerShdw blurRad="38100" dist="22860" dir="5400000" algn="tl" rotWithShape="0">
                    <a:srgbClr val="000000">
                      <a:alpha val="30000"/>
                    </a:srgbClr>
                  </a:outerShdw>
                </a:effectLst>
                <a:latin typeface="Teutonic No3" panose="02000000000000000000" pitchFamily="2" charset="0"/>
                <a:ea typeface="+mn-ea"/>
                <a:cs typeface="+mn-cs"/>
              </a:rPr>
              <a:t>Confeccoes</a:t>
            </a:r>
            <a:endParaRPr lang="pt-BR" sz="3200" b="1" cap="none" spc="0">
              <a:ln w="10160">
                <a:noFill/>
                <a:prstDash val="solid"/>
              </a:ln>
              <a:solidFill>
                <a:schemeClr val="bg1">
                  <a:lumMod val="65000"/>
                </a:schemeClr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Teutonic No3" panose="02000000000000000000" pitchFamily="2" charset="0"/>
              <a:ea typeface="+mn-ea"/>
              <a:cs typeface="+mn-cs"/>
            </a:endParaRPr>
          </a:p>
        </xdr:txBody>
      </xdr:sp>
      <xdr:sp macro="" textlink="">
        <xdr:nvSpPr>
          <xdr:cNvPr id="43" name="Retângulo 42">
            <a:extLst>
              <a:ext uri="{FF2B5EF4-FFF2-40B4-BE49-F238E27FC236}">
                <a16:creationId xmlns:a16="http://schemas.microsoft.com/office/drawing/2014/main" id="{00000000-0008-0000-2000-00002B000000}"/>
              </a:ext>
            </a:extLst>
          </xdr:cNvPr>
          <xdr:cNvSpPr/>
        </xdr:nvSpPr>
        <xdr:spPr>
          <a:xfrm>
            <a:off x="1519281" y="2147080"/>
            <a:ext cx="8754120" cy="1350251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3200" b="1" cap="none" spc="0">
                <a:ln w="10160">
                  <a:noFill/>
                  <a:prstDash val="solid"/>
                </a:ln>
                <a:solidFill>
                  <a:schemeClr val="bg1">
                    <a:lumMod val="65000"/>
                  </a:schemeClr>
                </a:solidFill>
                <a:effectLst>
                  <a:outerShdw blurRad="38100" dist="22860" dir="5400000" algn="tl" rotWithShape="0">
                    <a:srgbClr val="000000">
                      <a:alpha val="30000"/>
                    </a:srgbClr>
                  </a:outerShdw>
                </a:effectLst>
                <a:latin typeface="Teutonic No3" panose="02000000000000000000" pitchFamily="2" charset="0"/>
              </a:rPr>
              <a:t>Dedicar</a:t>
            </a:r>
            <a:endParaRPr lang="pt-BR" sz="4000" b="1" cap="none" spc="0">
              <a:ln w="10160">
                <a:noFill/>
                <a:prstDash val="solid"/>
              </a:ln>
              <a:solidFill>
                <a:schemeClr val="bg1">
                  <a:lumMod val="65000"/>
                </a:schemeClr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Teutonic No3" panose="02000000000000000000" pitchFamily="2" charset="0"/>
            </a:endParaRPr>
          </a:p>
        </xdr:txBody>
      </xdr:sp>
    </xdr:grpSp>
    <xdr:clientData/>
  </xdr:twoCellAnchor>
  <xdr:twoCellAnchor editAs="absolute">
    <xdr:from>
      <xdr:col>13</xdr:col>
      <xdr:colOff>190500</xdr:colOff>
      <xdr:row>0</xdr:row>
      <xdr:rowOff>47625</xdr:rowOff>
    </xdr:from>
    <xdr:to>
      <xdr:col>14</xdr:col>
      <xdr:colOff>866775</xdr:colOff>
      <xdr:row>3</xdr:row>
      <xdr:rowOff>57150</xdr:rowOff>
    </xdr:to>
    <xdr:grpSp>
      <xdr:nvGrpSpPr>
        <xdr:cNvPr id="44" name="Agrupar 43">
          <a:extLst>
            <a:ext uri="{FF2B5EF4-FFF2-40B4-BE49-F238E27FC236}">
              <a16:creationId xmlns:a16="http://schemas.microsoft.com/office/drawing/2014/main" id="{00000000-0008-0000-2000-00002C000000}"/>
            </a:ext>
          </a:extLst>
        </xdr:cNvPr>
        <xdr:cNvGrpSpPr/>
      </xdr:nvGrpSpPr>
      <xdr:grpSpPr>
        <a:xfrm>
          <a:off x="10763250" y="47625"/>
          <a:ext cx="990600" cy="638175"/>
          <a:chOff x="10797137" y="47625"/>
          <a:chExt cx="990600" cy="638175"/>
        </a:xfrm>
      </xdr:grpSpPr>
      <xdr:sp macro="[0]!producao" textlink="">
        <xdr:nvSpPr>
          <xdr:cNvPr id="45" name="Retângulo: Cantos Arredondados 44">
            <a:extLst>
              <a:ext uri="{FF2B5EF4-FFF2-40B4-BE49-F238E27FC236}">
                <a16:creationId xmlns:a16="http://schemas.microsoft.com/office/drawing/2014/main" id="{00000000-0008-0000-2000-00002D000000}"/>
              </a:ext>
            </a:extLst>
          </xdr:cNvPr>
          <xdr:cNvSpPr>
            <a:spLocks/>
          </xdr:cNvSpPr>
        </xdr:nvSpPr>
        <xdr:spPr>
          <a:xfrm>
            <a:off x="10797137" y="47625"/>
            <a:ext cx="990600" cy="638175"/>
          </a:xfrm>
          <a:prstGeom prst="roundRect">
            <a:avLst>
              <a:gd name="adj" fmla="val 17778"/>
            </a:avLst>
          </a:prstGeom>
          <a:solidFill>
            <a:schemeClr val="bg1">
              <a:lumMod val="85000"/>
              <a:alpha val="0"/>
            </a:schemeClr>
          </a:solidFill>
          <a:ln>
            <a:noFill/>
          </a:ln>
          <a:effectLst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marL="0" indent="0" algn="ctr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Produção</a:t>
            </a:r>
          </a:p>
        </xdr:txBody>
      </xdr:sp>
      <xdr:pic macro="[0]!producao">
        <xdr:nvPicPr>
          <xdr:cNvPr id="46" name="Imagem 45">
            <a:extLst>
              <a:ext uri="{FF2B5EF4-FFF2-40B4-BE49-F238E27FC236}">
                <a16:creationId xmlns:a16="http://schemas.microsoft.com/office/drawing/2014/main" id="{00000000-0008-0000-2000-00002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colorTemperature colorTemp="8284"/>
                    </a14:imgEffect>
                    <a14:imgEffect>
                      <a14:brightnessContrast bright="35000" contrast="4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10978486" y="104776"/>
            <a:ext cx="661064" cy="352424"/>
          </a:xfrm>
          <a:prstGeom prst="rect">
            <a:avLst/>
          </a:prstGeom>
          <a:noFill/>
          <a:ln>
            <a:noFill/>
          </a:ln>
        </xdr:spPr>
      </xdr:pic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ssandro Lourenco" refreshedDate="44303.886635300929" createdVersion="7" refreshedVersion="7" minRefreshableVersion="3" recordCount="80" xr:uid="{D0660AF0-ECD5-4EA7-9545-108034AA9F49}">
  <cacheSource type="worksheet">
    <worksheetSource name="Cad_despesas"/>
  </cacheSource>
  <cacheFields count="5">
    <cacheField name="Registro" numFmtId="179">
      <sharedItems containsSemiMixedTypes="0" containsString="0" containsNumber="1" containsInteger="1" minValue="1" maxValue="80"/>
    </cacheField>
    <cacheField name="Data Cadastro" numFmtId="14">
      <sharedItems containsNonDate="0" containsDate="1" containsString="0" containsBlank="1" minDate="2021-01-13T00:00:00" maxDate="2021-04-14T00:00:00"/>
    </cacheField>
    <cacheField name="Conta Contabil" numFmtId="180">
      <sharedItems containsBlank="1"/>
    </cacheField>
    <cacheField name="Classificação" numFmtId="0">
      <sharedItems containsBlank="1"/>
    </cacheField>
    <cacheField name="Descrição Despesas" numFmtId="0">
      <sharedItems containsBlank="1" count="80">
        <s v="Certificados"/>
        <s v="Dominio emails"/>
        <s v="Internet"/>
        <s v="Site"/>
        <s v="Material de Escritório"/>
        <s v="Material de Limpeza"/>
        <s v="Aluguel"/>
        <s v="Ativo Imobilizado"/>
        <s v="Comissão"/>
        <s v="Correios"/>
        <s v="DAS"/>
        <s v="Despesa Água"/>
        <s v="Despesas Telefone"/>
        <s v="Energia Elétrica"/>
        <s v="IPTU"/>
        <s v="Outras Despesas"/>
        <s v="Registro"/>
        <s v="Honorários"/>
        <s v="Reembolso/Devolução"/>
        <s v="Boleto"/>
        <s v="Cartao de Crédito"/>
        <s v="Cheque BB"/>
        <s v="Contrato"/>
        <s v="Empréstimo"/>
        <s v="GRRF"/>
        <s v="ISS"/>
        <s v="Juros"/>
        <s v="Renegociação"/>
        <s v="Tarifas/Taxas bancárias"/>
        <s v="Despesas Transporte"/>
        <s v="Frete"/>
        <s v="Exames médicos"/>
        <s v="Laudos"/>
        <s v="Pro labore"/>
        <s v="Reclamatória Trabalhista"/>
        <s v="Reembolso Despesas"/>
        <s v="Vale Transporte"/>
        <s v="13 salário"/>
        <s v="Adiantamento Salarial"/>
        <s v="Alimentação"/>
        <s v="Extras"/>
        <s v="Férias"/>
        <s v="FGTS"/>
        <s v="Horas Extras"/>
        <s v="INSS"/>
        <s v="Rescisão"/>
        <s v="Salários"/>
        <s v="Manutenção de Computadores"/>
        <s v="Manutenção Maquinas/Equipamentos"/>
        <s v="Manutenção Predial"/>
        <s v="Ferramentas"/>
        <s v="Aluguel de equipamentos"/>
        <s v="Avaria Equipamentos"/>
        <s v="Locação de Maquinas/Equipamentos"/>
        <s v="Maquinas e Equipamentos"/>
        <s v="Maquinas/Equipamento"/>
        <s v="Matéria-prima"/>
        <s v="ART"/>
        <s v="Gráfica"/>
        <s v="Plotagem"/>
        <s v="Projetista"/>
        <s v="Propaganda"/>
        <s v="Despesas Diversas"/>
        <s v="Particular"/>
        <s v="EPIs"/>
        <s v="Despesas com terceiros"/>
        <s v="Aluguel de Veículo"/>
        <s v="Combustível"/>
        <s v="Despesas Carro"/>
        <s v="Documento veículo"/>
        <s v="Financiamento veículos"/>
        <s v="IPVA"/>
        <s v="Manutenção de veículo"/>
        <s v="Multas"/>
        <s v="Veículos"/>
        <s v="Despesas com viagens"/>
        <s v="Hospedagem"/>
        <s v="Despesas com refeição"/>
        <s v=" 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ssandro Lourenco" refreshedDate="44303.888198379631" createdVersion="7" refreshedVersion="7" minRefreshableVersion="3" recordCount="5" xr:uid="{496AA193-76F0-4610-9967-5C24D610755A}">
  <cacheSource type="worksheet">
    <worksheetSource name="Tabela2629"/>
  </cacheSource>
  <cacheFields count="4">
    <cacheField name="Código" numFmtId="167">
      <sharedItems containsSemiMixedTypes="0" containsString="0" containsNumber="1" containsInteger="1" minValue="1" maxValue="5"/>
    </cacheField>
    <cacheField name="PRODUTO" numFmtId="14">
      <sharedItems count="5">
        <s v="TOP MANGA FLUIDA AMARRAÇÃO"/>
        <s v="TOP BABADOS OFF"/>
        <s v="VESTIDO CACHAÇO ONÇA"/>
        <s v="TOP DE SEDA JOATINGA TOILE"/>
        <s v="CAMISA BEATRIZ ONÇA"/>
      </sharedItems>
    </cacheField>
    <cacheField name="REF" numFmtId="0">
      <sharedItems containsSemiMixedTypes="0" containsString="0" containsNumber="1" containsInteger="1" minValue="7040854" maxValue="52150797" count="5">
        <n v="52133491"/>
        <n v="52150797"/>
        <n v="7040854"/>
        <n v="52133453"/>
        <n v="24011585"/>
      </sharedItems>
    </cacheField>
    <cacheField name="MARCA" numFmtId="0">
      <sharedItems count="1">
        <s v="ANIMALE"/>
      </sharedItems>
    </cacheField>
  </cacheFields>
  <extLst>
    <ext xmlns:x14="http://schemas.microsoft.com/office/spreadsheetml/2009/9/main" uri="{725AE2AE-9491-48be-B2B4-4EB974FC3084}">
      <x14:pivotCacheDefinition pivotCacheId="1697161208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ssandro Lourenco" refreshedDate="44304.510140625003" createdVersion="7" refreshedVersion="7" minRefreshableVersion="3" recordCount="3" xr:uid="{3BA6BA13-4FED-45B6-9E57-3C236443E174}">
  <cacheSource type="worksheet">
    <worksheetSource name="Tabela26"/>
  </cacheSource>
  <cacheFields count="14">
    <cacheField name="Código" numFmtId="167">
      <sharedItems containsSemiMixedTypes="0" containsString="0" containsNumber="1" containsInteger="1" minValue="1" maxValue="3"/>
    </cacheField>
    <cacheField name="DATA" numFmtId="14">
      <sharedItems containsSemiMixedTypes="0" containsNonDate="0" containsDate="1" containsString="0" minDate="2020-08-11T00:00:00" maxDate="2020-08-22T00:00:00"/>
    </cacheField>
    <cacheField name="PRODUTO" numFmtId="0">
      <sharedItems count="3">
        <s v="CAMISA BEATRIZ ONÇA"/>
        <s v="TOP DE SEDA JOATINGA TOILE"/>
        <s v="VESTIDO CACHAÇO ONÇA"/>
      </sharedItems>
    </cacheField>
    <cacheField name="REF" numFmtId="0">
      <sharedItems containsSemiMixedTypes="0" containsString="0" containsNumber="1" containsInteger="1" minValue="7040854" maxValue="52133453"/>
    </cacheField>
    <cacheField name="MARCA" numFmtId="0">
      <sharedItems/>
    </cacheField>
    <cacheField name="OS" numFmtId="0">
      <sharedItems containsSemiMixedTypes="0" containsString="0" containsNumber="1" containsInteger="1" minValue="416521" maxValue="420922"/>
    </cacheField>
    <cacheField name="QTDE" numFmtId="191">
      <sharedItems containsSemiMixedTypes="0" containsString="0" containsNumber="1" containsInteger="1" minValue="80" maxValue="400"/>
    </cacheField>
    <cacheField name="PILOTO" numFmtId="14">
      <sharedItems/>
    </cacheField>
    <cacheField name="DIAS PRODUÇÃO" numFmtId="0">
      <sharedItems containsSemiMixedTypes="0" containsString="0" containsNumber="1" containsInteger="1" minValue="233" maxValue="243"/>
    </cacheField>
    <cacheField name="ENTREGA COMBINADA" numFmtId="14">
      <sharedItems containsNonDate="0" containsDate="1" containsString="0" containsBlank="1" minDate="2021-04-11T00:00:00" maxDate="2021-04-12T00:00:00"/>
    </cacheField>
    <cacheField name="ENTREGUE" numFmtId="14">
      <sharedItems containsNonDate="0" containsDate="1" containsString="0" containsBlank="1" minDate="2021-04-11T00:00:00" maxDate="2021-04-12T00:00:00"/>
    </cacheField>
    <cacheField name="DIAS PARA ENTREGA" numFmtId="0">
      <sharedItems containsSemiMixedTypes="0" containsString="0" containsNumber="1" containsInteger="1" minValue="-242" maxValue="0" count="5">
        <n v="0"/>
        <n v="-242"/>
        <n v="-7"/>
        <n v="-241" u="1"/>
        <n v="-6" u="1"/>
      </sharedItems>
    </cacheField>
    <cacheField name="STATUS ENTREGA" numFmtId="14">
      <sharedItems count="3">
        <s v="NO PRAZO"/>
        <s v="SEM DT COMBINADA"/>
        <s v="EM ATRASO"/>
      </sharedItems>
    </cacheField>
    <cacheField name="FINALIZADO" numFmtId="14">
      <sharedItems count="3">
        <s v="FINALIZADO"/>
        <s v="PENDENTE"/>
        <s v="SEM DT ENTREGA" u="1"/>
      </sharedItems>
    </cacheField>
  </cacheFields>
  <extLst>
    <ext xmlns:x14="http://schemas.microsoft.com/office/spreadsheetml/2009/9/main" uri="{725AE2AE-9491-48be-B2B4-4EB974FC3084}">
      <x14:pivotCacheDefinition pivotCacheId="139682477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ssandro Lourenço" refreshedDate="44396.703130902781" createdVersion="7" refreshedVersion="7" minRefreshableVersion="3" recordCount="49" xr:uid="{19645126-12BE-47C7-88DC-3D35407F1C65}">
  <cacheSource type="worksheet">
    <worksheetSource name="TB_COLABORADOR"/>
  </cacheSource>
  <cacheFields count="70">
    <cacheField name="Código" numFmtId="167">
      <sharedItems containsSemiMixedTypes="0" containsString="0" containsNumber="1" containsInteger="1" minValue="1" maxValue="49" count="49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</sharedItems>
    </cacheField>
    <cacheField name="Nome Colaborador" numFmtId="0">
      <sharedItems containsBlank="1" count="49">
        <s v="Adelina Senhora Viana"/>
        <s v="Amanda Celestino de Carvalho Dos Anjos"/>
        <s v="Ana Paula Cardoso dos Santos"/>
        <s v="Andreia Santana Robusti"/>
        <s v="Blenda Talita Carvalho de Oliveira"/>
        <s v="Bruna Dias Pereira"/>
        <s v="Clarice Pinheiro de Lima"/>
        <s v="Claudirene da Silva"/>
        <s v="Cleuza Francisco"/>
        <s v="Dalva de Oliveira Almeida"/>
        <s v="Daniele Marcelino"/>
        <s v="Elene Maria Zarpelon"/>
        <s v="Eliane Gomes da Silva Rocha"/>
        <s v="Gabriela Rocha Moura"/>
        <s v="Geni da Costa Pinheiro Jacinto"/>
        <s v="Glaucia Grzeszezyszen Ferreira"/>
        <s v="Gustavo Henrique Cipriano Damazio"/>
        <s v="Ires do Carmo Mendes Caldas Rocha"/>
        <s v="Ivanilde Teixeira Alves da Silva"/>
        <s v="Ivone Vaz Balbino de Souza"/>
        <s v="Ivonete Aparecida Rocha"/>
        <s v="Jair Agostinho Da Rocha"/>
        <s v="Jane Moreira da Fonseca"/>
        <s v="Jenifer de Oliveira Mariano"/>
        <s v="Josiane Nolio de Carvalho Silva"/>
        <s v="Julia Maria Pires da Silva"/>
        <s v="Mara Lucia Bernardes Viana"/>
        <s v="Maria Jacinta Bernardes Fernandes da Veiga"/>
        <s v="Maria Jose Santana Robusti"/>
        <s v="Maria Madalena Pereira Brizola"/>
        <s v="Marilda da Silva Santos"/>
        <s v="Marinalva de Sousa"/>
        <s v="Marlei Aparecida Dias Costa"/>
        <s v="Mayara Fernanda Meregalote Steinbrecher"/>
        <s v="Neusa Francisca Cruz da Silva"/>
        <s v="Paula Roberta Cipriano"/>
        <s v="Priscila Teixeira Lopes"/>
        <s v="Rosa Maria Teodoro Ribeiro"/>
        <s v="Roseneia Aparecida Hernandes"/>
        <s v="Rosimary Alves de Azevedo"/>
        <s v="Ruth Bellafronte"/>
        <s v="Silvana Maruchi Robusti"/>
        <s v="Sirlei Maria Ferreira"/>
        <s v="Tais Cristina Rocha Capato"/>
        <s v="Terezinha Pavezi Novais"/>
        <s v="Zeneide Aparecida Dias da Silva"/>
        <s v="Sueli da Silva"/>
        <s v="Luzia Aparecida dos Santos"/>
        <m/>
      </sharedItems>
    </cacheField>
    <cacheField name="Nome Pai" numFmtId="0">
      <sharedItems containsNonDate="0" containsString="0" containsBlank="1"/>
    </cacheField>
    <cacheField name="Nome Mãe" numFmtId="0">
      <sharedItems containsBlank="1"/>
    </cacheField>
    <cacheField name="Data Nascimento" numFmtId="0">
      <sharedItems containsNonDate="0" containsDate="1" containsString="0" containsBlank="1" minDate="1964-06-16T00:00:00" maxDate="2003-01-23T00:00:00" count="49">
        <d v="1973-03-18T00:00:00"/>
        <d v="1998-08-02T00:00:00"/>
        <d v="1991-07-12T00:00:00"/>
        <d v="1989-09-10T00:00:00"/>
        <d v="1997-03-10T00:00:00"/>
        <d v="1990-09-01T00:00:00"/>
        <d v="1968-10-20T00:00:00"/>
        <d v="1974-06-23T00:00:00"/>
        <d v="1966-03-26T00:00:00"/>
        <d v="1973-06-12T00:00:00"/>
        <d v="1987-10-23T00:00:00"/>
        <d v="1967-04-12T00:00:00"/>
        <d v="1976-11-23T00:00:00"/>
        <d v="1999-06-21T00:00:00"/>
        <d v="1985-08-13T00:00:00"/>
        <d v="1979-01-17T00:00:00"/>
        <d v="2003-01-22T00:00:00"/>
        <d v="1972-07-16T00:00:00"/>
        <d v="1979-01-23T00:00:00"/>
        <d v="1977-07-27T00:00:00"/>
        <d v="1967-03-23T00:00:00"/>
        <d v="1967-08-07T00:00:00"/>
        <d v="1966-04-29T00:00:00"/>
        <d v="1993-01-02T00:00:00"/>
        <d v="1994-12-03T00:00:00"/>
        <d v="1991-09-10T00:00:00"/>
        <d v="1965-12-04T00:00:00"/>
        <d v="1964-12-09T00:00:00"/>
        <d v="1968-06-20T00:00:00"/>
        <d v="1966-11-30T00:00:00"/>
        <d v="1978-01-21T00:00:00"/>
        <d v="1972-12-22T00:00:00"/>
        <d v="1972-11-01T00:00:00"/>
        <d v="1991-07-13T00:00:00"/>
        <d v="1973-02-10T00:00:00"/>
        <d v="1985-11-08T00:00:00"/>
        <d v="1994-08-08T00:00:00"/>
        <d v="1969-06-18T00:00:00"/>
        <d v="1967-01-26T00:00:00"/>
        <d v="1967-08-31T00:00:00"/>
        <d v="1972-06-02T00:00:00"/>
        <d v="1974-01-30T00:00:00"/>
        <d v="1976-05-30T00:00:00"/>
        <d v="1989-02-27T00:00:00"/>
        <d v="1964-06-16T00:00:00"/>
        <d v="1971-10-17T00:00:00"/>
        <d v="1970-11-09T00:00:00"/>
        <d v="1965-03-29T00:00:00"/>
        <m/>
      </sharedItems>
    </cacheField>
    <cacheField name="DIA" numFmtId="0">
      <sharedItems count="23">
        <s v="18"/>
        <s v="02"/>
        <s v="12"/>
        <s v="10"/>
        <s v="01"/>
        <s v="20"/>
        <s v="23"/>
        <s v="26"/>
        <s v="21"/>
        <s v="13"/>
        <s v="17"/>
        <s v="22"/>
        <s v="16"/>
        <s v="27"/>
        <s v="07"/>
        <s v="29"/>
        <s v="03"/>
        <s v="04"/>
        <s v="09"/>
        <s v="30"/>
        <s v="08"/>
        <s v="31"/>
        <s v="00"/>
      </sharedItems>
    </cacheField>
    <cacheField name="MÊS aniversário" numFmtId="0">
      <sharedItems count="12">
        <s v="MARÇO"/>
        <s v="AGOSTO"/>
        <s v="JULHO"/>
        <s v="SETEMBRO"/>
        <s v="OUTUBRO"/>
        <s v="JUNHO"/>
        <s v="ABRIL"/>
        <s v="NOVEMBRO"/>
        <s v="JANEIRO"/>
        <s v="DEZEMBRO"/>
        <s v="FEVEREIRO"/>
        <s v="MAIO"/>
      </sharedItems>
    </cacheField>
    <cacheField name="Idade" numFmtId="0">
      <sharedItems containsMixedTypes="1" containsNumber="1" containsInteger="1" minValue="18" maxValue="57"/>
    </cacheField>
    <cacheField name="Sexo" numFmtId="0">
      <sharedItems containsBlank="1" count="3">
        <s v="FEMININO"/>
        <s v="MASCULINO"/>
        <m/>
      </sharedItems>
    </cacheField>
    <cacheField name="Local Nascimento" numFmtId="0">
      <sharedItems containsBlank="1"/>
    </cacheField>
    <cacheField name="UF" numFmtId="0">
      <sharedItems containsBlank="1"/>
    </cacheField>
    <cacheField name="Estado Civil" numFmtId="0">
      <sharedItems containsBlank="1"/>
    </cacheField>
    <cacheField name="CPF" numFmtId="173">
      <sharedItems containsString="0" containsBlank="1" containsNumber="1" containsInteger="1" minValue="589375954" maxValue="95353429915"/>
    </cacheField>
    <cacheField name="RG" numFmtId="174">
      <sharedItems containsBlank="1" containsMixedTypes="1" containsNumber="1" containsInteger="1" minValue="7197879" maxValue="387345267"/>
    </cacheField>
    <cacheField name="CTPS" numFmtId="0">
      <sharedItems containsBlank="1" containsMixedTypes="1" containsNumber="1" containsInteger="1" minValue="2276" maxValue="9832637"/>
    </cacheField>
    <cacheField name="Serie" numFmtId="0">
      <sharedItems containsNonDate="0" containsString="0" containsBlank="1"/>
    </cacheField>
    <cacheField name="PIS" numFmtId="175">
      <sharedItems containsString="0" containsBlank="1" containsNumber="1" containsInteger="1" minValue="12023362999" maxValue="12023362999"/>
    </cacheField>
    <cacheField name="Endereço" numFmtId="0">
      <sharedItems containsBlank="1"/>
    </cacheField>
    <cacheField name="Bairro" numFmtId="0">
      <sharedItems containsBlank="1"/>
    </cacheField>
    <cacheField name="Cidade" numFmtId="0">
      <sharedItems containsBlank="1"/>
    </cacheField>
    <cacheField name="Estado" numFmtId="0">
      <sharedItems containsBlank="1"/>
    </cacheField>
    <cacheField name="CEP" numFmtId="176">
      <sharedItems containsString="0" containsBlank="1" containsNumber="1" containsInteger="1" minValue="86183334" maxValue="86183334"/>
    </cacheField>
    <cacheField name="Telefone Fixo" numFmtId="178">
      <sharedItems containsString="0" containsBlank="1" containsNumber="1" containsInteger="1" minValue="4332518722" maxValue="4332547243"/>
    </cacheField>
    <cacheField name="Telefone Celular" numFmtId="177">
      <sharedItems containsString="0" containsBlank="1" containsNumber="1" containsInteger="1" minValue="43984040481" maxValue="47984831848"/>
    </cacheField>
    <cacheField name="Email" numFmtId="0">
      <sharedItems containsBlank="1"/>
    </cacheField>
    <cacheField name="Escolariedade" numFmtId="0">
      <sharedItems containsBlank="1"/>
    </cacheField>
    <cacheField name="Função" numFmtId="0">
      <sharedItems containsBlank="1" count="11">
        <s v="Costureira"/>
        <s v="Auxiliar de costura"/>
        <s v="Distribuidor (a)"/>
        <s v="Operador de Prensa"/>
        <s v="Passadeira"/>
        <s v="Pilotista"/>
        <s v="Auxiliar de corte"/>
        <s v="Encarregada de Costura"/>
        <s v="Revisora"/>
        <s v="Analista de RH"/>
        <m/>
      </sharedItems>
    </cacheField>
    <cacheField name="Setor" numFmtId="0">
      <sharedItems count="6">
        <s v="Costura"/>
        <s v="Acabamento"/>
        <s v="Pilotagem/Desenvolvimento"/>
        <s v="Corte"/>
        <s v="Administrativo"/>
        <s v=""/>
      </sharedItems>
    </cacheField>
    <cacheField name="Salário" numFmtId="164">
      <sharedItems containsString="0" containsBlank="1" containsNumber="1" minValue="1078.6600000000001" maxValue="2000"/>
    </cacheField>
    <cacheField name="Vlr Extenso" numFmtId="0">
      <sharedItems/>
    </cacheField>
    <cacheField name="Tipo Salario" numFmtId="0">
      <sharedItems/>
    </cacheField>
    <cacheField name="Forma Pagto" numFmtId="0">
      <sharedItems containsBlank="1"/>
    </cacheField>
    <cacheField name="Horário Trabalho" numFmtId="0">
      <sharedItems containsBlank="1"/>
    </cacheField>
    <cacheField name="Inicio Contrato" numFmtId="0">
      <sharedItems containsNonDate="0" containsDate="1" containsString="0" containsBlank="1" minDate="2021-03-01T00:00:00" maxDate="2021-03-02T00:00:00" count="2">
        <d v="2021-03-01T00:00:00"/>
        <m/>
      </sharedItems>
    </cacheField>
    <cacheField name="Experiencia" numFmtId="0">
      <sharedItems containsNonDate="0" containsString="0" containsBlank="1" count="1">
        <m/>
      </sharedItems>
    </cacheField>
    <cacheField name="Previsão Termino contrato" numFmtId="0">
      <sharedItems containsDate="1" containsMixedTypes="1" minDate="2021-03-01T00:00:00" maxDate="2021-03-02T00:00:00" count="2">
        <d v="2021-03-01T00:00:00"/>
        <s v=""/>
      </sharedItems>
    </cacheField>
    <cacheField name="Vence Experiencia" numFmtId="0">
      <sharedItems containsMixedTypes="1" containsNumber="1" containsInteger="1" minValue="-140" maxValue="-43" count="6">
        <n v="-140"/>
        <s v=""/>
        <n v="-43" u="1"/>
        <n v="-45" u="1"/>
        <n v="-47" u="1"/>
        <n v="-48" u="1"/>
      </sharedItems>
    </cacheField>
    <cacheField name="Status Experiencia" numFmtId="0">
      <sharedItems count="2">
        <s v="EXP. EXPIROU"/>
        <s v="SEM PRAZO"/>
      </sharedItems>
    </cacheField>
    <cacheField name="Termino contrato" numFmtId="0">
      <sharedItems/>
    </cacheField>
    <cacheField name="Data Admissão" numFmtId="0">
      <sharedItems containsNonDate="0" containsDate="1" containsString="0" containsBlank="1" minDate="2012-01-11T00:00:00" maxDate="2021-02-05T00:00:00" count="44">
        <d v="2019-03-11T00:00:00"/>
        <d v="2020-10-14T00:00:00"/>
        <d v="2015-07-10T00:00:00"/>
        <d v="2013-05-09T00:00:00"/>
        <d v="2018-11-26T00:00:00"/>
        <d v="2020-03-02T00:00:00"/>
        <d v="2020-09-04T00:00:00"/>
        <d v="2021-01-25T00:00:00"/>
        <d v="2019-09-14T00:00:00"/>
        <m/>
        <d v="2021-02-04T00:00:00"/>
        <d v="2012-01-11T00:00:00"/>
        <d v="2021-01-13T00:00:00"/>
        <d v="2020-11-11T00:00:00"/>
        <d v="2018-07-12T00:00:00"/>
        <d v="2020-03-10T00:00:00"/>
        <d v="2020-02-03T00:00:00"/>
        <d v="2017-09-13T00:00:00"/>
        <d v="2020-10-08T00:00:00"/>
        <d v="2019-05-03T00:00:00"/>
        <d v="2020-01-21T00:00:00"/>
        <d v="2019-08-13T00:00:00"/>
        <d v="2020-10-25T00:00:00"/>
        <d v="2017-07-20T00:00:00"/>
        <d v="2020-12-08T00:00:00"/>
        <d v="2017-05-11T00:00:00"/>
        <d v="2018-12-14T00:00:00"/>
        <d v="2016-07-01T00:00:00"/>
        <d v="2014-04-08T00:00:00"/>
        <d v="2021-01-19T00:00:00"/>
        <d v="2020-10-28T00:00:00"/>
        <d v="2018-04-10T00:00:00"/>
        <d v="2017-02-01T00:00:00"/>
        <d v="2016-08-01T00:00:00"/>
        <d v="2019-02-06T00:00:00"/>
        <d v="2020-11-10T00:00:00"/>
        <d v="2018-01-23T00:00:00"/>
        <d v="2018-07-05T00:00:00"/>
        <d v="2020-12-22T00:00:00"/>
        <d v="2019-01-14T00:00:00"/>
        <d v="2019-06-26T00:00:00"/>
        <d v="2013-04-15T00:00:00"/>
        <d v="2017-04-06T00:00:00"/>
        <d v="2016-05-02T00:00:00"/>
      </sharedItems>
      <fieldGroup par="69" base="39">
        <rangePr groupBy="months" startDate="2012-01-11T00:00:00" endDate="2021-02-05T00:00:00"/>
        <groupItems count="14">
          <s v="(vazio)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05/02/2021"/>
        </groupItems>
      </fieldGroup>
    </cacheField>
    <cacheField name="Data Demissão" numFmtId="0">
      <sharedItems containsNonDate="0" containsDate="1" containsString="0" containsBlank="1" minDate="2021-05-01T00:00:00" maxDate="2021-05-02T00:00:00"/>
    </cacheField>
    <cacheField name="STATUS" numFmtId="0">
      <sharedItems count="6">
        <s v="ATIVO"/>
        <s v="AFASTADO"/>
        <s v="DISPENSADO"/>
        <s v="SEM DATA ADMISSIONAL"/>
        <s v="AFASTADO POR MATERNIDADE" u="1"/>
        <s v="EM EXPERIÊNCIA" u="1"/>
      </sharedItems>
    </cacheField>
    <cacheField name="Data Exame" numFmtId="0">
      <sharedItems containsNonDate="0" containsDate="1" containsString="0" containsBlank="1" minDate="2021-04-01T00:00:00" maxDate="2021-04-02T00:00:00" count="2">
        <d v="2021-04-01T00:00:00"/>
        <m/>
      </sharedItems>
    </cacheField>
    <cacheField name="Exame Concluido" numFmtId="0">
      <sharedItems containsBlank="1"/>
    </cacheField>
    <cacheField name="Dias para Periodico" numFmtId="0">
      <sharedItems containsString="0" containsBlank="1" containsNumber="1" containsInteger="1" minValue="365" maxValue="365"/>
    </cacheField>
    <cacheField name="Proximo Exame Em" numFmtId="0">
      <sharedItems containsDate="1" containsMixedTypes="1" minDate="2022-04-01T00:00:00" maxDate="2022-04-02T00:00:00" count="2">
        <d v="2022-04-01T00:00:00"/>
        <s v="SEM EXAME ADMISSIONAL"/>
      </sharedItems>
    </cacheField>
    <cacheField name="Dias aviso" numFmtId="0">
      <sharedItems containsString="0" containsBlank="1" containsNumber="1" containsInteger="1" minValue="15" maxValue="15"/>
    </cacheField>
    <cacheField name="Status Exame" numFmtId="0">
      <sharedItems count="2">
        <s v="EXAME EM DIA"/>
        <s v="SEM DATA EXAME"/>
      </sharedItems>
    </cacheField>
    <cacheField name="Afastado" numFmtId="0">
      <sharedItems containsBlank="1"/>
    </cacheField>
    <cacheField name="Vale Transporte" numFmtId="0">
      <sharedItems containsBlank="1" count="4">
        <s v="NÃO UTILIZA"/>
        <s v="UTILIZA INTEGRAL"/>
        <m/>
        <s v="UTILIZA PARCIAL"/>
      </sharedItems>
    </cacheField>
    <cacheField name="EPI" numFmtId="0">
      <sharedItems count="3">
        <s v="NÃO"/>
        <s v="SIM"/>
        <s v=""/>
      </sharedItems>
    </cacheField>
    <cacheField name="Chave Armario" numFmtId="0">
      <sharedItems containsBlank="1"/>
    </cacheField>
    <cacheField name="Nº Armário" numFmtId="0">
      <sharedItems containsString="0" containsBlank="1" containsNumber="1" containsInteger="1" minValue="1" maxValue="48"/>
    </cacheField>
    <cacheField name="Beneficiario 1" numFmtId="0">
      <sharedItems containsNonDate="0" containsString="0" containsBlank="1"/>
    </cacheField>
    <cacheField name="Data Nascimento B1" numFmtId="0">
      <sharedItems containsNonDate="0" containsString="0" containsBlank="1"/>
    </cacheField>
    <cacheField name="Grau Benificiario 1" numFmtId="0">
      <sharedItems containsNonDate="0" containsString="0" containsBlank="1"/>
    </cacheField>
    <cacheField name="Beneficiario 2" numFmtId="0">
      <sharedItems containsNonDate="0" containsString="0" containsBlank="1"/>
    </cacheField>
    <cacheField name="Data Nascimento B2" numFmtId="0">
      <sharedItems containsNonDate="0" containsString="0" containsBlank="1"/>
    </cacheField>
    <cacheField name="Grau Benificiario 2" numFmtId="0">
      <sharedItems containsNonDate="0" containsString="0" containsBlank="1"/>
    </cacheField>
    <cacheField name="Beneficiario 3" numFmtId="0">
      <sharedItems containsNonDate="0" containsString="0" containsBlank="1"/>
    </cacheField>
    <cacheField name="Data Nascimento B3" numFmtId="0">
      <sharedItems containsNonDate="0" containsString="0" containsBlank="1"/>
    </cacheField>
    <cacheField name="Grau Benificiario 3" numFmtId="0">
      <sharedItems containsNonDate="0" containsString="0" containsBlank="1"/>
    </cacheField>
    <cacheField name="Beneficiario 4" numFmtId="0">
      <sharedItems containsNonDate="0" containsString="0" containsBlank="1"/>
    </cacheField>
    <cacheField name="Data Nascimento B4" numFmtId="0">
      <sharedItems containsNonDate="0" containsString="0" containsBlank="1"/>
    </cacheField>
    <cacheField name="Grau Benificiario 4" numFmtId="0">
      <sharedItems containsNonDate="0" containsString="0" containsBlank="1"/>
    </cacheField>
    <cacheField name="Beneficiario 5" numFmtId="0">
      <sharedItems containsNonDate="0" containsString="0" containsBlank="1"/>
    </cacheField>
    <cacheField name="Data Nascimento B5" numFmtId="0">
      <sharedItems containsNonDate="0" containsString="0" containsBlank="1"/>
    </cacheField>
    <cacheField name="Grau Benificiario 5" numFmtId="0">
      <sharedItems containsNonDate="0" containsString="0" containsBlank="1"/>
    </cacheField>
    <cacheField name="Trimestres" numFmtId="0" databaseField="0">
      <fieldGroup base="39">
        <rangePr groupBy="quarters" startDate="2012-01-11T00:00:00" endDate="2021-02-05T00:00:00"/>
        <groupItems count="6">
          <s v="&lt;11/01/2012"/>
          <s v="Trim1"/>
          <s v="Trim2"/>
          <s v="Trim3"/>
          <s v="Trim4"/>
          <s v="&gt;05/02/2021"/>
        </groupItems>
      </fieldGroup>
    </cacheField>
    <cacheField name="Anos" numFmtId="0" databaseField="0">
      <fieldGroup base="39">
        <rangePr groupBy="years" startDate="2012-01-11T00:00:00" endDate="2021-02-05T00:00:00"/>
        <groupItems count="12">
          <s v="&lt;11/01/2012"/>
          <s v="2012"/>
          <s v="2013"/>
          <s v="2014"/>
          <s v="2015"/>
          <s v="2016"/>
          <s v="2017"/>
          <s v="2018"/>
          <s v="2019"/>
          <s v="2020"/>
          <s v="2021"/>
          <s v="&gt;05/02/2021"/>
        </groupItems>
      </fieldGroup>
    </cacheField>
  </cacheFields>
  <extLst>
    <ext xmlns:x14="http://schemas.microsoft.com/office/spreadsheetml/2009/9/main" uri="{725AE2AE-9491-48be-B2B4-4EB974FC3084}">
      <x14:pivotCacheDefinition pivotCacheId="634432449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ssandro Lourenço" refreshedDate="45638.702559259262" createdVersion="7" refreshedVersion="8" minRefreshableVersion="3" recordCount="3" xr:uid="{29511261-76BB-4F5C-8398-19AB0D029658}">
  <cacheSource type="worksheet">
    <worksheetSource name="TB_FORNECEDOR"/>
  </cacheSource>
  <cacheFields count="15">
    <cacheField name="Registro" numFmtId="179">
      <sharedItems containsSemiMixedTypes="0" containsString="0" containsNumber="1" containsInteger="1" minValue="1" maxValue="4" count="4">
        <n v="1"/>
        <n v="2"/>
        <n v="3"/>
        <n v="4" u="1"/>
      </sharedItems>
    </cacheField>
    <cacheField name="Data Cadastro" numFmtId="0">
      <sharedItems containsNonDate="0" containsDate="1" containsString="0" containsBlank="1" minDate="2020-08-01T00:00:00" maxDate="2020-08-02T00:00:00"/>
    </cacheField>
    <cacheField name="CNPJ" numFmtId="0">
      <sharedItems containsBlank="1" count="3">
        <s v="12.096.667/0001-19"/>
        <m/>
        <s v=" " u="1"/>
      </sharedItems>
    </cacheField>
    <cacheField name="CPF" numFmtId="0">
      <sharedItems containsString="0" containsBlank="1" containsNumber="1" containsInteger="1" minValue="2370912910" maxValue="2370912910" count="2">
        <m/>
        <n v="2370912910"/>
      </sharedItems>
    </cacheField>
    <cacheField name="Tipo Fornec" numFmtId="181">
      <sharedItems count="3">
        <s v="P.J"/>
        <s v="P.F"/>
        <s v="SEM REGISTRO"/>
      </sharedItems>
    </cacheField>
    <cacheField name="FORNECEDOR" numFmtId="0">
      <sharedItems containsBlank="1" count="3">
        <s v="ALESSANDRO LOURENCO"/>
        <s v="ALEPEJO"/>
        <m/>
      </sharedItems>
    </cacheField>
    <cacheField name="TELEFONE FIXO" numFmtId="0">
      <sharedItems containsString="0" containsBlank="1" containsNumber="1" containsInteger="1" minValue="4332518722" maxValue="4332518722" count="2">
        <n v="4332518722"/>
        <m/>
      </sharedItems>
    </cacheField>
    <cacheField name="CELULAR" numFmtId="0">
      <sharedItems containsString="0" containsBlank="1" containsNumber="1" containsInteger="1" minValue="43998655237" maxValue="43998655237" count="2">
        <n v="43998655237"/>
        <m/>
      </sharedItems>
    </cacheField>
    <cacheField name="E-mail " numFmtId="177">
      <sharedItems containsBlank="1" count="2">
        <s v="ale.lourenco.net@gmail.com"/>
        <m/>
      </sharedItems>
    </cacheField>
    <cacheField name="Endereço" numFmtId="0">
      <sharedItems containsBlank="1"/>
    </cacheField>
    <cacheField name="Numero Compl" numFmtId="0">
      <sharedItems containsString="0" containsBlank="1" containsNumber="1" containsInteger="1" minValue="1161" maxValue="1161"/>
    </cacheField>
    <cacheField name="Bairro " numFmtId="0">
      <sharedItems containsBlank="1"/>
    </cacheField>
    <cacheField name="Cidade" numFmtId="0">
      <sharedItems containsBlank="1" count="2">
        <s v="CAMBE"/>
        <m/>
      </sharedItems>
    </cacheField>
    <cacheField name="UF" numFmtId="0">
      <sharedItems containsBlank="1" count="2">
        <s v="PR"/>
        <m/>
      </sharedItems>
    </cacheField>
    <cacheField name="STATUS CLIENTE" numFmtId="0">
      <sharedItems containsBlank="1" count="2">
        <s v="ATIVO"/>
        <m/>
      </sharedItems>
    </cacheField>
  </cacheFields>
  <extLst>
    <ext xmlns:x14="http://schemas.microsoft.com/office/spreadsheetml/2009/9/main" uri="{725AE2AE-9491-48be-B2B4-4EB974FC3084}">
      <x14:pivotCacheDefinition pivotCacheId="649322958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ssandro Lourenco" refreshedDate="46240.872565972226" createdVersion="7" refreshedVersion="8" minRefreshableVersion="3" recordCount="18" xr:uid="{05C0BD1D-AC10-4974-9D84-97EEC36C728A}">
  <cacheSource type="worksheet">
    <worksheetSource name="Tabela6"/>
  </cacheSource>
  <cacheFields count="13">
    <cacheField name="Registro" numFmtId="179">
      <sharedItems containsSemiMixedTypes="0" containsString="0" containsNumber="1" containsInteger="1" minValue="1" maxValue="18"/>
    </cacheField>
    <cacheField name="Data Lançamento" numFmtId="14">
      <sharedItems containsNonDate="0" containsDate="1" containsString="0" containsBlank="1" minDate="2021-04-13T00:00:00" maxDate="2021-04-14T00:00:00"/>
    </cacheField>
    <cacheField name="Mês/Ano" numFmtId="187">
      <sharedItems containsNonDate="0" containsDate="1" containsString="0" containsBlank="1" minDate="2021-01-01T00:00:00" maxDate="2022-05-02T00:00:00"/>
    </cacheField>
    <cacheField name="Ano" numFmtId="1">
      <sharedItems containsMixedTypes="1" containsNumber="1" containsInteger="1" minValue="2021" maxValue="2022" count="3">
        <n v="2021"/>
        <n v="2022"/>
        <s v=""/>
      </sharedItems>
    </cacheField>
    <cacheField name="Mes" numFmtId="0">
      <sharedItems/>
    </cacheField>
    <cacheField name="Valor Mensal" numFmtId="186">
      <sharedItems containsString="0" containsBlank="1" containsNumber="1" containsInteger="1" minValue="40000" maxValue="50000"/>
    </cacheField>
    <cacheField name="Orçado Ano" numFmtId="186">
      <sharedItems containsSemiMixedTypes="0" containsString="0" containsNumber="1" containsInteger="1" minValue="0" maxValue="480000"/>
    </cacheField>
    <cacheField name="Valor realizado" numFmtId="186">
      <sharedItems containsSemiMixedTypes="0" containsString="0" containsNumber="1" minValue="0" maxValue="94337.81"/>
    </cacheField>
    <cacheField name="Orçado Despesas" numFmtId="186">
      <sharedItems containsString="0" containsBlank="1" containsNumber="1" containsInteger="1" minValue="30000" maxValue="50000"/>
    </cacheField>
    <cacheField name="Despesas Pagas" numFmtId="186">
      <sharedItems containsSemiMixedTypes="0" containsString="0" containsNumber="1" containsInteger="1" minValue="0" maxValue="50000"/>
    </cacheField>
    <cacheField name="Saving/Penalt" numFmtId="0" formula="'Valor realizado'-'Valor Mensal'" databaseField="0"/>
    <cacheField name="% META" numFmtId="0" formula="'Saving/Penalt'/'Valor Mensal'" databaseField="0"/>
    <cacheField name="LUCRO/PERDA" numFmtId="0" formula="'Valor realizado'-'Despesas Pagas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lessandro Lourenco" refreshedDate="46240.87291435185" backgroundQuery="1" createdVersion="7" refreshedVersion="8" minRefreshableVersion="3" recordCount="0" supportSubquery="1" supportAdvancedDrill="1" xr:uid="{177CD78F-6658-4B79-9E26-A2E27C8FAE0A}">
  <cacheSource type="external" connectionId="1"/>
  <cacheFields count="6">
    <cacheField name="[Tabela18].[ID FUNCÃO].[ID FUNCÃO]" caption="ID FUNCÃO" numFmtId="0" level="1">
      <sharedItems containsSemiMixedTypes="0" containsString="0" containsNumber="1" containsInteger="1" minValue="1" maxValue="12" count="12">
        <n v="1"/>
        <n v="2"/>
        <n v="3"/>
        <n v="4"/>
        <n v="5"/>
        <n v="6"/>
        <n v="7"/>
        <n v="8"/>
        <n v="9"/>
        <n v="10"/>
        <n v="11"/>
        <n v="12"/>
      </sharedItems>
      <extLst>
        <ext xmlns:x15="http://schemas.microsoft.com/office/spreadsheetml/2010/11/main" uri="{4F2E5C28-24EA-4eb8-9CBF-B6C8F9C3D259}">
          <x15:cachedUniqueNames>
            <x15:cachedUniqueName index="0" name="[Tabela18].[ID FUNCÃO].&amp;[1]"/>
            <x15:cachedUniqueName index="1" name="[Tabela18].[ID FUNCÃO].&amp;[2]"/>
            <x15:cachedUniqueName index="2" name="[Tabela18].[ID FUNCÃO].&amp;[3]"/>
            <x15:cachedUniqueName index="3" name="[Tabela18].[ID FUNCÃO].&amp;[4]"/>
            <x15:cachedUniqueName index="4" name="[Tabela18].[ID FUNCÃO].&amp;[5]"/>
            <x15:cachedUniqueName index="5" name="[Tabela18].[ID FUNCÃO].&amp;[6]"/>
            <x15:cachedUniqueName index="6" name="[Tabela18].[ID FUNCÃO].&amp;[7]"/>
            <x15:cachedUniqueName index="7" name="[Tabela18].[ID FUNCÃO].&amp;[8]"/>
            <x15:cachedUniqueName index="8" name="[Tabela18].[ID FUNCÃO].&amp;[9]"/>
            <x15:cachedUniqueName index="9" name="[Tabela18].[ID FUNCÃO].&amp;[10]"/>
            <x15:cachedUniqueName index="10" name="[Tabela18].[ID FUNCÃO].&amp;[11]"/>
            <x15:cachedUniqueName index="11" name="[Tabela18].[ID FUNCÃO].&amp;[12]"/>
          </x15:cachedUniqueNames>
        </ext>
      </extLst>
    </cacheField>
    <cacheField name="[Tabela18].[FUNÇÃO].[FUNÇÃO]" caption="FUNÇÃO" numFmtId="0" hierarchy="2" level="1">
      <sharedItems containsBlank="1" count="12">
        <s v="Analista de RH"/>
        <s v="Auxiliar de Corte"/>
        <s v="Auxiliar de Costura"/>
        <s v="Cortador"/>
        <s v="Costureira"/>
        <s v="Distribuidor (a)"/>
        <s v="Encarregada de Costura"/>
        <s v="Passadeira"/>
        <s v="Pilotista"/>
        <s v="Revisora"/>
        <s v="Operador de Prensa"/>
        <m/>
      </sharedItems>
    </cacheField>
    <cacheField name="[Tabela18].[HORARIO].[HORARIO]" caption="HORARIO" numFmtId="0" hierarchy="8" level="1">
      <sharedItems containsBlank="1" count="2">
        <s v="SEG A SEX: 07:30 - 12:00 | 13:12 - 17:30"/>
        <m/>
      </sharedItems>
    </cacheField>
    <cacheField name="[Tabela18].[DESCRIÇÃO].[DESCRIÇÃO]" caption="DESCRIÇÃO" numFmtId="0" hierarchy="3" level="1">
      <sharedItems containsBlank="1" count="10">
        <m/>
        <s v="Auxilia no enfesto e etiquetagem das peças, e no acabamento das peças, quando necessário."/>
        <s v="Auxilia no acabamento final das peças, tira linha, abotoa, dobra e embala as peças."/>
        <s v="Operar máquinas de corte manual, acompanhando e dando manutenção na máquina, se necessário."/>
        <s v="Costurar em todas as máquinas da empresa e realizar consertos nas peças, quando necessário."/>
        <s v="Distribui o serviço entre todas as costureiras."/>
        <s v="Responsável pelo setor de produção. Auxilia nas dúvidas do processo produtivo."/>
        <s v="Organiza as peças e passa cada uma delas. Auxilia nas outras atividades do setor."/>
        <s v="Realizar costuras completas das peças pilotos desenvolvidas, utilizando de diversas máquinas de costura. Organizar a equipe e peças pilotos a serem costuradas."/>
        <s v="Revisar as peças prontas, verificar se há defeitos nas peças, separar e arrumar."/>
      </sharedItems>
    </cacheField>
    <cacheField name="[Tabela18].[CBO].[CBO]" caption="CBO" numFmtId="0" hierarchy="1" level="1">
      <sharedItems containsBlank="1" count="6">
        <s v="2524-05"/>
        <s v="7631-05"/>
        <s v="7632-10"/>
        <s v="7603-10"/>
        <s v="7613-45"/>
        <m/>
      </sharedItems>
    </cacheField>
    <cacheField name="[Tabela18].[SETOR].[SETOR]" caption="SETOR" numFmtId="0" hierarchy="4" level="1">
      <sharedItems containsSemiMixedTypes="0" containsNonDate="0" containsString="0"/>
    </cacheField>
  </cacheFields>
  <cacheHierarchies count="28">
    <cacheHierarchy uniqueName="[Tabela18].[ID FUNCÃO]" caption="ID FUNCÃO" attribute="1" defaultMemberUniqueName="[Tabela18].[ID FUNCÃO].[All]" allUniqueName="[Tabela18].[ID FUNCÃO].[All]" dimensionUniqueName="[Tabela18]" displayFolder="" count="2" memberValueDatatype="20" unbalanced="0">
      <fieldsUsage count="2">
        <fieldUsage x="-1"/>
        <fieldUsage x="0"/>
      </fieldsUsage>
    </cacheHierarchy>
    <cacheHierarchy uniqueName="[Tabela18].[CBO]" caption="CBO" attribute="1" defaultMemberUniqueName="[Tabela18].[CBO].[All]" allUniqueName="[Tabela18].[CBO].[All]" dimensionUniqueName="[Tabela18]" displayFolder="" count="2" memberValueDatatype="130" unbalanced="0">
      <fieldsUsage count="2">
        <fieldUsage x="-1"/>
        <fieldUsage x="4"/>
      </fieldsUsage>
    </cacheHierarchy>
    <cacheHierarchy uniqueName="[Tabela18].[FUNÇÃO]" caption="FUNÇÃO" attribute="1" defaultMemberUniqueName="[Tabela18].[FUNÇÃO].[All]" allUniqueName="[Tabela18].[FUNÇÃO].[All]" dimensionUniqueName="[Tabela18]" displayFolder="" count="2" memberValueDatatype="130" unbalanced="0">
      <fieldsUsage count="2">
        <fieldUsage x="-1"/>
        <fieldUsage x="1"/>
      </fieldsUsage>
    </cacheHierarchy>
    <cacheHierarchy uniqueName="[Tabela18].[DESCRIÇÃO]" caption="DESCRIÇÃO" attribute="1" defaultMemberUniqueName="[Tabela18].[DESCRIÇÃO].[All]" allUniqueName="[Tabela18].[DESCRIÇÃO].[All]" dimensionUniqueName="[Tabela18]" displayFolder="" count="2" memberValueDatatype="130" unbalanced="0">
      <fieldsUsage count="2">
        <fieldUsage x="-1"/>
        <fieldUsage x="3"/>
      </fieldsUsage>
    </cacheHierarchy>
    <cacheHierarchy uniqueName="[Tabela18].[SETOR]" caption="SETOR" attribute="1" defaultMemberUniqueName="[Tabela18].[SETOR].[All]" allUniqueName="[Tabela18].[SETOR].[All]" dimensionUniqueName="[Tabela18]" displayFolder="" count="2" memberValueDatatype="130" unbalanced="0">
      <fieldsUsage count="2">
        <fieldUsage x="-1"/>
        <fieldUsage x="5"/>
      </fieldsUsage>
    </cacheHierarchy>
    <cacheHierarchy uniqueName="[Tabela18].[SALARIO FUNÇÃO]" caption="SALARIO FUNÇÃO" attribute="1" defaultMemberUniqueName="[Tabela18].[SALARIO FUNÇÃO].[All]" allUniqueName="[Tabela18].[SALARIO FUNÇÃO].[All]" dimensionUniqueName="[Tabela18]" displayFolder="" count="0" memberValueDatatype="20" unbalanced="0"/>
    <cacheHierarchy uniqueName="[Tabela18].[VALOR POR EXTENSO]" caption="VALOR POR EXTENSO" attribute="1" defaultMemberUniqueName="[Tabela18].[VALOR POR EXTENSO].[All]" allUniqueName="[Tabela18].[VALOR POR EXTENSO].[All]" dimensionUniqueName="[Tabela18]" displayFolder="" count="0" memberValueDatatype="130" unbalanced="0"/>
    <cacheHierarchy uniqueName="[Tabela18].[TIPO SALARIO]" caption="TIPO SALARIO" attribute="1" defaultMemberUniqueName="[Tabela18].[TIPO SALARIO].[All]" allUniqueName="[Tabela18].[TIPO SALARIO].[All]" dimensionUniqueName="[Tabela18]" displayFolder="" count="0" memberValueDatatype="130" unbalanced="0"/>
    <cacheHierarchy uniqueName="[Tabela18].[HORARIO]" caption="HORARIO" attribute="1" defaultMemberUniqueName="[Tabela18].[HORARIO].[All]" allUniqueName="[Tabela18].[HORARIO].[All]" dimensionUniqueName="[Tabela18]" displayFolder="" count="2" memberValueDatatype="130" unbalanced="0">
      <fieldsUsage count="2">
        <fieldUsage x="-1"/>
        <fieldUsage x="2"/>
      </fieldsUsage>
    </cacheHierarchy>
    <cacheHierarchy uniqueName="[Tabela18].[USO EPI]" caption="USO EPI" attribute="1" defaultMemberUniqueName="[Tabela18].[USO EPI].[All]" allUniqueName="[Tabela18].[USO EPI].[All]" dimensionUniqueName="[Tabela18]" displayFolder="" count="0" memberValueDatatype="130" unbalanced="0"/>
    <cacheHierarchy uniqueName="[Tabela18].[EPI]" caption="EPI" attribute="1" defaultMemberUniqueName="[Tabela18].[EPI].[All]" allUniqueName="[Tabela18].[EPI].[All]" dimensionUniqueName="[Tabela18]" displayFolder="" count="0" memberValueDatatype="130" unbalanced="0"/>
    <cacheHierarchy uniqueName="[Tabela18].[EPI2]" caption="EPI2" attribute="1" defaultMemberUniqueName="[Tabela18].[EPI2].[All]" allUniqueName="[Tabela18].[EPI2].[All]" dimensionUniqueName="[Tabela18]" displayFolder="" count="0" memberValueDatatype="130" unbalanced="0"/>
    <cacheHierarchy uniqueName="[Tabela18].[EPI3]" caption="EPI3" attribute="1" defaultMemberUniqueName="[Tabela18].[EPI3].[All]" allUniqueName="[Tabela18].[EPI3].[All]" dimensionUniqueName="[Tabela18]" displayFolder="" count="0" memberValueDatatype="130" unbalanced="0"/>
    <cacheHierarchy uniqueName="[Tabela18].[EPI4]" caption="EPI4" attribute="1" defaultMemberUniqueName="[Tabela18].[EPI4].[All]" allUniqueName="[Tabela18].[EPI4].[All]" dimensionUniqueName="[Tabela18]" displayFolder="" count="0" memberValueDatatype="130" unbalanced="0"/>
    <cacheHierarchy uniqueName="[Tabela18].[EPI5]" caption="EPI5" attribute="1" defaultMemberUniqueName="[Tabela18].[EPI5].[All]" allUniqueName="[Tabela18].[EPI5].[All]" dimensionUniqueName="[Tabela18]" displayFolder="" count="0" memberValueDatatype="130" unbalanced="0"/>
    <cacheHierarchy uniqueName="[Tabela18].[EPI6]" caption="EPI6" attribute="1" defaultMemberUniqueName="[Tabela18].[EPI6].[All]" allUniqueName="[Tabela18].[EPI6].[All]" dimensionUniqueName="[Tabela18]" displayFolder="" count="0" memberValueDatatype="130" unbalanced="0"/>
    <cacheHierarchy uniqueName="[Tabela18].[EPI7]" caption="EPI7" attribute="1" defaultMemberUniqueName="[Tabela18].[EPI7].[All]" allUniqueName="[Tabela18].[EPI7].[All]" dimensionUniqueName="[Tabela18]" displayFolder="" count="0" memberValueDatatype="130" unbalanced="0"/>
    <cacheHierarchy uniqueName="[Tabela18].[EPI8]" caption="EPI8" attribute="1" defaultMemberUniqueName="[Tabela18].[EPI8].[All]" allUniqueName="[Tabela18].[EPI8].[All]" dimensionUniqueName="[Tabela18]" displayFolder="" count="0" memberValueDatatype="130" unbalanced="0"/>
    <cacheHierarchy uniqueName="[Tabela18].[EPI9]" caption="EPI9" attribute="1" defaultMemberUniqueName="[Tabela18].[EPI9].[All]" allUniqueName="[Tabela18].[EPI9].[All]" dimensionUniqueName="[Tabela18]" displayFolder="" count="0" memberValueDatatype="130" unbalanced="0"/>
    <cacheHierarchy uniqueName="[Tabela18].[EPI10]" caption="EPI10" attribute="1" defaultMemberUniqueName="[Tabela18].[EPI10].[All]" allUniqueName="[Tabela18].[EPI10].[All]" dimensionUniqueName="[Tabela18]" displayFolder="" count="0" memberValueDatatype="130" unbalanced="0"/>
    <cacheHierarchy uniqueName="[Tabela18].[EPI11]" caption="EPI11" attribute="1" defaultMemberUniqueName="[Tabela18].[EPI11].[All]" allUniqueName="[Tabela18].[EPI11].[All]" dimensionUniqueName="[Tabela18]" displayFolder="" count="0" memberValueDatatype="130" unbalanced="0"/>
    <cacheHierarchy uniqueName="[Tabela18].[EPI12]" caption="EPI12" attribute="1" defaultMemberUniqueName="[Tabela18].[EPI12].[All]" allUniqueName="[Tabela18].[EPI12].[All]" dimensionUniqueName="[Tabela18]" displayFolder="" count="0" memberValueDatatype="130" unbalanced="0"/>
    <cacheHierarchy uniqueName="[Tabela18].[EPI13]" caption="EPI13" attribute="1" defaultMemberUniqueName="[Tabela18].[EPI13].[All]" allUniqueName="[Tabela18].[EPI13].[All]" dimensionUniqueName="[Tabela18]" displayFolder="" count="0" memberValueDatatype="130" unbalanced="0"/>
    <cacheHierarchy uniqueName="[Tabela18].[EPI14]" caption="EPI14" attribute="1" defaultMemberUniqueName="[Tabela18].[EPI14].[All]" allUniqueName="[Tabela18].[EPI14].[All]" dimensionUniqueName="[Tabela18]" displayFolder="" count="0" memberValueDatatype="130" unbalanced="0"/>
    <cacheHierarchy uniqueName="[Tabela18].[EPI15]" caption="EPI15" attribute="1" defaultMemberUniqueName="[Tabela18].[EPI15].[All]" allUniqueName="[Tabela18].[EPI15].[All]" dimensionUniqueName="[Tabela18]" displayFolder="" count="0" memberValueDatatype="130" unbalanced="0"/>
    <cacheHierarchy uniqueName="[Measures].[__XL_Count Tabela18]" caption="__XL_Count Tabela18" measure="1" displayFolder="" measureGroup="Tabela18" count="0" hidden="1"/>
    <cacheHierarchy uniqueName="[Measures].[__No measures defined]" caption="__No measures defined" measure="1" displayFolder="" count="0" hidden="1"/>
    <cacheHierarchy uniqueName="[Measures].[Contagem de FUNÇÃO]" caption="Contagem de FUNÇÃO" measure="1" displayFolder="" measureGroup="Tabela18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</cacheHierarchies>
  <kpis count="0"/>
  <dimensions count="2">
    <dimension measure="1" name="Measures" uniqueName="[Measures]" caption="Measures"/>
    <dimension name="Tabela18" uniqueName="[Tabela18]" caption="Tabela18"/>
  </dimensions>
  <measureGroups count="1">
    <measureGroup name="Tabela18" caption="Tabela18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ssandro Lourenco" refreshedDate="46240.873029629627" createdVersion="7" refreshedVersion="8" minRefreshableVersion="3" recordCount="3" xr:uid="{F2FFF5A6-E902-4925-B8DF-0CBCE9BFCD6F}">
  <cacheSource type="worksheet">
    <worksheetSource name="TB_CLIENTE"/>
  </cacheSource>
  <cacheFields count="15">
    <cacheField name="Registro" numFmtId="179">
      <sharedItems containsSemiMixedTypes="0" containsString="0" containsNumber="1" containsInteger="1" minValue="1" maxValue="3" count="3">
        <n v="1"/>
        <n v="2"/>
        <n v="3"/>
      </sharedItems>
    </cacheField>
    <cacheField name="Data Cadastro" numFmtId="0">
      <sharedItems containsNonDate="0" containsDate="1" containsString="0" containsBlank="1" minDate="2020-08-01T00:00:00" maxDate="2020-08-02T00:00:00"/>
    </cacheField>
    <cacheField name="CNPJ" numFmtId="0">
      <sharedItems containsBlank="1" count="3">
        <s v="12.096.667/0001-19"/>
        <m/>
        <s v=" "/>
      </sharedItems>
    </cacheField>
    <cacheField name="CPF" numFmtId="0">
      <sharedItems containsBlank="1" containsMixedTypes="1" containsNumber="1" containsInteger="1" minValue="2370912910" maxValue="2370912910" count="3">
        <m/>
        <n v="2370912910"/>
        <s v=" "/>
      </sharedItems>
    </cacheField>
    <cacheField name="Tipo Fornecedor" numFmtId="181">
      <sharedItems count="4">
        <s v="P.J"/>
        <s v="P.F"/>
        <s v="Fisica" u="1"/>
        <s v="PJ" u="1"/>
      </sharedItems>
    </cacheField>
    <cacheField name="Cliente" numFmtId="0">
      <sharedItems containsBlank="1" count="3">
        <s v="ALESSANDRO LOURENCO"/>
        <s v="ALESSANDRO "/>
        <m/>
      </sharedItems>
    </cacheField>
    <cacheField name="TELEFONE FIXO" numFmtId="0">
      <sharedItems containsMixedTypes="1" containsNumber="1" containsInteger="1" minValue="4332518722" maxValue="4332518722" count="2">
        <n v="4332518722"/>
        <s v=" "/>
      </sharedItems>
    </cacheField>
    <cacheField name="CELULAR" numFmtId="0">
      <sharedItems containsMixedTypes="1" containsNumber="1" containsInteger="1" minValue="43998655237" maxValue="43998655237" count="2">
        <n v="43998655237"/>
        <s v=" "/>
      </sharedItems>
    </cacheField>
    <cacheField name="E-mail" numFmtId="177">
      <sharedItems count="2">
        <s v="alessandro.lourenco@alepejo.com.br"/>
        <s v=" "/>
      </sharedItems>
    </cacheField>
    <cacheField name="Endereço" numFmtId="0">
      <sharedItems/>
    </cacheField>
    <cacheField name="Numero Compl" numFmtId="0">
      <sharedItems containsMixedTypes="1" containsNumber="1" containsInteger="1" minValue="1161" maxValue="1161"/>
    </cacheField>
    <cacheField name="Bairro " numFmtId="0">
      <sharedItems/>
    </cacheField>
    <cacheField name="Cidade" numFmtId="0">
      <sharedItems containsBlank="1" count="3">
        <s v="CAMBE"/>
        <s v="AFOGADOS DA INGAZEIRA"/>
        <m/>
      </sharedItems>
    </cacheField>
    <cacheField name="UF" numFmtId="0">
      <sharedItems containsBlank="1" count="2">
        <s v="PR"/>
        <m/>
      </sharedItems>
    </cacheField>
    <cacheField name="STATUS CLIENTE" numFmtId="0">
      <sharedItems count="1">
        <s v="ATIVO"/>
      </sharedItems>
    </cacheField>
  </cacheFields>
  <extLst>
    <ext xmlns:x14="http://schemas.microsoft.com/office/spreadsheetml/2009/9/main" uri="{725AE2AE-9491-48be-B2B4-4EB974FC3084}">
      <x14:pivotCacheDefinition pivotCacheId="73337419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lessandro Lourenco" refreshedDate="46240.872912268518" backgroundQuery="1" createdVersion="3" refreshedVersion="8" minRefreshableVersion="3" recordCount="0" supportSubquery="1" supportAdvancedDrill="1" xr:uid="{D9D0DC33-B044-476B-A255-46D7B8592438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28">
    <cacheHierarchy uniqueName="[Tabela18].[ID FUNCÃO]" caption="ID FUNCÃO" attribute="1" defaultMemberUniqueName="[Tabela18].[ID FUNCÃO].[All]" allUniqueName="[Tabela18].[ID FUNCÃO].[All]" dimensionUniqueName="[Tabela18]" displayFolder="" count="0" memberValueDatatype="20" unbalanced="0"/>
    <cacheHierarchy uniqueName="[Tabela18].[CBO]" caption="CBO" attribute="1" defaultMemberUniqueName="[Tabela18].[CBO].[All]" allUniqueName="[Tabela18].[CBO].[All]" dimensionUniqueName="[Tabela18]" displayFolder="" count="0" memberValueDatatype="130" unbalanced="0"/>
    <cacheHierarchy uniqueName="[Tabela18].[FUNÇÃO]" caption="FUNÇÃO" attribute="1" defaultMemberUniqueName="[Tabela18].[FUNÇÃO].[All]" allUniqueName="[Tabela18].[FUNÇÃO].[All]" dimensionUniqueName="[Tabela18]" displayFolder="" count="2" memberValueDatatype="130" unbalanced="0"/>
    <cacheHierarchy uniqueName="[Tabela18].[DESCRIÇÃO]" caption="DESCRIÇÃO" attribute="1" defaultMemberUniqueName="[Tabela18].[DESCRIÇÃO].[All]" allUniqueName="[Tabela18].[DESCRIÇÃO].[All]" dimensionUniqueName="[Tabela18]" displayFolder="" count="0" memberValueDatatype="130" unbalanced="0"/>
    <cacheHierarchy uniqueName="[Tabela18].[SETOR]" caption="SETOR" attribute="1" defaultMemberUniqueName="[Tabela18].[SETOR].[All]" allUniqueName="[Tabela18].[SETOR].[All]" dimensionUniqueName="[Tabela18]" displayFolder="" count="2" memberValueDatatype="130" unbalanced="0"/>
    <cacheHierarchy uniqueName="[Tabela18].[SALARIO FUNÇÃO]" caption="SALARIO FUNÇÃO" attribute="1" defaultMemberUniqueName="[Tabela18].[SALARIO FUNÇÃO].[All]" allUniqueName="[Tabela18].[SALARIO FUNÇÃO].[All]" dimensionUniqueName="[Tabela18]" displayFolder="" count="0" memberValueDatatype="20" unbalanced="0"/>
    <cacheHierarchy uniqueName="[Tabela18].[VALOR POR EXTENSO]" caption="VALOR POR EXTENSO" attribute="1" defaultMemberUniqueName="[Tabela18].[VALOR POR EXTENSO].[All]" allUniqueName="[Tabela18].[VALOR POR EXTENSO].[All]" dimensionUniqueName="[Tabela18]" displayFolder="" count="0" memberValueDatatype="130" unbalanced="0"/>
    <cacheHierarchy uniqueName="[Tabela18].[TIPO SALARIO]" caption="TIPO SALARIO" attribute="1" defaultMemberUniqueName="[Tabela18].[TIPO SALARIO].[All]" allUniqueName="[Tabela18].[TIPO SALARIO].[All]" dimensionUniqueName="[Tabela18]" displayFolder="" count="0" memberValueDatatype="130" unbalanced="0"/>
    <cacheHierarchy uniqueName="[Tabela18].[HORARIO]" caption="HORARIO" attribute="1" defaultMemberUniqueName="[Tabela18].[HORARIO].[All]" allUniqueName="[Tabela18].[HORARIO].[All]" dimensionUniqueName="[Tabela18]" displayFolder="" count="0" memberValueDatatype="130" unbalanced="0"/>
    <cacheHierarchy uniqueName="[Tabela18].[USO EPI]" caption="USO EPI" attribute="1" defaultMemberUniqueName="[Tabela18].[USO EPI].[All]" allUniqueName="[Tabela18].[USO EPI].[All]" dimensionUniqueName="[Tabela18]" displayFolder="" count="0" memberValueDatatype="130" unbalanced="0"/>
    <cacheHierarchy uniqueName="[Tabela18].[EPI]" caption="EPI" attribute="1" defaultMemberUniqueName="[Tabela18].[EPI].[All]" allUniqueName="[Tabela18].[EPI].[All]" dimensionUniqueName="[Tabela18]" displayFolder="" count="0" memberValueDatatype="130" unbalanced="0"/>
    <cacheHierarchy uniqueName="[Tabela18].[EPI2]" caption="EPI2" attribute="1" defaultMemberUniqueName="[Tabela18].[EPI2].[All]" allUniqueName="[Tabela18].[EPI2].[All]" dimensionUniqueName="[Tabela18]" displayFolder="" count="0" memberValueDatatype="130" unbalanced="0"/>
    <cacheHierarchy uniqueName="[Tabela18].[EPI3]" caption="EPI3" attribute="1" defaultMemberUniqueName="[Tabela18].[EPI3].[All]" allUniqueName="[Tabela18].[EPI3].[All]" dimensionUniqueName="[Tabela18]" displayFolder="" count="0" memberValueDatatype="130" unbalanced="0"/>
    <cacheHierarchy uniqueName="[Tabela18].[EPI4]" caption="EPI4" attribute="1" defaultMemberUniqueName="[Tabela18].[EPI4].[All]" allUniqueName="[Tabela18].[EPI4].[All]" dimensionUniqueName="[Tabela18]" displayFolder="" count="0" memberValueDatatype="130" unbalanced="0"/>
    <cacheHierarchy uniqueName="[Tabela18].[EPI5]" caption="EPI5" attribute="1" defaultMemberUniqueName="[Tabela18].[EPI5].[All]" allUniqueName="[Tabela18].[EPI5].[All]" dimensionUniqueName="[Tabela18]" displayFolder="" count="0" memberValueDatatype="130" unbalanced="0"/>
    <cacheHierarchy uniqueName="[Tabela18].[EPI6]" caption="EPI6" attribute="1" defaultMemberUniqueName="[Tabela18].[EPI6].[All]" allUniqueName="[Tabela18].[EPI6].[All]" dimensionUniqueName="[Tabela18]" displayFolder="" count="0" memberValueDatatype="130" unbalanced="0"/>
    <cacheHierarchy uniqueName="[Tabela18].[EPI7]" caption="EPI7" attribute="1" defaultMemberUniqueName="[Tabela18].[EPI7].[All]" allUniqueName="[Tabela18].[EPI7].[All]" dimensionUniqueName="[Tabela18]" displayFolder="" count="0" memberValueDatatype="130" unbalanced="0"/>
    <cacheHierarchy uniqueName="[Tabela18].[EPI8]" caption="EPI8" attribute="1" defaultMemberUniqueName="[Tabela18].[EPI8].[All]" allUniqueName="[Tabela18].[EPI8].[All]" dimensionUniqueName="[Tabela18]" displayFolder="" count="0" memberValueDatatype="130" unbalanced="0"/>
    <cacheHierarchy uniqueName="[Tabela18].[EPI9]" caption="EPI9" attribute="1" defaultMemberUniqueName="[Tabela18].[EPI9].[All]" allUniqueName="[Tabela18].[EPI9].[All]" dimensionUniqueName="[Tabela18]" displayFolder="" count="0" memberValueDatatype="130" unbalanced="0"/>
    <cacheHierarchy uniqueName="[Tabela18].[EPI10]" caption="EPI10" attribute="1" defaultMemberUniqueName="[Tabela18].[EPI10].[All]" allUniqueName="[Tabela18].[EPI10].[All]" dimensionUniqueName="[Tabela18]" displayFolder="" count="0" memberValueDatatype="130" unbalanced="0"/>
    <cacheHierarchy uniqueName="[Tabela18].[EPI11]" caption="EPI11" attribute="1" defaultMemberUniqueName="[Tabela18].[EPI11].[All]" allUniqueName="[Tabela18].[EPI11].[All]" dimensionUniqueName="[Tabela18]" displayFolder="" count="0" memberValueDatatype="130" unbalanced="0"/>
    <cacheHierarchy uniqueName="[Tabela18].[EPI12]" caption="EPI12" attribute="1" defaultMemberUniqueName="[Tabela18].[EPI12].[All]" allUniqueName="[Tabela18].[EPI12].[All]" dimensionUniqueName="[Tabela18]" displayFolder="" count="0" memberValueDatatype="130" unbalanced="0"/>
    <cacheHierarchy uniqueName="[Tabela18].[EPI13]" caption="EPI13" attribute="1" defaultMemberUniqueName="[Tabela18].[EPI13].[All]" allUniqueName="[Tabela18].[EPI13].[All]" dimensionUniqueName="[Tabela18]" displayFolder="" count="0" memberValueDatatype="130" unbalanced="0"/>
    <cacheHierarchy uniqueName="[Tabela18].[EPI14]" caption="EPI14" attribute="1" defaultMemberUniqueName="[Tabela18].[EPI14].[All]" allUniqueName="[Tabela18].[EPI14].[All]" dimensionUniqueName="[Tabela18]" displayFolder="" count="0" memberValueDatatype="130" unbalanced="0"/>
    <cacheHierarchy uniqueName="[Tabela18].[EPI15]" caption="EPI15" attribute="1" defaultMemberUniqueName="[Tabela18].[EPI15].[All]" allUniqueName="[Tabela18].[EPI15].[All]" dimensionUniqueName="[Tabela18]" displayFolder="" count="0" memberValueDatatype="130" unbalanced="0"/>
    <cacheHierarchy uniqueName="[Measures].[__XL_Count Tabela18]" caption="__XL_Count Tabela18" measure="1" displayFolder="" measureGroup="Tabela18" count="0" hidden="1"/>
    <cacheHierarchy uniqueName="[Measures].[__No measures defined]" caption="__No measures defined" measure="1" displayFolder="" count="0" hidden="1"/>
    <cacheHierarchy uniqueName="[Measures].[Contagem de FUNÇÃO]" caption="Contagem de FUNÇÃO" measure="1" displayFolder="" measureGroup="Tabela18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1393834033" supportSubqueryNonVisual="1" supportSubqueryCalcMem="1" supportAddCalcMems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0">
  <r>
    <n v="1"/>
    <d v="2021-04-13T00:00:00"/>
    <s v="01.01.01"/>
    <s v="Adm - Internet "/>
    <x v="0"/>
  </r>
  <r>
    <n v="2"/>
    <d v="2021-04-13T00:00:00"/>
    <s v="01.01.02"/>
    <s v="Adm - Internet "/>
    <x v="1"/>
  </r>
  <r>
    <n v="3"/>
    <d v="2021-04-13T00:00:00"/>
    <s v="01.01.03"/>
    <s v="Adm - Internet "/>
    <x v="2"/>
  </r>
  <r>
    <n v="4"/>
    <d v="2021-04-13T00:00:00"/>
    <s v="01.01.04"/>
    <s v="Adm - Internet "/>
    <x v="3"/>
  </r>
  <r>
    <n v="5"/>
    <d v="2021-04-13T00:00:00"/>
    <s v="01.02.01"/>
    <s v="ADM Escritorio"/>
    <x v="4"/>
  </r>
  <r>
    <n v="6"/>
    <d v="2021-04-13T00:00:00"/>
    <s v="01.03.01"/>
    <s v="ADM Limpeza"/>
    <x v="5"/>
  </r>
  <r>
    <n v="7"/>
    <d v="2021-04-13T00:00:00"/>
    <s v="01.04.01"/>
    <s v="Adminstrativo"/>
    <x v="6"/>
  </r>
  <r>
    <n v="8"/>
    <d v="2021-04-13T00:00:00"/>
    <s v="01.04.02"/>
    <s v="Adminstrativo"/>
    <x v="7"/>
  </r>
  <r>
    <n v="9"/>
    <d v="2021-04-13T00:00:00"/>
    <s v="01.04.03"/>
    <s v="Adminstrativo"/>
    <x v="8"/>
  </r>
  <r>
    <n v="10"/>
    <d v="2021-04-13T00:00:00"/>
    <s v="01.04.04"/>
    <s v="Adminstrativo"/>
    <x v="9"/>
  </r>
  <r>
    <n v="11"/>
    <d v="2021-04-13T00:00:00"/>
    <s v="01.04.05"/>
    <s v="Adminstrativo"/>
    <x v="10"/>
  </r>
  <r>
    <n v="12"/>
    <d v="2021-04-13T00:00:00"/>
    <s v="01.04.06"/>
    <s v="Adminstrativo"/>
    <x v="11"/>
  </r>
  <r>
    <n v="13"/>
    <d v="2021-04-13T00:00:00"/>
    <s v="01.04.07"/>
    <s v="Adminstrativo"/>
    <x v="12"/>
  </r>
  <r>
    <n v="14"/>
    <d v="2021-04-13T00:00:00"/>
    <s v="01.04.08"/>
    <s v="Adminstrativo"/>
    <x v="13"/>
  </r>
  <r>
    <n v="15"/>
    <d v="2021-04-13T00:00:00"/>
    <s v="01.04.09"/>
    <s v="Adminstrativo"/>
    <x v="14"/>
  </r>
  <r>
    <n v="16"/>
    <d v="2021-04-13T00:00:00"/>
    <s v="01.04.10"/>
    <s v="Adminstrativo"/>
    <x v="15"/>
  </r>
  <r>
    <n v="17"/>
    <d v="2021-04-13T00:00:00"/>
    <s v="01.04.11"/>
    <s v="Adminstrativo"/>
    <x v="16"/>
  </r>
  <r>
    <n v="18"/>
    <d v="2021-04-13T00:00:00"/>
    <s v="01.04.12"/>
    <s v="Adminstrativo"/>
    <x v="17"/>
  </r>
  <r>
    <n v="19"/>
    <d v="2021-04-13T00:00:00"/>
    <s v="01.04.13"/>
    <s v="Adminstrativo"/>
    <x v="18"/>
  </r>
  <r>
    <n v="20"/>
    <d v="2021-04-13T00:00:00"/>
    <s v="02.01.01"/>
    <s v="Bancos/Taxas"/>
    <x v="19"/>
  </r>
  <r>
    <n v="21"/>
    <d v="2021-04-13T00:00:00"/>
    <s v="02.01.02"/>
    <s v="Bancos/Taxas"/>
    <x v="20"/>
  </r>
  <r>
    <n v="22"/>
    <d v="2021-04-13T00:00:00"/>
    <s v="02.01.03"/>
    <s v="Bancos/Taxas"/>
    <x v="21"/>
  </r>
  <r>
    <n v="23"/>
    <d v="2021-04-13T00:00:00"/>
    <s v="02.01.04"/>
    <s v="Bancos/Taxas"/>
    <x v="22"/>
  </r>
  <r>
    <n v="24"/>
    <d v="2021-04-13T00:00:00"/>
    <s v="02.01.05"/>
    <s v="Bancos/Taxas"/>
    <x v="23"/>
  </r>
  <r>
    <n v="25"/>
    <d v="2021-04-13T00:00:00"/>
    <s v="02.01.06"/>
    <s v="Bancos/Taxas"/>
    <x v="24"/>
  </r>
  <r>
    <n v="26"/>
    <d v="2021-04-13T00:00:00"/>
    <s v="02.01.07"/>
    <s v="Bancos/Taxas"/>
    <x v="25"/>
  </r>
  <r>
    <n v="27"/>
    <d v="2021-04-13T00:00:00"/>
    <s v="02.01.08"/>
    <s v="Bancos/Taxas"/>
    <x v="26"/>
  </r>
  <r>
    <n v="28"/>
    <d v="2021-04-13T00:00:00"/>
    <s v="02.01.09"/>
    <s v="Bancos/Taxas"/>
    <x v="27"/>
  </r>
  <r>
    <n v="29"/>
    <d v="2021-04-13T00:00:00"/>
    <s v="02.01.10"/>
    <s v="Bancos/Taxas"/>
    <x v="28"/>
  </r>
  <r>
    <n v="30"/>
    <d v="2021-04-13T00:00:00"/>
    <s v="03.01.01"/>
    <s v="Fretes"/>
    <x v="29"/>
  </r>
  <r>
    <n v="31"/>
    <d v="2021-04-13T00:00:00"/>
    <s v="03.01.02"/>
    <s v="Fretes"/>
    <x v="30"/>
  </r>
  <r>
    <n v="32"/>
    <d v="2021-04-13T00:00:00"/>
    <s v="04.01.01"/>
    <s v="Funcionários"/>
    <x v="31"/>
  </r>
  <r>
    <n v="33"/>
    <d v="2021-04-13T00:00:00"/>
    <s v="04.01.03"/>
    <s v="Funcionários"/>
    <x v="32"/>
  </r>
  <r>
    <n v="34"/>
    <d v="2021-04-13T00:00:00"/>
    <s v="04.01.04"/>
    <s v="Funcionários"/>
    <x v="33"/>
  </r>
  <r>
    <n v="35"/>
    <d v="2021-04-13T00:00:00"/>
    <s v="04.01.05"/>
    <s v="Funcionários"/>
    <x v="34"/>
  </r>
  <r>
    <n v="36"/>
    <d v="2021-04-13T00:00:00"/>
    <s v="04.01.06"/>
    <s v="Funcionários"/>
    <x v="35"/>
  </r>
  <r>
    <n v="37"/>
    <d v="2021-04-13T00:00:00"/>
    <s v="04.01.07"/>
    <s v="Funcionários"/>
    <x v="36"/>
  </r>
  <r>
    <n v="38"/>
    <d v="2021-04-13T00:00:00"/>
    <s v="04.01.08"/>
    <s v="Funcionários"/>
    <x v="37"/>
  </r>
  <r>
    <n v="39"/>
    <d v="2021-04-13T00:00:00"/>
    <s v="04.01.09"/>
    <s v="Funcionários"/>
    <x v="38"/>
  </r>
  <r>
    <n v="40"/>
    <d v="2021-04-13T00:00:00"/>
    <s v="04.01.10"/>
    <s v="Funcionários"/>
    <x v="39"/>
  </r>
  <r>
    <n v="41"/>
    <d v="2021-04-13T00:00:00"/>
    <s v="04.01.12"/>
    <s v="Funcionários"/>
    <x v="40"/>
  </r>
  <r>
    <n v="42"/>
    <d v="2021-04-13T00:00:00"/>
    <s v="04.01.13"/>
    <s v="Funcionários"/>
    <x v="41"/>
  </r>
  <r>
    <n v="43"/>
    <d v="2021-04-13T00:00:00"/>
    <s v="04.01.14"/>
    <s v="Funcionários"/>
    <x v="42"/>
  </r>
  <r>
    <n v="44"/>
    <d v="2021-04-13T00:00:00"/>
    <s v="04.01.15"/>
    <s v="Funcionários"/>
    <x v="43"/>
  </r>
  <r>
    <n v="45"/>
    <d v="2021-04-13T00:00:00"/>
    <s v="04.01.16"/>
    <s v="Funcionários"/>
    <x v="44"/>
  </r>
  <r>
    <n v="46"/>
    <d v="2021-04-13T00:00:00"/>
    <s v="04.01.17"/>
    <s v="Funcionários"/>
    <x v="45"/>
  </r>
  <r>
    <n v="47"/>
    <d v="2021-04-13T00:00:00"/>
    <s v="04.01.18"/>
    <s v="Funcionários"/>
    <x v="46"/>
  </r>
  <r>
    <n v="48"/>
    <d v="2021-04-13T00:00:00"/>
    <s v="05.01.01"/>
    <s v="Manutenção"/>
    <x v="47"/>
  </r>
  <r>
    <n v="49"/>
    <d v="2021-04-13T00:00:00"/>
    <s v="05.01.02"/>
    <s v="Manutenção"/>
    <x v="48"/>
  </r>
  <r>
    <n v="50"/>
    <d v="2021-04-13T00:00:00"/>
    <s v="05.01.03"/>
    <s v="Manutenção"/>
    <x v="49"/>
  </r>
  <r>
    <n v="51"/>
    <d v="2021-04-13T00:00:00"/>
    <s v="05.01.04"/>
    <s v="Manutenção"/>
    <x v="50"/>
  </r>
  <r>
    <n v="52"/>
    <d v="2021-04-13T00:00:00"/>
    <s v="06.01.01"/>
    <s v="Fabrica"/>
    <x v="51"/>
  </r>
  <r>
    <n v="53"/>
    <d v="2021-04-13T00:00:00"/>
    <s v="06.01.02"/>
    <s v="Fabrica"/>
    <x v="52"/>
  </r>
  <r>
    <n v="54"/>
    <d v="2021-04-13T00:00:00"/>
    <s v="06.01.03"/>
    <s v="Fabrica"/>
    <x v="53"/>
  </r>
  <r>
    <n v="55"/>
    <d v="2021-04-13T00:00:00"/>
    <s v="06.01.04"/>
    <s v="Fabrica"/>
    <x v="54"/>
  </r>
  <r>
    <n v="56"/>
    <d v="2021-04-13T00:00:00"/>
    <s v="06.01.05"/>
    <s v="Fabrica"/>
    <x v="55"/>
  </r>
  <r>
    <n v="57"/>
    <d v="2021-04-13T00:00:00"/>
    <s v="06.01.06"/>
    <s v="Fabrica"/>
    <x v="56"/>
  </r>
  <r>
    <n v="58"/>
    <d v="2021-04-13T00:00:00"/>
    <s v="07.01.01"/>
    <s v="MKT"/>
    <x v="57"/>
  </r>
  <r>
    <n v="59"/>
    <d v="2021-04-13T00:00:00"/>
    <s v="07.01.02"/>
    <s v="MKT"/>
    <x v="58"/>
  </r>
  <r>
    <n v="60"/>
    <d v="2021-04-13T00:00:00"/>
    <s v="07.01.03"/>
    <s v="MKT"/>
    <x v="59"/>
  </r>
  <r>
    <n v="61"/>
    <d v="2021-04-13T00:00:00"/>
    <s v="07.01.04"/>
    <s v="MKT"/>
    <x v="60"/>
  </r>
  <r>
    <n v="62"/>
    <d v="2021-04-13T00:00:00"/>
    <s v="07.01.05"/>
    <s v="MKT"/>
    <x v="61"/>
  </r>
  <r>
    <n v="63"/>
    <d v="2021-04-13T00:00:00"/>
    <s v="08.01.01"/>
    <s v="Particular"/>
    <x v="62"/>
  </r>
  <r>
    <n v="64"/>
    <d v="2021-04-13T00:00:00"/>
    <s v="08.01.02"/>
    <s v="Particular"/>
    <x v="63"/>
  </r>
  <r>
    <n v="65"/>
    <d v="2021-04-13T00:00:00"/>
    <s v="09.01.01"/>
    <s v="Segurança"/>
    <x v="64"/>
  </r>
  <r>
    <n v="66"/>
    <d v="2021-04-13T00:00:00"/>
    <s v="10.01.01"/>
    <s v="Terceiros"/>
    <x v="65"/>
  </r>
  <r>
    <n v="67"/>
    <d v="2021-04-13T00:00:00"/>
    <s v="11.01.01"/>
    <s v="Veiculo"/>
    <x v="66"/>
  </r>
  <r>
    <n v="68"/>
    <d v="2021-04-13T00:00:00"/>
    <s v="11.01.02"/>
    <s v="Veiculo"/>
    <x v="67"/>
  </r>
  <r>
    <n v="69"/>
    <d v="2021-04-13T00:00:00"/>
    <s v="11.01.03"/>
    <s v="Veiculo"/>
    <x v="68"/>
  </r>
  <r>
    <n v="70"/>
    <d v="2021-04-13T00:00:00"/>
    <s v="11.01.04"/>
    <s v="Veiculo"/>
    <x v="69"/>
  </r>
  <r>
    <n v="71"/>
    <d v="2021-04-13T00:00:00"/>
    <s v="11.01.05"/>
    <s v="Veiculo"/>
    <x v="70"/>
  </r>
  <r>
    <n v="72"/>
    <d v="2021-04-13T00:00:00"/>
    <s v="11.01.06"/>
    <s v="Veiculo"/>
    <x v="71"/>
  </r>
  <r>
    <n v="73"/>
    <d v="2021-04-13T00:00:00"/>
    <s v="11.01.07"/>
    <s v="Veiculo"/>
    <x v="72"/>
  </r>
  <r>
    <n v="74"/>
    <d v="2021-04-13T00:00:00"/>
    <s v="11.01.08"/>
    <s v="Veiculo"/>
    <x v="73"/>
  </r>
  <r>
    <n v="75"/>
    <d v="2021-04-13T00:00:00"/>
    <s v="11.01.09"/>
    <s v="Veiculo"/>
    <x v="74"/>
  </r>
  <r>
    <n v="76"/>
    <d v="2021-04-13T00:00:00"/>
    <s v="11.01.10"/>
    <s v="Viagens"/>
    <x v="75"/>
  </r>
  <r>
    <n v="77"/>
    <d v="2021-04-13T00:00:00"/>
    <s v="12.01.01"/>
    <s v="Viagens"/>
    <x v="76"/>
  </r>
  <r>
    <n v="78"/>
    <d v="2021-04-13T00:00:00"/>
    <s v="12.01.02"/>
    <s v="Viagens"/>
    <x v="77"/>
  </r>
  <r>
    <n v="79"/>
    <d v="2021-01-13T00:00:00"/>
    <s v=" "/>
    <s v=" "/>
    <x v="78"/>
  </r>
  <r>
    <n v="80"/>
    <m/>
    <m/>
    <m/>
    <x v="79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">
  <r>
    <n v="1"/>
    <x v="0"/>
    <x v="0"/>
    <x v="0"/>
  </r>
  <r>
    <n v="2"/>
    <x v="1"/>
    <x v="1"/>
    <x v="0"/>
  </r>
  <r>
    <n v="3"/>
    <x v="2"/>
    <x v="2"/>
    <x v="0"/>
  </r>
  <r>
    <n v="4"/>
    <x v="3"/>
    <x v="3"/>
    <x v="0"/>
  </r>
  <r>
    <n v="5"/>
    <x v="4"/>
    <x v="4"/>
    <x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">
  <r>
    <n v="1"/>
    <d v="2020-08-11T00:00:00"/>
    <x v="0"/>
    <n v="24011585"/>
    <s v="ANIMALE"/>
    <n v="416521"/>
    <n v="235"/>
    <s v="OK"/>
    <n v="243"/>
    <d v="2021-04-11T00:00:00"/>
    <d v="2021-04-11T00:00:00"/>
    <x v="0"/>
    <x v="0"/>
    <x v="0"/>
  </r>
  <r>
    <n v="2"/>
    <d v="2020-08-19T00:00:00"/>
    <x v="1"/>
    <n v="52133453"/>
    <s v="ANIMALE"/>
    <n v="420314"/>
    <n v="80"/>
    <s v="OK"/>
    <n v="242"/>
    <m/>
    <m/>
    <x v="1"/>
    <x v="1"/>
    <x v="1"/>
  </r>
  <r>
    <n v="3"/>
    <d v="2020-08-21T00:00:00"/>
    <x v="2"/>
    <n v="7040854"/>
    <s v="ANIMALE"/>
    <n v="420922"/>
    <n v="400"/>
    <s v="PENDENTE"/>
    <n v="233"/>
    <d v="2021-04-11T00:00:00"/>
    <m/>
    <x v="2"/>
    <x v="2"/>
    <x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9">
  <r>
    <x v="0"/>
    <x v="0"/>
    <m/>
    <s v="Maria Senhora de Jesus"/>
    <x v="0"/>
    <x v="0"/>
    <x v="0"/>
    <n v="48"/>
    <x v="0"/>
    <s v="Santo Antonio do Jacinto"/>
    <s v="MG"/>
    <s v="CASADO (A)"/>
    <n v="91932424920"/>
    <n v="59428080"/>
    <n v="2222384"/>
    <m/>
    <n v="12023362999"/>
    <s v="Rua Reinaldo Resquetti , 12 "/>
    <s v="Jardim Boa Vista"/>
    <s v="CAMBE"/>
    <s v="PR"/>
    <n v="86183334"/>
    <n v="4332518722"/>
    <n v="43998655237"/>
    <s v="alessandro.lourenco@alepejo.com.br"/>
    <s v="ENSINO MÉDIO"/>
    <x v="0"/>
    <x v="0"/>
    <n v="1264.31"/>
    <s v="Um Mil, Duzentos e Sessenta e Quatro Reais e Trinta e Um Centavos"/>
    <s v="POR MÊS"/>
    <s v="TRANSF. BANCO"/>
    <s v="SEG A SEX: 07:30 - 12:00 | 13:00 - 17:18"/>
    <x v="0"/>
    <x v="0"/>
    <x v="0"/>
    <x v="0"/>
    <x v="0"/>
    <s v="CONTRATADO"/>
    <x v="0"/>
    <m/>
    <x v="0"/>
    <x v="0"/>
    <s v="SIM"/>
    <n v="365"/>
    <x v="0"/>
    <n v="15"/>
    <x v="0"/>
    <m/>
    <x v="0"/>
    <x v="0"/>
    <s v="SIM"/>
    <n v="1"/>
    <m/>
    <m/>
    <m/>
    <m/>
    <m/>
    <m/>
    <m/>
    <m/>
    <m/>
    <m/>
    <m/>
    <m/>
    <m/>
    <m/>
    <m/>
  </r>
  <r>
    <x v="1"/>
    <x v="1"/>
    <m/>
    <s v="Roseli Celestino de Carvalho dos Anjos"/>
    <x v="1"/>
    <x v="1"/>
    <x v="1"/>
    <n v="23"/>
    <x v="0"/>
    <s v="Cambe"/>
    <s v="PR"/>
    <s v="SOLTEIRO (A)"/>
    <n v="10730717909"/>
    <n v="139318153"/>
    <n v="3463935"/>
    <m/>
    <m/>
    <s v="Rua Cesar Moreschi, 1031 "/>
    <s v="Parque Res. Ana Rosa"/>
    <s v="CAMBE"/>
    <s v="PR"/>
    <m/>
    <m/>
    <n v="47984831848"/>
    <m/>
    <s v="ENSINO MÉDIO"/>
    <x v="1"/>
    <x v="1"/>
    <n v="1170.48"/>
    <s v="Um Mil, Cento e Setenta Reais e Quarenta e Oito Centavos"/>
    <s v="POR MÊS"/>
    <s v="TRANSF. BANCO"/>
    <s v="SEG A SEX: 07:30 - 12:00 | 13:00 - 17:18"/>
    <x v="1"/>
    <x v="0"/>
    <x v="1"/>
    <x v="1"/>
    <x v="1"/>
    <s v="CONTRATADO"/>
    <x v="1"/>
    <m/>
    <x v="0"/>
    <x v="0"/>
    <s v="SIM"/>
    <n v="365"/>
    <x v="0"/>
    <n v="15"/>
    <x v="0"/>
    <m/>
    <x v="1"/>
    <x v="0"/>
    <s v="SIM"/>
    <n v="2"/>
    <m/>
    <m/>
    <m/>
    <m/>
    <m/>
    <m/>
    <m/>
    <m/>
    <m/>
    <m/>
    <m/>
    <m/>
    <m/>
    <m/>
    <m/>
  </r>
  <r>
    <x v="2"/>
    <x v="2"/>
    <m/>
    <s v="Diva Cardoso dos Santos"/>
    <x v="2"/>
    <x v="2"/>
    <x v="2"/>
    <n v="30"/>
    <x v="0"/>
    <s v="Londrina"/>
    <s v="PR"/>
    <s v="SOLTEIRO (A)"/>
    <n v="7596525970"/>
    <n v="110541678"/>
    <n v="3904543"/>
    <m/>
    <m/>
    <s v="Rua Carolina do Norte, 398 "/>
    <s v=""/>
    <s v="CAMBE"/>
    <s v="PR"/>
    <m/>
    <m/>
    <n v="43999692752"/>
    <m/>
    <s v="ENSINO MÉDIO"/>
    <x v="0"/>
    <x v="0"/>
    <n v="1264.31"/>
    <s v="Um Mil, Duzentos e Sessenta e Quatro Reais e Trinta e Um Centavos"/>
    <s v="POR MÊS"/>
    <s v="TRANSF. BANCO"/>
    <s v="SEG A SEX: 07:30 - 12:00 | 13:00 - 17:18"/>
    <x v="1"/>
    <x v="0"/>
    <x v="1"/>
    <x v="1"/>
    <x v="1"/>
    <s v="CONTRATADO"/>
    <x v="2"/>
    <m/>
    <x v="1"/>
    <x v="0"/>
    <s v="SIM"/>
    <n v="365"/>
    <x v="0"/>
    <n v="15"/>
    <x v="0"/>
    <s v="MATERNIDADE"/>
    <x v="2"/>
    <x v="0"/>
    <s v="SIM"/>
    <n v="3"/>
    <m/>
    <m/>
    <m/>
    <m/>
    <m/>
    <m/>
    <m/>
    <m/>
    <m/>
    <m/>
    <m/>
    <m/>
    <m/>
    <m/>
    <m/>
  </r>
  <r>
    <x v="3"/>
    <x v="3"/>
    <m/>
    <s v="x"/>
    <x v="3"/>
    <x v="3"/>
    <x v="3"/>
    <n v="32"/>
    <x v="0"/>
    <s v="Cambe"/>
    <s v="PR"/>
    <s v="SOLTEIRO (A)"/>
    <n v="4699829937"/>
    <n v="97938210"/>
    <n v="8921921"/>
    <m/>
    <m/>
    <s v="Rua Itambaracás, 93 "/>
    <s v="Jardim Tupi"/>
    <s v="CAMBE"/>
    <s v="PR"/>
    <m/>
    <m/>
    <n v="43988033105"/>
    <m/>
    <s v="ENSINO MÉDIO"/>
    <x v="2"/>
    <x v="0"/>
    <n v="1543.47"/>
    <s v="Um Mil, Quinhentos e Quarenta e Três Reais e Quarenta e Sete Centavos"/>
    <s v="POR MÊS"/>
    <s v="TRANSF. BANCO"/>
    <s v="SEG A SEX: 07:30 - 12:00 | 13:00 - 17:18"/>
    <x v="1"/>
    <x v="0"/>
    <x v="1"/>
    <x v="1"/>
    <x v="1"/>
    <s v="CONTRATADO"/>
    <x v="3"/>
    <m/>
    <x v="0"/>
    <x v="0"/>
    <s v="SIM"/>
    <n v="365"/>
    <x v="0"/>
    <n v="15"/>
    <x v="0"/>
    <m/>
    <x v="0"/>
    <x v="0"/>
    <s v="SIM"/>
    <n v="4"/>
    <m/>
    <m/>
    <m/>
    <m/>
    <m/>
    <m/>
    <m/>
    <m/>
    <m/>
    <m/>
    <m/>
    <m/>
    <m/>
    <m/>
    <m/>
  </r>
  <r>
    <x v="4"/>
    <x v="4"/>
    <m/>
    <s v="x"/>
    <x v="4"/>
    <x v="3"/>
    <x v="0"/>
    <n v="24"/>
    <x v="0"/>
    <s v="Cambe"/>
    <s v="PR"/>
    <s v="SOLTEIRO (A)"/>
    <n v="11901021963"/>
    <n v="142959372"/>
    <n v="451618"/>
    <m/>
    <m/>
    <s v="Rua Antonio Mantovani, 29 "/>
    <s v="Parque Res.Ana Rosa"/>
    <s v="CAMBE"/>
    <s v="PR"/>
    <m/>
    <m/>
    <n v="43998341728"/>
    <m/>
    <s v="ENSINO MÉDIO"/>
    <x v="3"/>
    <x v="1"/>
    <n v="1114.01"/>
    <s v="Um Mil, Cento e Quatorze Reais e Um Centavo"/>
    <s v="POR MÊS"/>
    <s v="TRANSF. BANCO"/>
    <s v="SEG A SEX: 07:30 - 12:00 | 13:00 - 17:18"/>
    <x v="1"/>
    <x v="0"/>
    <x v="1"/>
    <x v="1"/>
    <x v="1"/>
    <s v="DISPENSADO"/>
    <x v="4"/>
    <d v="2021-05-01T00:00:00"/>
    <x v="2"/>
    <x v="0"/>
    <s v="SIM"/>
    <n v="365"/>
    <x v="0"/>
    <n v="15"/>
    <x v="0"/>
    <m/>
    <x v="0"/>
    <x v="0"/>
    <s v="SIM"/>
    <n v="5"/>
    <m/>
    <m/>
    <m/>
    <m/>
    <m/>
    <m/>
    <m/>
    <m/>
    <m/>
    <m/>
    <m/>
    <m/>
    <m/>
    <m/>
    <m/>
  </r>
  <r>
    <x v="5"/>
    <x v="5"/>
    <m/>
    <s v="Vilma Mathias Pereira"/>
    <x v="5"/>
    <x v="4"/>
    <x v="3"/>
    <n v="31"/>
    <x v="0"/>
    <s v="Londrina"/>
    <s v="PR"/>
    <s v="SOLTEIRO (A)"/>
    <n v="8121697948"/>
    <n v="107410570"/>
    <n v="3904544"/>
    <m/>
    <m/>
    <s v="Rua Vereador Arlindo Codato "/>
    <s v="Lot. Agua da esperança"/>
    <s v="CAMBE"/>
    <s v="PR"/>
    <m/>
    <m/>
    <n v="43984385382"/>
    <m/>
    <s v="ENSINO MÉDIO"/>
    <x v="4"/>
    <x v="0"/>
    <n v="1208.8399999999999"/>
    <s v="Um Mil, Duzentos e Oito Reais e Oitenta e Quatro Centavos"/>
    <s v="POR MÊS"/>
    <s v="TRANSF. BANCO"/>
    <s v="SEG A SEX: 07:30 - 12:00 | 13:00 - 17:18"/>
    <x v="1"/>
    <x v="0"/>
    <x v="1"/>
    <x v="1"/>
    <x v="1"/>
    <s v="CONTRATADO"/>
    <x v="5"/>
    <m/>
    <x v="0"/>
    <x v="0"/>
    <s v="SIM"/>
    <n v="365"/>
    <x v="0"/>
    <n v="15"/>
    <x v="0"/>
    <m/>
    <x v="0"/>
    <x v="0"/>
    <s v="SIM"/>
    <n v="6"/>
    <m/>
    <m/>
    <m/>
    <m/>
    <m/>
    <m/>
    <m/>
    <m/>
    <m/>
    <m/>
    <m/>
    <m/>
    <m/>
    <m/>
    <m/>
  </r>
  <r>
    <x v="6"/>
    <x v="6"/>
    <m/>
    <s v="Ana Pinheiro Mainardes Lima"/>
    <x v="6"/>
    <x v="5"/>
    <x v="4"/>
    <n v="53"/>
    <x v="0"/>
    <s v="Congonhinhas"/>
    <s v="PR"/>
    <s v="SOLTEIRO (A)"/>
    <n v="69796033968"/>
    <n v="62295368"/>
    <n v="3219106"/>
    <m/>
    <m/>
    <s v="Rua Catuaí, 451 "/>
    <s v="Jardim do Café"/>
    <s v="LONDRINA"/>
    <s v="PR"/>
    <m/>
    <m/>
    <n v="43984383064"/>
    <m/>
    <s v="ENSINO MÉDIO"/>
    <x v="0"/>
    <x v="0"/>
    <n v="1371.94"/>
    <s v="Um Mil, Trezentos e Setenta e Um Reais e Noventa e Quatro Centavos"/>
    <s v="POR MÊS"/>
    <s v="TRANSF. BANCO"/>
    <s v="SEG A SEX: 07:30 - 12:00 | 13:00 - 17:18"/>
    <x v="1"/>
    <x v="0"/>
    <x v="1"/>
    <x v="1"/>
    <x v="1"/>
    <s v="CONTRATADO"/>
    <x v="6"/>
    <m/>
    <x v="0"/>
    <x v="0"/>
    <s v="SIM"/>
    <n v="365"/>
    <x v="0"/>
    <n v="15"/>
    <x v="0"/>
    <m/>
    <x v="0"/>
    <x v="0"/>
    <s v="SIM"/>
    <n v="7"/>
    <m/>
    <m/>
    <m/>
    <m/>
    <m/>
    <m/>
    <m/>
    <m/>
    <m/>
    <m/>
    <m/>
    <m/>
    <m/>
    <m/>
    <m/>
  </r>
  <r>
    <x v="7"/>
    <x v="7"/>
    <m/>
    <s v="Maria Sebastiana da Silva"/>
    <x v="7"/>
    <x v="6"/>
    <x v="5"/>
    <n v="47"/>
    <x v="0"/>
    <s v="Corbelia"/>
    <s v="PR"/>
    <s v="SOLTEIRO (A)"/>
    <n v="3029848957"/>
    <n v="70480239"/>
    <n v="1542804"/>
    <m/>
    <m/>
    <s v="Rua Flor de natal, 260"/>
    <s v=""/>
    <s v="CAMBE"/>
    <s v="PR"/>
    <m/>
    <m/>
    <m/>
    <m/>
    <s v="ENSINO MÉDIO"/>
    <x v="0"/>
    <x v="0"/>
    <n v="1371.94"/>
    <s v="Um Mil, Trezentos e Setenta e Um Reais e Noventa e Quatro Centavos"/>
    <s v="POR MÊS"/>
    <s v="TRANSF. BANCO"/>
    <s v="SEG A SEX: 07:30 - 12:00 | 13:12 - 17:30"/>
    <x v="1"/>
    <x v="0"/>
    <x v="1"/>
    <x v="1"/>
    <x v="1"/>
    <s v="CONTRATADO"/>
    <x v="7"/>
    <m/>
    <x v="0"/>
    <x v="0"/>
    <s v="SIM"/>
    <n v="365"/>
    <x v="0"/>
    <n v="15"/>
    <x v="0"/>
    <m/>
    <x v="0"/>
    <x v="0"/>
    <s v="SIM"/>
    <n v="8"/>
    <m/>
    <m/>
    <m/>
    <m/>
    <m/>
    <m/>
    <m/>
    <m/>
    <m/>
    <m/>
    <m/>
    <m/>
    <m/>
    <m/>
    <m/>
  </r>
  <r>
    <x v="8"/>
    <x v="8"/>
    <m/>
    <s v="Maria de Lourdes Francisco"/>
    <x v="8"/>
    <x v="7"/>
    <x v="0"/>
    <n v="55"/>
    <x v="0"/>
    <s v="Londrina"/>
    <s v="PR"/>
    <s v="SOLTEIRO (A)"/>
    <n v="6396731800"/>
    <n v="59467379"/>
    <n v="9399340"/>
    <m/>
    <m/>
    <s v="Rua Guaira , 124  "/>
    <s v="Jardim Ana Eliza"/>
    <s v="CAMBE"/>
    <s v="PR"/>
    <m/>
    <m/>
    <n v="43984885254"/>
    <m/>
    <s v="ENSINO MÉDIO"/>
    <x v="0"/>
    <x v="0"/>
    <n v="1264.31"/>
    <s v="Um Mil, Duzentos e Sessenta e Quatro Reais e Trinta e Um Centavos"/>
    <s v="POR MÊS"/>
    <s v="TRANSF. BANCO"/>
    <s v="SEG A SEX: 07:30 - 12:00 | 13:12 - 17:30"/>
    <x v="1"/>
    <x v="0"/>
    <x v="1"/>
    <x v="1"/>
    <x v="1"/>
    <s v="CONTRATADO"/>
    <x v="8"/>
    <m/>
    <x v="0"/>
    <x v="0"/>
    <s v="SIM"/>
    <n v="365"/>
    <x v="0"/>
    <n v="15"/>
    <x v="0"/>
    <m/>
    <x v="1"/>
    <x v="0"/>
    <s v="SIM"/>
    <n v="9"/>
    <m/>
    <m/>
    <m/>
    <m/>
    <m/>
    <m/>
    <m/>
    <m/>
    <m/>
    <m/>
    <m/>
    <m/>
    <m/>
    <m/>
    <m/>
  </r>
  <r>
    <x v="9"/>
    <x v="9"/>
    <m/>
    <s v="Maria Aparecida de Oliveira"/>
    <x v="9"/>
    <x v="2"/>
    <x v="5"/>
    <n v="48"/>
    <x v="0"/>
    <s v="Marilandia do Sul"/>
    <s v="PR"/>
    <s v="SOLTEIRO (A)"/>
    <n v="2721603930"/>
    <n v="76128073"/>
    <n v="5541271"/>
    <m/>
    <m/>
    <s v="Rua Jose Modesto, 332 "/>
    <s v="Jardim Bela Suica"/>
    <s v="CAMBE"/>
    <s v="PR"/>
    <m/>
    <m/>
    <m/>
    <m/>
    <s v="ENSINO MÉDIO"/>
    <x v="0"/>
    <x v="0"/>
    <n v="1371.94"/>
    <s v="Um Mil, Trezentos e Setenta e Um Reais e Noventa e Quatro Centavos"/>
    <s v="POR MÊS"/>
    <s v="TRANSF. BANCO"/>
    <s v="SEG A SEX: 07:30 - 12:00 | 13:00 - 17:18"/>
    <x v="1"/>
    <x v="0"/>
    <x v="1"/>
    <x v="1"/>
    <x v="1"/>
    <s v="SEM PAZO"/>
    <x v="9"/>
    <m/>
    <x v="3"/>
    <x v="0"/>
    <s v="SIM"/>
    <n v="365"/>
    <x v="0"/>
    <n v="15"/>
    <x v="0"/>
    <m/>
    <x v="0"/>
    <x v="0"/>
    <s v="SIM"/>
    <n v="10"/>
    <m/>
    <m/>
    <m/>
    <m/>
    <m/>
    <m/>
    <m/>
    <m/>
    <m/>
    <m/>
    <m/>
    <m/>
    <m/>
    <m/>
    <m/>
  </r>
  <r>
    <x v="10"/>
    <x v="10"/>
    <m/>
    <s v="Luzia de Fátima Marcellino"/>
    <x v="10"/>
    <x v="6"/>
    <x v="4"/>
    <n v="34"/>
    <x v="0"/>
    <s v="Cambe"/>
    <s v="PR"/>
    <s v="SOLTEIRO (A)"/>
    <n v="7825850947"/>
    <n v="107415491"/>
    <s v="9858729"/>
    <m/>
    <m/>
    <s v="Rua Venus, 90 "/>
    <s v="Parque Maracanã"/>
    <s v="CAMBE"/>
    <s v="PR"/>
    <m/>
    <m/>
    <m/>
    <m/>
    <s v=""/>
    <x v="4"/>
    <x v="0"/>
    <n v="1208.8399999999999"/>
    <s v="Um Mil, Duzentos e Oito Reais e Oitenta e Quatro Centavos"/>
    <s v="POR MÊS"/>
    <s v="TRANSF. BANCO"/>
    <s v="SEG A SEX: 07:30 - 12:00 | 13:12 - 17:30"/>
    <x v="1"/>
    <x v="0"/>
    <x v="1"/>
    <x v="1"/>
    <x v="1"/>
    <s v="CONTRATADO"/>
    <x v="10"/>
    <m/>
    <x v="0"/>
    <x v="0"/>
    <s v="SIM"/>
    <n v="365"/>
    <x v="0"/>
    <n v="15"/>
    <x v="0"/>
    <m/>
    <x v="0"/>
    <x v="0"/>
    <s v="SIM"/>
    <n v="11"/>
    <m/>
    <m/>
    <m/>
    <m/>
    <m/>
    <m/>
    <m/>
    <m/>
    <m/>
    <m/>
    <m/>
    <m/>
    <m/>
    <m/>
    <m/>
  </r>
  <r>
    <x v="11"/>
    <x v="11"/>
    <m/>
    <s v="x"/>
    <x v="11"/>
    <x v="2"/>
    <x v="6"/>
    <n v="54"/>
    <x v="0"/>
    <s v="Cambe"/>
    <s v="PR"/>
    <s v="SOLTEIRO (A)"/>
    <n v="2294973909"/>
    <n v="55339759"/>
    <n v="4099582"/>
    <m/>
    <m/>
    <s v="Rua Nicolau Nasser, 268 "/>
    <s v="Conjunto Res.Roberto Conc."/>
    <s v="CAMBE"/>
    <s v="PR"/>
    <m/>
    <m/>
    <n v="43999052783"/>
    <m/>
    <s v="ENSINO MÉDIO"/>
    <x v="0"/>
    <x v="0"/>
    <n v="1264.31"/>
    <s v="Um Mil, Duzentos e Sessenta e Quatro Reais e Trinta e Um Centavos"/>
    <s v="POR MÊS"/>
    <s v="TRANSF. BANCO"/>
    <s v="SEG A SEX: 07:30 - 12:00 | 13:00 - 17:18"/>
    <x v="1"/>
    <x v="0"/>
    <x v="1"/>
    <x v="1"/>
    <x v="1"/>
    <s v="CONTRATADO"/>
    <x v="11"/>
    <m/>
    <x v="0"/>
    <x v="0"/>
    <s v="SIM"/>
    <n v="365"/>
    <x v="0"/>
    <n v="15"/>
    <x v="0"/>
    <m/>
    <x v="1"/>
    <x v="0"/>
    <s v="SIM"/>
    <n v="12"/>
    <m/>
    <m/>
    <m/>
    <m/>
    <m/>
    <m/>
    <m/>
    <m/>
    <m/>
    <m/>
    <m/>
    <m/>
    <m/>
    <m/>
    <m/>
  </r>
  <r>
    <x v="12"/>
    <x v="12"/>
    <m/>
    <s v="Mabila Siconato da Silva"/>
    <x v="12"/>
    <x v="6"/>
    <x v="7"/>
    <n v="45"/>
    <x v="0"/>
    <s v="Londrina"/>
    <s v="PR"/>
    <s v="CASADO (A)"/>
    <n v="589375954"/>
    <s v="7678426-4"/>
    <n v="7291822"/>
    <m/>
    <m/>
    <s v="Rua Isabel Escolástica dos Santos, 1353 "/>
    <s v="Jardim Bela Suica"/>
    <s v="CAMBE"/>
    <s v="PR"/>
    <m/>
    <m/>
    <n v="43984630546"/>
    <m/>
    <s v="FUNDAMENTAL INCOMPLETO"/>
    <x v="0"/>
    <x v="0"/>
    <n v="1371.94"/>
    <s v="Um Mil, Trezentos e Setenta e Um Reais e Noventa e Quatro Centavos"/>
    <s v="POR MÊS"/>
    <s v="TRANSF. BANCO"/>
    <s v="SEG A SEX: 07:30 - 12:00 | 13:12 - 17:30"/>
    <x v="1"/>
    <x v="0"/>
    <x v="1"/>
    <x v="1"/>
    <x v="1"/>
    <s v="CONTRATADO"/>
    <x v="12"/>
    <m/>
    <x v="0"/>
    <x v="0"/>
    <s v="SIM"/>
    <n v="365"/>
    <x v="0"/>
    <n v="15"/>
    <x v="0"/>
    <m/>
    <x v="0"/>
    <x v="0"/>
    <s v="SIM"/>
    <n v="13"/>
    <m/>
    <m/>
    <m/>
    <m/>
    <m/>
    <m/>
    <m/>
    <m/>
    <m/>
    <m/>
    <m/>
    <m/>
    <m/>
    <m/>
    <m/>
  </r>
  <r>
    <x v="13"/>
    <x v="13"/>
    <m/>
    <s v="Ivonete Aparecida Rocha"/>
    <x v="13"/>
    <x v="8"/>
    <x v="5"/>
    <n v="22"/>
    <x v="0"/>
    <s v="Sao Bernardo do Campo"/>
    <s v="SP"/>
    <s v="SOLTEIRO (A)"/>
    <n v="40790777851"/>
    <n v="387345267"/>
    <n v="68513"/>
    <m/>
    <m/>
    <s v="Rua California, 674 "/>
    <s v="Res. Golden Park"/>
    <s v="CAMBE"/>
    <s v="PR"/>
    <m/>
    <m/>
    <n v="43984459466"/>
    <m/>
    <s v="ENSINO MÉDIO"/>
    <x v="0"/>
    <x v="0"/>
    <n v="1371.94"/>
    <s v="Um Mil, Trezentos e Setenta e Um Reais e Noventa e Quatro Centavos"/>
    <s v="POR MÊS"/>
    <s v="TRANSF. BANCO"/>
    <s v="SEG A SEX: 07:30 - 12:00 | 13:00 - 17:18"/>
    <x v="1"/>
    <x v="0"/>
    <x v="1"/>
    <x v="1"/>
    <x v="1"/>
    <s v="CONTRATADO"/>
    <x v="13"/>
    <m/>
    <x v="0"/>
    <x v="0"/>
    <s v="SIM"/>
    <n v="365"/>
    <x v="0"/>
    <n v="15"/>
    <x v="0"/>
    <m/>
    <x v="0"/>
    <x v="0"/>
    <s v="SIM"/>
    <n v="14"/>
    <m/>
    <m/>
    <m/>
    <m/>
    <m/>
    <m/>
    <m/>
    <m/>
    <m/>
    <m/>
    <m/>
    <m/>
    <m/>
    <m/>
    <m/>
  </r>
  <r>
    <x v="14"/>
    <x v="14"/>
    <m/>
    <s v="x"/>
    <x v="14"/>
    <x v="9"/>
    <x v="1"/>
    <n v="36"/>
    <x v="0"/>
    <s v="Jardim Alegre"/>
    <s v="PR"/>
    <s v="SOLTEIRO (A)"/>
    <n v="1260541185"/>
    <n v="129512440"/>
    <n v="2402792"/>
    <m/>
    <m/>
    <s v="Rua Imola,287 B"/>
    <s v="Jardim Montecanini"/>
    <s v="CAMBE"/>
    <s v="PR"/>
    <m/>
    <m/>
    <n v="43991922753"/>
    <m/>
    <s v="ENSINO MÉDIO"/>
    <x v="5"/>
    <x v="2"/>
    <n v="1800"/>
    <s v="Um Mil, Oitocentos Reais"/>
    <s v="POR MÊS"/>
    <s v="TRANSF. BANCO"/>
    <s v="SEG A SEX: 07:30 - 12:00 | 13:00 - 17:18"/>
    <x v="1"/>
    <x v="0"/>
    <x v="1"/>
    <x v="1"/>
    <x v="1"/>
    <s v="CONTRATADO"/>
    <x v="14"/>
    <m/>
    <x v="0"/>
    <x v="0"/>
    <s v="SIM"/>
    <n v="365"/>
    <x v="0"/>
    <n v="15"/>
    <x v="0"/>
    <m/>
    <x v="0"/>
    <x v="0"/>
    <s v="SIM"/>
    <n v="15"/>
    <m/>
    <m/>
    <m/>
    <m/>
    <m/>
    <m/>
    <m/>
    <m/>
    <m/>
    <m/>
    <m/>
    <m/>
    <m/>
    <m/>
    <m/>
  </r>
  <r>
    <x v="15"/>
    <x v="15"/>
    <m/>
    <s v="Bronislava Busczak Grzeszezyszen"/>
    <x v="15"/>
    <x v="10"/>
    <x v="8"/>
    <n v="42"/>
    <x v="0"/>
    <s v="Prudentopolis"/>
    <s v="PR"/>
    <s v="SOLTEIRO (A)"/>
    <n v="2559539926"/>
    <n v="7197879"/>
    <n v="60607"/>
    <m/>
    <m/>
    <s v="Rua Antonio Dias Adorno"/>
    <s v="Jardim Riviera"/>
    <s v="CAMBE"/>
    <s v="PR"/>
    <m/>
    <m/>
    <n v="43984488317"/>
    <m/>
    <s v="ENSINO MÉDIO"/>
    <x v="4"/>
    <x v="0"/>
    <n v="1208.8399999999999"/>
    <s v="Um Mil, Duzentos e Oito Reais e Oitenta e Quatro Centavos"/>
    <s v="POR MÊS"/>
    <s v="TRANSF. BANCO"/>
    <s v="SEG A SEX: 07:30 - 12:00 | 13:00 - 17:18"/>
    <x v="1"/>
    <x v="0"/>
    <x v="1"/>
    <x v="1"/>
    <x v="1"/>
    <s v="CONTRATADO"/>
    <x v="15"/>
    <m/>
    <x v="0"/>
    <x v="0"/>
    <s v="SIM"/>
    <n v="365"/>
    <x v="0"/>
    <n v="15"/>
    <x v="0"/>
    <m/>
    <x v="0"/>
    <x v="0"/>
    <s v="SIM"/>
    <n v="16"/>
    <m/>
    <m/>
    <m/>
    <m/>
    <m/>
    <m/>
    <m/>
    <m/>
    <m/>
    <m/>
    <m/>
    <m/>
    <m/>
    <m/>
    <m/>
  </r>
  <r>
    <x v="16"/>
    <x v="16"/>
    <m/>
    <s v="Paula Roberta Cipriano Damazio"/>
    <x v="16"/>
    <x v="11"/>
    <x v="8"/>
    <n v="18"/>
    <x v="1"/>
    <s v="Londrina"/>
    <s v="PR"/>
    <s v="SOLTEIRO (A)"/>
    <n v="13914762985"/>
    <n v="152765390"/>
    <n v="597560"/>
    <m/>
    <m/>
    <s v="Rua Joao Dalla Pria, 39 "/>
    <s v="Jd Ana Rosa"/>
    <s v="CAMBE"/>
    <s v="PR"/>
    <m/>
    <m/>
    <n v="43984241265"/>
    <m/>
    <s v="ENSINO MÉDIO"/>
    <x v="1"/>
    <x v="1"/>
    <n v="1121.1600000000001"/>
    <s v="Um Mil, Cento e Vinte e Um Reais e Dezesseis Centavos"/>
    <s v="POR MÊS"/>
    <s v="TRANSF. BANCO"/>
    <s v="SEG A SEX: 07:30 - 12:00 | 13:00 - 17:18"/>
    <x v="1"/>
    <x v="0"/>
    <x v="1"/>
    <x v="1"/>
    <x v="1"/>
    <s v="CONTRATADO"/>
    <x v="16"/>
    <m/>
    <x v="0"/>
    <x v="0"/>
    <s v="SIM"/>
    <n v="365"/>
    <x v="0"/>
    <n v="15"/>
    <x v="0"/>
    <m/>
    <x v="0"/>
    <x v="0"/>
    <s v="SIM"/>
    <n v="17"/>
    <m/>
    <m/>
    <m/>
    <m/>
    <m/>
    <m/>
    <m/>
    <m/>
    <m/>
    <m/>
    <m/>
    <m/>
    <m/>
    <m/>
    <m/>
  </r>
  <r>
    <x v="17"/>
    <x v="17"/>
    <m/>
    <s v="x"/>
    <x v="17"/>
    <x v="12"/>
    <x v="2"/>
    <n v="49"/>
    <x v="0"/>
    <s v="Bom Jesus da Lapa"/>
    <s v="BA"/>
    <s v="SOLTEIRO (A)"/>
    <n v="71785540963"/>
    <n v="53094830"/>
    <n v="77676"/>
    <m/>
    <m/>
    <s v="Rua Bento Munhoz Da Rocha Neto, 325 "/>
    <s v="Res. Castelo Branco"/>
    <s v="CAMBE"/>
    <s v="PR"/>
    <m/>
    <m/>
    <n v="43996342720"/>
    <m/>
    <s v="ENSINO MÉDIO"/>
    <x v="2"/>
    <x v="0"/>
    <n v="1578.75"/>
    <s v="Um Mil, Quinhentos e Setenta e Oito Reais e Setenta e Cinco Centavos"/>
    <s v="POR MÊS"/>
    <s v="TRANSF. BANCO"/>
    <s v="SEG A SEX: 07:30 - 12:00 | 13:00 - 17:18"/>
    <x v="1"/>
    <x v="0"/>
    <x v="1"/>
    <x v="1"/>
    <x v="1"/>
    <s v="CONTRATADO"/>
    <x v="17"/>
    <m/>
    <x v="0"/>
    <x v="0"/>
    <s v="SIM"/>
    <n v="365"/>
    <x v="0"/>
    <n v="15"/>
    <x v="0"/>
    <m/>
    <x v="0"/>
    <x v="0"/>
    <s v="SIM"/>
    <n v="18"/>
    <m/>
    <m/>
    <m/>
    <m/>
    <m/>
    <m/>
    <m/>
    <m/>
    <m/>
    <m/>
    <m/>
    <m/>
    <m/>
    <m/>
    <m/>
  </r>
  <r>
    <x v="18"/>
    <x v="18"/>
    <m/>
    <s v="Mariana Aparecida Alves"/>
    <x v="18"/>
    <x v="6"/>
    <x v="8"/>
    <n v="42"/>
    <x v="0"/>
    <s v="Cambe"/>
    <s v="PR"/>
    <s v="SOLTEIRO (A)"/>
    <n v="5981006951"/>
    <n v="75955685"/>
    <n v="79272"/>
    <m/>
    <m/>
    <s v="Rua Antonio Raposo Tavares, 1849 "/>
    <s v="Jd Ana Eliza"/>
    <s v="CAMBE"/>
    <s v="PR"/>
    <m/>
    <m/>
    <n v="43984259737"/>
    <m/>
    <s v="ENSINO MÉDIO"/>
    <x v="6"/>
    <x v="3"/>
    <n v="1170.48"/>
    <s v="Um Mil, Cento e Setenta Reais e Quarenta e Oito Centavos"/>
    <s v="POR MÊS"/>
    <s v="TRANSF. BANCO"/>
    <s v="SEG A SEX: 07:30 - 12:00 | 13:00 - 17:18"/>
    <x v="1"/>
    <x v="0"/>
    <x v="1"/>
    <x v="1"/>
    <x v="1"/>
    <s v="CONTRATADO"/>
    <x v="18"/>
    <m/>
    <x v="0"/>
    <x v="0"/>
    <s v="SIM"/>
    <n v="365"/>
    <x v="0"/>
    <n v="15"/>
    <x v="0"/>
    <m/>
    <x v="0"/>
    <x v="1"/>
    <s v="SIM"/>
    <n v="19"/>
    <m/>
    <m/>
    <m/>
    <m/>
    <m/>
    <m/>
    <m/>
    <m/>
    <m/>
    <m/>
    <m/>
    <m/>
    <m/>
    <m/>
    <m/>
  </r>
  <r>
    <x v="19"/>
    <x v="19"/>
    <m/>
    <s v="x"/>
    <x v="19"/>
    <x v="13"/>
    <x v="2"/>
    <n v="44"/>
    <x v="0"/>
    <s v="Cambe"/>
    <s v="PR"/>
    <s v="SOLTEIRO (A)"/>
    <n v="2693150981"/>
    <n v="70250330"/>
    <n v="14726"/>
    <m/>
    <m/>
    <s v="Rua Jundiai, 356 "/>
    <s v=""/>
    <s v="CAMBE"/>
    <s v="PR"/>
    <m/>
    <m/>
    <n v="43984480143"/>
    <m/>
    <s v="ENSINO MÉDIO"/>
    <x v="7"/>
    <x v="0"/>
    <n v="1984.06"/>
    <s v="Um Mil, Novecentos e Oitenta e Quatro Reais e Seis Centavos"/>
    <s v="POR MÊS"/>
    <s v="TRANSF. BANCO"/>
    <s v="SEG A SEX: 07:30 - 12:00 | 13:00 - 17:18"/>
    <x v="1"/>
    <x v="0"/>
    <x v="1"/>
    <x v="1"/>
    <x v="1"/>
    <s v="CONTRATADO"/>
    <x v="19"/>
    <m/>
    <x v="0"/>
    <x v="0"/>
    <s v="SIM"/>
    <n v="365"/>
    <x v="0"/>
    <n v="15"/>
    <x v="0"/>
    <m/>
    <x v="0"/>
    <x v="0"/>
    <s v="SIM"/>
    <n v="20"/>
    <m/>
    <m/>
    <m/>
    <m/>
    <m/>
    <m/>
    <m/>
    <m/>
    <m/>
    <m/>
    <m/>
    <m/>
    <m/>
    <m/>
    <m/>
  </r>
  <r>
    <x v="20"/>
    <x v="20"/>
    <m/>
    <s v="Ivone Bonifacio Rocha"/>
    <x v="20"/>
    <x v="6"/>
    <x v="0"/>
    <n v="54"/>
    <x v="0"/>
    <s v="Cornelio Procopio"/>
    <s v="PR"/>
    <s v="SOLTEIRO (A)"/>
    <n v="7990358824"/>
    <n v="197807550"/>
    <n v="82460"/>
    <m/>
    <m/>
    <s v="Rua California, 674 "/>
    <s v="Res. Golden Park"/>
    <s v="CAMBE"/>
    <s v="PR"/>
    <m/>
    <m/>
    <n v="43984459466"/>
    <m/>
    <s v="ENSINO MÉDIO"/>
    <x v="0"/>
    <x v="0"/>
    <n v="1314.12"/>
    <s v="Um Mil, Trezentos e Quatorze Reais e Doze Centavos"/>
    <s v="POR MÊS"/>
    <s v="TRANSF. BANCO"/>
    <s v="SEG A SEX: 07:30 - 12:00 | 13:00 - 17:18"/>
    <x v="1"/>
    <x v="0"/>
    <x v="1"/>
    <x v="1"/>
    <x v="1"/>
    <s v="CONTRATADO"/>
    <x v="20"/>
    <m/>
    <x v="0"/>
    <x v="0"/>
    <s v="SIM"/>
    <n v="365"/>
    <x v="0"/>
    <n v="15"/>
    <x v="0"/>
    <m/>
    <x v="0"/>
    <x v="0"/>
    <s v="SIM"/>
    <n v="21"/>
    <m/>
    <m/>
    <m/>
    <m/>
    <m/>
    <m/>
    <m/>
    <m/>
    <m/>
    <m/>
    <m/>
    <m/>
    <m/>
    <m/>
    <m/>
  </r>
  <r>
    <x v="21"/>
    <x v="21"/>
    <m/>
    <s v="Eva Da Silva Rocha"/>
    <x v="21"/>
    <x v="14"/>
    <x v="1"/>
    <n v="54"/>
    <x v="1"/>
    <s v="Londrina"/>
    <s v="PR"/>
    <s v="SOLTEIRO (A)"/>
    <n v="63502798915"/>
    <n v="44903865"/>
    <n v="863200"/>
    <m/>
    <m/>
    <s v="Rua Joao Soriani, 133 "/>
    <s v="CJ Hab. Jose Giordano"/>
    <s v="LONDRINA"/>
    <s v="PR"/>
    <m/>
    <m/>
    <n v="43991150174"/>
    <m/>
    <s v="ENSINO MÉDIO"/>
    <x v="7"/>
    <x v="0"/>
    <n v="1200"/>
    <s v="Um Mil, Duzentos Reais"/>
    <s v="POR MÊS"/>
    <s v="TRANSF. BANCO"/>
    <s v="SEG A SEX: 07:30 - 12:00 | 13:00 - 17:18"/>
    <x v="1"/>
    <x v="0"/>
    <x v="1"/>
    <x v="1"/>
    <x v="1"/>
    <s v="CONTRATADO"/>
    <x v="18"/>
    <m/>
    <x v="0"/>
    <x v="0"/>
    <s v="SIM"/>
    <n v="365"/>
    <x v="0"/>
    <n v="15"/>
    <x v="0"/>
    <m/>
    <x v="0"/>
    <x v="0"/>
    <s v="SIM"/>
    <n v="22"/>
    <m/>
    <m/>
    <m/>
    <m/>
    <m/>
    <m/>
    <m/>
    <m/>
    <m/>
    <m/>
    <m/>
    <m/>
    <m/>
    <m/>
    <m/>
  </r>
  <r>
    <x v="22"/>
    <x v="22"/>
    <m/>
    <s v="Terezinha da Silva Moreira"/>
    <x v="22"/>
    <x v="15"/>
    <x v="6"/>
    <n v="55"/>
    <x v="0"/>
    <s v="Ibipora"/>
    <s v="PR"/>
    <s v="CASADO (A)"/>
    <n v="62377698972"/>
    <n v="44603438"/>
    <n v="991372"/>
    <m/>
    <m/>
    <s v="Rua Taubaté, "/>
    <s v="Jardim do Café 2"/>
    <s v="CAMBE"/>
    <s v="PR"/>
    <m/>
    <m/>
    <n v="43984877738"/>
    <m/>
    <s v="ENSINO MÉDIO"/>
    <x v="0"/>
    <x v="0"/>
    <n v="1314.12"/>
    <s v="Um Mil, Trezentos e Quatorze Reais e Doze Centavos"/>
    <s v="POR MÊS"/>
    <s v="TRANSF. BANCO"/>
    <s v="SEG A SEX: 07:30 - 12:00 | 13:00 - 17:18"/>
    <x v="1"/>
    <x v="0"/>
    <x v="1"/>
    <x v="1"/>
    <x v="1"/>
    <s v="CONTRATADO"/>
    <x v="21"/>
    <m/>
    <x v="0"/>
    <x v="0"/>
    <s v="SIM"/>
    <n v="365"/>
    <x v="0"/>
    <n v="15"/>
    <x v="0"/>
    <m/>
    <x v="0"/>
    <x v="0"/>
    <s v="SIM"/>
    <n v="23"/>
    <m/>
    <m/>
    <m/>
    <m/>
    <m/>
    <m/>
    <m/>
    <m/>
    <m/>
    <m/>
    <m/>
    <m/>
    <m/>
    <m/>
    <m/>
  </r>
  <r>
    <x v="23"/>
    <x v="23"/>
    <m/>
    <s v="Judite de Oliveira Mariano"/>
    <x v="23"/>
    <x v="1"/>
    <x v="8"/>
    <n v="28"/>
    <x v="0"/>
    <s v="Cambe"/>
    <s v="PR"/>
    <s v="SOLTEIRO (A)"/>
    <n v="8676341974"/>
    <n v="127734291"/>
    <n v="2218899"/>
    <m/>
    <m/>
    <s v="Rua Eufrásia Viesi Bonalumi, 629, Q8 D 22 "/>
    <s v="Pq Res. Ana Rosa"/>
    <s v="CAMBE"/>
    <s v="PR"/>
    <m/>
    <m/>
    <n v="43996782945"/>
    <m/>
    <s v="ENSINO MÉDIO"/>
    <x v="0"/>
    <x v="0"/>
    <n v="1371.94"/>
    <s v="Um Mil, Trezentos e Setenta e Um Reais e Noventa e Quatro Centavos"/>
    <s v="POR MÊS"/>
    <s v="TRANSF. BANCO"/>
    <s v="SEG A SEX: 07:30 - 12:00 | 13:12 - 17:30"/>
    <x v="1"/>
    <x v="0"/>
    <x v="1"/>
    <x v="1"/>
    <x v="1"/>
    <s v="CONTRATADO"/>
    <x v="22"/>
    <m/>
    <x v="0"/>
    <x v="0"/>
    <s v="SIM"/>
    <n v="365"/>
    <x v="0"/>
    <n v="15"/>
    <x v="0"/>
    <m/>
    <x v="0"/>
    <x v="0"/>
    <s v="SIM"/>
    <n v="24"/>
    <m/>
    <m/>
    <m/>
    <m/>
    <m/>
    <m/>
    <m/>
    <m/>
    <m/>
    <m/>
    <m/>
    <m/>
    <m/>
    <m/>
    <m/>
  </r>
  <r>
    <x v="24"/>
    <x v="24"/>
    <m/>
    <s v="Terezinha Nolio de Carvalho"/>
    <x v="24"/>
    <x v="16"/>
    <x v="9"/>
    <n v="27"/>
    <x v="0"/>
    <s v="Londrina"/>
    <s v="PR"/>
    <s v="CASADO (A)"/>
    <n v="8009434906"/>
    <n v="102060440"/>
    <n v="7290402"/>
    <m/>
    <m/>
    <s v="Rua das Laranjeiras, 65 "/>
    <s v="Planta são Francisco"/>
    <s v="CAMBE"/>
    <s v="PR"/>
    <m/>
    <m/>
    <n v="43996659189"/>
    <m/>
    <s v="ENSINO MÉDIO"/>
    <x v="0"/>
    <x v="0"/>
    <n v="1264.31"/>
    <s v="Um Mil, Duzentos e Sessenta e Quatro Reais e Trinta e Um Centavos"/>
    <s v="POR MÊS"/>
    <s v="TRANSF. BANCO"/>
    <s v="SEG A SEX: 07:30 - 12:00 | 13:00 - 17:18"/>
    <x v="1"/>
    <x v="0"/>
    <x v="1"/>
    <x v="1"/>
    <x v="1"/>
    <s v="CONTRATADO"/>
    <x v="23"/>
    <m/>
    <x v="0"/>
    <x v="0"/>
    <s v="SIM"/>
    <n v="365"/>
    <x v="0"/>
    <n v="15"/>
    <x v="0"/>
    <m/>
    <x v="0"/>
    <x v="0"/>
    <s v="SIM"/>
    <n v="25"/>
    <m/>
    <m/>
    <m/>
    <m/>
    <m/>
    <m/>
    <m/>
    <m/>
    <m/>
    <m/>
    <m/>
    <m/>
    <m/>
    <m/>
    <m/>
  </r>
  <r>
    <x v="25"/>
    <x v="25"/>
    <m/>
    <s v="Silmara Pires da Silva"/>
    <x v="25"/>
    <x v="3"/>
    <x v="3"/>
    <n v="30"/>
    <x v="0"/>
    <s v="Cambe"/>
    <s v="PR"/>
    <s v="SOLTEIRO (A)"/>
    <n v="10293858900"/>
    <n v="106271445"/>
    <n v="3591847"/>
    <m/>
    <m/>
    <s v="Rua Itambaracas, 93 "/>
    <s v="Jd Tupi"/>
    <s v="CAMBE"/>
    <s v="PR"/>
    <m/>
    <n v="4332547243"/>
    <m/>
    <m/>
    <s v="ENSINO MÉDIO INCOMPLETO"/>
    <x v="4"/>
    <x v="0"/>
    <n v="1208.8399999999999"/>
    <s v="Um Mil, Duzentos e Oito Reais e Oitenta e Quatro Centavos"/>
    <s v="POR MÊS"/>
    <s v="TRANSF. BANCO"/>
    <s v="SEG A SEX: 07:30 - 12:00 | 13:12 - 17:30"/>
    <x v="1"/>
    <x v="0"/>
    <x v="1"/>
    <x v="1"/>
    <x v="1"/>
    <s v="CONTRATADO"/>
    <x v="24"/>
    <m/>
    <x v="0"/>
    <x v="0"/>
    <s v="SIM"/>
    <n v="365"/>
    <x v="0"/>
    <n v="15"/>
    <x v="0"/>
    <m/>
    <x v="0"/>
    <x v="0"/>
    <s v="SIM"/>
    <n v="26"/>
    <m/>
    <m/>
    <m/>
    <m/>
    <m/>
    <m/>
    <m/>
    <m/>
    <m/>
    <m/>
    <m/>
    <m/>
    <m/>
    <m/>
    <m/>
  </r>
  <r>
    <x v="26"/>
    <x v="26"/>
    <m/>
    <s v="Terezinha Neves Bernardes"/>
    <x v="26"/>
    <x v="17"/>
    <x v="9"/>
    <n v="56"/>
    <x v="0"/>
    <s v="Ribeirao do Pinhal"/>
    <s v="PR"/>
    <s v="CASADO (A)"/>
    <n v="58577114953"/>
    <n v="42188433"/>
    <n v="6937628"/>
    <m/>
    <m/>
    <s v="Rua Riacho Fundo , 39 Fundos "/>
    <s v="Jd Alvorada"/>
    <s v="CAMBE"/>
    <s v="PR"/>
    <m/>
    <m/>
    <n v="43984040481"/>
    <m/>
    <s v="ENSINO MÉDIO"/>
    <x v="4"/>
    <x v="0"/>
    <n v="1264.31"/>
    <s v="Um Mil, Duzentos e Sessenta e Quatro Reais e Trinta e Um Centavos"/>
    <s v="POR MÊS"/>
    <s v="TRANSF. BANCO"/>
    <s v="SEG A SEX: 07:30 - 12:00 | 13:00 - 17:18"/>
    <x v="1"/>
    <x v="0"/>
    <x v="1"/>
    <x v="1"/>
    <x v="1"/>
    <s v="CONTRATADO"/>
    <x v="25"/>
    <m/>
    <x v="0"/>
    <x v="0"/>
    <s v="SIM"/>
    <n v="365"/>
    <x v="0"/>
    <n v="15"/>
    <x v="0"/>
    <m/>
    <x v="0"/>
    <x v="0"/>
    <s v="SIM"/>
    <n v="27"/>
    <m/>
    <m/>
    <m/>
    <m/>
    <m/>
    <m/>
    <m/>
    <m/>
    <m/>
    <m/>
    <m/>
    <m/>
    <m/>
    <m/>
    <m/>
  </r>
  <r>
    <x v="27"/>
    <x v="27"/>
    <m/>
    <s v="Terezinha Neves Bernardes"/>
    <x v="27"/>
    <x v="18"/>
    <x v="9"/>
    <n v="57"/>
    <x v="0"/>
    <s v="Ribeirao do Pinhal"/>
    <s v="PR"/>
    <s v="SOLTEIRO (A)"/>
    <n v="58577122972"/>
    <n v="42147761"/>
    <n v="19966"/>
    <m/>
    <m/>
    <s v="Rua Nacional, 91 "/>
    <s v="Jardim Alvorada"/>
    <s v="CAMBE"/>
    <s v="PR"/>
    <m/>
    <m/>
    <n v="43998346177"/>
    <m/>
    <s v="ENSINO MÉDIO"/>
    <x v="1"/>
    <x v="1"/>
    <n v="1078.6600000000001"/>
    <s v="Um Mil e Setenta e Oito Reais e Sessenta e Seis Centavos"/>
    <s v="POR MÊS"/>
    <s v="TRANSF. BANCO"/>
    <s v="SEG A SEX: 07:30 - 12:00 | 13:00 - 17:18"/>
    <x v="1"/>
    <x v="0"/>
    <x v="1"/>
    <x v="1"/>
    <x v="1"/>
    <s v="CONTRATADO"/>
    <x v="26"/>
    <m/>
    <x v="0"/>
    <x v="0"/>
    <s v="SIM"/>
    <n v="365"/>
    <x v="0"/>
    <n v="15"/>
    <x v="0"/>
    <m/>
    <x v="0"/>
    <x v="0"/>
    <s v="SIM"/>
    <n v="28"/>
    <m/>
    <m/>
    <m/>
    <m/>
    <m/>
    <m/>
    <m/>
    <m/>
    <m/>
    <m/>
    <m/>
    <m/>
    <m/>
    <m/>
    <m/>
  </r>
  <r>
    <x v="28"/>
    <x v="28"/>
    <m/>
    <s v="Josefa de Santana"/>
    <x v="28"/>
    <x v="5"/>
    <x v="5"/>
    <n v="53"/>
    <x v="0"/>
    <s v="Sertanopolis"/>
    <s v="PR"/>
    <s v="VIÚVO (A)"/>
    <n v="4580412974"/>
    <n v="94145767"/>
    <n v="3328630"/>
    <m/>
    <m/>
    <s v="Rua Itambaracas, 93 "/>
    <s v="Jd Tupi"/>
    <s v="CAMBE"/>
    <s v="PR"/>
    <m/>
    <m/>
    <n v="43999214466"/>
    <m/>
    <s v="ENSINO MÉDIO"/>
    <x v="8"/>
    <x v="1"/>
    <n v="1264.31"/>
    <s v="Um Mil, Duzentos e Sessenta e Quatro Reais e Trinta e Um Centavos"/>
    <s v="POR MÊS"/>
    <s v="TRANSF. BANCO"/>
    <s v="SEG A SEX: 07:30 - 12:00 | 13:00 - 17:18"/>
    <x v="1"/>
    <x v="0"/>
    <x v="1"/>
    <x v="1"/>
    <x v="1"/>
    <s v="CONTRATADO"/>
    <x v="27"/>
    <m/>
    <x v="0"/>
    <x v="0"/>
    <s v="SIM"/>
    <n v="365"/>
    <x v="0"/>
    <n v="15"/>
    <x v="0"/>
    <m/>
    <x v="0"/>
    <x v="0"/>
    <s v="SIM"/>
    <n v="29"/>
    <m/>
    <m/>
    <m/>
    <m/>
    <m/>
    <m/>
    <m/>
    <m/>
    <m/>
    <m/>
    <m/>
    <m/>
    <m/>
    <m/>
    <m/>
  </r>
  <r>
    <x v="29"/>
    <x v="29"/>
    <m/>
    <s v="Terezinha de Jesus Nunes"/>
    <x v="29"/>
    <x v="19"/>
    <x v="7"/>
    <n v="55"/>
    <x v="0"/>
    <s v="Santa Cecilia do Pavao"/>
    <s v="PR"/>
    <s v="CASADO (A)"/>
    <n v="1849499985"/>
    <n v="66739058"/>
    <n v="23383"/>
    <m/>
    <m/>
    <s v="Rua Lourenco Fadel, 150 "/>
    <s v="Jardim Boa Vista"/>
    <s v="CAMBE"/>
    <s v="PR"/>
    <m/>
    <m/>
    <n v="43984638610"/>
    <m/>
    <s v="ENSINO MÉDIO"/>
    <x v="0"/>
    <x v="0"/>
    <n v="1264.31"/>
    <s v="Um Mil, Duzentos e Sessenta e Quatro Reais e Trinta e Um Centavos"/>
    <s v="POR MÊS"/>
    <s v="TRANSF. BANCO"/>
    <s v="SEG A SEX: 07:30 - 12:00 | 13:00 - 17:18"/>
    <x v="1"/>
    <x v="0"/>
    <x v="1"/>
    <x v="1"/>
    <x v="1"/>
    <s v="CONTRATADO"/>
    <x v="28"/>
    <m/>
    <x v="0"/>
    <x v="0"/>
    <s v="SIM"/>
    <n v="365"/>
    <x v="0"/>
    <n v="15"/>
    <x v="0"/>
    <m/>
    <x v="0"/>
    <x v="0"/>
    <s v="SIM"/>
    <n v="30"/>
    <m/>
    <m/>
    <m/>
    <m/>
    <m/>
    <m/>
    <m/>
    <m/>
    <m/>
    <m/>
    <m/>
    <m/>
    <m/>
    <m/>
    <m/>
  </r>
  <r>
    <x v="30"/>
    <x v="30"/>
    <m/>
    <s v="Carmelia Santa da Silva Santos"/>
    <x v="30"/>
    <x v="8"/>
    <x v="8"/>
    <n v="43"/>
    <x v="0"/>
    <s v="Londrina"/>
    <s v="PR"/>
    <s v="SOLTEIRO (A)"/>
    <n v="4852581967"/>
    <n v="69917925"/>
    <n v="19382"/>
    <m/>
    <m/>
    <s v="Av. da Igualdade Q.001 D 10"/>
    <s v=""/>
    <s v="CAMBE"/>
    <s v="PR"/>
    <m/>
    <m/>
    <m/>
    <m/>
    <s v="ENSINO MÉDIO"/>
    <x v="4"/>
    <x v="0"/>
    <n v="1208.8399999999999"/>
    <s v="Um Mil, Duzentos e Oito Reais e Oitenta e Quatro Centavos"/>
    <s v="POR MÊS"/>
    <s v="TRANSF. BANCO"/>
    <s v="SEG A SEX: 07:30 - 12:00 | 13:12 - 17:30"/>
    <x v="1"/>
    <x v="0"/>
    <x v="1"/>
    <x v="1"/>
    <x v="1"/>
    <s v="CONTRATADO"/>
    <x v="29"/>
    <m/>
    <x v="0"/>
    <x v="0"/>
    <s v="SIM"/>
    <n v="365"/>
    <x v="0"/>
    <n v="15"/>
    <x v="0"/>
    <m/>
    <x v="1"/>
    <x v="0"/>
    <s v="SIM"/>
    <n v="31"/>
    <m/>
    <m/>
    <m/>
    <m/>
    <m/>
    <m/>
    <m/>
    <m/>
    <m/>
    <m/>
    <m/>
    <m/>
    <m/>
    <m/>
    <m/>
  </r>
  <r>
    <x v="31"/>
    <x v="31"/>
    <m/>
    <s v="Maria Luzanira de Sousa"/>
    <x v="31"/>
    <x v="11"/>
    <x v="9"/>
    <n v="49"/>
    <x v="0"/>
    <s v="Acopiara"/>
    <s v="CE"/>
    <s v="DIVORCIADO (A)"/>
    <n v="91816742953"/>
    <n v="63528390"/>
    <n v="3852760"/>
    <m/>
    <m/>
    <s v="Rua Izolina Bacci Nonino, 260 Ap 101 BL 09 "/>
    <s v="Perobinha"/>
    <s v="CAMBE"/>
    <s v="PR"/>
    <m/>
    <m/>
    <n v="43999119814"/>
    <m/>
    <s v="ENSINO MÉDIO"/>
    <x v="0"/>
    <x v="0"/>
    <n v="1371.94"/>
    <s v="Um Mil, Trezentos e Setenta e Um Reais e Noventa e Quatro Centavos"/>
    <s v="POR MÊS"/>
    <s v="TRANSF. BANCO"/>
    <s v="SEG A SEX: 07:30 - 12:00 | 13:12 - 17:30"/>
    <x v="1"/>
    <x v="0"/>
    <x v="1"/>
    <x v="1"/>
    <x v="1"/>
    <s v="CONTRATADO"/>
    <x v="30"/>
    <m/>
    <x v="0"/>
    <x v="0"/>
    <s v="SIM"/>
    <n v="365"/>
    <x v="0"/>
    <n v="15"/>
    <x v="0"/>
    <m/>
    <x v="1"/>
    <x v="0"/>
    <s v="SIM"/>
    <n v="32"/>
    <m/>
    <m/>
    <m/>
    <m/>
    <m/>
    <m/>
    <m/>
    <m/>
    <m/>
    <m/>
    <m/>
    <m/>
    <m/>
    <m/>
    <m/>
  </r>
  <r>
    <x v="32"/>
    <x v="32"/>
    <m/>
    <s v="Maria Jose Dias"/>
    <x v="32"/>
    <x v="4"/>
    <x v="7"/>
    <n v="49"/>
    <x v="0"/>
    <s v="Sao Pedro do Ivai"/>
    <s v="PR"/>
    <s v="CASADO (A)"/>
    <n v="83540474900"/>
    <n v="58754315"/>
    <n v="64725"/>
    <m/>
    <m/>
    <s v="Rua Santos Futebol Club, 678 "/>
    <s v="Cj Hab. Collor de Mello"/>
    <s v="CAMBE"/>
    <s v="PR"/>
    <m/>
    <m/>
    <n v="43999503301"/>
    <m/>
    <s v="ENSINO MÉDIO"/>
    <x v="4"/>
    <x v="0"/>
    <n v="1114.01"/>
    <s v="Um Mil, Cento e Quatorze Reais e Um Centavo"/>
    <s v="POR MÊS"/>
    <s v="TRANSF. BANCO"/>
    <s v="SEG A SEX: 07:30 - 12:00 | 13:00 - 17:18"/>
    <x v="1"/>
    <x v="0"/>
    <x v="1"/>
    <x v="1"/>
    <x v="1"/>
    <s v="CONTRATADO"/>
    <x v="31"/>
    <m/>
    <x v="0"/>
    <x v="0"/>
    <s v="SIM"/>
    <n v="365"/>
    <x v="0"/>
    <n v="15"/>
    <x v="0"/>
    <m/>
    <x v="1"/>
    <x v="0"/>
    <s v="SIM"/>
    <n v="33"/>
    <m/>
    <m/>
    <m/>
    <m/>
    <m/>
    <m/>
    <m/>
    <m/>
    <m/>
    <m/>
    <m/>
    <m/>
    <m/>
    <m/>
    <m/>
  </r>
  <r>
    <x v="33"/>
    <x v="33"/>
    <m/>
    <s v="Sirlei Meregalote"/>
    <x v="33"/>
    <x v="9"/>
    <x v="2"/>
    <n v="30"/>
    <x v="0"/>
    <s v="Bela Vista do Paraiso"/>
    <s v="PR"/>
    <s v="CASADO (A)"/>
    <n v="8419386952"/>
    <n v="126487916"/>
    <n v="985854"/>
    <m/>
    <m/>
    <s v="Rua Bento Munhoz Da Rocha Neto,  205 apto 32 Bloco 1A"/>
    <s v="Res. Castelo Branco"/>
    <s v="CAMBE"/>
    <s v="PR"/>
    <m/>
    <m/>
    <n v="43996704037"/>
    <m/>
    <s v="ENSINO MÉDIO"/>
    <x v="9"/>
    <x v="4"/>
    <n v="2000"/>
    <s v="Dois Mil, Reais"/>
    <s v="POR MÊS"/>
    <s v="TRANSF. BANCO"/>
    <s v="SEG A SEX: 07:30 - 12:00 | 13:00 - 17:18"/>
    <x v="1"/>
    <x v="0"/>
    <x v="1"/>
    <x v="1"/>
    <x v="1"/>
    <s v="CONTRATADO"/>
    <x v="1"/>
    <m/>
    <x v="0"/>
    <x v="0"/>
    <s v="SIM"/>
    <n v="365"/>
    <x v="0"/>
    <n v="15"/>
    <x v="0"/>
    <m/>
    <x v="1"/>
    <x v="0"/>
    <s v="SIM"/>
    <n v="34"/>
    <m/>
    <m/>
    <m/>
    <m/>
    <m/>
    <m/>
    <m/>
    <m/>
    <m/>
    <m/>
    <m/>
    <m/>
    <m/>
    <m/>
    <m/>
  </r>
  <r>
    <x v="34"/>
    <x v="34"/>
    <m/>
    <s v="Maria Francisca Cruz"/>
    <x v="34"/>
    <x v="3"/>
    <x v="10"/>
    <n v="48"/>
    <x v="0"/>
    <s v="Ivaipora"/>
    <s v="PR"/>
    <s v="CASADO (A)"/>
    <n v="93473494968"/>
    <n v="58817287"/>
    <n v="15140"/>
    <m/>
    <m/>
    <s v="Rua Fernao Dias Paes Lemes, 28 "/>
    <s v="Jd Silvino"/>
    <s v="CAMBE"/>
    <s v="PR"/>
    <m/>
    <m/>
    <n v="43984186033"/>
    <m/>
    <s v="ENSINO MÉDIO"/>
    <x v="0"/>
    <x v="0"/>
    <n v="1264.31"/>
    <s v="Um Mil, Duzentos e Sessenta e Quatro Reais e Trinta e Um Centavos"/>
    <s v="POR MÊS"/>
    <s v="TRANSF. BANCO"/>
    <s v="SEG A SEX: 07:30 - 12:00 | 13:00 - 17:18"/>
    <x v="1"/>
    <x v="0"/>
    <x v="1"/>
    <x v="1"/>
    <x v="1"/>
    <s v="CONTRATADO"/>
    <x v="32"/>
    <m/>
    <x v="0"/>
    <x v="0"/>
    <s v="SIM"/>
    <n v="365"/>
    <x v="0"/>
    <n v="15"/>
    <x v="0"/>
    <m/>
    <x v="1"/>
    <x v="0"/>
    <s v="SIM"/>
    <n v="35"/>
    <m/>
    <m/>
    <m/>
    <m/>
    <m/>
    <m/>
    <m/>
    <m/>
    <m/>
    <m/>
    <m/>
    <m/>
    <m/>
    <m/>
    <m/>
  </r>
  <r>
    <x v="35"/>
    <x v="35"/>
    <m/>
    <s v="Valdete de Souza Cipriano"/>
    <x v="35"/>
    <x v="20"/>
    <x v="7"/>
    <n v="36"/>
    <x v="0"/>
    <s v="Londrina"/>
    <s v="PR"/>
    <s v="CASADO (A)"/>
    <n v="921749902"/>
    <n v="90810669"/>
    <n v="935574"/>
    <m/>
    <m/>
    <s v="Rua Joao Dalla Pria, 39 "/>
    <s v="Jd Ana Rosa"/>
    <s v="CAMBE"/>
    <s v="PR"/>
    <m/>
    <m/>
    <n v="43999606196"/>
    <m/>
    <s v="ENSINO MÉDIO"/>
    <x v="0"/>
    <x v="0"/>
    <n v="1264.31"/>
    <s v="Um Mil, Duzentos e Sessenta e Quatro Reais e Trinta e Um Centavos"/>
    <s v="POR MÊS"/>
    <s v="TRANSF. BANCO"/>
    <s v="SEG A SEX: 07:30 - 12:00 | 13:12 - 17:30"/>
    <x v="1"/>
    <x v="0"/>
    <x v="1"/>
    <x v="1"/>
    <x v="1"/>
    <s v="CONTRATADO"/>
    <x v="33"/>
    <m/>
    <x v="0"/>
    <x v="0"/>
    <s v="SIM"/>
    <n v="365"/>
    <x v="0"/>
    <n v="15"/>
    <x v="0"/>
    <m/>
    <x v="0"/>
    <x v="0"/>
    <s v="SIM"/>
    <n v="36"/>
    <m/>
    <m/>
    <m/>
    <m/>
    <m/>
    <m/>
    <m/>
    <m/>
    <m/>
    <m/>
    <m/>
    <m/>
    <m/>
    <m/>
    <m/>
  </r>
  <r>
    <x v="36"/>
    <x v="36"/>
    <m/>
    <s v="x"/>
    <x v="36"/>
    <x v="20"/>
    <x v="1"/>
    <n v="27"/>
    <x v="0"/>
    <s v="Cambe"/>
    <s v="PR"/>
    <s v="CASADO (A)"/>
    <n v="9419584933"/>
    <n v="131228961"/>
    <n v="5993734"/>
    <m/>
    <m/>
    <s v="Rua Antonina, 825 "/>
    <s v="Cj Hab. Collor de Melo"/>
    <s v="CAMBE"/>
    <s v="PR"/>
    <m/>
    <m/>
    <n v="43984274070"/>
    <m/>
    <s v="ENSINO MÉDIO"/>
    <x v="4"/>
    <x v="0"/>
    <n v="1114.01"/>
    <s v="Um Mil, Cento e Quatorze Reais e Um Centavo"/>
    <s v="POR MÊS"/>
    <s v="TRANSF. BANCO"/>
    <s v="SEG A SEX: 07:30 - 12:00 | 13:00 - 17:18"/>
    <x v="1"/>
    <x v="0"/>
    <x v="1"/>
    <x v="1"/>
    <x v="1"/>
    <s v="CONTRATADO"/>
    <x v="34"/>
    <m/>
    <x v="0"/>
    <x v="0"/>
    <s v="SIM"/>
    <n v="365"/>
    <x v="0"/>
    <n v="15"/>
    <x v="0"/>
    <m/>
    <x v="0"/>
    <x v="0"/>
    <s v="SIM"/>
    <n v="37"/>
    <m/>
    <m/>
    <m/>
    <m/>
    <m/>
    <m/>
    <m/>
    <m/>
    <m/>
    <m/>
    <m/>
    <m/>
    <m/>
    <m/>
    <m/>
  </r>
  <r>
    <x v="37"/>
    <x v="37"/>
    <m/>
    <s v="Irani Ferreira Ribeiro"/>
    <x v="37"/>
    <x v="0"/>
    <x v="5"/>
    <n v="52"/>
    <x v="0"/>
    <s v="Sertanopolis"/>
    <s v="PR"/>
    <s v="DIVORCIADO (A)"/>
    <n v="93463243920"/>
    <n v="47610303"/>
    <n v="717394"/>
    <m/>
    <m/>
    <s v="Rua Vereador Americo Deolindo Garla, 343 "/>
    <s v="Lotea. Agua da esperança"/>
    <s v="CAMBE"/>
    <s v="PR"/>
    <m/>
    <m/>
    <n v="43984882258"/>
    <m/>
    <s v="ENSINO MÉDIO"/>
    <x v="1"/>
    <x v="1"/>
    <n v="1170.48"/>
    <s v="Um Mil, Cento e Setenta Reais e Quarenta e Oito Centavos"/>
    <s v="POR MÊS"/>
    <s v="TRANSF. BANCO"/>
    <s v="SEG A SEX: 07:30 - 12:00 | 13:00 - 17:18"/>
    <x v="1"/>
    <x v="0"/>
    <x v="1"/>
    <x v="1"/>
    <x v="1"/>
    <s v="CONTRATADO"/>
    <x v="35"/>
    <m/>
    <x v="0"/>
    <x v="0"/>
    <s v="SIM"/>
    <n v="365"/>
    <x v="0"/>
    <n v="15"/>
    <x v="0"/>
    <m/>
    <x v="0"/>
    <x v="0"/>
    <s v="SIM"/>
    <n v="38"/>
    <m/>
    <m/>
    <m/>
    <m/>
    <m/>
    <m/>
    <m/>
    <m/>
    <m/>
    <m/>
    <m/>
    <m/>
    <m/>
    <m/>
    <m/>
  </r>
  <r>
    <x v="38"/>
    <x v="38"/>
    <m/>
    <s v="Diva Rogeri Hernades"/>
    <x v="38"/>
    <x v="7"/>
    <x v="8"/>
    <n v="54"/>
    <x v="0"/>
    <s v="Cambe"/>
    <s v="PR"/>
    <s v="DIVORCIADO (A)"/>
    <n v="59955767987"/>
    <n v="61997148"/>
    <n v="721061"/>
    <m/>
    <m/>
    <s v="Rua Diamante 64 "/>
    <s v="Cj Hab. Cristal"/>
    <s v="CAMBE"/>
    <s v="PR"/>
    <m/>
    <m/>
    <n v="43999655895"/>
    <m/>
    <s v="ENSINO MÉDIO"/>
    <x v="0"/>
    <x v="0"/>
    <n v="1264.31"/>
    <s v="Um Mil, Duzentos e Sessenta e Quatro Reais e Trinta e Um Centavos"/>
    <s v="POR MÊS"/>
    <s v="TRANSF. BANCO"/>
    <s v="SEG A SEX: 07:30 - 12:00 | 13:00 - 17:18"/>
    <x v="1"/>
    <x v="0"/>
    <x v="1"/>
    <x v="1"/>
    <x v="1"/>
    <s v="CONTRATADO"/>
    <x v="36"/>
    <m/>
    <x v="0"/>
    <x v="0"/>
    <s v="SIM"/>
    <n v="365"/>
    <x v="0"/>
    <n v="15"/>
    <x v="0"/>
    <m/>
    <x v="3"/>
    <x v="0"/>
    <s v="SIM"/>
    <n v="39"/>
    <m/>
    <m/>
    <m/>
    <m/>
    <m/>
    <m/>
    <m/>
    <m/>
    <m/>
    <m/>
    <m/>
    <m/>
    <m/>
    <m/>
    <m/>
  </r>
  <r>
    <x v="39"/>
    <x v="39"/>
    <m/>
    <s v="Maria Gonçalves de Abreu"/>
    <x v="39"/>
    <x v="21"/>
    <x v="1"/>
    <n v="54"/>
    <x v="0"/>
    <s v="Pote"/>
    <s v="MG"/>
    <s v="CASADO (A)"/>
    <n v="70999651900"/>
    <n v="62475870"/>
    <n v="2688779"/>
    <m/>
    <m/>
    <s v="Rua Rio Ivinhema, 63 "/>
    <s v="Jd Santo Amaro"/>
    <s v="CAMBE"/>
    <s v="PR"/>
    <m/>
    <m/>
    <n v="43999272001"/>
    <m/>
    <s v="ENSINO MÉDIO"/>
    <x v="0"/>
    <x v="0"/>
    <n v="1264.31"/>
    <s v="Um Mil, Duzentos e Sessenta e Quatro Reais e Trinta e Um Centavos"/>
    <s v="POR MÊS"/>
    <s v="TRANSF. BANCO"/>
    <s v="SEG A SEX: 07:30 - 12:00 | 13:00 - 17:18"/>
    <x v="1"/>
    <x v="0"/>
    <x v="1"/>
    <x v="1"/>
    <x v="1"/>
    <s v="CONTRATADO"/>
    <x v="37"/>
    <m/>
    <x v="0"/>
    <x v="0"/>
    <s v="SIM"/>
    <n v="365"/>
    <x v="0"/>
    <n v="15"/>
    <x v="0"/>
    <m/>
    <x v="0"/>
    <x v="0"/>
    <s v="SIM"/>
    <n v="40"/>
    <m/>
    <m/>
    <m/>
    <m/>
    <m/>
    <m/>
    <m/>
    <m/>
    <m/>
    <m/>
    <m/>
    <m/>
    <m/>
    <m/>
    <m/>
  </r>
  <r>
    <x v="40"/>
    <x v="40"/>
    <m/>
    <s v="Serafina Pereira da Silva"/>
    <x v="40"/>
    <x v="1"/>
    <x v="5"/>
    <n v="49"/>
    <x v="0"/>
    <s v="Ortigueira"/>
    <s v="PR"/>
    <s v="CASADO (A)"/>
    <n v="95353429915"/>
    <s v="4482579-1"/>
    <n v="86298"/>
    <m/>
    <m/>
    <s v="Rua  Parma, 346 "/>
    <s v="Jardim Montecatini"/>
    <s v="CAMBE"/>
    <s v="PR"/>
    <m/>
    <m/>
    <m/>
    <m/>
    <s v="ENSINO MÉDIO"/>
    <x v="0"/>
    <x v="0"/>
    <n v="1371.94"/>
    <s v="Um Mil, Trezentos e Setenta e Um Reais e Noventa e Quatro Centavos"/>
    <s v="POR MÊS"/>
    <s v="TRANSF. BANCO"/>
    <s v="SEG A SEX: 07:30 - 12:00 | 13:12 - 17:30"/>
    <x v="1"/>
    <x v="0"/>
    <x v="1"/>
    <x v="1"/>
    <x v="1"/>
    <s v="CONTRATADO"/>
    <x v="38"/>
    <m/>
    <x v="0"/>
    <x v="0"/>
    <s v="SIM"/>
    <n v="365"/>
    <x v="0"/>
    <n v="15"/>
    <x v="0"/>
    <m/>
    <x v="0"/>
    <x v="0"/>
    <s v="SIM"/>
    <n v="41"/>
    <m/>
    <m/>
    <m/>
    <m/>
    <m/>
    <m/>
    <m/>
    <m/>
    <m/>
    <m/>
    <m/>
    <m/>
    <m/>
    <m/>
    <m/>
  </r>
  <r>
    <x v="41"/>
    <x v="41"/>
    <m/>
    <s v="x"/>
    <x v="41"/>
    <x v="19"/>
    <x v="8"/>
    <n v="47"/>
    <x v="0"/>
    <s v="Cambe"/>
    <s v="PR"/>
    <s v="SOLTEIRO (A)"/>
    <n v="81268513920"/>
    <n v="57754184"/>
    <n v="11129"/>
    <m/>
    <m/>
    <s v="Rua Luiz Loni, 90 "/>
    <s v="Res. Roberto Conceicao"/>
    <s v="CAMBE"/>
    <s v="PR"/>
    <m/>
    <m/>
    <n v="43996282405"/>
    <m/>
    <s v="ENSINO MÉDIO"/>
    <x v="1"/>
    <x v="1"/>
    <n v="1078.6600000000001"/>
    <s v="Um Mil e Setenta e Oito Reais e Sessenta e Seis Centavos"/>
    <s v="POR MÊS"/>
    <s v="TRANSF. BANCO"/>
    <s v="SEG A SEX: 07:30 - 12:00 | 13:00 - 17:18"/>
    <x v="1"/>
    <x v="0"/>
    <x v="1"/>
    <x v="1"/>
    <x v="1"/>
    <s v="CONTRATADO"/>
    <x v="39"/>
    <m/>
    <x v="0"/>
    <x v="0"/>
    <s v="SIM"/>
    <n v="365"/>
    <x v="0"/>
    <n v="15"/>
    <x v="0"/>
    <m/>
    <x v="0"/>
    <x v="0"/>
    <s v="SIM"/>
    <n v="42"/>
    <m/>
    <m/>
    <m/>
    <m/>
    <m/>
    <m/>
    <m/>
    <m/>
    <m/>
    <m/>
    <m/>
    <m/>
    <m/>
    <m/>
    <m/>
  </r>
  <r>
    <x v="42"/>
    <x v="42"/>
    <m/>
    <s v="Valmiza de Souza Ferreira"/>
    <x v="42"/>
    <x v="19"/>
    <x v="11"/>
    <n v="45"/>
    <x v="0"/>
    <s v="Cascavel"/>
    <s v="PR"/>
    <s v="SOLTEIRO (A)"/>
    <n v="2603176919"/>
    <n v="65095823"/>
    <n v="3731982"/>
    <m/>
    <m/>
    <s v="Rua Rio Araguaia 120 "/>
    <s v="Jardim Santo Amaro"/>
    <s v="CAMBE"/>
    <s v="PR"/>
    <m/>
    <m/>
    <n v="43984040481"/>
    <m/>
    <s v="ENSINO MÉDIO"/>
    <x v="4"/>
    <x v="0"/>
    <n v="1121.1500000000001"/>
    <s v="Um Mil, Cento e Vinte e Um Reais e Quinze Centavos"/>
    <s v="POR MÊS"/>
    <s v="TRANSF. BANCO"/>
    <s v="SEG A SEX: 07:30 - 12:00 | 13:00 - 17:18"/>
    <x v="1"/>
    <x v="0"/>
    <x v="1"/>
    <x v="1"/>
    <x v="1"/>
    <s v="CONTRATADO"/>
    <x v="40"/>
    <m/>
    <x v="0"/>
    <x v="0"/>
    <s v="SIM"/>
    <n v="365"/>
    <x v="0"/>
    <n v="15"/>
    <x v="0"/>
    <m/>
    <x v="0"/>
    <x v="0"/>
    <s v="SIM"/>
    <n v="43"/>
    <m/>
    <m/>
    <m/>
    <m/>
    <m/>
    <m/>
    <m/>
    <m/>
    <m/>
    <m/>
    <m/>
    <m/>
    <m/>
    <m/>
    <m/>
  </r>
  <r>
    <x v="43"/>
    <x v="43"/>
    <m/>
    <s v="x"/>
    <x v="43"/>
    <x v="13"/>
    <x v="10"/>
    <n v="32"/>
    <x v="0"/>
    <s v="Cambe"/>
    <s v="PR"/>
    <s v="CASADO (A)"/>
    <m/>
    <n v="99625104"/>
    <n v="9832637"/>
    <m/>
    <m/>
    <s v="Rua Piratininga, 384 "/>
    <s v="Jd São Paulo"/>
    <s v="CAMBE"/>
    <s v="PR"/>
    <m/>
    <m/>
    <n v="43984040481"/>
    <m/>
    <s v="ENSINO MÉDIO"/>
    <x v="9"/>
    <x v="4"/>
    <n v="1614.9"/>
    <s v="Um Mil, Seiscentos e Quatorze Reais e Noventa Centavos"/>
    <s v="POR MÊS"/>
    <s v="TRANSF. BANCO"/>
    <s v="SEG A SEX: 07:30 - 12:00 | 13:00 - 17:18"/>
    <x v="1"/>
    <x v="0"/>
    <x v="1"/>
    <x v="1"/>
    <x v="1"/>
    <s v="CONTRATADO"/>
    <x v="41"/>
    <m/>
    <x v="0"/>
    <x v="0"/>
    <s v="SIM"/>
    <n v="365"/>
    <x v="0"/>
    <n v="15"/>
    <x v="0"/>
    <m/>
    <x v="0"/>
    <x v="0"/>
    <s v="SIM"/>
    <n v="44"/>
    <m/>
    <m/>
    <m/>
    <m/>
    <m/>
    <m/>
    <m/>
    <m/>
    <m/>
    <m/>
    <m/>
    <m/>
    <m/>
    <m/>
    <m/>
  </r>
  <r>
    <x v="44"/>
    <x v="44"/>
    <m/>
    <s v="x"/>
    <x v="44"/>
    <x v="12"/>
    <x v="5"/>
    <n v="57"/>
    <x v="0"/>
    <s v="Cambe"/>
    <s v="PR"/>
    <s v="SOLTEIRO (A)"/>
    <n v="64245187972"/>
    <n v="39058596"/>
    <n v="2276"/>
    <m/>
    <m/>
    <s v="Rua Domingos Jorge Velho, 79 "/>
    <s v="Jardim Riviera"/>
    <s v="CAMBE"/>
    <s v="PR"/>
    <m/>
    <m/>
    <n v="43999332920"/>
    <m/>
    <s v="ENSINO MÉDIO"/>
    <x v="0"/>
    <x v="0"/>
    <n v="1264.31"/>
    <s v="Um Mil, Duzentos e Sessenta e Quatro Reais e Trinta e Um Centavos"/>
    <s v="POR MÊS"/>
    <s v="TRANSF. BANCO"/>
    <s v="SEG A SEX: 07:30 - 12:00 | 13:00 - 17:18"/>
    <x v="1"/>
    <x v="0"/>
    <x v="1"/>
    <x v="1"/>
    <x v="1"/>
    <s v="CONTRATADO"/>
    <x v="42"/>
    <m/>
    <x v="0"/>
    <x v="0"/>
    <s v="SIM"/>
    <n v="365"/>
    <x v="0"/>
    <n v="15"/>
    <x v="0"/>
    <m/>
    <x v="3"/>
    <x v="0"/>
    <s v="SIM"/>
    <n v="45"/>
    <m/>
    <m/>
    <m/>
    <m/>
    <m/>
    <m/>
    <m/>
    <m/>
    <m/>
    <m/>
    <m/>
    <m/>
    <m/>
    <m/>
    <m/>
  </r>
  <r>
    <x v="45"/>
    <x v="45"/>
    <m/>
    <s v="Maria José Dias"/>
    <x v="45"/>
    <x v="10"/>
    <x v="4"/>
    <n v="50"/>
    <x v="0"/>
    <s v="Cambe"/>
    <s v="PR"/>
    <s v="SOLTEIRO (A)"/>
    <n v="68692609900"/>
    <n v="47636256"/>
    <n v="74985"/>
    <m/>
    <m/>
    <s v="Rua Botafogo Futebol e Regatas, 872 "/>
    <s v="Collor de Melo"/>
    <s v="CAMBE"/>
    <s v="PR"/>
    <m/>
    <m/>
    <n v="43984779487"/>
    <m/>
    <s v="ENSINO MÉDIO"/>
    <x v="0"/>
    <x v="0"/>
    <n v="1264.31"/>
    <s v="Um Mil, Duzentos e Sessenta e Quatro Reais e Trinta e Um Centavos"/>
    <s v="POR MÊS"/>
    <s v="TRANSF. BANCO"/>
    <s v="SEG A SEX: 07:30 - 12:00 | 13:12 - 17:30"/>
    <x v="1"/>
    <x v="0"/>
    <x v="1"/>
    <x v="1"/>
    <x v="1"/>
    <s v="CONTRATADO"/>
    <x v="43"/>
    <m/>
    <x v="0"/>
    <x v="0"/>
    <s v="SIM"/>
    <n v="365"/>
    <x v="0"/>
    <n v="15"/>
    <x v="0"/>
    <m/>
    <x v="3"/>
    <x v="0"/>
    <s v="SIM"/>
    <n v="46"/>
    <m/>
    <m/>
    <m/>
    <m/>
    <m/>
    <m/>
    <m/>
    <m/>
    <m/>
    <m/>
    <m/>
    <m/>
    <m/>
    <m/>
    <m/>
  </r>
  <r>
    <x v="46"/>
    <x v="46"/>
    <m/>
    <s v="Maria Eletiza da Silva"/>
    <x v="46"/>
    <x v="18"/>
    <x v="7"/>
    <n v="51"/>
    <x v="0"/>
    <s v="Sao Jeronimo da Serra"/>
    <s v="PR"/>
    <s v="DIVORCIADO (A)"/>
    <n v="70088500934"/>
    <n v="49804750"/>
    <n v="5525460"/>
    <m/>
    <m/>
    <s v="Rua Guaira, 188 "/>
    <s v="Jardim Ana Elisa"/>
    <s v="CAMBE"/>
    <s v="PR"/>
    <m/>
    <m/>
    <m/>
    <m/>
    <s v="ENSINO MÉDIO"/>
    <x v="0"/>
    <x v="0"/>
    <n v="1371.94"/>
    <s v="Um Mil, Trezentos e Setenta e Um Reais e Noventa e Quatro Centavos"/>
    <s v="POR MÊS"/>
    <s v="TRANSF. BANCO"/>
    <s v="SEG A SEX: 07:30 - 12:00 | 13:12 - 17:30"/>
    <x v="1"/>
    <x v="0"/>
    <x v="1"/>
    <x v="1"/>
    <x v="1"/>
    <s v="CONTRATADO"/>
    <x v="29"/>
    <m/>
    <x v="0"/>
    <x v="0"/>
    <s v="SIM"/>
    <n v="365"/>
    <x v="0"/>
    <n v="15"/>
    <x v="0"/>
    <m/>
    <x v="1"/>
    <x v="0"/>
    <s v="SIM"/>
    <n v="47"/>
    <m/>
    <m/>
    <m/>
    <m/>
    <m/>
    <m/>
    <m/>
    <m/>
    <m/>
    <m/>
    <m/>
    <m/>
    <m/>
    <m/>
    <m/>
  </r>
  <r>
    <x v="47"/>
    <x v="47"/>
    <m/>
    <s v="Julia Moraes"/>
    <x v="47"/>
    <x v="15"/>
    <x v="0"/>
    <n v="56"/>
    <x v="0"/>
    <s v="Bela Vista do Paraiso"/>
    <s v="PR"/>
    <s v="SOLTEIRO (A)"/>
    <n v="81965567991"/>
    <m/>
    <m/>
    <m/>
    <m/>
    <s v="Rua Jandaia do Sul , 664 "/>
    <s v="Jardim Ana Elisa"/>
    <s v="CAMBE"/>
    <s v="PR"/>
    <m/>
    <m/>
    <m/>
    <m/>
    <s v="ENSINO MÉDIO"/>
    <x v="0"/>
    <x v="0"/>
    <n v="1371.94"/>
    <s v="Um Mil, Trezentos e Setenta e Um Reais e Noventa e Quatro Centavos"/>
    <s v="POR MÊS"/>
    <s v="TRANSF. BANCO"/>
    <s v="SEG A SEX: 07:30 - 12:00 | 13:12 - 17:30"/>
    <x v="1"/>
    <x v="0"/>
    <x v="1"/>
    <x v="1"/>
    <x v="1"/>
    <s v="CONTRATADO"/>
    <x v="29"/>
    <m/>
    <x v="0"/>
    <x v="0"/>
    <s v="SIM"/>
    <n v="365"/>
    <x v="0"/>
    <n v="15"/>
    <x v="0"/>
    <m/>
    <x v="1"/>
    <x v="0"/>
    <s v="SIM"/>
    <n v="48"/>
    <m/>
    <m/>
    <m/>
    <m/>
    <m/>
    <m/>
    <m/>
    <m/>
    <m/>
    <m/>
    <m/>
    <m/>
    <m/>
    <m/>
    <m/>
  </r>
  <r>
    <x v="48"/>
    <x v="48"/>
    <m/>
    <m/>
    <x v="48"/>
    <x v="22"/>
    <x v="8"/>
    <s v=""/>
    <x v="2"/>
    <m/>
    <m/>
    <m/>
    <m/>
    <m/>
    <m/>
    <m/>
    <m/>
    <m/>
    <m/>
    <m/>
    <m/>
    <m/>
    <m/>
    <m/>
    <m/>
    <m/>
    <x v="10"/>
    <x v="5"/>
    <m/>
    <s v=""/>
    <s v=""/>
    <m/>
    <m/>
    <x v="1"/>
    <x v="0"/>
    <x v="1"/>
    <x v="1"/>
    <x v="1"/>
    <s v="SEM PAZO"/>
    <x v="9"/>
    <m/>
    <x v="3"/>
    <x v="1"/>
    <m/>
    <m/>
    <x v="1"/>
    <m/>
    <x v="1"/>
    <m/>
    <x v="2"/>
    <x v="2"/>
    <m/>
    <m/>
    <m/>
    <m/>
    <m/>
    <m/>
    <m/>
    <m/>
    <m/>
    <m/>
    <m/>
    <m/>
    <m/>
    <m/>
    <m/>
    <m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">
  <r>
    <x v="0"/>
    <d v="2020-08-01T00:00:00"/>
    <x v="0"/>
    <x v="0"/>
    <x v="0"/>
    <x v="0"/>
    <x v="0"/>
    <x v="0"/>
    <x v="0"/>
    <s v="RUA PRIMEIRO DE MAIO"/>
    <n v="1161"/>
    <s v="CONJUNTO HABITACIONAL ROBERTO CONCEIÇÃO"/>
    <x v="0"/>
    <x v="0"/>
    <x v="0"/>
  </r>
  <r>
    <x v="1"/>
    <d v="2020-08-01T00:00:00"/>
    <x v="1"/>
    <x v="1"/>
    <x v="1"/>
    <x v="1"/>
    <x v="0"/>
    <x v="0"/>
    <x v="1"/>
    <s v="RUA PRIMEIRO DE MAIO"/>
    <n v="1161"/>
    <s v="CONJUNTO HABITACIONAL ROBERTO CONCEIÇÃO"/>
    <x v="0"/>
    <x v="0"/>
    <x v="0"/>
  </r>
  <r>
    <x v="2"/>
    <m/>
    <x v="1"/>
    <x v="0"/>
    <x v="2"/>
    <x v="2"/>
    <x v="1"/>
    <x v="1"/>
    <x v="1"/>
    <m/>
    <m/>
    <m/>
    <x v="1"/>
    <x v="1"/>
    <x v="1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">
  <r>
    <n v="1"/>
    <d v="2021-04-13T00:00:00"/>
    <d v="2021-01-01T00:00:00"/>
    <x v="0"/>
    <s v="JANEIRO"/>
    <n v="40000"/>
    <n v="480000"/>
    <n v="94337.81"/>
    <n v="30000"/>
    <n v="15001"/>
  </r>
  <r>
    <n v="2"/>
    <d v="2021-04-13T00:00:00"/>
    <d v="2021-02-01T00:00:00"/>
    <x v="0"/>
    <s v="FEVEREIRO"/>
    <n v="40000"/>
    <n v="480000"/>
    <n v="84184.81"/>
    <n v="30000"/>
    <n v="14301"/>
  </r>
  <r>
    <n v="3"/>
    <d v="2021-04-13T00:00:00"/>
    <d v="2021-03-01T00:00:00"/>
    <x v="0"/>
    <s v="MARÇO"/>
    <n v="40000"/>
    <n v="480000"/>
    <n v="25143.41"/>
    <n v="30000"/>
    <n v="30001"/>
  </r>
  <r>
    <n v="4"/>
    <d v="2021-04-13T00:00:00"/>
    <d v="2021-04-01T00:00:00"/>
    <x v="0"/>
    <s v="ABRIL"/>
    <n v="40000"/>
    <n v="480000"/>
    <n v="60145.74"/>
    <n v="30000"/>
    <n v="45000"/>
  </r>
  <r>
    <n v="5"/>
    <d v="2021-04-13T00:00:00"/>
    <d v="2021-05-01T00:00:00"/>
    <x v="0"/>
    <s v="MAIO"/>
    <n v="40000"/>
    <n v="480000"/>
    <n v="0"/>
    <n v="30000"/>
    <n v="50000"/>
  </r>
  <r>
    <n v="6"/>
    <d v="2021-04-13T00:00:00"/>
    <d v="2021-06-01T00:00:00"/>
    <x v="0"/>
    <s v="JUNHO"/>
    <n v="40000"/>
    <n v="480000"/>
    <n v="73972.990000000005"/>
    <n v="30000"/>
    <n v="0"/>
  </r>
  <r>
    <n v="7"/>
    <d v="2021-04-13T00:00:00"/>
    <d v="2021-07-01T00:00:00"/>
    <x v="0"/>
    <s v="JULHO"/>
    <n v="40000"/>
    <n v="480000"/>
    <n v="0"/>
    <n v="30000"/>
    <n v="0"/>
  </r>
  <r>
    <n v="8"/>
    <d v="2021-04-13T00:00:00"/>
    <d v="2021-08-01T00:00:00"/>
    <x v="0"/>
    <s v="AGOSTO"/>
    <n v="40000"/>
    <n v="480000"/>
    <n v="20000"/>
    <n v="30000"/>
    <n v="0"/>
  </r>
  <r>
    <n v="9"/>
    <d v="2021-04-13T00:00:00"/>
    <d v="2021-09-01T00:00:00"/>
    <x v="0"/>
    <s v="SETEMBRO"/>
    <n v="40000"/>
    <n v="480000"/>
    <n v="15451"/>
    <n v="30000"/>
    <n v="0"/>
  </r>
  <r>
    <n v="10"/>
    <d v="2021-04-13T00:00:00"/>
    <d v="2021-10-01T00:00:00"/>
    <x v="0"/>
    <s v="OUTUBRO"/>
    <n v="40000"/>
    <n v="480000"/>
    <n v="0"/>
    <n v="30000"/>
    <n v="0"/>
  </r>
  <r>
    <n v="11"/>
    <d v="2021-04-13T00:00:00"/>
    <d v="2021-11-01T00:00:00"/>
    <x v="0"/>
    <s v="NOVEMBRO"/>
    <n v="40000"/>
    <n v="480000"/>
    <n v="0"/>
    <n v="30000"/>
    <n v="0"/>
  </r>
  <r>
    <n v="12"/>
    <d v="2021-04-13T00:00:00"/>
    <d v="2021-12-01T00:00:00"/>
    <x v="0"/>
    <s v="DEZEMBRO"/>
    <n v="40000"/>
    <n v="480000"/>
    <n v="0"/>
    <n v="30000"/>
    <n v="0"/>
  </r>
  <r>
    <n v="13"/>
    <d v="2021-04-13T00:00:00"/>
    <d v="2022-01-01T00:00:00"/>
    <x v="1"/>
    <s v="JANEIRO"/>
    <n v="40000"/>
    <n v="210000"/>
    <n v="0"/>
    <n v="30000"/>
    <n v="0"/>
  </r>
  <r>
    <n v="14"/>
    <d v="2021-04-13T00:00:00"/>
    <d v="2022-02-01T00:00:00"/>
    <x v="1"/>
    <s v="FEVEREIRO"/>
    <n v="40000"/>
    <n v="210000"/>
    <n v="0"/>
    <n v="30000"/>
    <n v="0"/>
  </r>
  <r>
    <n v="15"/>
    <d v="2021-04-13T00:00:00"/>
    <d v="2022-03-01T00:00:00"/>
    <x v="1"/>
    <s v="MARÇO"/>
    <n v="40000"/>
    <n v="210000"/>
    <n v="0"/>
    <n v="30000"/>
    <n v="0"/>
  </r>
  <r>
    <n v="16"/>
    <d v="2021-04-13T00:00:00"/>
    <d v="2022-04-01T00:00:00"/>
    <x v="1"/>
    <s v="ABRIL"/>
    <n v="40000"/>
    <n v="210000"/>
    <n v="0"/>
    <n v="30000"/>
    <n v="0"/>
  </r>
  <r>
    <n v="17"/>
    <d v="2021-04-13T00:00:00"/>
    <d v="2022-05-01T00:00:00"/>
    <x v="1"/>
    <s v="MAIO"/>
    <n v="50000"/>
    <n v="210000"/>
    <n v="0"/>
    <n v="50000"/>
    <n v="0"/>
  </r>
  <r>
    <n v="18"/>
    <m/>
    <m/>
    <x v="2"/>
    <s v=""/>
    <m/>
    <n v="0"/>
    <n v="0"/>
    <m/>
    <n v="0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">
  <r>
    <x v="0"/>
    <d v="2020-08-01T00:00:00"/>
    <x v="0"/>
    <x v="0"/>
    <x v="0"/>
    <x v="0"/>
    <x v="0"/>
    <x v="0"/>
    <x v="0"/>
    <s v="RUA PRIMEIRO DE MAIO"/>
    <n v="1161"/>
    <s v="CONJUNTO HABITACIONAL ROBERTO CONCEIÇÃO"/>
    <x v="0"/>
    <x v="0"/>
    <x v="0"/>
  </r>
  <r>
    <x v="1"/>
    <d v="2020-08-01T00:00:00"/>
    <x v="1"/>
    <x v="1"/>
    <x v="1"/>
    <x v="1"/>
    <x v="0"/>
    <x v="0"/>
    <x v="0"/>
    <s v="RUA PRIMEIRO DE MAIO"/>
    <n v="1161"/>
    <s v="CONJUNTO HABITACIONAL ROBERTO CONCEIÇÃO"/>
    <x v="1"/>
    <x v="0"/>
    <x v="0"/>
  </r>
  <r>
    <x v="2"/>
    <m/>
    <x v="2"/>
    <x v="2"/>
    <x v="0"/>
    <x v="2"/>
    <x v="1"/>
    <x v="1"/>
    <x v="1"/>
    <s v=" "/>
    <s v=" "/>
    <s v=" "/>
    <x v="2"/>
    <x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8561BA-D2F5-40F9-8E38-15C4B294B495}" name="Tabela dinâmica1" cacheId="1" applyNumberFormats="0" applyBorderFormats="0" applyFontFormats="0" applyPatternFormats="0" applyAlignmentFormats="0" applyWidthHeightFormats="1" dataCaption="Valores" updatedVersion="7" minRefreshableVersion="3" rowGrandTotals="0" colGrandTotals="0" itemPrintTitles="1" createdVersion="7" indent="0" compact="0" compactData="0" multipleFieldFilters="0">
  <location ref="C9:E14" firstHeaderRow="1" firstDataRow="1" firstDataCol="3"/>
  <pivotFields count="4">
    <pivotField compact="0" numFmtId="167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5">
        <item x="4"/>
        <item x="1"/>
        <item x="3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2"/>
        <item x="4"/>
        <item x="3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1"/>
    <field x="2"/>
    <field x="3"/>
  </rowFields>
  <rowItems count="5">
    <i>
      <x/>
      <x v="1"/>
      <x/>
    </i>
    <i>
      <x v="1"/>
      <x v="4"/>
      <x/>
    </i>
    <i>
      <x v="2"/>
      <x v="2"/>
      <x/>
    </i>
    <i>
      <x v="3"/>
      <x v="3"/>
      <x/>
    </i>
    <i>
      <x v="4"/>
      <x/>
      <x/>
    </i>
  </rowItems>
  <colItems count="1">
    <i/>
  </colItems>
  <formats count="30">
    <format dxfId="1352">
      <pivotArea type="all" dataOnly="0" outline="0" fieldPosition="0"/>
    </format>
    <format dxfId="1351">
      <pivotArea field="1" type="button" dataOnly="0" labelOnly="1" outline="0" axis="axisRow" fieldPosition="0"/>
    </format>
    <format dxfId="1350">
      <pivotArea field="2" type="button" dataOnly="0" labelOnly="1" outline="0" axis="axisRow" fieldPosition="1"/>
    </format>
    <format dxfId="1349">
      <pivotArea field="3" type="button" dataOnly="0" labelOnly="1" outline="0" axis="axisRow" fieldPosition="2"/>
    </format>
    <format dxfId="1348">
      <pivotArea dataOnly="0" labelOnly="1" outline="0" fieldPosition="0">
        <references count="1">
          <reference field="1" count="0"/>
        </references>
      </pivotArea>
    </format>
    <format dxfId="1347">
      <pivotArea dataOnly="0" labelOnly="1" outline="0" fieldPosition="0">
        <references count="2">
          <reference field="1" count="1" selected="0">
            <x v="0"/>
          </reference>
          <reference field="2" count="1">
            <x v="1"/>
          </reference>
        </references>
      </pivotArea>
    </format>
    <format dxfId="1346">
      <pivotArea dataOnly="0" labelOnly="1" outline="0" fieldPosition="0">
        <references count="2">
          <reference field="1" count="1" selected="0">
            <x v="1"/>
          </reference>
          <reference field="2" count="1">
            <x v="4"/>
          </reference>
        </references>
      </pivotArea>
    </format>
    <format dxfId="1345">
      <pivotArea dataOnly="0" labelOnly="1" outline="0" fieldPosition="0">
        <references count="2">
          <reference field="1" count="1" selected="0">
            <x v="2"/>
          </reference>
          <reference field="2" count="1">
            <x v="2"/>
          </reference>
        </references>
      </pivotArea>
    </format>
    <format dxfId="1344">
      <pivotArea dataOnly="0" labelOnly="1" outline="0" fieldPosition="0">
        <references count="2">
          <reference field="1" count="1" selected="0">
            <x v="3"/>
          </reference>
          <reference field="2" count="1">
            <x v="3"/>
          </reference>
        </references>
      </pivotArea>
    </format>
    <format dxfId="1343">
      <pivotArea dataOnly="0" labelOnly="1" outline="0" fieldPosition="0">
        <references count="2">
          <reference field="1" count="1" selected="0">
            <x v="4"/>
          </reference>
          <reference field="2" count="1">
            <x v="0"/>
          </reference>
        </references>
      </pivotArea>
    </format>
    <format dxfId="1342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"/>
          </reference>
          <reference field="3" count="0"/>
        </references>
      </pivotArea>
    </format>
    <format dxfId="1341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4"/>
          </reference>
          <reference field="3" count="0"/>
        </references>
      </pivotArea>
    </format>
    <format dxfId="1340">
      <pivotArea dataOnly="0" labelOnly="1" outline="0" fieldPosition="0">
        <references count="3">
          <reference field="1" count="1" selected="0">
            <x v="2"/>
          </reference>
          <reference field="2" count="1" selected="0">
            <x v="2"/>
          </reference>
          <reference field="3" count="0"/>
        </references>
      </pivotArea>
    </format>
    <format dxfId="1339">
      <pivotArea dataOnly="0" labelOnly="1" outline="0" fieldPosition="0">
        <references count="3">
          <reference field="1" count="1" selected="0">
            <x v="3"/>
          </reference>
          <reference field="2" count="1" selected="0">
            <x v="3"/>
          </reference>
          <reference field="3" count="0"/>
        </references>
      </pivotArea>
    </format>
    <format dxfId="1338">
      <pivotArea dataOnly="0" labelOnly="1" outline="0" fieldPosition="0">
        <references count="3">
          <reference field="1" count="1" selected="0">
            <x v="4"/>
          </reference>
          <reference field="2" count="1" selected="0">
            <x v="0"/>
          </reference>
          <reference field="3" count="0"/>
        </references>
      </pivotArea>
    </format>
    <format dxfId="1337">
      <pivotArea type="all" dataOnly="0" outline="0" fieldPosition="0"/>
    </format>
    <format dxfId="1336">
      <pivotArea field="2" type="button" dataOnly="0" labelOnly="1" outline="0" axis="axisRow" fieldPosition="1"/>
    </format>
    <format dxfId="1335">
      <pivotArea field="3" type="button" dataOnly="0" labelOnly="1" outline="0" axis="axisRow" fieldPosition="2"/>
    </format>
    <format dxfId="1334">
      <pivotArea dataOnly="0" labelOnly="1" outline="0" fieldPosition="0">
        <references count="2">
          <reference field="1" count="1" selected="0">
            <x v="0"/>
          </reference>
          <reference field="2" count="1">
            <x v="1"/>
          </reference>
        </references>
      </pivotArea>
    </format>
    <format dxfId="1333">
      <pivotArea dataOnly="0" labelOnly="1" outline="0" fieldPosition="0">
        <references count="2">
          <reference field="1" count="1" selected="0">
            <x v="1"/>
          </reference>
          <reference field="2" count="1">
            <x v="4"/>
          </reference>
        </references>
      </pivotArea>
    </format>
    <format dxfId="1332">
      <pivotArea dataOnly="0" labelOnly="1" outline="0" fieldPosition="0">
        <references count="2">
          <reference field="1" count="1" selected="0">
            <x v="2"/>
          </reference>
          <reference field="2" count="1">
            <x v="2"/>
          </reference>
        </references>
      </pivotArea>
    </format>
    <format dxfId="1331">
      <pivotArea dataOnly="0" labelOnly="1" outline="0" fieldPosition="0">
        <references count="2">
          <reference field="1" count="1" selected="0">
            <x v="3"/>
          </reference>
          <reference field="2" count="1">
            <x v="3"/>
          </reference>
        </references>
      </pivotArea>
    </format>
    <format dxfId="1330">
      <pivotArea dataOnly="0" labelOnly="1" outline="0" fieldPosition="0">
        <references count="2">
          <reference field="1" count="1" selected="0">
            <x v="4"/>
          </reference>
          <reference field="2" count="1">
            <x v="0"/>
          </reference>
        </references>
      </pivotArea>
    </format>
    <format dxfId="1329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"/>
          </reference>
          <reference field="3" count="0"/>
        </references>
      </pivotArea>
    </format>
    <format dxfId="1328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4"/>
          </reference>
          <reference field="3" count="0"/>
        </references>
      </pivotArea>
    </format>
    <format dxfId="1327">
      <pivotArea dataOnly="0" labelOnly="1" outline="0" fieldPosition="0">
        <references count="3">
          <reference field="1" count="1" selected="0">
            <x v="2"/>
          </reference>
          <reference field="2" count="1" selected="0">
            <x v="2"/>
          </reference>
          <reference field="3" count="0"/>
        </references>
      </pivotArea>
    </format>
    <format dxfId="1326">
      <pivotArea dataOnly="0" labelOnly="1" outline="0" fieldPosition="0">
        <references count="3">
          <reference field="1" count="1" selected="0">
            <x v="3"/>
          </reference>
          <reference field="2" count="1" selected="0">
            <x v="3"/>
          </reference>
          <reference field="3" count="0"/>
        </references>
      </pivotArea>
    </format>
    <format dxfId="1325">
      <pivotArea dataOnly="0" labelOnly="1" outline="0" fieldPosition="0">
        <references count="3">
          <reference field="1" count="1" selected="0">
            <x v="4"/>
          </reference>
          <reference field="2" count="1" selected="0">
            <x v="0"/>
          </reference>
          <reference field="3" count="0"/>
        </references>
      </pivotArea>
    </format>
    <format dxfId="1324">
      <pivotArea field="1" type="button" dataOnly="0" labelOnly="1" outline="0" axis="axisRow" fieldPosition="0"/>
    </format>
    <format dxfId="1323">
      <pivotArea dataOnly="0" labelOnly="1" outline="0" fieldPosition="0">
        <references count="1">
          <reference field="1" count="0"/>
        </references>
      </pivotArea>
    </format>
  </formats>
  <pivotTableStyleInfo name="PivotStyleLight3 2 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0A58F5C-EAEE-4D49-98D9-C1BDF501D6C4}" name="Tabela dinâmica3" cacheId="2" applyNumberFormats="0" applyBorderFormats="0" applyFontFormats="0" applyPatternFormats="0" applyAlignmentFormats="0" applyWidthHeightFormats="1" dataCaption="Valores" updatedVersion="7" minRefreshableVersion="3" rowGrandTotals="0" colGrandTotals="0" itemPrintTitles="1" createdVersion="7" indent="0" compact="0" compactData="0" multipleFieldFilters="0">
  <location ref="G17:H20" firstHeaderRow="1" firstDataRow="1" firstDataCol="1"/>
  <pivotFields count="14">
    <pivotField compact="0" numFmtId="167" outline="0" showAll="0" defaultSubtotal="0"/>
    <pivotField compact="0" numFmtId="14" outline="0" showAll="0" defaultSubtotal="0"/>
    <pivotField dataField="1" compact="0" outline="0" showAll="0" defaultSubtotal="0">
      <items count="3">
        <item x="2"/>
        <item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numFmtId="191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axis="axisRow" compact="0" outline="0" showAll="0" defaultSubtotal="0">
      <items count="3">
        <item x="2"/>
        <item x="0"/>
        <item x="1"/>
      </items>
    </pivotField>
    <pivotField compact="0" outline="0" showAll="0" defaultSubtotal="0">
      <items count="3">
        <item x="0"/>
        <item x="1"/>
        <item m="1" x="2"/>
      </items>
    </pivotField>
  </pivotFields>
  <rowFields count="1">
    <field x="12"/>
  </rowFields>
  <rowItems count="3">
    <i>
      <x/>
    </i>
    <i>
      <x v="1"/>
    </i>
    <i>
      <x v="2"/>
    </i>
  </rowItems>
  <colItems count="1">
    <i/>
  </colItems>
  <dataFields count="1">
    <dataField name="TOTAL PRODUTO" fld="2" subtotal="count" baseField="0" baseItem="0"/>
  </dataFields>
  <formats count="16">
    <format dxfId="1294">
      <pivotArea type="all" dataOnly="0" outline="0" fieldPosition="0"/>
    </format>
    <format dxfId="1293">
      <pivotArea outline="0" collapsedLevelsAreSubtotals="1" fieldPosition="0"/>
    </format>
    <format dxfId="1292">
      <pivotArea field="2" type="button" dataOnly="0" labelOnly="1" outline="0"/>
    </format>
    <format dxfId="1291">
      <pivotArea dataOnly="0" labelOnly="1" grandRow="1" outline="0" fieldPosition="0"/>
    </format>
    <format dxfId="1290">
      <pivotArea dataOnly="0" labelOnly="1" outline="0" axis="axisValues" fieldPosition="0"/>
    </format>
    <format dxfId="1289">
      <pivotArea field="12" type="button" dataOnly="0" labelOnly="1" outline="0" axis="axisRow" fieldPosition="0"/>
    </format>
    <format dxfId="1288">
      <pivotArea dataOnly="0" labelOnly="1" outline="0" axis="axisValues" fieldPosition="0"/>
    </format>
    <format dxfId="1287">
      <pivotArea field="12" type="button" dataOnly="0" labelOnly="1" outline="0" axis="axisRow" fieldPosition="0"/>
    </format>
    <format dxfId="1286">
      <pivotArea dataOnly="0" labelOnly="1" outline="0" axis="axisValues" fieldPosition="0"/>
    </format>
    <format dxfId="1285">
      <pivotArea field="12" type="button" dataOnly="0" labelOnly="1" outline="0" axis="axisRow" fieldPosition="0"/>
    </format>
    <format dxfId="1284">
      <pivotArea dataOnly="0" labelOnly="1" outline="0" axis="axisValues" fieldPosition="0"/>
    </format>
    <format dxfId="1283">
      <pivotArea type="all" dataOnly="0" outline="0" fieldPosition="0"/>
    </format>
    <format dxfId="1282">
      <pivotArea outline="0" collapsedLevelsAreSubtotals="1" fieldPosition="0"/>
    </format>
    <format dxfId="1281">
      <pivotArea field="12" type="button" dataOnly="0" labelOnly="1" outline="0" axis="axisRow" fieldPosition="0"/>
    </format>
    <format dxfId="1280">
      <pivotArea dataOnly="0" labelOnly="1" outline="0" fieldPosition="0">
        <references count="1">
          <reference field="12" count="0"/>
        </references>
      </pivotArea>
    </format>
    <format dxfId="1279">
      <pivotArea dataOnly="0" labelOnly="1" outline="0" axis="axisValues" fieldPosition="0"/>
    </format>
  </formats>
  <pivotTableStyleInfo name="PivotStyleLight3 2 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D83E15-5A86-4FC0-A9DD-0C7160857B28}" name="Tabela dinâmica2" cacheId="2" applyNumberFormats="0" applyBorderFormats="0" applyFontFormats="0" applyPatternFormats="0" applyAlignmentFormats="0" applyWidthHeightFormats="1" dataCaption="Valores" updatedVersion="7" minRefreshableVersion="3" rowGrandTotals="0" colGrandTotals="0" itemPrintTitles="1" createdVersion="7" indent="0" compact="0" compactData="0" multipleFieldFilters="0">
  <location ref="A17:D20" firstHeaderRow="1" firstDataRow="1" firstDataCol="3"/>
  <pivotFields count="14">
    <pivotField compact="0" numFmtId="167" outline="0" showAll="0" defaultSubtotal="0"/>
    <pivotField compact="0" numFmtId="14" outline="0" showAll="0" defaultSubtotal="0"/>
    <pivotField axis="axisRow" compact="0" outline="0" showAll="0" sortType="descending" defaultSubtotal="0">
      <items count="3">
        <item x="2"/>
        <item x="1"/>
        <item x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 defaultSubtotal="0"/>
    <pivotField compact="0" outline="0" showAll="0" defaultSubtotal="0"/>
    <pivotField compact="0" outline="0" showAll="0" defaultSubtotal="0"/>
    <pivotField dataField="1" compact="0" numFmtId="191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ubtotalTop="0" showAll="0" defaultSubtotal="0">
      <items count="5">
        <item m="1" x="3"/>
        <item m="1" x="4"/>
        <item x="0"/>
        <item x="1"/>
        <item x="2"/>
      </items>
    </pivotField>
    <pivotField compact="0" outline="0" showAll="0" defaultSubtotal="0">
      <items count="3">
        <item x="2"/>
        <item x="0"/>
        <item x="1"/>
      </items>
    </pivotField>
    <pivotField axis="axisRow" compact="0" outline="0" showAll="0" defaultSubtotal="0">
      <items count="3">
        <item x="0"/>
        <item x="1"/>
        <item m="1" x="2"/>
      </items>
    </pivotField>
  </pivotFields>
  <rowFields count="3">
    <field x="2"/>
    <field x="11"/>
    <field x="13"/>
  </rowFields>
  <rowItems count="3">
    <i>
      <x/>
      <x v="4"/>
      <x v="1"/>
    </i>
    <i>
      <x v="2"/>
      <x v="2"/>
      <x/>
    </i>
    <i>
      <x v="1"/>
      <x v="3"/>
      <x v="1"/>
    </i>
  </rowItems>
  <colItems count="1">
    <i/>
  </colItems>
  <dataFields count="1">
    <dataField name="TOTAL" fld="6" baseField="0" baseItem="0"/>
  </dataFields>
  <formats count="28">
    <format dxfId="1322">
      <pivotArea type="all" dataOnly="0" outline="0" fieldPosition="0"/>
    </format>
    <format dxfId="1321">
      <pivotArea outline="0" collapsedLevelsAreSubtotals="1" fieldPosition="0"/>
    </format>
    <format dxfId="1320">
      <pivotArea field="2" type="button" dataOnly="0" labelOnly="1" outline="0" axis="axisRow" fieldPosition="0"/>
    </format>
    <format dxfId="1319">
      <pivotArea dataOnly="0" labelOnly="1" outline="0" fieldPosition="0">
        <references count="1">
          <reference field="2" count="0"/>
        </references>
      </pivotArea>
    </format>
    <format dxfId="1318">
      <pivotArea dataOnly="0" labelOnly="1" grandRow="1" outline="0" fieldPosition="0"/>
    </format>
    <format dxfId="1317">
      <pivotArea dataOnly="0" labelOnly="1" outline="0" axis="axisValues" fieldPosition="0"/>
    </format>
    <format dxfId="1316">
      <pivotArea field="2" type="button" dataOnly="0" labelOnly="1" outline="0" axis="axisRow" fieldPosition="0"/>
    </format>
    <format dxfId="1315">
      <pivotArea field="11" type="button" dataOnly="0" labelOnly="1" outline="0" axis="axisRow" fieldPosition="1"/>
    </format>
    <format dxfId="1314">
      <pivotArea dataOnly="0" labelOnly="1" outline="0" axis="axisValues" fieldPosition="0"/>
    </format>
    <format dxfId="1313">
      <pivotArea field="2" type="button" dataOnly="0" labelOnly="1" outline="0" axis="axisRow" fieldPosition="0"/>
    </format>
    <format dxfId="1312">
      <pivotArea field="11" type="button" dataOnly="0" labelOnly="1" outline="0" axis="axisRow" fieldPosition="1"/>
    </format>
    <format dxfId="1311">
      <pivotArea dataOnly="0" labelOnly="1" outline="0" axis="axisValues" fieldPosition="0"/>
    </format>
    <format dxfId="1310">
      <pivotArea field="2" type="button" dataOnly="0" labelOnly="1" outline="0" axis="axisRow" fieldPosition="0"/>
    </format>
    <format dxfId="1309">
      <pivotArea field="11" type="button" dataOnly="0" labelOnly="1" outline="0" axis="axisRow" fieldPosition="1"/>
    </format>
    <format dxfId="1308">
      <pivotArea dataOnly="0" labelOnly="1" outline="0" axis="axisValues" fieldPosition="0"/>
    </format>
    <format dxfId="1307">
      <pivotArea type="all" dataOnly="0" outline="0" fieldPosition="0"/>
    </format>
    <format dxfId="1306">
      <pivotArea outline="0" collapsedLevelsAreSubtotals="1" fieldPosition="0"/>
    </format>
    <format dxfId="1305">
      <pivotArea field="2" type="button" dataOnly="0" labelOnly="1" outline="0" axis="axisRow" fieldPosition="0"/>
    </format>
    <format dxfId="1304">
      <pivotArea field="11" type="button" dataOnly="0" labelOnly="1" outline="0" axis="axisRow" fieldPosition="1"/>
    </format>
    <format dxfId="1303">
      <pivotArea field="13" type="button" dataOnly="0" labelOnly="1" outline="0" axis="axisRow" fieldPosition="2"/>
    </format>
    <format dxfId="1302">
      <pivotArea dataOnly="0" labelOnly="1" outline="0" fieldPosition="0">
        <references count="1">
          <reference field="2" count="0"/>
        </references>
      </pivotArea>
    </format>
    <format dxfId="1301">
      <pivotArea dataOnly="0" labelOnly="1" outline="0" fieldPosition="0">
        <references count="2">
          <reference field="2" count="1" selected="0">
            <x v="0"/>
          </reference>
          <reference field="11" count="1">
            <x v="1"/>
          </reference>
        </references>
      </pivotArea>
    </format>
    <format dxfId="1300">
      <pivotArea dataOnly="0" labelOnly="1" outline="0" fieldPosition="0">
        <references count="2">
          <reference field="2" count="1" selected="0">
            <x v="2"/>
          </reference>
          <reference field="11" count="1">
            <x v="2"/>
          </reference>
        </references>
      </pivotArea>
    </format>
    <format dxfId="1299">
      <pivotArea dataOnly="0" labelOnly="1" outline="0" fieldPosition="0">
        <references count="2">
          <reference field="2" count="1" selected="0">
            <x v="1"/>
          </reference>
          <reference field="11" count="1">
            <x v="0"/>
          </reference>
        </references>
      </pivotArea>
    </format>
    <format dxfId="1298">
      <pivotArea dataOnly="0" labelOnly="1" outline="0" fieldPosition="0">
        <references count="3">
          <reference field="2" count="1" selected="0">
            <x v="0"/>
          </reference>
          <reference field="11" count="1" selected="0">
            <x v="1"/>
          </reference>
          <reference field="13" count="1">
            <x v="1"/>
          </reference>
        </references>
      </pivotArea>
    </format>
    <format dxfId="1297">
      <pivotArea dataOnly="0" labelOnly="1" outline="0" fieldPosition="0">
        <references count="3">
          <reference field="2" count="1" selected="0">
            <x v="2"/>
          </reference>
          <reference field="11" count="1" selected="0">
            <x v="2"/>
          </reference>
          <reference field="13" count="1">
            <x v="0"/>
          </reference>
        </references>
      </pivotArea>
    </format>
    <format dxfId="1296">
      <pivotArea dataOnly="0" labelOnly="1" outline="0" fieldPosition="0">
        <references count="3">
          <reference field="2" count="1" selected="0">
            <x v="1"/>
          </reference>
          <reference field="11" count="1" selected="0">
            <x v="0"/>
          </reference>
          <reference field="13" count="1">
            <x v="1"/>
          </reference>
        </references>
      </pivotArea>
    </format>
    <format dxfId="1295">
      <pivotArea dataOnly="0" labelOnly="1" outline="0" axis="axisValues" fieldPosition="0"/>
    </format>
  </formats>
  <pivotTableStyleInfo name="PivotStyleLight3 2 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BA852EA-67D5-449F-907A-9EE2B13B31FE}" name="Tabela dinâmica3" cacheId="0" applyNumberFormats="0" applyBorderFormats="0" applyFontFormats="0" applyPatternFormats="0" applyAlignmentFormats="0" applyWidthHeightFormats="1" dataCaption="Valores" updatedVersion="7" minRefreshableVersion="3" useAutoFormatting="1" rowGrandTotals="0" colGrandTotals="0" itemPrintTitles="1" createdVersion="7" indent="0" outline="1" outlineData="1" multipleFieldFilters="0">
  <location ref="P10:P90" firstHeaderRow="1" firstDataRow="1" firstDataCol="1"/>
  <pivotFields count="5">
    <pivotField numFmtId="179" showAll="0" defaultSubtotal="0"/>
    <pivotField numFmtId="14" showAll="0" defaultSubtotal="0"/>
    <pivotField showAll="0" defaultSubtotal="0"/>
    <pivotField showAll="0" defaultSubtotal="0"/>
    <pivotField axis="axisRow" showAll="0" sortType="ascending" defaultSubtotal="0">
      <items count="80">
        <item x="78"/>
        <item x="37"/>
        <item x="38"/>
        <item x="39"/>
        <item x="6"/>
        <item x="51"/>
        <item x="66"/>
        <item x="57"/>
        <item x="7"/>
        <item x="52"/>
        <item x="19"/>
        <item x="20"/>
        <item x="0"/>
        <item x="21"/>
        <item x="67"/>
        <item x="8"/>
        <item x="22"/>
        <item x="9"/>
        <item x="10"/>
        <item x="11"/>
        <item x="68"/>
        <item x="77"/>
        <item x="65"/>
        <item x="75"/>
        <item x="62"/>
        <item x="12"/>
        <item x="29"/>
        <item x="69"/>
        <item x="1"/>
        <item x="23"/>
        <item x="13"/>
        <item x="64"/>
        <item x="31"/>
        <item x="40"/>
        <item x="41"/>
        <item x="50"/>
        <item x="42"/>
        <item x="70"/>
        <item x="30"/>
        <item x="58"/>
        <item x="24"/>
        <item x="17"/>
        <item x="43"/>
        <item x="76"/>
        <item x="44"/>
        <item x="2"/>
        <item x="14"/>
        <item x="71"/>
        <item x="25"/>
        <item x="26"/>
        <item x="32"/>
        <item x="53"/>
        <item x="47"/>
        <item x="72"/>
        <item x="48"/>
        <item x="49"/>
        <item x="54"/>
        <item x="55"/>
        <item x="4"/>
        <item x="5"/>
        <item x="56"/>
        <item x="73"/>
        <item x="15"/>
        <item x="63"/>
        <item x="59"/>
        <item x="33"/>
        <item x="60"/>
        <item x="61"/>
        <item x="34"/>
        <item x="35"/>
        <item x="18"/>
        <item x="16"/>
        <item x="27"/>
        <item x="45"/>
        <item x="46"/>
        <item x="3"/>
        <item x="28"/>
        <item x="36"/>
        <item x="74"/>
        <item x="79"/>
      </items>
    </pivotField>
  </pivotFields>
  <rowFields count="1">
    <field x="4"/>
  </rowFields>
  <rowItems count="8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2DA3F6-5FB3-4415-8E94-6D043D36EC30}" name="Tabela dinâmica2" cacheId="3" applyNumberFormats="0" applyBorderFormats="0" applyFontFormats="0" applyPatternFormats="0" applyAlignmentFormats="0" applyWidthHeightFormats="1" dataCaption="Valores" errorCaption="0" missingCaption="0" showMissing="0" updatedVersion="7" minRefreshableVersion="3" showDrill="0" rowGrandTotals="0" colGrandTotals="0" itemPrintTitles="1" createdVersion="7" indent="0" compact="0" compactData="0" multipleFieldFilters="0" chartFormat="1">
  <location ref="A13:M62" firstHeaderRow="1" firstDataRow="1" firstDataCol="13"/>
  <pivotFields count="70">
    <pivotField axis="axisRow" compact="0" numFmtId="167" outline="0" showAll="0" defaultSubtotal="0">
      <items count="4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</items>
    </pivotField>
    <pivotField axis="axisRow" compact="0" outline="0" showAll="0" sortType="ascending" defaultSubtotal="0">
      <items count="4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47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6"/>
        <item x="43"/>
        <item x="44"/>
        <item x="45"/>
        <item x="48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1">
        <item x="9"/>
        <item x="6"/>
        <item x="1"/>
        <item x="0"/>
        <item x="2"/>
        <item x="7"/>
        <item x="3"/>
        <item x="4"/>
        <item x="5"/>
        <item x="8"/>
        <item x="10"/>
      </items>
    </pivotField>
    <pivotField axis="axisRow" compact="0" outline="0" showAll="0" defaultSubtotal="0">
      <items count="6">
        <item x="5"/>
        <item x="1"/>
        <item x="4"/>
        <item x="3"/>
        <item x="0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2">
        <item x="1"/>
        <item x="0"/>
      </items>
    </pivotField>
    <pivotField axis="axisRow" compact="0" outline="0" showAll="0" defaultSubtotal="0">
      <items count="1">
        <item x="0"/>
      </items>
    </pivotField>
    <pivotField axis="axisRow" compact="0" outline="0" showAll="0" defaultSubtotal="0">
      <items count="2">
        <item x="1"/>
        <item x="0"/>
      </items>
    </pivotField>
    <pivotField axis="axisRow" compact="0" outline="0" showAll="0" defaultSubtotal="0">
      <items count="6">
        <item x="1"/>
        <item m="1" x="2"/>
        <item m="1" x="3"/>
        <item m="1" x="4"/>
        <item m="1" x="5"/>
        <item x="0"/>
      </items>
    </pivotField>
    <pivotField axis="axisRow" compact="0" outline="0" showAll="0" defaultSubtotal="0">
      <items count="2">
        <item x="1"/>
        <item x="0"/>
      </items>
    </pivotField>
    <pivotField compact="0" outline="0" showAll="0" defaultSubtotal="0"/>
    <pivotField compact="0" outline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compact="0" outline="0" showAll="0" defaultSubtotal="0"/>
    <pivotField axis="axisRow" compact="0" outline="0" showAll="0" defaultSubtotal="0">
      <items count="6">
        <item m="1" x="4"/>
        <item x="0"/>
        <item x="3"/>
        <item m="1" x="5"/>
        <item x="2"/>
        <item x="1"/>
      </items>
    </pivotField>
    <pivotField axis="axisRow" compact="0" numFmtId="14" outline="0" showAll="0" defaultSubtotal="0">
      <items count="2">
        <item x="0"/>
        <item x="1"/>
      </items>
    </pivotField>
    <pivotField compact="0" outline="0" showAll="0" defaultSubtotal="0"/>
    <pivotField compact="0" outline="0" showAll="0" defaultSubtotal="0"/>
    <pivotField name="Proximo Exame" axis="axisRow" compact="0" numFmtId="14" outline="0" showAll="0" defaultSubtotal="0">
      <items count="2">
        <item x="0"/>
        <item x="1"/>
      </items>
    </pivotField>
    <pivotField compact="0" outline="0" showAll="0" defaultSubtotal="0"/>
    <pivotField axis="axisRow" compact="0" outline="0" showAll="0" defaultSubtotal="0">
      <items count="2">
        <item x="0"/>
        <item x="1"/>
      </items>
    </pivotField>
    <pivotField compact="0" outline="0" showAll="0" defaultSubtotal="0"/>
    <pivotField compact="0" outline="0" showAll="0" defaultSubtotal="0">
      <items count="4">
        <item x="0"/>
        <item x="1"/>
        <item x="3"/>
        <item x="2"/>
      </items>
    </pivotField>
    <pivotField compact="0" outline="0" showAll="0" defaultSubtotal="0">
      <items count="3">
        <item x="2"/>
        <item x="0"/>
        <item x="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compact="0" outline="0" subtotalTop="0" showAll="0" defaultSubtotal="0">
      <items count="1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</items>
    </pivotField>
  </pivotFields>
  <rowFields count="13">
    <field x="0"/>
    <field x="1"/>
    <field x="26"/>
    <field x="27"/>
    <field x="33"/>
    <field x="34"/>
    <field x="35"/>
    <field x="36"/>
    <field x="37"/>
    <field x="41"/>
    <field x="42"/>
    <field x="45"/>
    <field x="47"/>
  </rowFields>
  <rowItems count="49">
    <i>
      <x/>
      <x/>
      <x v="3"/>
      <x v="4"/>
      <x v="1"/>
      <x/>
      <x v="1"/>
      <x v="5"/>
      <x v="1"/>
      <x v="1"/>
      <x/>
      <x/>
      <x/>
    </i>
    <i>
      <x v="1"/>
      <x v="1"/>
      <x v="2"/>
      <x v="1"/>
      <x/>
      <x/>
      <x/>
      <x/>
      <x/>
      <x v="1"/>
      <x/>
      <x/>
      <x/>
    </i>
    <i>
      <x v="2"/>
      <x v="2"/>
      <x v="3"/>
      <x v="4"/>
      <x/>
      <x/>
      <x/>
      <x/>
      <x/>
      <x v="5"/>
      <x/>
      <x/>
      <x/>
    </i>
    <i>
      <x v="3"/>
      <x v="3"/>
      <x v="4"/>
      <x v="4"/>
      <x/>
      <x/>
      <x/>
      <x/>
      <x/>
      <x v="1"/>
      <x/>
      <x/>
      <x/>
    </i>
    <i>
      <x v="4"/>
      <x v="4"/>
      <x v="6"/>
      <x v="1"/>
      <x/>
      <x/>
      <x/>
      <x/>
      <x/>
      <x v="4"/>
      <x/>
      <x/>
      <x/>
    </i>
    <i>
      <x v="5"/>
      <x v="5"/>
      <x v="7"/>
      <x v="4"/>
      <x/>
      <x/>
      <x/>
      <x/>
      <x/>
      <x v="1"/>
      <x/>
      <x/>
      <x/>
    </i>
    <i>
      <x v="6"/>
      <x v="6"/>
      <x v="3"/>
      <x v="4"/>
      <x/>
      <x/>
      <x/>
      <x/>
      <x/>
      <x v="1"/>
      <x/>
      <x/>
      <x/>
    </i>
    <i>
      <x v="7"/>
      <x v="7"/>
      <x v="3"/>
      <x v="4"/>
      <x/>
      <x/>
      <x/>
      <x/>
      <x/>
      <x v="1"/>
      <x/>
      <x/>
      <x/>
    </i>
    <i>
      <x v="8"/>
      <x v="8"/>
      <x v="3"/>
      <x v="4"/>
      <x/>
      <x/>
      <x/>
      <x/>
      <x/>
      <x v="1"/>
      <x/>
      <x/>
      <x/>
    </i>
    <i>
      <x v="9"/>
      <x v="9"/>
      <x v="3"/>
      <x v="4"/>
      <x/>
      <x/>
      <x/>
      <x/>
      <x/>
      <x v="2"/>
      <x/>
      <x/>
      <x/>
    </i>
    <i>
      <x v="10"/>
      <x v="10"/>
      <x v="7"/>
      <x v="4"/>
      <x/>
      <x/>
      <x/>
      <x/>
      <x/>
      <x v="1"/>
      <x/>
      <x/>
      <x/>
    </i>
    <i>
      <x v="11"/>
      <x v="11"/>
      <x v="3"/>
      <x v="4"/>
      <x/>
      <x/>
      <x/>
      <x/>
      <x/>
      <x v="1"/>
      <x/>
      <x/>
      <x/>
    </i>
    <i>
      <x v="12"/>
      <x v="12"/>
      <x v="3"/>
      <x v="4"/>
      <x/>
      <x/>
      <x/>
      <x/>
      <x/>
      <x v="1"/>
      <x/>
      <x/>
      <x/>
    </i>
    <i>
      <x v="13"/>
      <x v="13"/>
      <x v="3"/>
      <x v="4"/>
      <x/>
      <x/>
      <x/>
      <x/>
      <x/>
      <x v="1"/>
      <x/>
      <x/>
      <x/>
    </i>
    <i>
      <x v="14"/>
      <x v="14"/>
      <x v="8"/>
      <x v="5"/>
      <x/>
      <x/>
      <x/>
      <x/>
      <x/>
      <x v="1"/>
      <x/>
      <x/>
      <x/>
    </i>
    <i>
      <x v="15"/>
      <x v="15"/>
      <x v="7"/>
      <x v="4"/>
      <x/>
      <x/>
      <x/>
      <x/>
      <x/>
      <x v="1"/>
      <x/>
      <x/>
      <x/>
    </i>
    <i>
      <x v="16"/>
      <x v="16"/>
      <x v="2"/>
      <x v="1"/>
      <x/>
      <x/>
      <x/>
      <x/>
      <x/>
      <x v="1"/>
      <x/>
      <x/>
      <x/>
    </i>
    <i>
      <x v="17"/>
      <x v="17"/>
      <x v="4"/>
      <x v="4"/>
      <x/>
      <x/>
      <x/>
      <x/>
      <x/>
      <x v="1"/>
      <x/>
      <x/>
      <x/>
    </i>
    <i>
      <x v="18"/>
      <x v="18"/>
      <x v="1"/>
      <x v="3"/>
      <x/>
      <x/>
      <x/>
      <x/>
      <x/>
      <x v="1"/>
      <x/>
      <x/>
      <x/>
    </i>
    <i>
      <x v="19"/>
      <x v="19"/>
      <x v="5"/>
      <x v="4"/>
      <x/>
      <x/>
      <x/>
      <x/>
      <x/>
      <x v="1"/>
      <x/>
      <x/>
      <x/>
    </i>
    <i>
      <x v="20"/>
      <x v="20"/>
      <x v="3"/>
      <x v="4"/>
      <x/>
      <x/>
      <x/>
      <x/>
      <x/>
      <x v="1"/>
      <x/>
      <x/>
      <x/>
    </i>
    <i>
      <x v="21"/>
      <x v="21"/>
      <x v="5"/>
      <x v="4"/>
      <x/>
      <x/>
      <x/>
      <x/>
      <x/>
      <x v="1"/>
      <x/>
      <x/>
      <x/>
    </i>
    <i>
      <x v="22"/>
      <x v="22"/>
      <x v="3"/>
      <x v="4"/>
      <x/>
      <x/>
      <x/>
      <x/>
      <x/>
      <x v="1"/>
      <x/>
      <x/>
      <x/>
    </i>
    <i>
      <x v="23"/>
      <x v="23"/>
      <x v="3"/>
      <x v="4"/>
      <x/>
      <x/>
      <x/>
      <x/>
      <x/>
      <x v="1"/>
      <x/>
      <x/>
      <x/>
    </i>
    <i>
      <x v="24"/>
      <x v="24"/>
      <x v="3"/>
      <x v="4"/>
      <x/>
      <x/>
      <x/>
      <x/>
      <x/>
      <x v="1"/>
      <x/>
      <x/>
      <x/>
    </i>
    <i>
      <x v="25"/>
      <x v="25"/>
      <x v="7"/>
      <x v="4"/>
      <x/>
      <x/>
      <x/>
      <x/>
      <x/>
      <x v="1"/>
      <x/>
      <x/>
      <x/>
    </i>
    <i>
      <x v="26"/>
      <x v="27"/>
      <x v="7"/>
      <x v="4"/>
      <x/>
      <x/>
      <x/>
      <x/>
      <x/>
      <x v="1"/>
      <x/>
      <x/>
      <x/>
    </i>
    <i>
      <x v="27"/>
      <x v="28"/>
      <x v="2"/>
      <x v="1"/>
      <x/>
      <x/>
      <x/>
      <x/>
      <x/>
      <x v="1"/>
      <x/>
      <x/>
      <x/>
    </i>
    <i>
      <x v="28"/>
      <x v="29"/>
      <x v="9"/>
      <x v="1"/>
      <x/>
      <x/>
      <x/>
      <x/>
      <x/>
      <x v="1"/>
      <x/>
      <x/>
      <x/>
    </i>
    <i>
      <x v="29"/>
      <x v="30"/>
      <x v="3"/>
      <x v="4"/>
      <x/>
      <x/>
      <x/>
      <x/>
      <x/>
      <x v="1"/>
      <x/>
      <x/>
      <x/>
    </i>
    <i>
      <x v="30"/>
      <x v="31"/>
      <x v="7"/>
      <x v="4"/>
      <x/>
      <x/>
      <x/>
      <x/>
      <x/>
      <x v="1"/>
      <x/>
      <x/>
      <x/>
    </i>
    <i>
      <x v="31"/>
      <x v="32"/>
      <x v="3"/>
      <x v="4"/>
      <x/>
      <x/>
      <x/>
      <x/>
      <x/>
      <x v="1"/>
      <x/>
      <x/>
      <x/>
    </i>
    <i>
      <x v="32"/>
      <x v="33"/>
      <x v="7"/>
      <x v="4"/>
      <x/>
      <x/>
      <x/>
      <x/>
      <x/>
      <x v="1"/>
      <x/>
      <x/>
      <x/>
    </i>
    <i>
      <x v="33"/>
      <x v="34"/>
      <x/>
      <x v="2"/>
      <x/>
      <x/>
      <x/>
      <x/>
      <x/>
      <x v="1"/>
      <x/>
      <x/>
      <x/>
    </i>
    <i>
      <x v="34"/>
      <x v="35"/>
      <x v="3"/>
      <x v="4"/>
      <x/>
      <x/>
      <x/>
      <x/>
      <x/>
      <x v="1"/>
      <x/>
      <x/>
      <x/>
    </i>
    <i>
      <x v="35"/>
      <x v="36"/>
      <x v="3"/>
      <x v="4"/>
      <x/>
      <x/>
      <x/>
      <x/>
      <x/>
      <x v="1"/>
      <x/>
      <x/>
      <x/>
    </i>
    <i>
      <x v="36"/>
      <x v="37"/>
      <x v="7"/>
      <x v="4"/>
      <x/>
      <x/>
      <x/>
      <x/>
      <x/>
      <x v="1"/>
      <x/>
      <x/>
      <x/>
    </i>
    <i>
      <x v="37"/>
      <x v="38"/>
      <x v="2"/>
      <x v="1"/>
      <x/>
      <x/>
      <x/>
      <x/>
      <x/>
      <x v="1"/>
      <x/>
      <x/>
      <x/>
    </i>
    <i>
      <x v="38"/>
      <x v="39"/>
      <x v="3"/>
      <x v="4"/>
      <x/>
      <x/>
      <x/>
      <x/>
      <x/>
      <x v="1"/>
      <x/>
      <x/>
      <x/>
    </i>
    <i>
      <x v="39"/>
      <x v="40"/>
      <x v="3"/>
      <x v="4"/>
      <x/>
      <x/>
      <x/>
      <x/>
      <x/>
      <x v="1"/>
      <x/>
      <x/>
      <x/>
    </i>
    <i>
      <x v="40"/>
      <x v="41"/>
      <x v="3"/>
      <x v="4"/>
      <x/>
      <x/>
      <x/>
      <x/>
      <x/>
      <x v="1"/>
      <x/>
      <x/>
      <x/>
    </i>
    <i>
      <x v="41"/>
      <x v="42"/>
      <x v="2"/>
      <x v="1"/>
      <x/>
      <x/>
      <x/>
      <x/>
      <x/>
      <x v="1"/>
      <x/>
      <x/>
      <x/>
    </i>
    <i>
      <x v="42"/>
      <x v="43"/>
      <x v="7"/>
      <x v="4"/>
      <x/>
      <x/>
      <x/>
      <x/>
      <x/>
      <x v="1"/>
      <x/>
      <x/>
      <x/>
    </i>
    <i>
      <x v="43"/>
      <x v="45"/>
      <x/>
      <x v="2"/>
      <x/>
      <x/>
      <x/>
      <x/>
      <x/>
      <x v="1"/>
      <x/>
      <x/>
      <x/>
    </i>
    <i>
      <x v="44"/>
      <x v="46"/>
      <x v="3"/>
      <x v="4"/>
      <x/>
      <x/>
      <x/>
      <x/>
      <x/>
      <x v="1"/>
      <x/>
      <x/>
      <x/>
    </i>
    <i>
      <x v="45"/>
      <x v="47"/>
      <x v="3"/>
      <x v="4"/>
      <x/>
      <x/>
      <x/>
      <x/>
      <x/>
      <x v="1"/>
      <x/>
      <x/>
      <x/>
    </i>
    <i>
      <x v="46"/>
      <x v="44"/>
      <x v="3"/>
      <x v="4"/>
      <x/>
      <x/>
      <x/>
      <x/>
      <x/>
      <x v="1"/>
      <x/>
      <x/>
      <x/>
    </i>
    <i>
      <x v="47"/>
      <x v="26"/>
      <x v="3"/>
      <x v="4"/>
      <x/>
      <x/>
      <x/>
      <x/>
      <x/>
      <x v="1"/>
      <x/>
      <x/>
      <x/>
    </i>
    <i>
      <x v="48"/>
      <x v="48"/>
      <x v="10"/>
      <x/>
      <x/>
      <x/>
      <x/>
      <x/>
      <x/>
      <x v="2"/>
      <x v="1"/>
      <x v="1"/>
      <x v="1"/>
    </i>
  </rowItems>
  <colItems count="1">
    <i/>
  </colItems>
  <formats count="206">
    <format dxfId="1111">
      <pivotArea type="all" dataOnly="0" outline="0" fieldPosition="0"/>
    </format>
    <format dxfId="1110">
      <pivotArea field="0" type="button" dataOnly="0" labelOnly="1" outline="0" axis="axisRow" fieldPosition="0"/>
    </format>
    <format dxfId="1109">
      <pivotArea field="1" type="button" dataOnly="0" labelOnly="1" outline="0" axis="axisRow" fieldPosition="1"/>
    </format>
    <format dxfId="1108">
      <pivotArea field="26" type="button" dataOnly="0" labelOnly="1" outline="0" axis="axisRow" fieldPosition="2"/>
    </format>
    <format dxfId="1107">
      <pivotArea field="27" type="button" dataOnly="0" labelOnly="1" outline="0" axis="axisRow" fieldPosition="3"/>
    </format>
    <format dxfId="1106">
      <pivotArea field="33" type="button" dataOnly="0" labelOnly="1" outline="0" axis="axisRow" fieldPosition="4"/>
    </format>
    <format dxfId="1105">
      <pivotArea field="34" type="button" dataOnly="0" labelOnly="1" outline="0" axis="axisRow" fieldPosition="5"/>
    </format>
    <format dxfId="1104">
      <pivotArea field="35" type="button" dataOnly="0" labelOnly="1" outline="0" axis="axisRow" fieldPosition="6"/>
    </format>
    <format dxfId="1103">
      <pivotArea field="36" type="button" dataOnly="0" labelOnly="1" outline="0" axis="axisRow" fieldPosition="7"/>
    </format>
    <format dxfId="1102">
      <pivotArea field="37" type="button" dataOnly="0" labelOnly="1" outline="0" axis="axisRow" fieldPosition="8"/>
    </format>
    <format dxfId="1101">
      <pivotArea field="41" type="button" dataOnly="0" labelOnly="1" outline="0" axis="axisRow" fieldPosition="9"/>
    </format>
    <format dxfId="1100">
      <pivotArea field="42" type="button" dataOnly="0" labelOnly="1" outline="0" axis="axisRow" fieldPosition="10"/>
    </format>
    <format dxfId="1099">
      <pivotArea field="45" type="button" dataOnly="0" labelOnly="1" outline="0" axis="axisRow" fieldPosition="11"/>
    </format>
    <format dxfId="1098">
      <pivotArea field="47" type="button" dataOnly="0" labelOnly="1" outline="0" axis="axisRow" fieldPosition="12"/>
    </format>
    <format dxfId="1097">
      <pivotArea dataOnly="0" labelOnly="1" outline="0" fieldPosition="0">
        <references count="1">
          <reference field="0" count="0"/>
        </references>
      </pivotArea>
    </format>
    <format dxfId="1096">
      <pivotArea dataOnly="0" labelOnly="1" outline="0" fieldPosition="0">
        <references count="2">
          <reference field="0" count="1" selected="0">
            <x v="0"/>
          </reference>
          <reference field="1" count="1">
            <x v="0"/>
          </reference>
        </references>
      </pivotArea>
    </format>
    <format dxfId="1095">
      <pivotArea dataOnly="0" labelOnly="1" outline="0" fieldPosition="0">
        <references count="2">
          <reference field="0" count="1" selected="0">
            <x v="1"/>
          </reference>
          <reference field="1" count="1">
            <x v="1"/>
          </reference>
        </references>
      </pivotArea>
    </format>
    <format dxfId="1094">
      <pivotArea dataOnly="0" labelOnly="1" outline="0" fieldPosition="0">
        <references count="2">
          <reference field="0" count="1" selected="0">
            <x v="2"/>
          </reference>
          <reference field="1" count="1">
            <x v="2"/>
          </reference>
        </references>
      </pivotArea>
    </format>
    <format dxfId="1093">
      <pivotArea dataOnly="0" labelOnly="1" outline="0" fieldPosition="0">
        <references count="2">
          <reference field="0" count="1" selected="0">
            <x v="3"/>
          </reference>
          <reference field="1" count="1">
            <x v="3"/>
          </reference>
        </references>
      </pivotArea>
    </format>
    <format dxfId="1092">
      <pivotArea dataOnly="0" labelOnly="1" outline="0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1091">
      <pivotArea dataOnly="0" labelOnly="1" outline="0" fieldPosition="0">
        <references count="2">
          <reference field="0" count="1" selected="0">
            <x v="5"/>
          </reference>
          <reference field="1" count="1">
            <x v="5"/>
          </reference>
        </references>
      </pivotArea>
    </format>
    <format dxfId="1090">
      <pivotArea dataOnly="0" labelOnly="1" outline="0" fieldPosition="0">
        <references count="2">
          <reference field="0" count="1" selected="0">
            <x v="6"/>
          </reference>
          <reference field="1" count="1">
            <x v="6"/>
          </reference>
        </references>
      </pivotArea>
    </format>
    <format dxfId="1089">
      <pivotArea dataOnly="0" labelOnly="1" outline="0" fieldPosition="0">
        <references count="2">
          <reference field="0" count="1" selected="0">
            <x v="7"/>
          </reference>
          <reference field="1" count="1">
            <x v="7"/>
          </reference>
        </references>
      </pivotArea>
    </format>
    <format dxfId="1088">
      <pivotArea dataOnly="0" labelOnly="1" outline="0" fieldPosition="0">
        <references count="2">
          <reference field="0" count="1" selected="0">
            <x v="8"/>
          </reference>
          <reference field="1" count="1">
            <x v="8"/>
          </reference>
        </references>
      </pivotArea>
    </format>
    <format dxfId="1087">
      <pivotArea dataOnly="0" labelOnly="1" outline="0" fieldPosition="0">
        <references count="2">
          <reference field="0" count="1" selected="0">
            <x v="9"/>
          </reference>
          <reference field="1" count="1">
            <x v="9"/>
          </reference>
        </references>
      </pivotArea>
    </format>
    <format dxfId="1086">
      <pivotArea dataOnly="0" labelOnly="1" outline="0" fieldPosition="0">
        <references count="2">
          <reference field="0" count="1" selected="0">
            <x v="10"/>
          </reference>
          <reference field="1" count="1">
            <x v="10"/>
          </reference>
        </references>
      </pivotArea>
    </format>
    <format dxfId="1085">
      <pivotArea dataOnly="0" labelOnly="1" outline="0" fieldPosition="0">
        <references count="2">
          <reference field="0" count="1" selected="0">
            <x v="11"/>
          </reference>
          <reference field="1" count="1">
            <x v="11"/>
          </reference>
        </references>
      </pivotArea>
    </format>
    <format dxfId="1084">
      <pivotArea dataOnly="0" labelOnly="1" outline="0" fieldPosition="0">
        <references count="2">
          <reference field="0" count="1" selected="0">
            <x v="12"/>
          </reference>
          <reference field="1" count="1">
            <x v="12"/>
          </reference>
        </references>
      </pivotArea>
    </format>
    <format dxfId="1083">
      <pivotArea dataOnly="0" labelOnly="1" outline="0" fieldPosition="0">
        <references count="2">
          <reference field="0" count="1" selected="0">
            <x v="13"/>
          </reference>
          <reference field="1" count="1">
            <x v="13"/>
          </reference>
        </references>
      </pivotArea>
    </format>
    <format dxfId="1082">
      <pivotArea dataOnly="0" labelOnly="1" outline="0" fieldPosition="0">
        <references count="2">
          <reference field="0" count="1" selected="0">
            <x v="14"/>
          </reference>
          <reference field="1" count="1">
            <x v="14"/>
          </reference>
        </references>
      </pivotArea>
    </format>
    <format dxfId="1081">
      <pivotArea dataOnly="0" labelOnly="1" outline="0" fieldPosition="0">
        <references count="2">
          <reference field="0" count="1" selected="0">
            <x v="15"/>
          </reference>
          <reference field="1" count="1">
            <x v="15"/>
          </reference>
        </references>
      </pivotArea>
    </format>
    <format dxfId="1080">
      <pivotArea dataOnly="0" labelOnly="1" outline="0" fieldPosition="0">
        <references count="2">
          <reference field="0" count="1" selected="0">
            <x v="16"/>
          </reference>
          <reference field="1" count="1">
            <x v="16"/>
          </reference>
        </references>
      </pivotArea>
    </format>
    <format dxfId="1079">
      <pivotArea dataOnly="0" labelOnly="1" outline="0" fieldPosition="0">
        <references count="2">
          <reference field="0" count="1" selected="0">
            <x v="17"/>
          </reference>
          <reference field="1" count="1">
            <x v="17"/>
          </reference>
        </references>
      </pivotArea>
    </format>
    <format dxfId="1078">
      <pivotArea dataOnly="0" labelOnly="1" outline="0" fieldPosition="0">
        <references count="2">
          <reference field="0" count="1" selected="0">
            <x v="18"/>
          </reference>
          <reference field="1" count="1">
            <x v="18"/>
          </reference>
        </references>
      </pivotArea>
    </format>
    <format dxfId="1077">
      <pivotArea dataOnly="0" labelOnly="1" outline="0" fieldPosition="0">
        <references count="2">
          <reference field="0" count="1" selected="0">
            <x v="19"/>
          </reference>
          <reference field="1" count="1">
            <x v="19"/>
          </reference>
        </references>
      </pivotArea>
    </format>
    <format dxfId="1076">
      <pivotArea dataOnly="0" labelOnly="1" outline="0" fieldPosition="0">
        <references count="2">
          <reference field="0" count="1" selected="0">
            <x v="20"/>
          </reference>
          <reference field="1" count="1">
            <x v="20"/>
          </reference>
        </references>
      </pivotArea>
    </format>
    <format dxfId="1075">
      <pivotArea dataOnly="0" labelOnly="1" outline="0" fieldPosition="0">
        <references count="2">
          <reference field="0" count="1" selected="0">
            <x v="21"/>
          </reference>
          <reference field="1" count="1">
            <x v="21"/>
          </reference>
        </references>
      </pivotArea>
    </format>
    <format dxfId="1074">
      <pivotArea dataOnly="0" labelOnly="1" outline="0" fieldPosition="0">
        <references count="2">
          <reference field="0" count="1" selected="0">
            <x v="22"/>
          </reference>
          <reference field="1" count="1">
            <x v="22"/>
          </reference>
        </references>
      </pivotArea>
    </format>
    <format dxfId="1073">
      <pivotArea dataOnly="0" labelOnly="1" outline="0" fieldPosition="0">
        <references count="2">
          <reference field="0" count="1" selected="0">
            <x v="23"/>
          </reference>
          <reference field="1" count="1">
            <x v="23"/>
          </reference>
        </references>
      </pivotArea>
    </format>
    <format dxfId="1072">
      <pivotArea dataOnly="0" labelOnly="1" outline="0" fieldPosition="0">
        <references count="2">
          <reference field="0" count="1" selected="0">
            <x v="24"/>
          </reference>
          <reference field="1" count="1">
            <x v="24"/>
          </reference>
        </references>
      </pivotArea>
    </format>
    <format dxfId="1071">
      <pivotArea dataOnly="0" labelOnly="1" outline="0" fieldPosition="0">
        <references count="2">
          <reference field="0" count="1" selected="0">
            <x v="25"/>
          </reference>
          <reference field="1" count="1">
            <x v="25"/>
          </reference>
        </references>
      </pivotArea>
    </format>
    <format dxfId="1070">
      <pivotArea dataOnly="0" labelOnly="1" outline="0" fieldPosition="0">
        <references count="2">
          <reference field="0" count="1" selected="0">
            <x v="26"/>
          </reference>
          <reference field="1" count="1">
            <x v="27"/>
          </reference>
        </references>
      </pivotArea>
    </format>
    <format dxfId="1069">
      <pivotArea dataOnly="0" labelOnly="1" outline="0" fieldPosition="0">
        <references count="2">
          <reference field="0" count="1" selected="0">
            <x v="27"/>
          </reference>
          <reference field="1" count="1">
            <x v="28"/>
          </reference>
        </references>
      </pivotArea>
    </format>
    <format dxfId="1068">
      <pivotArea dataOnly="0" labelOnly="1" outline="0" fieldPosition="0">
        <references count="2">
          <reference field="0" count="1" selected="0">
            <x v="28"/>
          </reference>
          <reference field="1" count="1">
            <x v="29"/>
          </reference>
        </references>
      </pivotArea>
    </format>
    <format dxfId="1067">
      <pivotArea dataOnly="0" labelOnly="1" outline="0" fieldPosition="0">
        <references count="2">
          <reference field="0" count="1" selected="0">
            <x v="29"/>
          </reference>
          <reference field="1" count="1">
            <x v="30"/>
          </reference>
        </references>
      </pivotArea>
    </format>
    <format dxfId="1066">
      <pivotArea dataOnly="0" labelOnly="1" outline="0" fieldPosition="0">
        <references count="2">
          <reference field="0" count="1" selected="0">
            <x v="30"/>
          </reference>
          <reference field="1" count="1">
            <x v="31"/>
          </reference>
        </references>
      </pivotArea>
    </format>
    <format dxfId="1065">
      <pivotArea dataOnly="0" labelOnly="1" outline="0" fieldPosition="0">
        <references count="2">
          <reference field="0" count="1" selected="0">
            <x v="31"/>
          </reference>
          <reference field="1" count="1">
            <x v="32"/>
          </reference>
        </references>
      </pivotArea>
    </format>
    <format dxfId="1064">
      <pivotArea dataOnly="0" labelOnly="1" outline="0" fieldPosition="0">
        <references count="2">
          <reference field="0" count="1" selected="0">
            <x v="32"/>
          </reference>
          <reference field="1" count="1">
            <x v="33"/>
          </reference>
        </references>
      </pivotArea>
    </format>
    <format dxfId="1063">
      <pivotArea dataOnly="0" labelOnly="1" outline="0" fieldPosition="0">
        <references count="2">
          <reference field="0" count="1" selected="0">
            <x v="33"/>
          </reference>
          <reference field="1" count="1">
            <x v="34"/>
          </reference>
        </references>
      </pivotArea>
    </format>
    <format dxfId="1062">
      <pivotArea dataOnly="0" labelOnly="1" outline="0" fieldPosition="0">
        <references count="2">
          <reference field="0" count="1" selected="0">
            <x v="34"/>
          </reference>
          <reference field="1" count="1">
            <x v="35"/>
          </reference>
        </references>
      </pivotArea>
    </format>
    <format dxfId="1061">
      <pivotArea dataOnly="0" labelOnly="1" outline="0" fieldPosition="0">
        <references count="2">
          <reference field="0" count="1" selected="0">
            <x v="35"/>
          </reference>
          <reference field="1" count="1">
            <x v="36"/>
          </reference>
        </references>
      </pivotArea>
    </format>
    <format dxfId="1060">
      <pivotArea dataOnly="0" labelOnly="1" outline="0" fieldPosition="0">
        <references count="2">
          <reference field="0" count="1" selected="0">
            <x v="36"/>
          </reference>
          <reference field="1" count="1">
            <x v="37"/>
          </reference>
        </references>
      </pivotArea>
    </format>
    <format dxfId="1059">
      <pivotArea dataOnly="0" labelOnly="1" outline="0" fieldPosition="0">
        <references count="2">
          <reference field="0" count="1" selected="0">
            <x v="37"/>
          </reference>
          <reference field="1" count="1">
            <x v="38"/>
          </reference>
        </references>
      </pivotArea>
    </format>
    <format dxfId="1058">
      <pivotArea dataOnly="0" labelOnly="1" outline="0" fieldPosition="0">
        <references count="2">
          <reference field="0" count="1" selected="0">
            <x v="38"/>
          </reference>
          <reference field="1" count="1">
            <x v="39"/>
          </reference>
        </references>
      </pivotArea>
    </format>
    <format dxfId="1057">
      <pivotArea dataOnly="0" labelOnly="1" outline="0" fieldPosition="0">
        <references count="2">
          <reference field="0" count="1" selected="0">
            <x v="39"/>
          </reference>
          <reference field="1" count="1">
            <x v="40"/>
          </reference>
        </references>
      </pivotArea>
    </format>
    <format dxfId="1056">
      <pivotArea dataOnly="0" labelOnly="1" outline="0" fieldPosition="0">
        <references count="2">
          <reference field="0" count="1" selected="0">
            <x v="40"/>
          </reference>
          <reference field="1" count="1">
            <x v="41"/>
          </reference>
        </references>
      </pivotArea>
    </format>
    <format dxfId="1055">
      <pivotArea dataOnly="0" labelOnly="1" outline="0" fieldPosition="0">
        <references count="2">
          <reference field="0" count="1" selected="0">
            <x v="41"/>
          </reference>
          <reference field="1" count="1">
            <x v="42"/>
          </reference>
        </references>
      </pivotArea>
    </format>
    <format dxfId="1054">
      <pivotArea dataOnly="0" labelOnly="1" outline="0" fieldPosition="0">
        <references count="2">
          <reference field="0" count="1" selected="0">
            <x v="42"/>
          </reference>
          <reference field="1" count="1">
            <x v="43"/>
          </reference>
        </references>
      </pivotArea>
    </format>
    <format dxfId="1053">
      <pivotArea dataOnly="0" labelOnly="1" outline="0" fieldPosition="0">
        <references count="2">
          <reference field="0" count="1" selected="0">
            <x v="43"/>
          </reference>
          <reference field="1" count="1">
            <x v="45"/>
          </reference>
        </references>
      </pivotArea>
    </format>
    <format dxfId="1052">
      <pivotArea dataOnly="0" labelOnly="1" outline="0" fieldPosition="0">
        <references count="2">
          <reference field="0" count="1" selected="0">
            <x v="44"/>
          </reference>
          <reference field="1" count="1">
            <x v="46"/>
          </reference>
        </references>
      </pivotArea>
    </format>
    <format dxfId="1051">
      <pivotArea dataOnly="0" labelOnly="1" outline="0" fieldPosition="0">
        <references count="2">
          <reference field="0" count="1" selected="0">
            <x v="45"/>
          </reference>
          <reference field="1" count="1">
            <x v="47"/>
          </reference>
        </references>
      </pivotArea>
    </format>
    <format dxfId="1050">
      <pivotArea dataOnly="0" labelOnly="1" outline="0" fieldPosition="0">
        <references count="2">
          <reference field="0" count="1" selected="0">
            <x v="46"/>
          </reference>
          <reference field="1" count="1">
            <x v="44"/>
          </reference>
        </references>
      </pivotArea>
    </format>
    <format dxfId="1049">
      <pivotArea dataOnly="0" labelOnly="1" outline="0" fieldPosition="0">
        <references count="2">
          <reference field="0" count="1" selected="0">
            <x v="47"/>
          </reference>
          <reference field="1" count="1">
            <x v="26"/>
          </reference>
        </references>
      </pivotArea>
    </format>
    <format dxfId="1048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0"/>
          </reference>
          <reference field="26" count="1">
            <x v="3"/>
          </reference>
        </references>
      </pivotArea>
    </format>
    <format dxfId="1047">
      <pivotArea dataOnly="0" labelOnly="1" outline="0" fieldPosition="0">
        <references count="3">
          <reference field="0" count="1" selected="0">
            <x v="1"/>
          </reference>
          <reference field="1" count="1" selected="0">
            <x v="1"/>
          </reference>
          <reference field="26" count="1">
            <x v="2"/>
          </reference>
        </references>
      </pivotArea>
    </format>
    <format dxfId="1046">
      <pivotArea dataOnly="0" labelOnly="1" outline="0" fieldPosition="0">
        <references count="3">
          <reference field="0" count="1" selected="0">
            <x v="2"/>
          </reference>
          <reference field="1" count="1" selected="0">
            <x v="2"/>
          </reference>
          <reference field="26" count="1">
            <x v="3"/>
          </reference>
        </references>
      </pivotArea>
    </format>
    <format dxfId="1045">
      <pivotArea dataOnly="0" labelOnly="1" outline="0" fieldPosition="0">
        <references count="3">
          <reference field="0" count="1" selected="0">
            <x v="3"/>
          </reference>
          <reference field="1" count="1" selected="0">
            <x v="3"/>
          </reference>
          <reference field="26" count="1">
            <x v="4"/>
          </reference>
        </references>
      </pivotArea>
    </format>
    <format dxfId="1044">
      <pivotArea dataOnly="0" labelOnly="1" outline="0" fieldPosition="0">
        <references count="3">
          <reference field="0" count="1" selected="0">
            <x v="4"/>
          </reference>
          <reference field="1" count="1" selected="0">
            <x v="4"/>
          </reference>
          <reference field="26" count="1">
            <x v="6"/>
          </reference>
        </references>
      </pivotArea>
    </format>
    <format dxfId="1043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5"/>
          </reference>
          <reference field="26" count="1">
            <x v="7"/>
          </reference>
        </references>
      </pivotArea>
    </format>
    <format dxfId="1042">
      <pivotArea dataOnly="0" labelOnly="1" outline="0" fieldPosition="0">
        <references count="3">
          <reference field="0" count="1" selected="0">
            <x v="6"/>
          </reference>
          <reference field="1" count="1" selected="0">
            <x v="6"/>
          </reference>
          <reference field="26" count="1">
            <x v="3"/>
          </reference>
        </references>
      </pivotArea>
    </format>
    <format dxfId="1041">
      <pivotArea dataOnly="0" labelOnly="1" outline="0" fieldPosition="0">
        <references count="3">
          <reference field="0" count="1" selected="0">
            <x v="10"/>
          </reference>
          <reference field="1" count="1" selected="0">
            <x v="10"/>
          </reference>
          <reference field="26" count="1">
            <x v="7"/>
          </reference>
        </references>
      </pivotArea>
    </format>
    <format dxfId="1040">
      <pivotArea dataOnly="0" labelOnly="1" outline="0" fieldPosition="0">
        <references count="3">
          <reference field="0" count="1" selected="0">
            <x v="11"/>
          </reference>
          <reference field="1" count="1" selected="0">
            <x v="11"/>
          </reference>
          <reference field="26" count="1">
            <x v="3"/>
          </reference>
        </references>
      </pivotArea>
    </format>
    <format dxfId="1039">
      <pivotArea dataOnly="0" labelOnly="1" outline="0" fieldPosition="0">
        <references count="3">
          <reference field="0" count="1" selected="0">
            <x v="14"/>
          </reference>
          <reference field="1" count="1" selected="0">
            <x v="14"/>
          </reference>
          <reference field="26" count="1">
            <x v="8"/>
          </reference>
        </references>
      </pivotArea>
    </format>
    <format dxfId="1038">
      <pivotArea dataOnly="0" labelOnly="1" outline="0" fieldPosition="0">
        <references count="3">
          <reference field="0" count="1" selected="0">
            <x v="15"/>
          </reference>
          <reference field="1" count="1" selected="0">
            <x v="15"/>
          </reference>
          <reference field="26" count="1">
            <x v="7"/>
          </reference>
        </references>
      </pivotArea>
    </format>
    <format dxfId="1037">
      <pivotArea dataOnly="0" labelOnly="1" outline="0" fieldPosition="0">
        <references count="3">
          <reference field="0" count="1" selected="0">
            <x v="16"/>
          </reference>
          <reference field="1" count="1" selected="0">
            <x v="16"/>
          </reference>
          <reference field="26" count="1">
            <x v="2"/>
          </reference>
        </references>
      </pivotArea>
    </format>
    <format dxfId="1036">
      <pivotArea dataOnly="0" labelOnly="1" outline="0" fieldPosition="0">
        <references count="3">
          <reference field="0" count="1" selected="0">
            <x v="17"/>
          </reference>
          <reference field="1" count="1" selected="0">
            <x v="17"/>
          </reference>
          <reference field="26" count="1">
            <x v="4"/>
          </reference>
        </references>
      </pivotArea>
    </format>
    <format dxfId="1035">
      <pivotArea dataOnly="0" labelOnly="1" outline="0" fieldPosition="0">
        <references count="3">
          <reference field="0" count="1" selected="0">
            <x v="18"/>
          </reference>
          <reference field="1" count="1" selected="0">
            <x v="18"/>
          </reference>
          <reference field="26" count="1">
            <x v="1"/>
          </reference>
        </references>
      </pivotArea>
    </format>
    <format dxfId="1034">
      <pivotArea dataOnly="0" labelOnly="1" outline="0" fieldPosition="0">
        <references count="3">
          <reference field="0" count="1" selected="0">
            <x v="19"/>
          </reference>
          <reference field="1" count="1" selected="0">
            <x v="19"/>
          </reference>
          <reference field="26" count="1">
            <x v="5"/>
          </reference>
        </references>
      </pivotArea>
    </format>
    <format dxfId="1033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20"/>
          </reference>
          <reference field="26" count="1">
            <x v="3"/>
          </reference>
        </references>
      </pivotArea>
    </format>
    <format dxfId="1032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21"/>
          </reference>
          <reference field="26" count="1">
            <x v="5"/>
          </reference>
        </references>
      </pivotArea>
    </format>
    <format dxfId="1031">
      <pivotArea dataOnly="0" labelOnly="1" outline="0" fieldPosition="0">
        <references count="3">
          <reference field="0" count="1" selected="0">
            <x v="22"/>
          </reference>
          <reference field="1" count="1" selected="0">
            <x v="22"/>
          </reference>
          <reference field="26" count="1">
            <x v="3"/>
          </reference>
        </references>
      </pivotArea>
    </format>
    <format dxfId="1030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25"/>
          </reference>
          <reference field="26" count="1">
            <x v="7"/>
          </reference>
        </references>
      </pivotArea>
    </format>
    <format dxfId="1029">
      <pivotArea dataOnly="0" labelOnly="1" outline="0" fieldPosition="0">
        <references count="3">
          <reference field="0" count="1" selected="0">
            <x v="27"/>
          </reference>
          <reference field="1" count="1" selected="0">
            <x v="28"/>
          </reference>
          <reference field="26" count="1">
            <x v="2"/>
          </reference>
        </references>
      </pivotArea>
    </format>
    <format dxfId="1028">
      <pivotArea dataOnly="0" labelOnly="1" outline="0" fieldPosition="0">
        <references count="3">
          <reference field="0" count="1" selected="0">
            <x v="28"/>
          </reference>
          <reference field="1" count="1" selected="0">
            <x v="29"/>
          </reference>
          <reference field="26" count="1">
            <x v="9"/>
          </reference>
        </references>
      </pivotArea>
    </format>
    <format dxfId="1027">
      <pivotArea dataOnly="0" labelOnly="1" outline="0" fieldPosition="0">
        <references count="3">
          <reference field="0" count="1" selected="0">
            <x v="29"/>
          </reference>
          <reference field="1" count="1" selected="0">
            <x v="30"/>
          </reference>
          <reference field="26" count="1">
            <x v="3"/>
          </reference>
        </references>
      </pivotArea>
    </format>
    <format dxfId="1026">
      <pivotArea dataOnly="0" labelOnly="1" outline="0" fieldPosition="0">
        <references count="3">
          <reference field="0" count="1" selected="0">
            <x v="30"/>
          </reference>
          <reference field="1" count="1" selected="0">
            <x v="31"/>
          </reference>
          <reference field="26" count="1">
            <x v="7"/>
          </reference>
        </references>
      </pivotArea>
    </format>
    <format dxfId="1025">
      <pivotArea dataOnly="0" labelOnly="1" outline="0" fieldPosition="0">
        <references count="3">
          <reference field="0" count="1" selected="0">
            <x v="31"/>
          </reference>
          <reference field="1" count="1" selected="0">
            <x v="32"/>
          </reference>
          <reference field="26" count="1">
            <x v="3"/>
          </reference>
        </references>
      </pivotArea>
    </format>
    <format dxfId="1024">
      <pivotArea dataOnly="0" labelOnly="1" outline="0" fieldPosition="0">
        <references count="3">
          <reference field="0" count="1" selected="0">
            <x v="32"/>
          </reference>
          <reference field="1" count="1" selected="0">
            <x v="33"/>
          </reference>
          <reference field="26" count="1">
            <x v="7"/>
          </reference>
        </references>
      </pivotArea>
    </format>
    <format dxfId="1023">
      <pivotArea dataOnly="0" labelOnly="1" outline="0" fieldPosition="0">
        <references count="3">
          <reference field="0" count="1" selected="0">
            <x v="33"/>
          </reference>
          <reference field="1" count="1" selected="0">
            <x v="34"/>
          </reference>
          <reference field="26" count="1">
            <x v="0"/>
          </reference>
        </references>
      </pivotArea>
    </format>
    <format dxfId="1022">
      <pivotArea dataOnly="0" labelOnly="1" outline="0" fieldPosition="0">
        <references count="3">
          <reference field="0" count="1" selected="0">
            <x v="34"/>
          </reference>
          <reference field="1" count="1" selected="0">
            <x v="35"/>
          </reference>
          <reference field="26" count="1">
            <x v="3"/>
          </reference>
        </references>
      </pivotArea>
    </format>
    <format dxfId="1021">
      <pivotArea dataOnly="0" labelOnly="1" outline="0" fieldPosition="0">
        <references count="3">
          <reference field="0" count="1" selected="0">
            <x v="36"/>
          </reference>
          <reference field="1" count="1" selected="0">
            <x v="37"/>
          </reference>
          <reference field="26" count="1">
            <x v="7"/>
          </reference>
        </references>
      </pivotArea>
    </format>
    <format dxfId="1020">
      <pivotArea dataOnly="0" labelOnly="1" outline="0" fieldPosition="0">
        <references count="3">
          <reference field="0" count="1" selected="0">
            <x v="37"/>
          </reference>
          <reference field="1" count="1" selected="0">
            <x v="38"/>
          </reference>
          <reference field="26" count="1">
            <x v="2"/>
          </reference>
        </references>
      </pivotArea>
    </format>
    <format dxfId="1019">
      <pivotArea dataOnly="0" labelOnly="1" outline="0" fieldPosition="0">
        <references count="3">
          <reference field="0" count="1" selected="0">
            <x v="38"/>
          </reference>
          <reference field="1" count="1" selected="0">
            <x v="39"/>
          </reference>
          <reference field="26" count="1">
            <x v="3"/>
          </reference>
        </references>
      </pivotArea>
    </format>
    <format dxfId="1018">
      <pivotArea dataOnly="0" labelOnly="1" outline="0" fieldPosition="0">
        <references count="3">
          <reference field="0" count="1" selected="0">
            <x v="41"/>
          </reference>
          <reference field="1" count="1" selected="0">
            <x v="42"/>
          </reference>
          <reference field="26" count="1">
            <x v="2"/>
          </reference>
        </references>
      </pivotArea>
    </format>
    <format dxfId="1017">
      <pivotArea dataOnly="0" labelOnly="1" outline="0" fieldPosition="0">
        <references count="3">
          <reference field="0" count="1" selected="0">
            <x v="42"/>
          </reference>
          <reference field="1" count="1" selected="0">
            <x v="43"/>
          </reference>
          <reference field="26" count="1">
            <x v="7"/>
          </reference>
        </references>
      </pivotArea>
    </format>
    <format dxfId="1016">
      <pivotArea dataOnly="0" labelOnly="1" outline="0" fieldPosition="0">
        <references count="3">
          <reference field="0" count="1" selected="0">
            <x v="43"/>
          </reference>
          <reference field="1" count="1" selected="0">
            <x v="45"/>
          </reference>
          <reference field="26" count="1">
            <x v="0"/>
          </reference>
        </references>
      </pivotArea>
    </format>
    <format dxfId="1015">
      <pivotArea dataOnly="0" labelOnly="1" outline="0" fieldPosition="0">
        <references count="3">
          <reference field="0" count="1" selected="0">
            <x v="44"/>
          </reference>
          <reference field="1" count="1" selected="0">
            <x v="46"/>
          </reference>
          <reference field="26" count="1">
            <x v="3"/>
          </reference>
        </references>
      </pivotArea>
    </format>
    <format dxfId="1014">
      <pivotArea dataOnly="0" labelOnly="1" outline="0" fieldPosition="0">
        <references count="3">
          <reference field="0" count="1" selected="0">
            <x v="47"/>
          </reference>
          <reference field="1" count="1" selected="0">
            <x v="26"/>
          </reference>
          <reference field="26" count="1">
            <x v="10"/>
          </reference>
        </references>
      </pivotArea>
    </format>
    <format dxfId="1013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0"/>
          </reference>
          <reference field="26" count="1" selected="0">
            <x v="3"/>
          </reference>
          <reference field="27" count="1">
            <x v="4"/>
          </reference>
        </references>
      </pivotArea>
    </format>
    <format dxfId="1012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1"/>
          </reference>
          <reference field="26" count="1" selected="0">
            <x v="2"/>
          </reference>
          <reference field="27" count="1">
            <x v="1"/>
          </reference>
        </references>
      </pivotArea>
    </format>
    <format dxfId="1011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2"/>
          </reference>
          <reference field="26" count="1" selected="0">
            <x v="3"/>
          </reference>
          <reference field="27" count="1">
            <x v="4"/>
          </reference>
        </references>
      </pivotArea>
    </format>
    <format dxfId="1010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4"/>
          </reference>
          <reference field="26" count="1" selected="0">
            <x v="6"/>
          </reference>
          <reference field="27" count="1">
            <x v="1"/>
          </reference>
        </references>
      </pivotArea>
    </format>
    <format dxfId="1009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5"/>
          </reference>
          <reference field="26" count="1" selected="0">
            <x v="7"/>
          </reference>
          <reference field="27" count="1">
            <x v="4"/>
          </reference>
        </references>
      </pivotArea>
    </format>
    <format dxfId="1008">
      <pivotArea dataOnly="0" labelOnly="1" outline="0" fieldPosition="0">
        <references count="4">
          <reference field="0" count="1" selected="0">
            <x v="14"/>
          </reference>
          <reference field="1" count="1" selected="0">
            <x v="14"/>
          </reference>
          <reference field="26" count="1" selected="0">
            <x v="8"/>
          </reference>
          <reference field="27" count="1">
            <x v="5"/>
          </reference>
        </references>
      </pivotArea>
    </format>
    <format dxfId="1007">
      <pivotArea dataOnly="0" labelOnly="1" outline="0" fieldPosition="0">
        <references count="4">
          <reference field="0" count="1" selected="0">
            <x v="15"/>
          </reference>
          <reference field="1" count="1" selected="0">
            <x v="15"/>
          </reference>
          <reference field="26" count="1" selected="0">
            <x v="7"/>
          </reference>
          <reference field="27" count="1">
            <x v="4"/>
          </reference>
        </references>
      </pivotArea>
    </format>
    <format dxfId="1006">
      <pivotArea dataOnly="0" labelOnly="1" outline="0" fieldPosition="0">
        <references count="4">
          <reference field="0" count="1" selected="0">
            <x v="16"/>
          </reference>
          <reference field="1" count="1" selected="0">
            <x v="16"/>
          </reference>
          <reference field="26" count="1" selected="0">
            <x v="2"/>
          </reference>
          <reference field="27" count="1">
            <x v="1"/>
          </reference>
        </references>
      </pivotArea>
    </format>
    <format dxfId="1005">
      <pivotArea dataOnly="0" labelOnly="1" outline="0" fieldPosition="0">
        <references count="4">
          <reference field="0" count="1" selected="0">
            <x v="17"/>
          </reference>
          <reference field="1" count="1" selected="0">
            <x v="17"/>
          </reference>
          <reference field="26" count="1" selected="0">
            <x v="4"/>
          </reference>
          <reference field="27" count="1">
            <x v="4"/>
          </reference>
        </references>
      </pivotArea>
    </format>
    <format dxfId="1004">
      <pivotArea dataOnly="0" labelOnly="1" outline="0" fieldPosition="0">
        <references count="4">
          <reference field="0" count="1" selected="0">
            <x v="18"/>
          </reference>
          <reference field="1" count="1" selected="0">
            <x v="18"/>
          </reference>
          <reference field="26" count="1" selected="0">
            <x v="1"/>
          </reference>
          <reference field="27" count="1">
            <x v="3"/>
          </reference>
        </references>
      </pivotArea>
    </format>
    <format dxfId="1003">
      <pivotArea dataOnly="0" labelOnly="1" outline="0" fieldPosition="0">
        <references count="4">
          <reference field="0" count="1" selected="0">
            <x v="19"/>
          </reference>
          <reference field="1" count="1" selected="0">
            <x v="19"/>
          </reference>
          <reference field="26" count="1" selected="0">
            <x v="5"/>
          </reference>
          <reference field="27" count="1">
            <x v="4"/>
          </reference>
        </references>
      </pivotArea>
    </format>
    <format dxfId="1002">
      <pivotArea dataOnly="0" labelOnly="1" outline="0" fieldPosition="0">
        <references count="4">
          <reference field="0" count="1" selected="0">
            <x v="27"/>
          </reference>
          <reference field="1" count="1" selected="0">
            <x v="28"/>
          </reference>
          <reference field="26" count="1" selected="0">
            <x v="2"/>
          </reference>
          <reference field="27" count="1">
            <x v="1"/>
          </reference>
        </references>
      </pivotArea>
    </format>
    <format dxfId="1001">
      <pivotArea dataOnly="0" labelOnly="1" outline="0" fieldPosition="0">
        <references count="4">
          <reference field="0" count="1" selected="0">
            <x v="29"/>
          </reference>
          <reference field="1" count="1" selected="0">
            <x v="30"/>
          </reference>
          <reference field="26" count="1" selected="0">
            <x v="3"/>
          </reference>
          <reference field="27" count="1">
            <x v="4"/>
          </reference>
        </references>
      </pivotArea>
    </format>
    <format dxfId="1000">
      <pivotArea dataOnly="0" labelOnly="1" outline="0" fieldPosition="0">
        <references count="4">
          <reference field="0" count="1" selected="0">
            <x v="33"/>
          </reference>
          <reference field="1" count="1" selected="0">
            <x v="34"/>
          </reference>
          <reference field="26" count="1" selected="0">
            <x v="0"/>
          </reference>
          <reference field="27" count="1">
            <x v="2"/>
          </reference>
        </references>
      </pivotArea>
    </format>
    <format dxfId="999">
      <pivotArea dataOnly="0" labelOnly="1" outline="0" fieldPosition="0">
        <references count="4">
          <reference field="0" count="1" selected="0">
            <x v="34"/>
          </reference>
          <reference field="1" count="1" selected="0">
            <x v="35"/>
          </reference>
          <reference field="26" count="1" selected="0">
            <x v="3"/>
          </reference>
          <reference field="27" count="1">
            <x v="4"/>
          </reference>
        </references>
      </pivotArea>
    </format>
    <format dxfId="998">
      <pivotArea dataOnly="0" labelOnly="1" outline="0" fieldPosition="0">
        <references count="4">
          <reference field="0" count="1" selected="0">
            <x v="37"/>
          </reference>
          <reference field="1" count="1" selected="0">
            <x v="38"/>
          </reference>
          <reference field="26" count="1" selected="0">
            <x v="2"/>
          </reference>
          <reference field="27" count="1">
            <x v="1"/>
          </reference>
        </references>
      </pivotArea>
    </format>
    <format dxfId="997">
      <pivotArea dataOnly="0" labelOnly="1" outline="0" fieldPosition="0">
        <references count="4">
          <reference field="0" count="1" selected="0">
            <x v="38"/>
          </reference>
          <reference field="1" count="1" selected="0">
            <x v="39"/>
          </reference>
          <reference field="26" count="1" selected="0">
            <x v="3"/>
          </reference>
          <reference field="27" count="1">
            <x v="4"/>
          </reference>
        </references>
      </pivotArea>
    </format>
    <format dxfId="996">
      <pivotArea dataOnly="0" labelOnly="1" outline="0" fieldPosition="0">
        <references count="4">
          <reference field="0" count="1" selected="0">
            <x v="41"/>
          </reference>
          <reference field="1" count="1" selected="0">
            <x v="42"/>
          </reference>
          <reference field="26" count="1" selected="0">
            <x v="2"/>
          </reference>
          <reference field="27" count="1">
            <x v="1"/>
          </reference>
        </references>
      </pivotArea>
    </format>
    <format dxfId="995">
      <pivotArea dataOnly="0" labelOnly="1" outline="0" fieldPosition="0">
        <references count="4">
          <reference field="0" count="1" selected="0">
            <x v="42"/>
          </reference>
          <reference field="1" count="1" selected="0">
            <x v="43"/>
          </reference>
          <reference field="26" count="1" selected="0">
            <x v="7"/>
          </reference>
          <reference field="27" count="1">
            <x v="4"/>
          </reference>
        </references>
      </pivotArea>
    </format>
    <format dxfId="994">
      <pivotArea dataOnly="0" labelOnly="1" outline="0" fieldPosition="0">
        <references count="4">
          <reference field="0" count="1" selected="0">
            <x v="43"/>
          </reference>
          <reference field="1" count="1" selected="0">
            <x v="45"/>
          </reference>
          <reference field="26" count="1" selected="0">
            <x v="0"/>
          </reference>
          <reference field="27" count="1">
            <x v="2"/>
          </reference>
        </references>
      </pivotArea>
    </format>
    <format dxfId="993">
      <pivotArea dataOnly="0" labelOnly="1" outline="0" fieldPosition="0">
        <references count="4">
          <reference field="0" count="1" selected="0">
            <x v="44"/>
          </reference>
          <reference field="1" count="1" selected="0">
            <x v="46"/>
          </reference>
          <reference field="26" count="1" selected="0">
            <x v="3"/>
          </reference>
          <reference field="27" count="1">
            <x v="4"/>
          </reference>
        </references>
      </pivotArea>
    </format>
    <format dxfId="992">
      <pivotArea dataOnly="0" labelOnly="1" outline="0" fieldPosition="0">
        <references count="4">
          <reference field="0" count="1" selected="0">
            <x v="47"/>
          </reference>
          <reference field="1" count="1" selected="0">
            <x v="26"/>
          </reference>
          <reference field="26" count="1" selected="0">
            <x v="10"/>
          </reference>
          <reference field="27" count="1">
            <x v="0"/>
          </reference>
        </references>
      </pivotArea>
    </format>
    <format dxfId="991">
      <pivotArea dataOnly="0" labelOnly="1" outline="0" fieldPosition="0">
        <references count="5">
          <reference field="0" count="1" selected="0">
            <x v="0"/>
          </reference>
          <reference field="1" count="1" selected="0">
            <x v="0"/>
          </reference>
          <reference field="26" count="1" selected="0">
            <x v="3"/>
          </reference>
          <reference field="27" count="1" selected="0">
            <x v="4"/>
          </reference>
          <reference field="33" count="0"/>
        </references>
      </pivotArea>
    </format>
    <format dxfId="990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0"/>
          </reference>
          <reference field="26" count="1" selected="0">
            <x v="3"/>
          </reference>
          <reference field="27" count="1" selected="0">
            <x v="4"/>
          </reference>
          <reference field="33" count="0" selected="0"/>
          <reference field="34" count="0"/>
        </references>
      </pivotArea>
    </format>
    <format dxfId="989">
      <pivotArea dataOnly="0" labelOnly="1" outline="0" fieldPosition="0">
        <references count="7">
          <reference field="0" count="1" selected="0">
            <x v="0"/>
          </reference>
          <reference field="1" count="1" selected="0">
            <x v="0"/>
          </reference>
          <reference field="26" count="1" selected="0">
            <x v="3"/>
          </reference>
          <reference field="27" count="1" selected="0">
            <x v="4"/>
          </reference>
          <reference field="33" count="0" selected="0"/>
          <reference field="34" count="0" selected="0"/>
          <reference field="35" count="0"/>
        </references>
      </pivotArea>
    </format>
    <format dxfId="988">
      <pivotArea dataOnly="0" labelOnly="1" outline="0" fieldPosition="0">
        <references count="8">
          <reference field="0" count="1" selected="0">
            <x v="0"/>
          </reference>
          <reference field="1" count="1" selected="0">
            <x v="0"/>
          </reference>
          <reference field="26" count="1" selected="0">
            <x v="3"/>
          </reference>
          <reference field="27" count="1" selected="0">
            <x v="4"/>
          </reference>
          <reference field="33" count="0" selected="0"/>
          <reference field="34" count="0" selected="0"/>
          <reference field="35" count="0" selected="0"/>
          <reference field="36" count="0"/>
        </references>
      </pivotArea>
    </format>
    <format dxfId="987">
      <pivotArea dataOnly="0" labelOnly="1" outline="0" fieldPosition="0">
        <references count="9">
          <reference field="0" count="1" selected="0">
            <x v="0"/>
          </reference>
          <reference field="1" count="1" selected="0">
            <x v="0"/>
          </reference>
          <reference field="26" count="1" selected="0">
            <x v="3"/>
          </reference>
          <reference field="27" count="1" selected="0">
            <x v="4"/>
          </reference>
          <reference field="33" count="0" selected="0"/>
          <reference field="34" count="0" selected="0"/>
          <reference field="35" count="0" selected="0"/>
          <reference field="36" count="0" selected="0"/>
          <reference field="37" count="0"/>
        </references>
      </pivotArea>
    </format>
    <format dxfId="986">
      <pivotArea dataOnly="0" labelOnly="1" outline="0" fieldPosition="0">
        <references count="10">
          <reference field="0" count="1" selected="0">
            <x v="0"/>
          </reference>
          <reference field="1" count="1" selected="0">
            <x v="0"/>
          </reference>
          <reference field="26" count="1" selected="0">
            <x v="3"/>
          </reference>
          <reference field="27" count="1" selected="0">
            <x v="4"/>
          </reference>
          <reference field="33" count="0" selected="0"/>
          <reference field="34" count="0" selected="0"/>
          <reference field="35" count="0" selected="0"/>
          <reference field="36" count="0" selected="0"/>
          <reference field="37" count="0" selected="0"/>
          <reference field="41" count="1">
            <x v="1"/>
          </reference>
        </references>
      </pivotArea>
    </format>
    <format dxfId="985">
      <pivotArea dataOnly="0" labelOnly="1" outline="0" fieldPosition="0">
        <references count="10">
          <reference field="0" count="1" selected="0">
            <x v="2"/>
          </reference>
          <reference field="1" count="1" selected="0">
            <x v="2"/>
          </reference>
          <reference field="26" count="1" selected="0">
            <x v="3"/>
          </reference>
          <reference field="27" count="1" selected="0">
            <x v="4"/>
          </reference>
          <reference field="33" count="0" selected="0"/>
          <reference field="34" count="0" selected="0"/>
          <reference field="35" count="0" selected="0"/>
          <reference field="36" count="0" selected="0"/>
          <reference field="37" count="0" selected="0"/>
          <reference field="41" count="1">
            <x v="0"/>
          </reference>
        </references>
      </pivotArea>
    </format>
    <format dxfId="984">
      <pivotArea dataOnly="0" labelOnly="1" outline="0" fieldPosition="0">
        <references count="10">
          <reference field="0" count="1" selected="0">
            <x v="3"/>
          </reference>
          <reference field="1" count="1" selected="0">
            <x v="3"/>
          </reference>
          <reference field="26" count="1" selected="0">
            <x v="4"/>
          </reference>
          <reference field="27" count="1" selected="0">
            <x v="4"/>
          </reference>
          <reference field="33" count="0" selected="0"/>
          <reference field="34" count="0" selected="0"/>
          <reference field="35" count="0" selected="0"/>
          <reference field="36" count="0" selected="0"/>
          <reference field="37" count="0" selected="0"/>
          <reference field="41" count="1">
            <x v="1"/>
          </reference>
        </references>
      </pivotArea>
    </format>
    <format dxfId="983">
      <pivotArea dataOnly="0" labelOnly="1" outline="0" fieldPosition="0">
        <references count="10">
          <reference field="0" count="1" selected="0">
            <x v="9"/>
          </reference>
          <reference field="1" count="1" selected="0">
            <x v="9"/>
          </reference>
          <reference field="26" count="1" selected="0">
            <x v="3"/>
          </reference>
          <reference field="27" count="1" selected="0">
            <x v="4"/>
          </reference>
          <reference field="33" count="0" selected="0"/>
          <reference field="34" count="0" selected="0"/>
          <reference field="35" count="0" selected="0"/>
          <reference field="36" count="0" selected="0"/>
          <reference field="37" count="0" selected="0"/>
          <reference field="41" count="1">
            <x v="2"/>
          </reference>
        </references>
      </pivotArea>
    </format>
    <format dxfId="982">
      <pivotArea dataOnly="0" labelOnly="1" outline="0" fieldPosition="0">
        <references count="10">
          <reference field="0" count="1" selected="0">
            <x v="10"/>
          </reference>
          <reference field="1" count="1" selected="0">
            <x v="10"/>
          </reference>
          <reference field="26" count="1" selected="0">
            <x v="7"/>
          </reference>
          <reference field="27" count="1" selected="0">
            <x v="4"/>
          </reference>
          <reference field="33" count="0" selected="0"/>
          <reference field="34" count="0" selected="0"/>
          <reference field="35" count="0" selected="0"/>
          <reference field="36" count="0" selected="0"/>
          <reference field="37" count="0" selected="0"/>
          <reference field="41" count="1">
            <x v="1"/>
          </reference>
        </references>
      </pivotArea>
    </format>
    <format dxfId="981">
      <pivotArea dataOnly="0" labelOnly="1" outline="0" fieldPosition="0">
        <references count="10">
          <reference field="0" count="1" selected="0">
            <x v="47"/>
          </reference>
          <reference field="1" count="1" selected="0">
            <x v="26"/>
          </reference>
          <reference field="26" count="1" selected="0">
            <x v="10"/>
          </reference>
          <reference field="27" count="1" selected="0">
            <x v="0"/>
          </reference>
          <reference field="33" count="0" selected="0"/>
          <reference field="34" count="0" selected="0"/>
          <reference field="35" count="0" selected="0"/>
          <reference field="36" count="0" selected="0"/>
          <reference field="37" count="0" selected="0"/>
          <reference field="41" count="1">
            <x v="2"/>
          </reference>
        </references>
      </pivotArea>
    </format>
    <format dxfId="980">
      <pivotArea dataOnly="0" labelOnly="1" outline="0" fieldPosition="0">
        <references count="11">
          <reference field="0" count="1" selected="0">
            <x v="0"/>
          </reference>
          <reference field="1" count="1" selected="0">
            <x v="0"/>
          </reference>
          <reference field="26" count="1" selected="0">
            <x v="3"/>
          </reference>
          <reference field="27" count="1" selected="0">
            <x v="4"/>
          </reference>
          <reference field="33" count="0" selected="0"/>
          <reference field="34" count="0" selected="0"/>
          <reference field="35" count="0" selected="0"/>
          <reference field="36" count="0" selected="0"/>
          <reference field="37" count="0" selected="0"/>
          <reference field="41" count="1" selected="0">
            <x v="1"/>
          </reference>
          <reference field="42" count="0"/>
        </references>
      </pivotArea>
    </format>
    <format dxfId="979">
      <pivotArea dataOnly="0" labelOnly="1" outline="0" fieldPosition="0">
        <references count="12">
          <reference field="0" count="1" selected="0">
            <x v="0"/>
          </reference>
          <reference field="1" count="1" selected="0">
            <x v="0"/>
          </reference>
          <reference field="26" count="1" selected="0">
            <x v="3"/>
          </reference>
          <reference field="27" count="1" selected="0">
            <x v="4"/>
          </reference>
          <reference field="33" count="0" selected="0"/>
          <reference field="34" count="0" selected="0"/>
          <reference field="35" count="0" selected="0"/>
          <reference field="36" count="0" selected="0"/>
          <reference field="37" count="0" selected="0"/>
          <reference field="41" count="1" selected="0">
            <x v="1"/>
          </reference>
          <reference field="42" count="0" selected="0"/>
          <reference field="45" count="0"/>
        </references>
      </pivotArea>
    </format>
    <format dxfId="978">
      <pivotArea dataOnly="0" labelOnly="1" outline="0" fieldPosition="0">
        <references count="13">
          <reference field="0" count="1" selected="0">
            <x v="0"/>
          </reference>
          <reference field="1" count="1" selected="0">
            <x v="0"/>
          </reference>
          <reference field="26" count="1" selected="0">
            <x v="3"/>
          </reference>
          <reference field="27" count="1" selected="0">
            <x v="4"/>
          </reference>
          <reference field="33" count="0" selected="0"/>
          <reference field="34" count="0" selected="0"/>
          <reference field="35" count="0" selected="0"/>
          <reference field="36" count="0" selected="0"/>
          <reference field="37" count="0" selected="0"/>
          <reference field="41" count="1" selected="0">
            <x v="1"/>
          </reference>
          <reference field="42" count="0" selected="0"/>
          <reference field="45" count="0" selected="0"/>
          <reference field="47" count="0"/>
        </references>
      </pivotArea>
    </format>
    <format dxfId="977">
      <pivotArea dataOnly="0" labelOnly="1" outline="0" fieldPosition="0">
        <references count="13">
          <reference field="0" count="1" selected="0">
            <x v="1"/>
          </reference>
          <reference field="1" count="1" selected="0">
            <x v="1"/>
          </reference>
          <reference field="26" count="1" selected="0">
            <x v="2"/>
          </reference>
          <reference field="27" count="1" selected="0">
            <x v="1"/>
          </reference>
          <reference field="33" count="0" selected="0"/>
          <reference field="34" count="0" selected="0"/>
          <reference field="35" count="0" selected="0"/>
          <reference field="36" count="0" selected="0"/>
          <reference field="37" count="0" selected="0"/>
          <reference field="41" count="1" selected="0">
            <x v="1"/>
          </reference>
          <reference field="42" count="0" selected="0"/>
          <reference field="45" count="0" selected="0"/>
          <reference field="47" count="0"/>
        </references>
      </pivotArea>
    </format>
    <format dxfId="976">
      <pivotArea dataOnly="0" labelOnly="1" outline="0" fieldPosition="0">
        <references count="13">
          <reference field="0" count="1" selected="0">
            <x v="2"/>
          </reference>
          <reference field="1" count="1" selected="0">
            <x v="2"/>
          </reference>
          <reference field="26" count="1" selected="0">
            <x v="3"/>
          </reference>
          <reference field="27" count="1" selected="0">
            <x v="4"/>
          </reference>
          <reference field="33" count="0" selected="0"/>
          <reference field="34" count="0" selected="0"/>
          <reference field="35" count="0" selected="0"/>
          <reference field="36" count="0" selected="0"/>
          <reference field="37" count="0" selected="0"/>
          <reference field="41" count="1" selected="0">
            <x v="0"/>
          </reference>
          <reference field="42" count="0" selected="0"/>
          <reference field="45" count="0" selected="0"/>
          <reference field="47" count="0"/>
        </references>
      </pivotArea>
    </format>
    <format dxfId="975">
      <pivotArea dataOnly="0" labelOnly="1" outline="0" fieldPosition="0">
        <references count="13">
          <reference field="0" count="1" selected="0">
            <x v="3"/>
          </reference>
          <reference field="1" count="1" selected="0">
            <x v="3"/>
          </reference>
          <reference field="26" count="1" selected="0">
            <x v="4"/>
          </reference>
          <reference field="27" count="1" selected="0">
            <x v="4"/>
          </reference>
          <reference field="33" count="0" selected="0"/>
          <reference field="34" count="0" selected="0"/>
          <reference field="35" count="0" selected="0"/>
          <reference field="36" count="0" selected="0"/>
          <reference field="37" count="0" selected="0"/>
          <reference field="41" count="1" selected="0">
            <x v="1"/>
          </reference>
          <reference field="42" count="0" selected="0"/>
          <reference field="45" count="0" selected="0"/>
          <reference field="47" count="0"/>
        </references>
      </pivotArea>
    </format>
    <format dxfId="974">
      <pivotArea dataOnly="0" labelOnly="1" outline="0" fieldPosition="0">
        <references count="13">
          <reference field="0" count="1" selected="0">
            <x v="4"/>
          </reference>
          <reference field="1" count="1" selected="0">
            <x v="4"/>
          </reference>
          <reference field="26" count="1" selected="0">
            <x v="6"/>
          </reference>
          <reference field="27" count="1" selected="0">
            <x v="1"/>
          </reference>
          <reference field="33" count="0" selected="0"/>
          <reference field="34" count="0" selected="0"/>
          <reference field="35" count="0" selected="0"/>
          <reference field="36" count="0" selected="0"/>
          <reference field="37" count="0" selected="0"/>
          <reference field="41" count="1" selected="0">
            <x v="1"/>
          </reference>
          <reference field="42" count="0" selected="0"/>
          <reference field="45" count="0" selected="0"/>
          <reference field="47" count="0"/>
        </references>
      </pivotArea>
    </format>
    <format dxfId="973">
      <pivotArea dataOnly="0" labelOnly="1" outline="0" fieldPosition="0">
        <references count="13">
          <reference field="0" count="1" selected="0">
            <x v="5"/>
          </reference>
          <reference field="1" count="1" selected="0">
            <x v="5"/>
          </reference>
          <reference field="26" count="1" selected="0">
            <x v="7"/>
          </reference>
          <reference field="27" count="1" selected="0">
            <x v="4"/>
          </reference>
          <reference field="33" count="0" selected="0"/>
          <reference field="34" count="0" selected="0"/>
          <reference field="35" count="0" selected="0"/>
          <reference field="36" count="0" selected="0"/>
          <reference field="37" count="0" selected="0"/>
          <reference field="41" count="1" selected="0">
            <x v="1"/>
          </reference>
          <reference field="42" count="0" selected="0"/>
          <reference field="45" count="0" selected="0"/>
          <reference field="47" count="0"/>
        </references>
      </pivotArea>
    </format>
    <format dxfId="972">
      <pivotArea dataOnly="0" labelOnly="1" outline="0" fieldPosition="0">
        <references count="13">
          <reference field="0" count="1" selected="0">
            <x v="6"/>
          </reference>
          <reference field="1" count="1" selected="0">
            <x v="6"/>
          </reference>
          <reference field="26" count="1" selected="0">
            <x v="3"/>
          </reference>
          <reference field="27" count="1" selected="0">
            <x v="4"/>
          </reference>
          <reference field="33" count="0" selected="0"/>
          <reference field="34" count="0" selected="0"/>
          <reference field="35" count="0" selected="0"/>
          <reference field="36" count="0" selected="0"/>
          <reference field="37" count="0" selected="0"/>
          <reference field="41" count="1" selected="0">
            <x v="1"/>
          </reference>
          <reference field="42" count="0" selected="0"/>
          <reference field="45" count="0" selected="0"/>
          <reference field="47" count="0"/>
        </references>
      </pivotArea>
    </format>
    <format dxfId="971">
      <pivotArea dataOnly="0" labelOnly="1" outline="0" fieldPosition="0">
        <references count="13">
          <reference field="0" count="1" selected="0">
            <x v="7"/>
          </reference>
          <reference field="1" count="1" selected="0">
            <x v="7"/>
          </reference>
          <reference field="26" count="1" selected="0">
            <x v="3"/>
          </reference>
          <reference field="27" count="1" selected="0">
            <x v="4"/>
          </reference>
          <reference field="33" count="0" selected="0"/>
          <reference field="34" count="0" selected="0"/>
          <reference field="35" count="0" selected="0"/>
          <reference field="36" count="0" selected="0"/>
          <reference field="37" count="0" selected="0"/>
          <reference field="41" count="1" selected="0">
            <x v="1"/>
          </reference>
          <reference field="42" count="0" selected="0"/>
          <reference field="45" count="0" selected="0"/>
          <reference field="47" count="0"/>
        </references>
      </pivotArea>
    </format>
    <format dxfId="970">
      <pivotArea dataOnly="0" labelOnly="1" outline="0" fieldPosition="0">
        <references count="13">
          <reference field="0" count="1" selected="0">
            <x v="8"/>
          </reference>
          <reference field="1" count="1" selected="0">
            <x v="8"/>
          </reference>
          <reference field="26" count="1" selected="0">
            <x v="3"/>
          </reference>
          <reference field="27" count="1" selected="0">
            <x v="4"/>
          </reference>
          <reference field="33" count="0" selected="0"/>
          <reference field="34" count="0" selected="0"/>
          <reference field="35" count="0" selected="0"/>
          <reference field="36" count="0" selected="0"/>
          <reference field="37" count="0" selected="0"/>
          <reference field="41" count="1" selected="0">
            <x v="1"/>
          </reference>
          <reference field="42" count="0" selected="0"/>
          <reference field="45" count="0" selected="0"/>
          <reference field="47" count="0"/>
        </references>
      </pivotArea>
    </format>
    <format dxfId="969">
      <pivotArea dataOnly="0" labelOnly="1" outline="0" fieldPosition="0">
        <references count="13">
          <reference field="0" count="1" selected="0">
            <x v="9"/>
          </reference>
          <reference field="1" count="1" selected="0">
            <x v="9"/>
          </reference>
          <reference field="26" count="1" selected="0">
            <x v="3"/>
          </reference>
          <reference field="27" count="1" selected="0">
            <x v="4"/>
          </reference>
          <reference field="33" count="0" selected="0"/>
          <reference field="34" count="0" selected="0"/>
          <reference field="35" count="0" selected="0"/>
          <reference field="36" count="0" selected="0"/>
          <reference field="37" count="0" selected="0"/>
          <reference field="41" count="1" selected="0">
            <x v="2"/>
          </reference>
          <reference field="42" count="0" selected="0"/>
          <reference field="45" count="0" selected="0"/>
          <reference field="47" count="0"/>
        </references>
      </pivotArea>
    </format>
    <format dxfId="968">
      <pivotArea dataOnly="0" labelOnly="1" outline="0" fieldPosition="0">
        <references count="13">
          <reference field="0" count="1" selected="0">
            <x v="10"/>
          </reference>
          <reference field="1" count="1" selected="0">
            <x v="10"/>
          </reference>
          <reference field="26" count="1" selected="0">
            <x v="7"/>
          </reference>
          <reference field="27" count="1" selected="0">
            <x v="4"/>
          </reference>
          <reference field="33" count="0" selected="0"/>
          <reference field="34" count="0" selected="0"/>
          <reference field="35" count="0" selected="0"/>
          <reference field="36" count="0" selected="0"/>
          <reference field="37" count="0" selected="0"/>
          <reference field="41" count="1" selected="0">
            <x v="1"/>
          </reference>
          <reference field="42" count="0" selected="0"/>
          <reference field="45" count="0" selected="0"/>
          <reference field="47" count="0"/>
        </references>
      </pivotArea>
    </format>
    <format dxfId="967">
      <pivotArea dataOnly="0" labelOnly="1" outline="0" fieldPosition="0">
        <references count="13">
          <reference field="0" count="1" selected="0">
            <x v="11"/>
          </reference>
          <reference field="1" count="1" selected="0">
            <x v="11"/>
          </reference>
          <reference field="26" count="1" selected="0">
            <x v="3"/>
          </reference>
          <reference field="27" count="1" selected="0">
            <x v="4"/>
          </reference>
          <reference field="33" count="0" selected="0"/>
          <reference field="34" count="0" selected="0"/>
          <reference field="35" count="0" selected="0"/>
          <reference field="36" count="0" selected="0"/>
          <reference field="37" count="0" selected="0"/>
          <reference field="41" count="1" selected="0">
            <x v="1"/>
          </reference>
          <reference field="42" count="0" selected="0"/>
          <reference field="45" count="0" selected="0"/>
          <reference field="47" count="0"/>
        </references>
      </pivotArea>
    </format>
    <format dxfId="966">
      <pivotArea dataOnly="0" labelOnly="1" outline="0" fieldPosition="0">
        <references count="13">
          <reference field="0" count="1" selected="0">
            <x v="12"/>
          </reference>
          <reference field="1" count="1" selected="0">
            <x v="12"/>
          </reference>
          <reference field="26" count="1" selected="0">
            <x v="3"/>
          </reference>
          <reference field="27" count="1" selected="0">
            <x v="4"/>
          </reference>
          <reference field="33" count="0" selected="0"/>
          <reference field="34" count="0" selected="0"/>
          <reference field="35" count="0" selected="0"/>
          <reference field="36" count="0" selected="0"/>
          <reference field="37" count="0" selected="0"/>
          <reference field="41" count="1" selected="0">
            <x v="1"/>
          </reference>
          <reference field="42" count="0" selected="0"/>
          <reference field="45" count="0" selected="0"/>
          <reference field="47" count="0"/>
        </references>
      </pivotArea>
    </format>
    <format dxfId="965">
      <pivotArea dataOnly="0" labelOnly="1" outline="0" fieldPosition="0">
        <references count="13">
          <reference field="0" count="1" selected="0">
            <x v="13"/>
          </reference>
          <reference field="1" count="1" selected="0">
            <x v="13"/>
          </reference>
          <reference field="26" count="1" selected="0">
            <x v="3"/>
          </reference>
          <reference field="27" count="1" selected="0">
            <x v="4"/>
          </reference>
          <reference field="33" count="0" selected="0"/>
          <reference field="34" count="0" selected="0"/>
          <reference field="35" count="0" selected="0"/>
          <reference field="36" count="0" selected="0"/>
          <reference field="37" count="0" selected="0"/>
          <reference field="41" count="1" selected="0">
            <x v="1"/>
          </reference>
          <reference field="42" count="0" selected="0"/>
          <reference field="45" count="0" selected="0"/>
          <reference field="47" count="0"/>
        </references>
      </pivotArea>
    </format>
    <format dxfId="964">
      <pivotArea dataOnly="0" labelOnly="1" outline="0" fieldPosition="0">
        <references count="13">
          <reference field="0" count="1" selected="0">
            <x v="14"/>
          </reference>
          <reference field="1" count="1" selected="0">
            <x v="14"/>
          </reference>
          <reference field="26" count="1" selected="0">
            <x v="8"/>
          </reference>
          <reference field="27" count="1" selected="0">
            <x v="5"/>
          </reference>
          <reference field="33" count="0" selected="0"/>
          <reference field="34" count="0" selected="0"/>
          <reference field="35" count="0" selected="0"/>
          <reference field="36" count="0" selected="0"/>
          <reference field="37" count="0" selected="0"/>
          <reference field="41" count="1" selected="0">
            <x v="1"/>
          </reference>
          <reference field="42" count="0" selected="0"/>
          <reference field="45" count="0" selected="0"/>
          <reference field="47" count="0"/>
        </references>
      </pivotArea>
    </format>
    <format dxfId="963">
      <pivotArea dataOnly="0" labelOnly="1" outline="0" fieldPosition="0">
        <references count="13">
          <reference field="0" count="1" selected="0">
            <x v="15"/>
          </reference>
          <reference field="1" count="1" selected="0">
            <x v="15"/>
          </reference>
          <reference field="26" count="1" selected="0">
            <x v="7"/>
          </reference>
          <reference field="27" count="1" selected="0">
            <x v="4"/>
          </reference>
          <reference field="33" count="0" selected="0"/>
          <reference field="34" count="0" selected="0"/>
          <reference field="35" count="0" selected="0"/>
          <reference field="36" count="0" selected="0"/>
          <reference field="37" count="0" selected="0"/>
          <reference field="41" count="1" selected="0">
            <x v="1"/>
          </reference>
          <reference field="42" count="0" selected="0"/>
          <reference field="45" count="0" selected="0"/>
          <reference field="47" count="0"/>
        </references>
      </pivotArea>
    </format>
    <format dxfId="962">
      <pivotArea dataOnly="0" labelOnly="1" outline="0" fieldPosition="0">
        <references count="13">
          <reference field="0" count="1" selected="0">
            <x v="16"/>
          </reference>
          <reference field="1" count="1" selected="0">
            <x v="16"/>
          </reference>
          <reference field="26" count="1" selected="0">
            <x v="2"/>
          </reference>
          <reference field="27" count="1" selected="0">
            <x v="1"/>
          </reference>
          <reference field="33" count="0" selected="0"/>
          <reference field="34" count="0" selected="0"/>
          <reference field="35" count="0" selected="0"/>
          <reference field="36" count="0" selected="0"/>
          <reference field="37" count="0" selected="0"/>
          <reference field="41" count="1" selected="0">
            <x v="1"/>
          </reference>
          <reference field="42" count="0" selected="0"/>
          <reference field="45" count="0" selected="0"/>
          <reference field="47" count="0"/>
        </references>
      </pivotArea>
    </format>
    <format dxfId="961">
      <pivotArea dataOnly="0" labelOnly="1" outline="0" fieldPosition="0">
        <references count="13">
          <reference field="0" count="1" selected="0">
            <x v="17"/>
          </reference>
          <reference field="1" count="1" selected="0">
            <x v="17"/>
          </reference>
          <reference field="26" count="1" selected="0">
            <x v="4"/>
          </reference>
          <reference field="27" count="1" selected="0">
            <x v="4"/>
          </reference>
          <reference field="33" count="0" selected="0"/>
          <reference field="34" count="0" selected="0"/>
          <reference field="35" count="0" selected="0"/>
          <reference field="36" count="0" selected="0"/>
          <reference field="37" count="0" selected="0"/>
          <reference field="41" count="1" selected="0">
            <x v="1"/>
          </reference>
          <reference field="42" count="0" selected="0"/>
          <reference field="45" count="0" selected="0"/>
          <reference field="47" count="0"/>
        </references>
      </pivotArea>
    </format>
    <format dxfId="960">
      <pivotArea dataOnly="0" labelOnly="1" outline="0" fieldPosition="0">
        <references count="13">
          <reference field="0" count="1" selected="0">
            <x v="18"/>
          </reference>
          <reference field="1" count="1" selected="0">
            <x v="18"/>
          </reference>
          <reference field="26" count="1" selected="0">
            <x v="1"/>
          </reference>
          <reference field="27" count="1" selected="0">
            <x v="3"/>
          </reference>
          <reference field="33" count="0" selected="0"/>
          <reference field="34" count="0" selected="0"/>
          <reference field="35" count="0" selected="0"/>
          <reference field="36" count="0" selected="0"/>
          <reference field="37" count="0" selected="0"/>
          <reference field="41" count="1" selected="0">
            <x v="1"/>
          </reference>
          <reference field="42" count="0" selected="0"/>
          <reference field="45" count="0" selected="0"/>
          <reference field="47" count="0"/>
        </references>
      </pivotArea>
    </format>
    <format dxfId="959">
      <pivotArea dataOnly="0" labelOnly="1" outline="0" fieldPosition="0">
        <references count="13">
          <reference field="0" count="1" selected="0">
            <x v="19"/>
          </reference>
          <reference field="1" count="1" selected="0">
            <x v="19"/>
          </reference>
          <reference field="26" count="1" selected="0">
            <x v="5"/>
          </reference>
          <reference field="27" count="1" selected="0">
            <x v="4"/>
          </reference>
          <reference field="33" count="0" selected="0"/>
          <reference field="34" count="0" selected="0"/>
          <reference field="35" count="0" selected="0"/>
          <reference field="36" count="0" selected="0"/>
          <reference field="37" count="0" selected="0"/>
          <reference field="41" count="1" selected="0">
            <x v="1"/>
          </reference>
          <reference field="42" count="0" selected="0"/>
          <reference field="45" count="0" selected="0"/>
          <reference field="47" count="0"/>
        </references>
      </pivotArea>
    </format>
    <format dxfId="958">
      <pivotArea dataOnly="0" labelOnly="1" outline="0" fieldPosition="0">
        <references count="13">
          <reference field="0" count="1" selected="0">
            <x v="20"/>
          </reference>
          <reference field="1" count="1" selected="0">
            <x v="20"/>
          </reference>
          <reference field="26" count="1" selected="0">
            <x v="3"/>
          </reference>
          <reference field="27" count="1" selected="0">
            <x v="4"/>
          </reference>
          <reference field="33" count="0" selected="0"/>
          <reference field="34" count="0" selected="0"/>
          <reference field="35" count="0" selected="0"/>
          <reference field="36" count="0" selected="0"/>
          <reference field="37" count="0" selected="0"/>
          <reference field="41" count="1" selected="0">
            <x v="1"/>
          </reference>
          <reference field="42" count="0" selected="0"/>
          <reference field="45" count="0" selected="0"/>
          <reference field="47" count="0"/>
        </references>
      </pivotArea>
    </format>
    <format dxfId="957">
      <pivotArea dataOnly="0" labelOnly="1" outline="0" fieldPosition="0">
        <references count="13">
          <reference field="0" count="1" selected="0">
            <x v="21"/>
          </reference>
          <reference field="1" count="1" selected="0">
            <x v="21"/>
          </reference>
          <reference field="26" count="1" selected="0">
            <x v="5"/>
          </reference>
          <reference field="27" count="1" selected="0">
            <x v="4"/>
          </reference>
          <reference field="33" count="0" selected="0"/>
          <reference field="34" count="0" selected="0"/>
          <reference field="35" count="0" selected="0"/>
          <reference field="36" count="0" selected="0"/>
          <reference field="37" count="0" selected="0"/>
          <reference field="41" count="1" selected="0">
            <x v="1"/>
          </reference>
          <reference field="42" count="0" selected="0"/>
          <reference field="45" count="0" selected="0"/>
          <reference field="47" count="0"/>
        </references>
      </pivotArea>
    </format>
    <format dxfId="956">
      <pivotArea dataOnly="0" labelOnly="1" outline="0" fieldPosition="0">
        <references count="13">
          <reference field="0" count="1" selected="0">
            <x v="22"/>
          </reference>
          <reference field="1" count="1" selected="0">
            <x v="22"/>
          </reference>
          <reference field="26" count="1" selected="0">
            <x v="3"/>
          </reference>
          <reference field="27" count="1" selected="0">
            <x v="4"/>
          </reference>
          <reference field="33" count="0" selected="0"/>
          <reference field="34" count="0" selected="0"/>
          <reference field="35" count="0" selected="0"/>
          <reference field="36" count="0" selected="0"/>
          <reference field="37" count="0" selected="0"/>
          <reference field="41" count="1" selected="0">
            <x v="1"/>
          </reference>
          <reference field="42" count="0" selected="0"/>
          <reference field="45" count="0" selected="0"/>
          <reference field="47" count="0"/>
        </references>
      </pivotArea>
    </format>
    <format dxfId="955">
      <pivotArea dataOnly="0" labelOnly="1" outline="0" fieldPosition="0">
        <references count="13">
          <reference field="0" count="1" selected="0">
            <x v="23"/>
          </reference>
          <reference field="1" count="1" selected="0">
            <x v="23"/>
          </reference>
          <reference field="26" count="1" selected="0">
            <x v="3"/>
          </reference>
          <reference field="27" count="1" selected="0">
            <x v="4"/>
          </reference>
          <reference field="33" count="0" selected="0"/>
          <reference field="34" count="0" selected="0"/>
          <reference field="35" count="0" selected="0"/>
          <reference field="36" count="0" selected="0"/>
          <reference field="37" count="0" selected="0"/>
          <reference field="41" count="1" selected="0">
            <x v="1"/>
          </reference>
          <reference field="42" count="0" selected="0"/>
          <reference field="45" count="0" selected="0"/>
          <reference field="47" count="0"/>
        </references>
      </pivotArea>
    </format>
    <format dxfId="954">
      <pivotArea dataOnly="0" labelOnly="1" outline="0" fieldPosition="0">
        <references count="13">
          <reference field="0" count="1" selected="0">
            <x v="24"/>
          </reference>
          <reference field="1" count="1" selected="0">
            <x v="24"/>
          </reference>
          <reference field="26" count="1" selected="0">
            <x v="3"/>
          </reference>
          <reference field="27" count="1" selected="0">
            <x v="4"/>
          </reference>
          <reference field="33" count="0" selected="0"/>
          <reference field="34" count="0" selected="0"/>
          <reference field="35" count="0" selected="0"/>
          <reference field="36" count="0" selected="0"/>
          <reference field="37" count="0" selected="0"/>
          <reference field="41" count="1" selected="0">
            <x v="1"/>
          </reference>
          <reference field="42" count="0" selected="0"/>
          <reference field="45" count="0" selected="0"/>
          <reference field="47" count="0"/>
        </references>
      </pivotArea>
    </format>
    <format dxfId="953">
      <pivotArea dataOnly="0" labelOnly="1" outline="0" fieldPosition="0">
        <references count="13">
          <reference field="0" count="1" selected="0">
            <x v="25"/>
          </reference>
          <reference field="1" count="1" selected="0">
            <x v="25"/>
          </reference>
          <reference field="26" count="1" selected="0">
            <x v="7"/>
          </reference>
          <reference field="27" count="1" selected="0">
            <x v="4"/>
          </reference>
          <reference field="33" count="0" selected="0"/>
          <reference field="34" count="0" selected="0"/>
          <reference field="35" count="0" selected="0"/>
          <reference field="36" count="0" selected="0"/>
          <reference field="37" count="0" selected="0"/>
          <reference field="41" count="1" selected="0">
            <x v="1"/>
          </reference>
          <reference field="42" count="0" selected="0"/>
          <reference field="45" count="0" selected="0"/>
          <reference field="47" count="0"/>
        </references>
      </pivotArea>
    </format>
    <format dxfId="952">
      <pivotArea dataOnly="0" labelOnly="1" outline="0" fieldPosition="0">
        <references count="13">
          <reference field="0" count="1" selected="0">
            <x v="26"/>
          </reference>
          <reference field="1" count="1" selected="0">
            <x v="27"/>
          </reference>
          <reference field="26" count="1" selected="0">
            <x v="7"/>
          </reference>
          <reference field="27" count="1" selected="0">
            <x v="4"/>
          </reference>
          <reference field="33" count="0" selected="0"/>
          <reference field="34" count="0" selected="0"/>
          <reference field="35" count="0" selected="0"/>
          <reference field="36" count="0" selected="0"/>
          <reference field="37" count="0" selected="0"/>
          <reference field="41" count="1" selected="0">
            <x v="1"/>
          </reference>
          <reference field="42" count="0" selected="0"/>
          <reference field="45" count="0" selected="0"/>
          <reference field="47" count="0"/>
        </references>
      </pivotArea>
    </format>
    <format dxfId="951">
      <pivotArea dataOnly="0" labelOnly="1" outline="0" fieldPosition="0">
        <references count="13">
          <reference field="0" count="1" selected="0">
            <x v="27"/>
          </reference>
          <reference field="1" count="1" selected="0">
            <x v="28"/>
          </reference>
          <reference field="26" count="1" selected="0">
            <x v="2"/>
          </reference>
          <reference field="27" count="1" selected="0">
            <x v="1"/>
          </reference>
          <reference field="33" count="0" selected="0"/>
          <reference field="34" count="0" selected="0"/>
          <reference field="35" count="0" selected="0"/>
          <reference field="36" count="0" selected="0"/>
          <reference field="37" count="0" selected="0"/>
          <reference field="41" count="1" selected="0">
            <x v="1"/>
          </reference>
          <reference field="42" count="0" selected="0"/>
          <reference field="45" count="0" selected="0"/>
          <reference field="47" count="0"/>
        </references>
      </pivotArea>
    </format>
    <format dxfId="950">
      <pivotArea dataOnly="0" labelOnly="1" outline="0" fieldPosition="0">
        <references count="13">
          <reference field="0" count="1" selected="0">
            <x v="28"/>
          </reference>
          <reference field="1" count="1" selected="0">
            <x v="29"/>
          </reference>
          <reference field="26" count="1" selected="0">
            <x v="9"/>
          </reference>
          <reference field="27" count="1" selected="0">
            <x v="1"/>
          </reference>
          <reference field="33" count="0" selected="0"/>
          <reference field="34" count="0" selected="0"/>
          <reference field="35" count="0" selected="0"/>
          <reference field="36" count="0" selected="0"/>
          <reference field="37" count="0" selected="0"/>
          <reference field="41" count="1" selected="0">
            <x v="1"/>
          </reference>
          <reference field="42" count="0" selected="0"/>
          <reference field="45" count="0" selected="0"/>
          <reference field="47" count="0"/>
        </references>
      </pivotArea>
    </format>
    <format dxfId="949">
      <pivotArea dataOnly="0" labelOnly="1" outline="0" fieldPosition="0">
        <references count="13">
          <reference field="0" count="1" selected="0">
            <x v="29"/>
          </reference>
          <reference field="1" count="1" selected="0">
            <x v="30"/>
          </reference>
          <reference field="26" count="1" selected="0">
            <x v="3"/>
          </reference>
          <reference field="27" count="1" selected="0">
            <x v="4"/>
          </reference>
          <reference field="33" count="0" selected="0"/>
          <reference field="34" count="0" selected="0"/>
          <reference field="35" count="0" selected="0"/>
          <reference field="36" count="0" selected="0"/>
          <reference field="37" count="0" selected="0"/>
          <reference field="41" count="1" selected="0">
            <x v="1"/>
          </reference>
          <reference field="42" count="0" selected="0"/>
          <reference field="45" count="0" selected="0"/>
          <reference field="47" count="0"/>
        </references>
      </pivotArea>
    </format>
    <format dxfId="948">
      <pivotArea dataOnly="0" labelOnly="1" outline="0" fieldPosition="0">
        <references count="13">
          <reference field="0" count="1" selected="0">
            <x v="30"/>
          </reference>
          <reference field="1" count="1" selected="0">
            <x v="31"/>
          </reference>
          <reference field="26" count="1" selected="0">
            <x v="7"/>
          </reference>
          <reference field="27" count="1" selected="0">
            <x v="4"/>
          </reference>
          <reference field="33" count="0" selected="0"/>
          <reference field="34" count="0" selected="0"/>
          <reference field="35" count="0" selected="0"/>
          <reference field="36" count="0" selected="0"/>
          <reference field="37" count="0" selected="0"/>
          <reference field="41" count="1" selected="0">
            <x v="1"/>
          </reference>
          <reference field="42" count="0" selected="0"/>
          <reference field="45" count="0" selected="0"/>
          <reference field="47" count="0"/>
        </references>
      </pivotArea>
    </format>
    <format dxfId="947">
      <pivotArea dataOnly="0" labelOnly="1" outline="0" fieldPosition="0">
        <references count="13">
          <reference field="0" count="1" selected="0">
            <x v="31"/>
          </reference>
          <reference field="1" count="1" selected="0">
            <x v="32"/>
          </reference>
          <reference field="26" count="1" selected="0">
            <x v="3"/>
          </reference>
          <reference field="27" count="1" selected="0">
            <x v="4"/>
          </reference>
          <reference field="33" count="0" selected="0"/>
          <reference field="34" count="0" selected="0"/>
          <reference field="35" count="0" selected="0"/>
          <reference field="36" count="0" selected="0"/>
          <reference field="37" count="0" selected="0"/>
          <reference field="41" count="1" selected="0">
            <x v="1"/>
          </reference>
          <reference field="42" count="0" selected="0"/>
          <reference field="45" count="0" selected="0"/>
          <reference field="47" count="0"/>
        </references>
      </pivotArea>
    </format>
    <format dxfId="946">
      <pivotArea dataOnly="0" labelOnly="1" outline="0" fieldPosition="0">
        <references count="13">
          <reference field="0" count="1" selected="0">
            <x v="32"/>
          </reference>
          <reference field="1" count="1" selected="0">
            <x v="33"/>
          </reference>
          <reference field="26" count="1" selected="0">
            <x v="7"/>
          </reference>
          <reference field="27" count="1" selected="0">
            <x v="4"/>
          </reference>
          <reference field="33" count="0" selected="0"/>
          <reference field="34" count="0" selected="0"/>
          <reference field="35" count="0" selected="0"/>
          <reference field="36" count="0" selected="0"/>
          <reference field="37" count="0" selected="0"/>
          <reference field="41" count="1" selected="0">
            <x v="1"/>
          </reference>
          <reference field="42" count="0" selected="0"/>
          <reference field="45" count="0" selected="0"/>
          <reference field="47" count="0"/>
        </references>
      </pivotArea>
    </format>
    <format dxfId="945">
      <pivotArea dataOnly="0" labelOnly="1" outline="0" fieldPosition="0">
        <references count="13">
          <reference field="0" count="1" selected="0">
            <x v="33"/>
          </reference>
          <reference field="1" count="1" selected="0">
            <x v="34"/>
          </reference>
          <reference field="26" count="1" selected="0">
            <x v="0"/>
          </reference>
          <reference field="27" count="1" selected="0">
            <x v="2"/>
          </reference>
          <reference field="33" count="0" selected="0"/>
          <reference field="34" count="0" selected="0"/>
          <reference field="35" count="0" selected="0"/>
          <reference field="36" count="0" selected="0"/>
          <reference field="37" count="0" selected="0"/>
          <reference field="41" count="1" selected="0">
            <x v="1"/>
          </reference>
          <reference field="42" count="0" selected="0"/>
          <reference field="45" count="0" selected="0"/>
          <reference field="47" count="0"/>
        </references>
      </pivotArea>
    </format>
    <format dxfId="944">
      <pivotArea dataOnly="0" labelOnly="1" outline="0" fieldPosition="0">
        <references count="13">
          <reference field="0" count="1" selected="0">
            <x v="34"/>
          </reference>
          <reference field="1" count="1" selected="0">
            <x v="35"/>
          </reference>
          <reference field="26" count="1" selected="0">
            <x v="3"/>
          </reference>
          <reference field="27" count="1" selected="0">
            <x v="4"/>
          </reference>
          <reference field="33" count="0" selected="0"/>
          <reference field="34" count="0" selected="0"/>
          <reference field="35" count="0" selected="0"/>
          <reference field="36" count="0" selected="0"/>
          <reference field="37" count="0" selected="0"/>
          <reference field="41" count="1" selected="0">
            <x v="1"/>
          </reference>
          <reference field="42" count="0" selected="0"/>
          <reference field="45" count="0" selected="0"/>
          <reference field="47" count="0"/>
        </references>
      </pivotArea>
    </format>
    <format dxfId="943">
      <pivotArea dataOnly="0" labelOnly="1" outline="0" fieldPosition="0">
        <references count="13">
          <reference field="0" count="1" selected="0">
            <x v="35"/>
          </reference>
          <reference field="1" count="1" selected="0">
            <x v="36"/>
          </reference>
          <reference field="26" count="1" selected="0">
            <x v="3"/>
          </reference>
          <reference field="27" count="1" selected="0">
            <x v="4"/>
          </reference>
          <reference field="33" count="0" selected="0"/>
          <reference field="34" count="0" selected="0"/>
          <reference field="35" count="0" selected="0"/>
          <reference field="36" count="0" selected="0"/>
          <reference field="37" count="0" selected="0"/>
          <reference field="41" count="1" selected="0">
            <x v="1"/>
          </reference>
          <reference field="42" count="0" selected="0"/>
          <reference field="45" count="0" selected="0"/>
          <reference field="47" count="0"/>
        </references>
      </pivotArea>
    </format>
    <format dxfId="942">
      <pivotArea dataOnly="0" labelOnly="1" outline="0" fieldPosition="0">
        <references count="13">
          <reference field="0" count="1" selected="0">
            <x v="36"/>
          </reference>
          <reference field="1" count="1" selected="0">
            <x v="37"/>
          </reference>
          <reference field="26" count="1" selected="0">
            <x v="7"/>
          </reference>
          <reference field="27" count="1" selected="0">
            <x v="4"/>
          </reference>
          <reference field="33" count="0" selected="0"/>
          <reference field="34" count="0" selected="0"/>
          <reference field="35" count="0" selected="0"/>
          <reference field="36" count="0" selected="0"/>
          <reference field="37" count="0" selected="0"/>
          <reference field="41" count="1" selected="0">
            <x v="1"/>
          </reference>
          <reference field="42" count="0" selected="0"/>
          <reference field="45" count="0" selected="0"/>
          <reference field="47" count="0"/>
        </references>
      </pivotArea>
    </format>
    <format dxfId="941">
      <pivotArea dataOnly="0" labelOnly="1" outline="0" fieldPosition="0">
        <references count="13">
          <reference field="0" count="1" selected="0">
            <x v="37"/>
          </reference>
          <reference field="1" count="1" selected="0">
            <x v="38"/>
          </reference>
          <reference field="26" count="1" selected="0">
            <x v="2"/>
          </reference>
          <reference field="27" count="1" selected="0">
            <x v="1"/>
          </reference>
          <reference field="33" count="0" selected="0"/>
          <reference field="34" count="0" selected="0"/>
          <reference field="35" count="0" selected="0"/>
          <reference field="36" count="0" selected="0"/>
          <reference field="37" count="0" selected="0"/>
          <reference field="41" count="1" selected="0">
            <x v="1"/>
          </reference>
          <reference field="42" count="0" selected="0"/>
          <reference field="45" count="0" selected="0"/>
          <reference field="47" count="0"/>
        </references>
      </pivotArea>
    </format>
    <format dxfId="940">
      <pivotArea dataOnly="0" labelOnly="1" outline="0" fieldPosition="0">
        <references count="13">
          <reference field="0" count="1" selected="0">
            <x v="38"/>
          </reference>
          <reference field="1" count="1" selected="0">
            <x v="39"/>
          </reference>
          <reference field="26" count="1" selected="0">
            <x v="3"/>
          </reference>
          <reference field="27" count="1" selected="0">
            <x v="4"/>
          </reference>
          <reference field="33" count="0" selected="0"/>
          <reference field="34" count="0" selected="0"/>
          <reference field="35" count="0" selected="0"/>
          <reference field="36" count="0" selected="0"/>
          <reference field="37" count="0" selected="0"/>
          <reference field="41" count="1" selected="0">
            <x v="1"/>
          </reference>
          <reference field="42" count="0" selected="0"/>
          <reference field="45" count="0" selected="0"/>
          <reference field="47" count="0"/>
        </references>
      </pivotArea>
    </format>
    <format dxfId="939">
      <pivotArea dataOnly="0" labelOnly="1" outline="0" fieldPosition="0">
        <references count="13">
          <reference field="0" count="1" selected="0">
            <x v="39"/>
          </reference>
          <reference field="1" count="1" selected="0">
            <x v="40"/>
          </reference>
          <reference field="26" count="1" selected="0">
            <x v="3"/>
          </reference>
          <reference field="27" count="1" selected="0">
            <x v="4"/>
          </reference>
          <reference field="33" count="0" selected="0"/>
          <reference field="34" count="0" selected="0"/>
          <reference field="35" count="0" selected="0"/>
          <reference field="36" count="0" selected="0"/>
          <reference field="37" count="0" selected="0"/>
          <reference field="41" count="1" selected="0">
            <x v="1"/>
          </reference>
          <reference field="42" count="0" selected="0"/>
          <reference field="45" count="0" selected="0"/>
          <reference field="47" count="0"/>
        </references>
      </pivotArea>
    </format>
    <format dxfId="938">
      <pivotArea dataOnly="0" labelOnly="1" outline="0" fieldPosition="0">
        <references count="13">
          <reference field="0" count="1" selected="0">
            <x v="40"/>
          </reference>
          <reference field="1" count="1" selected="0">
            <x v="41"/>
          </reference>
          <reference field="26" count="1" selected="0">
            <x v="3"/>
          </reference>
          <reference field="27" count="1" selected="0">
            <x v="4"/>
          </reference>
          <reference field="33" count="0" selected="0"/>
          <reference field="34" count="0" selected="0"/>
          <reference field="35" count="0" selected="0"/>
          <reference field="36" count="0" selected="0"/>
          <reference field="37" count="0" selected="0"/>
          <reference field="41" count="1" selected="0">
            <x v="1"/>
          </reference>
          <reference field="42" count="0" selected="0"/>
          <reference field="45" count="0" selected="0"/>
          <reference field="47" count="0"/>
        </references>
      </pivotArea>
    </format>
    <format dxfId="937">
      <pivotArea dataOnly="0" labelOnly="1" outline="0" fieldPosition="0">
        <references count="13">
          <reference field="0" count="1" selected="0">
            <x v="41"/>
          </reference>
          <reference field="1" count="1" selected="0">
            <x v="42"/>
          </reference>
          <reference field="26" count="1" selected="0">
            <x v="2"/>
          </reference>
          <reference field="27" count="1" selected="0">
            <x v="1"/>
          </reference>
          <reference field="33" count="0" selected="0"/>
          <reference field="34" count="0" selected="0"/>
          <reference field="35" count="0" selected="0"/>
          <reference field="36" count="0" selected="0"/>
          <reference field="37" count="0" selected="0"/>
          <reference field="41" count="1" selected="0">
            <x v="1"/>
          </reference>
          <reference field="42" count="0" selected="0"/>
          <reference field="45" count="0" selected="0"/>
          <reference field="47" count="0"/>
        </references>
      </pivotArea>
    </format>
    <format dxfId="936">
      <pivotArea dataOnly="0" labelOnly="1" outline="0" fieldPosition="0">
        <references count="13">
          <reference field="0" count="1" selected="0">
            <x v="42"/>
          </reference>
          <reference field="1" count="1" selected="0">
            <x v="43"/>
          </reference>
          <reference field="26" count="1" selected="0">
            <x v="7"/>
          </reference>
          <reference field="27" count="1" selected="0">
            <x v="4"/>
          </reference>
          <reference field="33" count="0" selected="0"/>
          <reference field="34" count="0" selected="0"/>
          <reference field="35" count="0" selected="0"/>
          <reference field="36" count="0" selected="0"/>
          <reference field="37" count="0" selected="0"/>
          <reference field="41" count="1" selected="0">
            <x v="1"/>
          </reference>
          <reference field="42" count="0" selected="0"/>
          <reference field="45" count="0" selected="0"/>
          <reference field="47" count="0"/>
        </references>
      </pivotArea>
    </format>
    <format dxfId="935">
      <pivotArea dataOnly="0" labelOnly="1" outline="0" fieldPosition="0">
        <references count="13">
          <reference field="0" count="1" selected="0">
            <x v="43"/>
          </reference>
          <reference field="1" count="1" selected="0">
            <x v="45"/>
          </reference>
          <reference field="26" count="1" selected="0">
            <x v="0"/>
          </reference>
          <reference field="27" count="1" selected="0">
            <x v="2"/>
          </reference>
          <reference field="33" count="0" selected="0"/>
          <reference field="34" count="0" selected="0"/>
          <reference field="35" count="0" selected="0"/>
          <reference field="36" count="0" selected="0"/>
          <reference field="37" count="0" selected="0"/>
          <reference field="41" count="1" selected="0">
            <x v="1"/>
          </reference>
          <reference field="42" count="0" selected="0"/>
          <reference field="45" count="0" selected="0"/>
          <reference field="47" count="0"/>
        </references>
      </pivotArea>
    </format>
    <format dxfId="934">
      <pivotArea dataOnly="0" labelOnly="1" outline="0" fieldPosition="0">
        <references count="13">
          <reference field="0" count="1" selected="0">
            <x v="44"/>
          </reference>
          <reference field="1" count="1" selected="0">
            <x v="46"/>
          </reference>
          <reference field="26" count="1" selected="0">
            <x v="3"/>
          </reference>
          <reference field="27" count="1" selected="0">
            <x v="4"/>
          </reference>
          <reference field="33" count="0" selected="0"/>
          <reference field="34" count="0" selected="0"/>
          <reference field="35" count="0" selected="0"/>
          <reference field="36" count="0" selected="0"/>
          <reference field="37" count="0" selected="0"/>
          <reference field="41" count="1" selected="0">
            <x v="1"/>
          </reference>
          <reference field="42" count="0" selected="0"/>
          <reference field="45" count="0" selected="0"/>
          <reference field="47" count="0"/>
        </references>
      </pivotArea>
    </format>
    <format dxfId="933">
      <pivotArea dataOnly="0" labelOnly="1" outline="0" fieldPosition="0">
        <references count="13">
          <reference field="0" count="1" selected="0">
            <x v="45"/>
          </reference>
          <reference field="1" count="1" selected="0">
            <x v="47"/>
          </reference>
          <reference field="26" count="1" selected="0">
            <x v="3"/>
          </reference>
          <reference field="27" count="1" selected="0">
            <x v="4"/>
          </reference>
          <reference field="33" count="0" selected="0"/>
          <reference field="34" count="0" selected="0"/>
          <reference field="35" count="0" selected="0"/>
          <reference field="36" count="0" selected="0"/>
          <reference field="37" count="0" selected="0"/>
          <reference field="41" count="1" selected="0">
            <x v="1"/>
          </reference>
          <reference field="42" count="0" selected="0"/>
          <reference field="45" count="0" selected="0"/>
          <reference field="47" count="0"/>
        </references>
      </pivotArea>
    </format>
    <format dxfId="932">
      <pivotArea dataOnly="0" labelOnly="1" outline="0" fieldPosition="0">
        <references count="13">
          <reference field="0" count="1" selected="0">
            <x v="46"/>
          </reference>
          <reference field="1" count="1" selected="0">
            <x v="44"/>
          </reference>
          <reference field="26" count="1" selected="0">
            <x v="3"/>
          </reference>
          <reference field="27" count="1" selected="0">
            <x v="4"/>
          </reference>
          <reference field="33" count="0" selected="0"/>
          <reference field="34" count="0" selected="0"/>
          <reference field="35" count="0" selected="0"/>
          <reference field="36" count="0" selected="0"/>
          <reference field="37" count="0" selected="0"/>
          <reference field="41" count="1" selected="0">
            <x v="1"/>
          </reference>
          <reference field="42" count="0" selected="0"/>
          <reference field="45" count="0" selected="0"/>
          <reference field="47" count="0"/>
        </references>
      </pivotArea>
    </format>
    <format dxfId="931">
      <pivotArea dataOnly="0" labelOnly="1" outline="0" fieldPosition="0">
        <references count="13">
          <reference field="0" count="1" selected="0">
            <x v="47"/>
          </reference>
          <reference field="1" count="1" selected="0">
            <x v="26"/>
          </reference>
          <reference field="26" count="1" selected="0">
            <x v="10"/>
          </reference>
          <reference field="27" count="1" selected="0">
            <x v="0"/>
          </reference>
          <reference field="33" count="0" selected="0"/>
          <reference field="34" count="0" selected="0"/>
          <reference field="35" count="0" selected="0"/>
          <reference field="36" count="0" selected="0"/>
          <reference field="37" count="0" selected="0"/>
          <reference field="41" count="1" selected="0">
            <x v="2"/>
          </reference>
          <reference field="42" count="0" selected="0"/>
          <reference field="45" count="0" selected="0"/>
          <reference field="47" count="0"/>
        </references>
      </pivotArea>
    </format>
    <format dxfId="930">
      <pivotArea field="45" type="button" dataOnly="0" labelOnly="1" outline="0" axis="axisRow" fieldPosition="11"/>
    </format>
    <format dxfId="929">
      <pivotArea dataOnly="0" labelOnly="1" outline="0" fieldPosition="0">
        <references count="12">
          <reference field="0" count="1" selected="0">
            <x v="0"/>
          </reference>
          <reference field="1" count="1" selected="0">
            <x v="0"/>
          </reference>
          <reference field="26" count="1" selected="0">
            <x v="3"/>
          </reference>
          <reference field="27" count="1" selected="0">
            <x v="4"/>
          </reference>
          <reference field="33" count="0" selected="0"/>
          <reference field="34" count="0" selected="0"/>
          <reference field="35" count="0" selected="0"/>
          <reference field="36" count="0" selected="0"/>
          <reference field="37" count="0" selected="0"/>
          <reference field="41" count="1" selected="0">
            <x v="1"/>
          </reference>
          <reference field="42" count="0" selected="0"/>
          <reference field="45" count="0"/>
        </references>
      </pivotArea>
    </format>
    <format dxfId="928">
      <pivotArea field="42" type="button" dataOnly="0" labelOnly="1" outline="0" axis="axisRow" fieldPosition="10"/>
    </format>
    <format dxfId="927">
      <pivotArea dataOnly="0" labelOnly="1" outline="0" fieldPosition="0">
        <references count="1">
          <reference field="41" count="0"/>
        </references>
      </pivotArea>
    </format>
    <format dxfId="926">
      <pivotArea dataOnly="0" labelOnly="1" outline="0" fieldPosition="0">
        <references count="1">
          <reference field="1" count="0"/>
        </references>
      </pivotArea>
    </format>
    <format dxfId="925">
      <pivotArea dataOnly="0" labelOnly="1" outline="0" fieldPosition="0">
        <references count="1">
          <reference field="27" count="0"/>
        </references>
      </pivotArea>
    </format>
    <format dxfId="924">
      <pivotArea dataOnly="0" labelOnly="1" outline="0" fieldPosition="0">
        <references count="1">
          <reference field="34" count="0"/>
        </references>
      </pivotArea>
    </format>
    <format dxfId="923">
      <pivotArea dataOnly="0" labelOnly="1" outline="0" fieldPosition="0">
        <references count="1">
          <reference field="41" count="0"/>
        </references>
      </pivotArea>
    </format>
    <format dxfId="922">
      <pivotArea dataOnly="0" labelOnly="1" outline="0" fieldPosition="0">
        <references count="1">
          <reference field="41" count="0"/>
        </references>
      </pivotArea>
    </format>
    <format dxfId="921">
      <pivotArea dataOnly="0" labelOnly="1" outline="0" fieldPosition="0">
        <references count="1">
          <reference field="42" count="0"/>
        </references>
      </pivotArea>
    </format>
    <format dxfId="920">
      <pivotArea dataOnly="0" labelOnly="1" outline="0" fieldPosition="0">
        <references count="1">
          <reference field="42" count="0"/>
        </references>
      </pivotArea>
    </format>
    <format dxfId="919">
      <pivotArea dataOnly="0" labelOnly="1" outline="0" fieldPosition="0">
        <references count="1">
          <reference field="45" count="0"/>
        </references>
      </pivotArea>
    </format>
    <format dxfId="918">
      <pivotArea dataOnly="0" labelOnly="1" outline="0" fieldPosition="0">
        <references count="1">
          <reference field="45" count="0"/>
        </references>
      </pivotArea>
    </format>
    <format dxfId="917">
      <pivotArea dataOnly="0" labelOnly="1" outline="0" fieldPosition="0">
        <references count="1">
          <reference field="45" count="0"/>
        </references>
      </pivotArea>
    </format>
    <format dxfId="916">
      <pivotArea dataOnly="0" labelOnly="1" outline="0" fieldPosition="0">
        <references count="1">
          <reference field="26" count="0"/>
        </references>
      </pivotArea>
    </format>
    <format dxfId="915">
      <pivotArea dataOnly="0" labelOnly="1" outline="0" fieldPosition="0">
        <references count="1">
          <reference field="42" count="0"/>
        </references>
      </pivotArea>
    </format>
    <format dxfId="914">
      <pivotArea dataOnly="0" labelOnly="1" outline="0" fieldPosition="0">
        <references count="1">
          <reference field="47" count="0"/>
        </references>
      </pivotArea>
    </format>
    <format dxfId="913">
      <pivotArea dataOnly="0" labelOnly="1" outline="0" fieldPosition="0">
        <references count="1">
          <reference field="37" count="0"/>
        </references>
      </pivotArea>
    </format>
    <format dxfId="912">
      <pivotArea dataOnly="0" labelOnly="1" outline="0" fieldPosition="0">
        <references count="1">
          <reference field="37" count="0"/>
        </references>
      </pivotArea>
    </format>
    <format dxfId="911">
      <pivotArea dataOnly="0" labelOnly="1" outline="0" fieldPosition="0">
        <references count="1">
          <reference field="36" count="0"/>
        </references>
      </pivotArea>
    </format>
    <format dxfId="910">
      <pivotArea dataOnly="0" labelOnly="1" outline="0" fieldPosition="0">
        <references count="1">
          <reference field="35" count="0"/>
        </references>
      </pivotArea>
    </format>
    <format dxfId="909">
      <pivotArea dataOnly="0" labelOnly="1" outline="0" fieldPosition="0">
        <references count="1">
          <reference field="34" count="0"/>
        </references>
      </pivotArea>
    </format>
    <format dxfId="908">
      <pivotArea dataOnly="0" labelOnly="1" outline="0" fieldPosition="0">
        <references count="1">
          <reference field="33" count="0"/>
        </references>
      </pivotArea>
    </format>
    <format dxfId="907">
      <pivotArea dataOnly="0" labelOnly="1" outline="0" fieldPosition="0">
        <references count="1">
          <reference field="33" count="0"/>
        </references>
      </pivotArea>
    </format>
    <format dxfId="906">
      <pivotArea dataOnly="0" labelOnly="1" outline="0" fieldPosition="0">
        <references count="1">
          <reference field="0" count="0"/>
        </references>
      </pivotArea>
    </format>
  </formats>
  <pivotTableStyleInfo name="PivotStyleLight3 2 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F30C4E-14AA-42E3-81FF-42C901DD5B4F}" name="Tabela dinâmica3" cacheId="3" applyNumberFormats="0" applyBorderFormats="0" applyFontFormats="0" applyPatternFormats="0" applyAlignmentFormats="0" applyWidthHeightFormats="1" dataCaption="Valores" updatedVersion="8" minRefreshableVersion="3" showDrill="0" rowGrandTotals="0" colGrandTotals="0" itemPrintTitles="1" createdVersion="7" indent="0" compact="0" compactData="0" multipleFieldFilters="0" fieldListSortAscending="1">
  <location ref="Y3:Z11" firstHeaderRow="1" firstDataRow="1" firstDataCol="2" rowPageCount="1" colPageCount="1"/>
  <pivotFields count="70">
    <pivotField compact="0" numFmtId="167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Colaborador" axis="axisRow" compact="0" outline="0" showAll="0" sortType="ascending" defaultSubtotal="0">
      <items count="4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47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6"/>
        <item x="43"/>
        <item x="44"/>
        <item x="45"/>
        <item x="4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Dia" compact="0" outline="0" showAll="0" sortType="ascending" defaultSubtotal="0">
      <items count="49">
        <item x="44"/>
        <item x="27"/>
        <item x="47"/>
        <item x="26"/>
        <item x="8"/>
        <item x="22"/>
        <item x="29"/>
        <item x="38"/>
        <item x="20"/>
        <item x="11"/>
        <item x="21"/>
        <item x="39"/>
        <item x="28"/>
        <item x="6"/>
        <item x="37"/>
        <item x="46"/>
        <item x="45"/>
        <item x="40"/>
        <item x="17"/>
        <item x="32"/>
        <item x="31"/>
        <item x="34"/>
        <item x="0"/>
        <item x="9"/>
        <item x="41"/>
        <item x="7"/>
        <item x="42"/>
        <item x="12"/>
        <item x="19"/>
        <item x="30"/>
        <item x="15"/>
        <item x="18"/>
        <item x="14"/>
        <item x="35"/>
        <item x="10"/>
        <item x="43"/>
        <item x="3"/>
        <item x="5"/>
        <item x="2"/>
        <item x="33"/>
        <item x="25"/>
        <item x="23"/>
        <item x="36"/>
        <item x="24"/>
        <item x="4"/>
        <item x="1"/>
        <item x="13"/>
        <item x="16"/>
        <item x="4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DIA2" axis="axisRow" compact="0" outline="0" subtotalTop="0" showAll="0" defaultSubtotal="0">
      <items count="23">
        <item x="4"/>
        <item x="1"/>
        <item x="16"/>
        <item x="17"/>
        <item x="14"/>
        <item x="20"/>
        <item x="18"/>
        <item x="3"/>
        <item x="2"/>
        <item x="9"/>
        <item x="12"/>
        <item x="10"/>
        <item x="0"/>
        <item x="5"/>
        <item x="8"/>
        <item x="11"/>
        <item x="6"/>
        <item x="7"/>
        <item x="13"/>
        <item x="15"/>
        <item x="19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Mês " axis="axisPage" compact="0" outline="0" multipleItemSelectionAllowed="1" showAll="0" defaultSubtotal="0">
      <items count="12">
        <item x="8"/>
        <item h="1" x="10"/>
        <item h="1" x="0"/>
        <item h="1" x="6"/>
        <item h="1" x="11"/>
        <item h="1" x="5"/>
        <item h="1" x="2"/>
        <item h="1" x="1"/>
        <item h="1" x="3"/>
        <item h="1" x="4"/>
        <item h="1" x="7"/>
        <item h="1"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5"/>
    <field x="1"/>
  </rowFields>
  <rowItems count="8">
    <i>
      <x v="1"/>
      <x v="23"/>
    </i>
    <i>
      <x v="11"/>
      <x v="15"/>
    </i>
    <i>
      <x v="14"/>
      <x v="31"/>
    </i>
    <i>
      <x v="15"/>
      <x v="16"/>
    </i>
    <i>
      <x v="16"/>
      <x v="18"/>
    </i>
    <i>
      <x v="17"/>
      <x v="39"/>
    </i>
    <i>
      <x v="20"/>
      <x v="42"/>
    </i>
    <i>
      <x v="22"/>
      <x v="48"/>
    </i>
  </rowItems>
  <colItems count="1">
    <i/>
  </colItems>
  <pageFields count="1">
    <pageField fld="6" hier="-1"/>
  </pageFields>
  <formats count="57">
    <format dxfId="905">
      <pivotArea field="6" type="button" dataOnly="0" labelOnly="1" outline="0" axis="axisPage" fieldPosition="0"/>
    </format>
    <format dxfId="904">
      <pivotArea field="4" type="button" dataOnly="0" labelOnly="1" outline="0"/>
    </format>
    <format dxfId="903">
      <pivotArea field="4" type="button" dataOnly="0" labelOnly="1" outline="0"/>
    </format>
    <format dxfId="902">
      <pivotArea field="1" type="button" dataOnly="0" labelOnly="1" outline="0" axis="axisRow" fieldPosition="1"/>
    </format>
    <format dxfId="901">
      <pivotArea field="4" type="button" dataOnly="0" labelOnly="1" outline="0"/>
    </format>
    <format dxfId="900">
      <pivotArea field="1" type="button" dataOnly="0" labelOnly="1" outline="0" axis="axisRow" fieldPosition="1"/>
    </format>
    <format dxfId="899">
      <pivotArea field="4" type="button" dataOnly="0" labelOnly="1" outline="0"/>
    </format>
    <format dxfId="898">
      <pivotArea field="4" type="button" dataOnly="0" labelOnly="1" outline="0"/>
    </format>
    <format dxfId="897">
      <pivotArea field="1" type="button" dataOnly="0" labelOnly="1" outline="0" axis="axisRow" fieldPosition="1"/>
    </format>
    <format dxfId="896">
      <pivotArea type="all" dataOnly="0" outline="0" fieldPosition="0"/>
    </format>
    <format dxfId="895">
      <pivotArea field="4" type="button" dataOnly="0" labelOnly="1" outline="0"/>
    </format>
    <format dxfId="894">
      <pivotArea field="1" type="button" dataOnly="0" labelOnly="1" outline="0" axis="axisRow" fieldPosition="1"/>
    </format>
    <format dxfId="893">
      <pivotArea type="all" dataOnly="0" outline="0" fieldPosition="0"/>
    </format>
    <format dxfId="892">
      <pivotArea field="4" type="button" dataOnly="0" labelOnly="1" outline="0"/>
    </format>
    <format dxfId="891">
      <pivotArea field="1" type="button" dataOnly="0" labelOnly="1" outline="0" axis="axisRow" fieldPosition="1"/>
    </format>
    <format dxfId="890">
      <pivotArea dataOnly="0" labelOnly="1" outline="0" fieldPosition="0">
        <references count="1">
          <reference field="6" count="0"/>
        </references>
      </pivotArea>
    </format>
    <format dxfId="889">
      <pivotArea field="1" type="button" dataOnly="0" labelOnly="1" outline="0" axis="axisRow" fieldPosition="1"/>
    </format>
    <format dxfId="888">
      <pivotArea dataOnly="0" labelOnly="1" outline="0" fieldPosition="0">
        <references count="1">
          <reference field="6" count="0"/>
        </references>
      </pivotArea>
    </format>
    <format dxfId="887">
      <pivotArea field="1" type="button" dataOnly="0" labelOnly="1" outline="0" axis="axisRow" fieldPosition="1"/>
    </format>
    <format dxfId="886">
      <pivotArea field="6" type="button" dataOnly="0" labelOnly="1" outline="0" axis="axisPage" fieldPosition="0"/>
    </format>
    <format dxfId="885">
      <pivotArea field="4" type="button" dataOnly="0" labelOnly="1" outline="0"/>
    </format>
    <format dxfId="884">
      <pivotArea field="6" type="button" dataOnly="0" labelOnly="1" outline="0" axis="axisPage" fieldPosition="0"/>
    </format>
    <format dxfId="883">
      <pivotArea field="4" type="button" dataOnly="0" labelOnly="1" outline="0"/>
    </format>
    <format dxfId="882">
      <pivotArea type="all" dataOnly="0" outline="0" fieldPosition="0"/>
    </format>
    <format dxfId="881">
      <pivotArea field="4" type="button" dataOnly="0" labelOnly="1" outline="0"/>
    </format>
    <format dxfId="880">
      <pivotArea field="1" type="button" dataOnly="0" labelOnly="1" outline="0" axis="axisRow" fieldPosition="1"/>
    </format>
    <format dxfId="879">
      <pivotArea type="all" dataOnly="0" outline="0" fieldPosition="0"/>
    </format>
    <format dxfId="878">
      <pivotArea field="4" type="button" dataOnly="0" labelOnly="1" outline="0"/>
    </format>
    <format dxfId="877">
      <pivotArea field="1" type="button" dataOnly="0" labelOnly="1" outline="0" axis="axisRow" fieldPosition="1"/>
    </format>
    <format dxfId="876">
      <pivotArea dataOnly="0" labelOnly="1" outline="0" fieldPosition="0">
        <references count="1">
          <reference field="6" count="0"/>
        </references>
      </pivotArea>
    </format>
    <format dxfId="875">
      <pivotArea field="1" type="button" dataOnly="0" labelOnly="1" outline="0" axis="axisRow" fieldPosition="1"/>
    </format>
    <format dxfId="874">
      <pivotArea field="6" type="button" dataOnly="0" labelOnly="1" outline="0" axis="axisPage" fieldPosition="0"/>
    </format>
    <format dxfId="873">
      <pivotArea field="4" type="button" dataOnly="0" labelOnly="1" outline="0"/>
    </format>
    <format dxfId="872">
      <pivotArea type="all" dataOnly="0" outline="0" fieldPosition="0"/>
    </format>
    <format dxfId="871">
      <pivotArea field="4" type="button" dataOnly="0" labelOnly="1" outline="0"/>
    </format>
    <format dxfId="870">
      <pivotArea field="1" type="button" dataOnly="0" labelOnly="1" outline="0" axis="axisRow" fieldPosition="1"/>
    </format>
    <format dxfId="869">
      <pivotArea type="all" dataOnly="0" outline="0" fieldPosition="0"/>
    </format>
    <format dxfId="868">
      <pivotArea field="4" type="button" dataOnly="0" labelOnly="1" outline="0"/>
    </format>
    <format dxfId="867">
      <pivotArea field="1" type="button" dataOnly="0" labelOnly="1" outline="0" axis="axisRow" fieldPosition="1"/>
    </format>
    <format dxfId="866">
      <pivotArea type="all" dataOnly="0" outline="0" fieldPosition="0"/>
    </format>
    <format dxfId="865">
      <pivotArea field="1" type="button" dataOnly="0" labelOnly="1" outline="0" axis="axisRow" fieldPosition="1"/>
    </format>
    <format dxfId="864">
      <pivotArea type="all" dataOnly="0" outline="0" fieldPosition="0"/>
    </format>
    <format dxfId="863">
      <pivotArea field="4" type="button" dataOnly="0" labelOnly="1" outline="0"/>
    </format>
    <format dxfId="862">
      <pivotArea field="1" type="button" dataOnly="0" labelOnly="1" outline="0" axis="axisRow" fieldPosition="1"/>
    </format>
    <format dxfId="861">
      <pivotArea field="4" type="button" dataOnly="0" labelOnly="1" outline="0"/>
    </format>
    <format dxfId="860">
      <pivotArea field="4" type="button" dataOnly="0" labelOnly="1" outline="0"/>
    </format>
    <format dxfId="859">
      <pivotArea field="1" type="button" dataOnly="0" labelOnly="1" outline="0" axis="axisRow" fieldPosition="1"/>
    </format>
    <format dxfId="858">
      <pivotArea field="4" type="button" dataOnly="0" labelOnly="1" outline="0"/>
    </format>
    <format dxfId="857">
      <pivotArea field="1" type="button" dataOnly="0" labelOnly="1" outline="0" axis="axisRow" fieldPosition="1"/>
    </format>
    <format dxfId="856">
      <pivotArea field="6" type="button" dataOnly="0" labelOnly="1" outline="0" axis="axisPage" fieldPosition="0"/>
    </format>
    <format dxfId="855">
      <pivotArea field="5" type="button" dataOnly="0" labelOnly="1" outline="0" axis="axisRow" fieldPosition="0"/>
    </format>
    <format dxfId="854">
      <pivotArea dataOnly="0" labelOnly="1" outline="0" fieldPosition="0">
        <references count="1">
          <reference field="5" count="0"/>
        </references>
      </pivotArea>
    </format>
    <format dxfId="853">
      <pivotArea dataOnly="0" labelOnly="1" outline="0" fieldPosition="0">
        <references count="1">
          <reference field="5" count="0"/>
        </references>
      </pivotArea>
    </format>
    <format dxfId="852">
      <pivotArea dataOnly="0" labelOnly="1" outline="0" fieldPosition="0">
        <references count="2">
          <reference field="1" count="1">
            <x v="43"/>
          </reference>
          <reference field="5" count="1" selected="0">
            <x v="20"/>
          </reference>
        </references>
      </pivotArea>
    </format>
    <format dxfId="851">
      <pivotArea dataOnly="0" labelOnly="1" outline="0" fieldPosition="0">
        <references count="1">
          <reference field="5" count="1">
            <x v="20"/>
          </reference>
        </references>
      </pivotArea>
    </format>
    <format dxfId="850">
      <pivotArea dataOnly="0" labelOnly="1" outline="0" fieldPosition="0">
        <references count="1">
          <reference field="5" count="1">
            <x v="20"/>
          </reference>
        </references>
      </pivotArea>
    </format>
    <format dxfId="849">
      <pivotArea dataOnly="0" labelOnly="1" outline="0" fieldPosition="0">
        <references count="2">
          <reference field="1" count="1">
            <x v="43"/>
          </reference>
          <reference field="5" count="1" selected="0">
            <x v="20"/>
          </reference>
        </references>
      </pivotArea>
    </format>
  </formats>
  <pivotTableStyleInfo name="PivotStyleLight3 2 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5D98455-B7CD-464B-B94F-8206FAB8404E}" name="Tabela dinâmica4" cacheId="67" applyNumberFormats="0" applyBorderFormats="0" applyFontFormats="0" applyPatternFormats="0" applyAlignmentFormats="0" applyWidthHeightFormats="1" dataCaption="Valores" updatedVersion="8" minRefreshableVersion="3" showDrill="0" rowGrandTotals="0" colGrandTotals="0" itemPrintTitles="1" createdVersion="7" indent="0" compact="0" compactData="0" multipleFieldFilters="0">
  <location ref="B14:F26" firstHeaderRow="1" firstDataRow="1" firstDataCol="5"/>
  <pivotFields count="6">
    <pivotField axis="axisRow" compact="0" allDrilled="1" outline="0" subtotalTop="0" showAll="0" dataSourceSort="1" defaultSubtotal="0" defaultAttributeDrillState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ubtotalTop="0" showAll="0" dataSourceSort="1" defaultSubtotal="0" defaultAttributeDrillState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ubtotalTop="0" showAll="0" dataSourceSort="1" defaultSubtotal="0" defaultAttributeDrillState="1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ubtotalTop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ubtotalTop="0" showAll="0" dataSourceSort="1" defaultSubtotal="0" defaultAttributeDrillState="1">
      <items count="6">
        <item x="0"/>
        <item x="1"/>
        <item x="2"/>
        <item x="3"/>
        <item x="4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allDrilled="1" outline="0" subtotalTop="0" showAll="0" dataSourceSort="1" defaultSubtotal="0" defaultAttributeDrillState="1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0"/>
    <field x="4"/>
    <field x="1"/>
    <field x="3"/>
    <field x="2"/>
  </rowFields>
  <rowItems count="12">
    <i>
      <x/>
      <x/>
      <x/>
      <x/>
      <x/>
    </i>
    <i>
      <x v="1"/>
      <x v="1"/>
      <x v="1"/>
      <x v="1"/>
      <x/>
    </i>
    <i>
      <x v="2"/>
      <x v="2"/>
      <x v="2"/>
      <x v="2"/>
      <x/>
    </i>
    <i>
      <x v="3"/>
      <x v="1"/>
      <x v="3"/>
      <x v="3"/>
      <x/>
    </i>
    <i>
      <x v="4"/>
      <x v="2"/>
      <x v="4"/>
      <x v="4"/>
      <x/>
    </i>
    <i>
      <x v="5"/>
      <x v="2"/>
      <x v="5"/>
      <x v="5"/>
      <x/>
    </i>
    <i>
      <x v="6"/>
      <x v="3"/>
      <x v="6"/>
      <x v="6"/>
      <x/>
    </i>
    <i>
      <x v="7"/>
      <x v="4"/>
      <x v="7"/>
      <x v="7"/>
      <x/>
    </i>
    <i>
      <x v="8"/>
      <x v="2"/>
      <x v="8"/>
      <x v="8"/>
      <x/>
    </i>
    <i>
      <x v="9"/>
      <x v="2"/>
      <x v="9"/>
      <x v="9"/>
      <x/>
    </i>
    <i>
      <x v="10"/>
      <x v="2"/>
      <x v="10"/>
      <x/>
      <x/>
    </i>
    <i>
      <x v="11"/>
      <x v="5"/>
      <x v="11"/>
      <x/>
      <x v="1"/>
    </i>
  </rowItems>
  <formats count="65">
    <format dxfId="848">
      <pivotArea dataOnly="0" labelOnly="1" outline="0" fieldPosition="0">
        <references count="1">
          <reference field="3" count="0"/>
        </references>
      </pivotArea>
    </format>
    <format dxfId="847">
      <pivotArea dataOnly="0" labelOnly="1" outline="0" fieldPosition="0">
        <references count="1">
          <reference field="0" count="0"/>
        </references>
      </pivotArea>
    </format>
    <format dxfId="846">
      <pivotArea dataOnly="0" labelOnly="1" outline="0" fieldPosition="0">
        <references count="1">
          <reference field="0" count="0"/>
        </references>
      </pivotArea>
    </format>
    <format dxfId="845">
      <pivotArea dataOnly="0" labelOnly="1" outline="0" fieldPosition="0">
        <references count="1">
          <reference field="1" count="0"/>
        </references>
      </pivotArea>
    </format>
    <format dxfId="844">
      <pivotArea dataOnly="0" labelOnly="1" outline="0" fieldPosition="0">
        <references count="1">
          <reference field="1" count="0"/>
        </references>
      </pivotArea>
    </format>
    <format dxfId="843">
      <pivotArea dataOnly="0" labelOnly="1" outline="0" fieldPosition="0">
        <references count="1">
          <reference field="3" count="0"/>
        </references>
      </pivotArea>
    </format>
    <format dxfId="842">
      <pivotArea dataOnly="0" labelOnly="1" outline="0" fieldPosition="0">
        <references count="1">
          <reference field="3" count="0"/>
        </references>
      </pivotArea>
    </format>
    <format dxfId="841">
      <pivotArea dataOnly="0" labelOnly="1" outline="0" fieldPosition="0">
        <references count="1">
          <reference field="2" count="0"/>
        </references>
      </pivotArea>
    </format>
    <format dxfId="840">
      <pivotArea dataOnly="0" labelOnly="1" outline="0" fieldPosition="0">
        <references count="1">
          <reference field="4" count="0"/>
        </references>
      </pivotArea>
    </format>
    <format dxfId="839">
      <pivotArea dataOnly="0" labelOnly="1" outline="0" fieldPosition="0">
        <references count="1">
          <reference field="4" count="0"/>
        </references>
      </pivotArea>
    </format>
    <format dxfId="838">
      <pivotArea dataOnly="0" labelOnly="1" outline="0" fieldPosition="0">
        <references count="1">
          <reference field="3" count="0"/>
        </references>
      </pivotArea>
    </format>
    <format dxfId="837">
      <pivotArea dataOnly="0" labelOnly="1" outline="0" fieldPosition="0">
        <references count="1">
          <reference field="3" count="0"/>
        </references>
      </pivotArea>
    </format>
    <format dxfId="836">
      <pivotArea dataOnly="0" labelOnly="1" outline="0" fieldPosition="0">
        <references count="1">
          <reference field="1" count="0"/>
        </references>
      </pivotArea>
    </format>
    <format dxfId="835">
      <pivotArea dataOnly="0" labelOnly="1" outline="0" fieldPosition="0">
        <references count="1">
          <reference field="0" count="0"/>
        </references>
      </pivotArea>
    </format>
    <format dxfId="834">
      <pivotArea type="all" dataOnly="0" outline="0" fieldPosition="0"/>
    </format>
    <format dxfId="833">
      <pivotArea field="0" type="button" dataOnly="0" labelOnly="1" outline="0" axis="axisRow" fieldPosition="0"/>
    </format>
    <format dxfId="832">
      <pivotArea field="4" type="button" dataOnly="0" labelOnly="1" outline="0" axis="axisRow" fieldPosition="1"/>
    </format>
    <format dxfId="831">
      <pivotArea field="1" type="button" dataOnly="0" labelOnly="1" outline="0" axis="axisRow" fieldPosition="2"/>
    </format>
    <format dxfId="830">
      <pivotArea field="3" type="button" dataOnly="0" labelOnly="1" outline="0" axis="axisRow" fieldPosition="3"/>
    </format>
    <format dxfId="829">
      <pivotArea field="2" type="button" dataOnly="0" labelOnly="1" outline="0" axis="axisRow" fieldPosition="4"/>
    </format>
    <format dxfId="828">
      <pivotArea dataOnly="0" labelOnly="1" outline="0" fieldPosition="0">
        <references count="1">
          <reference field="0" count="0"/>
        </references>
      </pivotArea>
    </format>
    <format dxfId="827">
      <pivotArea dataOnly="0" labelOnly="1" outline="0" fieldPosition="0">
        <references count="2">
          <reference field="0" count="1" selected="0">
            <x v="0"/>
          </reference>
          <reference field="4" count="1">
            <x v="0"/>
          </reference>
        </references>
      </pivotArea>
    </format>
    <format dxfId="826">
      <pivotArea dataOnly="0" labelOnly="1" outline="0" fieldPosition="0">
        <references count="2">
          <reference field="0" count="1" selected="0">
            <x v="1"/>
          </reference>
          <reference field="4" count="1">
            <x v="1"/>
          </reference>
        </references>
      </pivotArea>
    </format>
    <format dxfId="825">
      <pivotArea dataOnly="0" labelOnly="1" outline="0" fieldPosition="0">
        <references count="2">
          <reference field="0" count="1" selected="0">
            <x v="2"/>
          </reference>
          <reference field="4" count="1">
            <x v="2"/>
          </reference>
        </references>
      </pivotArea>
    </format>
    <format dxfId="824">
      <pivotArea dataOnly="0" labelOnly="1" outline="0" fieldPosition="0">
        <references count="2">
          <reference field="0" count="1" selected="0">
            <x v="3"/>
          </reference>
          <reference field="4" count="1">
            <x v="1"/>
          </reference>
        </references>
      </pivotArea>
    </format>
    <format dxfId="823">
      <pivotArea dataOnly="0" labelOnly="1" outline="0" fieldPosition="0">
        <references count="2">
          <reference field="0" count="1" selected="0">
            <x v="4"/>
          </reference>
          <reference field="4" count="1">
            <x v="2"/>
          </reference>
        </references>
      </pivotArea>
    </format>
    <format dxfId="822">
      <pivotArea dataOnly="0" labelOnly="1" outline="0" fieldPosition="0">
        <references count="2">
          <reference field="0" count="1" selected="0">
            <x v="6"/>
          </reference>
          <reference field="4" count="1">
            <x v="3"/>
          </reference>
        </references>
      </pivotArea>
    </format>
    <format dxfId="821">
      <pivotArea dataOnly="0" labelOnly="1" outline="0" fieldPosition="0">
        <references count="2">
          <reference field="0" count="1" selected="0">
            <x v="7"/>
          </reference>
          <reference field="4" count="1">
            <x v="4"/>
          </reference>
        </references>
      </pivotArea>
    </format>
    <format dxfId="820">
      <pivotArea dataOnly="0" labelOnly="1" outline="0" fieldPosition="0">
        <references count="2">
          <reference field="0" count="1" selected="0">
            <x v="8"/>
          </reference>
          <reference field="4" count="1">
            <x v="2"/>
          </reference>
        </references>
      </pivotArea>
    </format>
    <format dxfId="819">
      <pivotArea dataOnly="0" labelOnly="1" outline="0" fieldPosition="0">
        <references count="2">
          <reference field="0" count="1" selected="0">
            <x v="11"/>
          </reference>
          <reference field="4" count="1">
            <x v="5"/>
          </reference>
        </references>
      </pivotArea>
    </format>
    <format dxfId="818">
      <pivotArea dataOnly="0" labelOnly="1" outline="0" fieldPosition="0">
        <references count="3">
          <reference field="0" count="1" selected="0">
            <x v="0"/>
          </reference>
          <reference field="1" count="1">
            <x v="0"/>
          </reference>
          <reference field="4" count="1" selected="0">
            <x v="0"/>
          </reference>
        </references>
      </pivotArea>
    </format>
    <format dxfId="817">
      <pivotArea dataOnly="0" labelOnly="1" outline="0" fieldPosition="0">
        <references count="3">
          <reference field="0" count="1" selected="0">
            <x v="1"/>
          </reference>
          <reference field="1" count="1">
            <x v="1"/>
          </reference>
          <reference field="4" count="1" selected="0">
            <x v="1"/>
          </reference>
        </references>
      </pivotArea>
    </format>
    <format dxfId="816">
      <pivotArea dataOnly="0" labelOnly="1" outline="0" fieldPosition="0">
        <references count="3">
          <reference field="0" count="1" selected="0">
            <x v="2"/>
          </reference>
          <reference field="1" count="1">
            <x v="2"/>
          </reference>
          <reference field="4" count="1" selected="0">
            <x v="2"/>
          </reference>
        </references>
      </pivotArea>
    </format>
    <format dxfId="815">
      <pivotArea dataOnly="0" labelOnly="1" outline="0" fieldPosition="0">
        <references count="3">
          <reference field="0" count="1" selected="0">
            <x v="3"/>
          </reference>
          <reference field="1" count="1">
            <x v="3"/>
          </reference>
          <reference field="4" count="1" selected="0">
            <x v="1"/>
          </reference>
        </references>
      </pivotArea>
    </format>
    <format dxfId="814">
      <pivotArea dataOnly="0" labelOnly="1" outline="0" fieldPosition="0">
        <references count="3">
          <reference field="0" count="1" selected="0">
            <x v="4"/>
          </reference>
          <reference field="1" count="1">
            <x v="4"/>
          </reference>
          <reference field="4" count="1" selected="0">
            <x v="2"/>
          </reference>
        </references>
      </pivotArea>
    </format>
    <format dxfId="813">
      <pivotArea dataOnly="0" labelOnly="1" outline="0" fieldPosition="0">
        <references count="3">
          <reference field="0" count="1" selected="0">
            <x v="5"/>
          </reference>
          <reference field="1" count="1">
            <x v="5"/>
          </reference>
          <reference field="4" count="1" selected="0">
            <x v="2"/>
          </reference>
        </references>
      </pivotArea>
    </format>
    <format dxfId="812">
      <pivotArea dataOnly="0" labelOnly="1" outline="0" fieldPosition="0">
        <references count="3">
          <reference field="0" count="1" selected="0">
            <x v="6"/>
          </reference>
          <reference field="1" count="1">
            <x v="6"/>
          </reference>
          <reference field="4" count="1" selected="0">
            <x v="3"/>
          </reference>
        </references>
      </pivotArea>
    </format>
    <format dxfId="811">
      <pivotArea dataOnly="0" labelOnly="1" outline="0" fieldPosition="0">
        <references count="3">
          <reference field="0" count="1" selected="0">
            <x v="7"/>
          </reference>
          <reference field="1" count="1">
            <x v="7"/>
          </reference>
          <reference field="4" count="1" selected="0">
            <x v="4"/>
          </reference>
        </references>
      </pivotArea>
    </format>
    <format dxfId="810">
      <pivotArea dataOnly="0" labelOnly="1" outline="0" fieldPosition="0">
        <references count="3">
          <reference field="0" count="1" selected="0">
            <x v="8"/>
          </reference>
          <reference field="1" count="1">
            <x v="8"/>
          </reference>
          <reference field="4" count="1" selected="0">
            <x v="2"/>
          </reference>
        </references>
      </pivotArea>
    </format>
    <format dxfId="809">
      <pivotArea dataOnly="0" labelOnly="1" outline="0" fieldPosition="0">
        <references count="3">
          <reference field="0" count="1" selected="0">
            <x v="9"/>
          </reference>
          <reference field="1" count="1">
            <x v="9"/>
          </reference>
          <reference field="4" count="1" selected="0">
            <x v="2"/>
          </reference>
        </references>
      </pivotArea>
    </format>
    <format dxfId="808">
      <pivotArea dataOnly="0" labelOnly="1" outline="0" fieldPosition="0">
        <references count="3">
          <reference field="0" count="1" selected="0">
            <x v="10"/>
          </reference>
          <reference field="1" count="1">
            <x v="10"/>
          </reference>
          <reference field="4" count="1" selected="0">
            <x v="2"/>
          </reference>
        </references>
      </pivotArea>
    </format>
    <format dxfId="807">
      <pivotArea dataOnly="0" labelOnly="1" outline="0" fieldPosition="0">
        <references count="3">
          <reference field="0" count="1" selected="0">
            <x v="11"/>
          </reference>
          <reference field="1" count="1">
            <x v="11"/>
          </reference>
          <reference field="4" count="1" selected="0">
            <x v="5"/>
          </reference>
        </references>
      </pivotArea>
    </format>
    <format dxfId="806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0"/>
          </reference>
          <reference field="3" count="1">
            <x v="0"/>
          </reference>
          <reference field="4" count="1" selected="0">
            <x v="0"/>
          </reference>
        </references>
      </pivotArea>
    </format>
    <format dxfId="805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1"/>
          </reference>
          <reference field="3" count="1">
            <x v="1"/>
          </reference>
          <reference field="4" count="1" selected="0">
            <x v="1"/>
          </reference>
        </references>
      </pivotArea>
    </format>
    <format dxfId="804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2"/>
          </reference>
          <reference field="3" count="1">
            <x v="2"/>
          </reference>
          <reference field="4" count="1" selected="0">
            <x v="2"/>
          </reference>
        </references>
      </pivotArea>
    </format>
    <format dxfId="803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3"/>
          </reference>
          <reference field="3" count="1">
            <x v="3"/>
          </reference>
          <reference field="4" count="1" selected="0">
            <x v="1"/>
          </reference>
        </references>
      </pivotArea>
    </format>
    <format dxfId="802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4"/>
          </reference>
          <reference field="3" count="1">
            <x v="4"/>
          </reference>
          <reference field="4" count="1" selected="0">
            <x v="2"/>
          </reference>
        </references>
      </pivotArea>
    </format>
    <format dxfId="801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5"/>
          </reference>
          <reference field="3" count="1">
            <x v="5"/>
          </reference>
          <reference field="4" count="1" selected="0">
            <x v="2"/>
          </reference>
        </references>
      </pivotArea>
    </format>
    <format dxfId="800">
      <pivotArea dataOnly="0" labelOnly="1" outline="0" fieldPosition="0">
        <references count="4">
          <reference field="0" count="1" selected="0">
            <x v="6"/>
          </reference>
          <reference field="1" count="1" selected="0">
            <x v="6"/>
          </reference>
          <reference field="3" count="1">
            <x v="6"/>
          </reference>
          <reference field="4" count="1" selected="0">
            <x v="3"/>
          </reference>
        </references>
      </pivotArea>
    </format>
    <format dxfId="799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7"/>
          </reference>
          <reference field="3" count="1">
            <x v="7"/>
          </reference>
          <reference field="4" count="1" selected="0">
            <x v="4"/>
          </reference>
        </references>
      </pivotArea>
    </format>
    <format dxfId="798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8"/>
          </reference>
          <reference field="3" count="1">
            <x v="8"/>
          </reference>
          <reference field="4" count="1" selected="0">
            <x v="2"/>
          </reference>
        </references>
      </pivotArea>
    </format>
    <format dxfId="797">
      <pivotArea dataOnly="0" labelOnly="1" outline="0" fieldPosition="0">
        <references count="4">
          <reference field="0" count="1" selected="0">
            <x v="9"/>
          </reference>
          <reference field="1" count="1" selected="0">
            <x v="9"/>
          </reference>
          <reference field="3" count="1">
            <x v="9"/>
          </reference>
          <reference field="4" count="1" selected="0">
            <x v="2"/>
          </reference>
        </references>
      </pivotArea>
    </format>
    <format dxfId="796">
      <pivotArea dataOnly="0" labelOnly="1" outline="0" fieldPosition="0">
        <references count="4">
          <reference field="0" count="1" selected="0">
            <x v="10"/>
          </reference>
          <reference field="1" count="1" selected="0">
            <x v="10"/>
          </reference>
          <reference field="3" count="1">
            <x v="0"/>
          </reference>
          <reference field="4" count="1" selected="0">
            <x v="2"/>
          </reference>
        </references>
      </pivotArea>
    </format>
    <format dxfId="795">
      <pivotArea dataOnly="0" labelOnly="1" outline="0" fieldPosition="0">
        <references count="5">
          <reference field="0" count="1" selected="0">
            <x v="0"/>
          </reference>
          <reference field="1" count="1" selected="0">
            <x v="0"/>
          </reference>
          <reference field="2" count="1">
            <x v="0"/>
          </reference>
          <reference field="3" count="1" selected="0">
            <x v="0"/>
          </reference>
          <reference field="4" count="1" selected="0">
            <x v="0"/>
          </reference>
        </references>
      </pivotArea>
    </format>
    <format dxfId="794">
      <pivotArea dataOnly="0" labelOnly="1" outline="0" fieldPosition="0">
        <references count="5">
          <reference field="0" count="1" selected="0">
            <x v="1"/>
          </reference>
          <reference field="1" count="1" selected="0">
            <x v="1"/>
          </reference>
          <reference field="2" count="1">
            <x v="0"/>
          </reference>
          <reference field="3" count="1" selected="0">
            <x v="1"/>
          </reference>
          <reference field="4" count="1" selected="0">
            <x v="1"/>
          </reference>
        </references>
      </pivotArea>
    </format>
    <format dxfId="793">
      <pivotArea dataOnly="0" labelOnly="1" outline="0" fieldPosition="0">
        <references count="5">
          <reference field="0" count="1" selected="0">
            <x v="2"/>
          </reference>
          <reference field="1" count="1" selected="0">
            <x v="2"/>
          </reference>
          <reference field="2" count="1">
            <x v="0"/>
          </reference>
          <reference field="3" count="1" selected="0">
            <x v="2"/>
          </reference>
          <reference field="4" count="1" selected="0">
            <x v="2"/>
          </reference>
        </references>
      </pivotArea>
    </format>
    <format dxfId="792">
      <pivotArea dataOnly="0" labelOnly="1" outline="0" fieldPosition="0">
        <references count="5">
          <reference field="0" count="1" selected="0">
            <x v="3"/>
          </reference>
          <reference field="1" count="1" selected="0">
            <x v="3"/>
          </reference>
          <reference field="2" count="1">
            <x v="0"/>
          </reference>
          <reference field="3" count="1" selected="0">
            <x v="3"/>
          </reference>
          <reference field="4" count="1" selected="0">
            <x v="1"/>
          </reference>
        </references>
      </pivotArea>
    </format>
    <format dxfId="791">
      <pivotArea dataOnly="0" labelOnly="1" outline="0" fieldPosition="0">
        <references count="5">
          <reference field="0" count="1" selected="0">
            <x v="4"/>
          </reference>
          <reference field="1" count="1" selected="0">
            <x v="4"/>
          </reference>
          <reference field="2" count="1">
            <x v="0"/>
          </reference>
          <reference field="3" count="1" selected="0">
            <x v="4"/>
          </reference>
          <reference field="4" count="1" selected="0">
            <x v="2"/>
          </reference>
        </references>
      </pivotArea>
    </format>
    <format dxfId="790">
      <pivotArea dataOnly="0" labelOnly="1" outline="0" fieldPosition="0">
        <references count="5">
          <reference field="0" count="1" selected="0">
            <x v="5"/>
          </reference>
          <reference field="1" count="1" selected="0">
            <x v="5"/>
          </reference>
          <reference field="2" count="1">
            <x v="0"/>
          </reference>
          <reference field="3" count="1" selected="0">
            <x v="5"/>
          </reference>
          <reference field="4" count="1" selected="0">
            <x v="2"/>
          </reference>
        </references>
      </pivotArea>
    </format>
    <format dxfId="789">
      <pivotArea dataOnly="0" labelOnly="1" outline="0" fieldPosition="0">
        <references count="5">
          <reference field="0" count="1" selected="0">
            <x v="6"/>
          </reference>
          <reference field="1" count="1" selected="0">
            <x v="6"/>
          </reference>
          <reference field="2" count="1">
            <x v="0"/>
          </reference>
          <reference field="3" count="1" selected="0">
            <x v="6"/>
          </reference>
          <reference field="4" count="1" selected="0">
            <x v="3"/>
          </reference>
        </references>
      </pivotArea>
    </format>
    <format dxfId="788">
      <pivotArea dataOnly="0" labelOnly="1" outline="0" fieldPosition="0">
        <references count="5">
          <reference field="0" count="1" selected="0">
            <x v="7"/>
          </reference>
          <reference field="1" count="1" selected="0">
            <x v="7"/>
          </reference>
          <reference field="2" count="1">
            <x v="0"/>
          </reference>
          <reference field="3" count="1" selected="0">
            <x v="7"/>
          </reference>
          <reference field="4" count="1" selected="0">
            <x v="4"/>
          </reference>
        </references>
      </pivotArea>
    </format>
    <format dxfId="787">
      <pivotArea dataOnly="0" labelOnly="1" outline="0" fieldPosition="0">
        <references count="5">
          <reference field="0" count="1" selected="0">
            <x v="8"/>
          </reference>
          <reference field="1" count="1" selected="0">
            <x v="8"/>
          </reference>
          <reference field="2" count="1">
            <x v="0"/>
          </reference>
          <reference field="3" count="1" selected="0">
            <x v="8"/>
          </reference>
          <reference field="4" count="1" selected="0">
            <x v="2"/>
          </reference>
        </references>
      </pivotArea>
    </format>
    <format dxfId="786">
      <pivotArea dataOnly="0" labelOnly="1" outline="0" fieldPosition="0">
        <references count="5">
          <reference field="0" count="1" selected="0">
            <x v="9"/>
          </reference>
          <reference field="1" count="1" selected="0">
            <x v="9"/>
          </reference>
          <reference field="2" count="1">
            <x v="0"/>
          </reference>
          <reference field="3" count="1" selected="0">
            <x v="9"/>
          </reference>
          <reference field="4" count="1" selected="0">
            <x v="2"/>
          </reference>
        </references>
      </pivotArea>
    </format>
    <format dxfId="785">
      <pivotArea dataOnly="0" labelOnly="1" outline="0" fieldPosition="0">
        <references count="5">
          <reference field="0" count="1" selected="0">
            <x v="10"/>
          </reference>
          <reference field="1" count="1" selected="0">
            <x v="10"/>
          </reference>
          <reference field="2" count="1">
            <x v="0"/>
          </reference>
          <reference field="3" count="1" selected="0">
            <x v="0"/>
          </reference>
          <reference field="4" count="1" selected="0">
            <x v="2"/>
          </reference>
        </references>
      </pivotArea>
    </format>
    <format dxfId="784">
      <pivotArea dataOnly="0" labelOnly="1" outline="0" fieldPosition="0">
        <references count="5">
          <reference field="0" count="1" selected="0">
            <x v="11"/>
          </reference>
          <reference field="1" count="1" selected="0">
            <x v="11"/>
          </reference>
          <reference field="2" count="1">
            <x v="1"/>
          </reference>
          <reference field="3" count="1" selected="0">
            <x v="0"/>
          </reference>
          <reference field="4" count="1" selected="0">
            <x v="5"/>
          </reference>
        </references>
      </pivotArea>
    </format>
  </formats>
  <pivotHierarchies count="28">
    <pivotHierarchy dragToData="1"/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</pivotHierarchies>
  <pivotTableStyleInfo name="PivotStyleLight3 2 2" showRowHeaders="1" showColHeaders="1" showRowStripes="0" showColStripes="0" showLastColumn="1"/>
  <rowHierarchiesUsage count="5">
    <rowHierarchyUsage hierarchyUsage="0"/>
    <rowHierarchyUsage hierarchyUsage="1"/>
    <rowHierarchyUsage hierarchyUsage="2"/>
    <rowHierarchyUsage hierarchyUsage="3"/>
    <rowHierarchyUsage hierarchyUsage="8"/>
  </row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 sourceDataName="WorksheetConnection_Controle Dedicar V1.xlsm!Tabela18">
        <x15:activeTabTopLevelEntity name="[Tabela18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45C62D-8C21-4ADC-929B-87FACFCB0A10}" name="Tabela dinâmica5" cacheId="5" applyNumberFormats="0" applyBorderFormats="0" applyFontFormats="0" applyPatternFormats="0" applyAlignmentFormats="0" applyWidthHeightFormats="1" dataCaption="Valores" showMissing="0" updatedVersion="8" minRefreshableVersion="3" rowGrandTotals="0" colGrandTotals="0" itemPrintTitles="1" createdVersion="7" indent="0" compact="0" compactData="0" multipleFieldFilters="0">
  <location ref="A13:I16" firstHeaderRow="1" firstDataRow="1" firstDataCol="9"/>
  <pivotFields count="15">
    <pivotField name="REGISTRO" axis="axisRow" compact="0" numFmtId="179" outline="0" showAll="0" defaultSubtotal="0">
      <items count="4">
        <item x="0"/>
        <item x="1"/>
        <item x="2"/>
        <item m="1" x="3"/>
      </items>
    </pivotField>
    <pivotField compact="0" numFmtId="14" outline="0" showAll="0" defaultSubtotal="0"/>
    <pivotField axis="axisRow" compact="0" outline="0" showAll="0" defaultSubtotal="0">
      <items count="3">
        <item x="0"/>
        <item x="1"/>
        <item m="1" x="2"/>
      </items>
    </pivotField>
    <pivotField axis="axisRow" compact="0" numFmtId="181" outline="0" showAll="0" defaultSubtotal="0">
      <items count="2">
        <item x="1"/>
        <item x="0"/>
      </items>
    </pivotField>
    <pivotField compact="0" outline="0" subtotalTop="0" showAll="0" defaultSubtotal="0">
      <items count="3">
        <item x="1"/>
        <item x="0"/>
        <item x="2"/>
      </items>
    </pivotField>
    <pivotField axis="axisRow" compact="0" outline="0" subtotalTop="0" showAll="0" sortType="ascending" defaultSubtotal="0">
      <items count="3">
        <item x="1"/>
        <item x="0"/>
        <item x="2"/>
      </items>
    </pivotField>
    <pivotField axis="axisRow" compact="0" numFmtId="178" outline="0" showAll="0" defaultSubtotal="0">
      <items count="2">
        <item x="0"/>
        <item x="1"/>
      </items>
    </pivotField>
    <pivotField axis="axisRow" compact="0" numFmtId="177" outline="0" showAll="0" defaultSubtotal="0">
      <items count="2">
        <item x="0"/>
        <item x="1"/>
      </items>
    </pivotField>
    <pivotField name="E-MAIL" axis="axisRow" compact="0" outline="0" subtotalTop="0" showAll="0" defaultSubtotal="0">
      <items count="2">
        <item x="0"/>
        <item x="1"/>
      </items>
    </pivotField>
    <pivotField compact="0" outline="0" showAll="0" defaultSubtotal="0"/>
    <pivotField compact="0" numFmtId="1" outline="0" showAll="0" defaultSubtotal="0"/>
    <pivotField compact="0" outline="0" showAll="0" defaultSubtotal="0"/>
    <pivotField name="CIDADE" axis="axisRow" compact="0" outline="0" showAll="0" defaultSubtotal="0">
      <items count="2">
        <item x="0"/>
        <item x="1"/>
      </items>
    </pivotField>
    <pivotField axis="axisRow" compact="0" outline="0" showAll="0" defaultSubtotal="0">
      <items count="2">
        <item x="0"/>
        <item x="1"/>
      </items>
    </pivotField>
    <pivotField compact="0" outline="0" showAll="0" defaultSubtotal="0">
      <items count="2">
        <item x="0"/>
        <item x="1"/>
      </items>
    </pivotField>
  </pivotFields>
  <rowFields count="9">
    <field x="0"/>
    <field x="2"/>
    <field x="3"/>
    <field x="5"/>
    <field x="6"/>
    <field x="7"/>
    <field x="8"/>
    <field x="12"/>
    <field x="13"/>
  </rowFields>
  <rowItems count="3">
    <i>
      <x/>
      <x/>
      <x v="1"/>
      <x v="1"/>
      <x/>
      <x/>
      <x/>
      <x/>
      <x/>
    </i>
    <i>
      <x v="1"/>
      <x v="1"/>
      <x/>
      <x/>
      <x/>
      <x/>
      <x v="1"/>
      <x/>
      <x/>
    </i>
    <i>
      <x v="2"/>
      <x v="1"/>
      <x v="1"/>
      <x v="2"/>
      <x v="1"/>
      <x v="1"/>
      <x v="1"/>
      <x v="1"/>
      <x v="1"/>
    </i>
  </rowItems>
  <colItems count="1">
    <i/>
  </colItems>
  <formats count="152">
    <format dxfId="783">
      <pivotArea type="all" dataOnly="0" outline="0" fieldPosition="0"/>
    </format>
    <format dxfId="782">
      <pivotArea field="0" type="button" dataOnly="0" labelOnly="1" outline="0" axis="axisRow" fieldPosition="0"/>
    </format>
    <format dxfId="781">
      <pivotArea field="2" type="button" dataOnly="0" labelOnly="1" outline="0" axis="axisRow" fieldPosition="1"/>
    </format>
    <format dxfId="780">
      <pivotArea field="3" type="button" dataOnly="0" labelOnly="1" outline="0" axis="axisRow" fieldPosition="2"/>
    </format>
    <format dxfId="779">
      <pivotArea field="5" type="button" dataOnly="0" labelOnly="1" outline="0" axis="axisRow" fieldPosition="3"/>
    </format>
    <format dxfId="778">
      <pivotArea field="6" type="button" dataOnly="0" labelOnly="1" outline="0" axis="axisRow" fieldPosition="4"/>
    </format>
    <format dxfId="777">
      <pivotArea field="7" type="button" dataOnly="0" labelOnly="1" outline="0" axis="axisRow" fieldPosition="5"/>
    </format>
    <format dxfId="776">
      <pivotArea field="8" type="button" dataOnly="0" labelOnly="1" outline="0" axis="axisRow" fieldPosition="6"/>
    </format>
    <format dxfId="775">
      <pivotArea dataOnly="0" labelOnly="1" outline="0" fieldPosition="0">
        <references count="1">
          <reference field="0" count="0"/>
        </references>
      </pivotArea>
    </format>
    <format dxfId="774">
      <pivotArea dataOnly="0" labelOnly="1" outline="0" fieldPosition="0">
        <references count="2">
          <reference field="0" count="1" selected="0">
            <x v="0"/>
          </reference>
          <reference field="2" count="1">
            <x v="0"/>
          </reference>
        </references>
      </pivotArea>
    </format>
    <format dxfId="773">
      <pivotArea dataOnly="0" labelOnly="1" outline="0" fieldPosition="0">
        <references count="2">
          <reference field="0" count="1" selected="0">
            <x v="1"/>
          </reference>
          <reference field="2" count="1">
            <x v="1"/>
          </reference>
        </references>
      </pivotArea>
    </format>
    <format dxfId="772">
      <pivotArea dataOnly="0" labelOnly="1" outline="0" fieldPosition="0">
        <references count="3">
          <reference field="0" count="1" selected="0">
            <x v="0"/>
          </reference>
          <reference field="2" count="1" selected="0">
            <x v="0"/>
          </reference>
          <reference field="3" count="1">
            <x v="1"/>
          </reference>
        </references>
      </pivotArea>
    </format>
    <format dxfId="771">
      <pivotArea dataOnly="0" labelOnly="1" outline="0" fieldPosition="0">
        <references count="3">
          <reference field="0" count="1" selected="0">
            <x v="1"/>
          </reference>
          <reference field="2" count="1" selected="0">
            <x v="1"/>
          </reference>
          <reference field="3" count="1">
            <x v="0"/>
          </reference>
        </references>
      </pivotArea>
    </format>
    <format dxfId="770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  <reference field="5" count="1">
            <x v="1"/>
          </reference>
        </references>
      </pivotArea>
    </format>
    <format dxfId="769">
      <pivotArea dataOnly="0" labelOnly="1" outline="0" fieldPosition="0">
        <references count="4">
          <reference field="0" count="1" selected="0">
            <x v="1"/>
          </reference>
          <reference field="2" count="1" selected="0">
            <x v="1"/>
          </reference>
          <reference field="3" count="1" selected="0">
            <x v="0"/>
          </reference>
          <reference field="5" count="1">
            <x v="0"/>
          </reference>
        </references>
      </pivotArea>
    </format>
    <format dxfId="768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  <reference field="5" count="1" selected="0">
            <x v="1"/>
          </reference>
          <reference field="6" count="0"/>
        </references>
      </pivotArea>
    </format>
    <format dxfId="767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  <reference field="5" count="1" selected="0">
            <x v="1"/>
          </reference>
          <reference field="6" count="0" selected="0"/>
          <reference field="7" count="0"/>
        </references>
      </pivotArea>
    </format>
    <format dxfId="766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  <reference field="5" count="1" selected="0">
            <x v="1"/>
          </reference>
          <reference field="6" count="0" selected="0"/>
          <reference field="7" count="0" selected="0"/>
          <reference field="8" count="1">
            <x v="0"/>
          </reference>
        </references>
      </pivotArea>
    </format>
    <format dxfId="765">
      <pivotArea dataOnly="0" labelOnly="1" outline="0" fieldPosition="0">
        <references count="7">
          <reference field="0" count="1" selected="0">
            <x v="1"/>
          </reference>
          <reference field="2" count="1" selected="0">
            <x v="1"/>
          </reference>
          <reference field="3" count="1" selected="0">
            <x v="0"/>
          </reference>
          <reference field="5" count="1" selected="0">
            <x v="0"/>
          </reference>
          <reference field="6" count="0" selected="0"/>
          <reference field="7" count="0" selected="0"/>
          <reference field="8" count="1">
            <x v="1"/>
          </reference>
        </references>
      </pivotArea>
    </format>
    <format dxfId="764">
      <pivotArea type="all" dataOnly="0" outline="0" fieldPosition="0"/>
    </format>
    <format dxfId="763">
      <pivotArea field="0" type="button" dataOnly="0" labelOnly="1" outline="0" axis="axisRow" fieldPosition="0"/>
    </format>
    <format dxfId="762">
      <pivotArea field="2" type="button" dataOnly="0" labelOnly="1" outline="0" axis="axisRow" fieldPosition="1"/>
    </format>
    <format dxfId="761">
      <pivotArea field="3" type="button" dataOnly="0" labelOnly="1" outline="0" axis="axisRow" fieldPosition="2"/>
    </format>
    <format dxfId="760">
      <pivotArea field="5" type="button" dataOnly="0" labelOnly="1" outline="0" axis="axisRow" fieldPosition="3"/>
    </format>
    <format dxfId="759">
      <pivotArea field="6" type="button" dataOnly="0" labelOnly="1" outline="0" axis="axisRow" fieldPosition="4"/>
    </format>
    <format dxfId="758">
      <pivotArea field="7" type="button" dataOnly="0" labelOnly="1" outline="0" axis="axisRow" fieldPosition="5"/>
    </format>
    <format dxfId="757">
      <pivotArea field="8" type="button" dataOnly="0" labelOnly="1" outline="0" axis="axisRow" fieldPosition="6"/>
    </format>
    <format dxfId="756">
      <pivotArea dataOnly="0" labelOnly="1" outline="0" fieldPosition="0">
        <references count="1">
          <reference field="0" count="0"/>
        </references>
      </pivotArea>
    </format>
    <format dxfId="755">
      <pivotArea dataOnly="0" labelOnly="1" outline="0" fieldPosition="0">
        <references count="2">
          <reference field="0" count="1" selected="0">
            <x v="0"/>
          </reference>
          <reference field="2" count="1">
            <x v="0"/>
          </reference>
        </references>
      </pivotArea>
    </format>
    <format dxfId="754">
      <pivotArea dataOnly="0" labelOnly="1" outline="0" fieldPosition="0">
        <references count="2">
          <reference field="0" count="1" selected="0">
            <x v="1"/>
          </reference>
          <reference field="2" count="1">
            <x v="1"/>
          </reference>
        </references>
      </pivotArea>
    </format>
    <format dxfId="753">
      <pivotArea dataOnly="0" labelOnly="1" outline="0" fieldPosition="0">
        <references count="3">
          <reference field="0" count="1" selected="0">
            <x v="0"/>
          </reference>
          <reference field="2" count="1" selected="0">
            <x v="0"/>
          </reference>
          <reference field="3" count="1">
            <x v="1"/>
          </reference>
        </references>
      </pivotArea>
    </format>
    <format dxfId="752">
      <pivotArea dataOnly="0" labelOnly="1" outline="0" fieldPosition="0">
        <references count="3">
          <reference field="0" count="1" selected="0">
            <x v="1"/>
          </reference>
          <reference field="2" count="1" selected="0">
            <x v="1"/>
          </reference>
          <reference field="3" count="1">
            <x v="0"/>
          </reference>
        </references>
      </pivotArea>
    </format>
    <format dxfId="751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  <reference field="5" count="1">
            <x v="1"/>
          </reference>
        </references>
      </pivotArea>
    </format>
    <format dxfId="750">
      <pivotArea dataOnly="0" labelOnly="1" outline="0" fieldPosition="0">
        <references count="4">
          <reference field="0" count="1" selected="0">
            <x v="1"/>
          </reference>
          <reference field="2" count="1" selected="0">
            <x v="1"/>
          </reference>
          <reference field="3" count="1" selected="0">
            <x v="0"/>
          </reference>
          <reference field="5" count="1">
            <x v="0"/>
          </reference>
        </references>
      </pivotArea>
    </format>
    <format dxfId="749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  <reference field="5" count="1" selected="0">
            <x v="1"/>
          </reference>
          <reference field="6" count="0"/>
        </references>
      </pivotArea>
    </format>
    <format dxfId="748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  <reference field="5" count="1" selected="0">
            <x v="1"/>
          </reference>
          <reference field="6" count="0" selected="0"/>
          <reference field="7" count="0"/>
        </references>
      </pivotArea>
    </format>
    <format dxfId="747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  <reference field="5" count="1" selected="0">
            <x v="1"/>
          </reference>
          <reference field="6" count="0" selected="0"/>
          <reference field="7" count="0" selected="0"/>
          <reference field="8" count="1">
            <x v="0"/>
          </reference>
        </references>
      </pivotArea>
    </format>
    <format dxfId="746">
      <pivotArea dataOnly="0" labelOnly="1" outline="0" fieldPosition="0">
        <references count="7">
          <reference field="0" count="1" selected="0">
            <x v="1"/>
          </reference>
          <reference field="2" count="1" selected="0">
            <x v="1"/>
          </reference>
          <reference field="3" count="1" selected="0">
            <x v="0"/>
          </reference>
          <reference field="5" count="1" selected="0">
            <x v="0"/>
          </reference>
          <reference field="6" count="0" selected="0"/>
          <reference field="7" count="0" selected="0"/>
          <reference field="8" count="1">
            <x v="1"/>
          </reference>
        </references>
      </pivotArea>
    </format>
    <format dxfId="745">
      <pivotArea field="0" type="button" dataOnly="0" labelOnly="1" outline="0" axis="axisRow" fieldPosition="0"/>
    </format>
    <format dxfId="744">
      <pivotArea field="2" type="button" dataOnly="0" labelOnly="1" outline="0" axis="axisRow" fieldPosition="1"/>
    </format>
    <format dxfId="743">
      <pivotArea field="3" type="button" dataOnly="0" labelOnly="1" outline="0" axis="axisRow" fieldPosition="2"/>
    </format>
    <format dxfId="742">
      <pivotArea field="5" type="button" dataOnly="0" labelOnly="1" outline="0" axis="axisRow" fieldPosition="3"/>
    </format>
    <format dxfId="741">
      <pivotArea field="6" type="button" dataOnly="0" labelOnly="1" outline="0" axis="axisRow" fieldPosition="4"/>
    </format>
    <format dxfId="740">
      <pivotArea field="7" type="button" dataOnly="0" labelOnly="1" outline="0" axis="axisRow" fieldPosition="5"/>
    </format>
    <format dxfId="739">
      <pivotArea field="8" type="button" dataOnly="0" labelOnly="1" outline="0" axis="axisRow" fieldPosition="6"/>
    </format>
    <format dxfId="738">
      <pivotArea field="0" type="button" dataOnly="0" labelOnly="1" outline="0" axis="axisRow" fieldPosition="0"/>
    </format>
    <format dxfId="737">
      <pivotArea field="2" type="button" dataOnly="0" labelOnly="1" outline="0" axis="axisRow" fieldPosition="1"/>
    </format>
    <format dxfId="736">
      <pivotArea field="3" type="button" dataOnly="0" labelOnly="1" outline="0" axis="axisRow" fieldPosition="2"/>
    </format>
    <format dxfId="735">
      <pivotArea field="5" type="button" dataOnly="0" labelOnly="1" outline="0" axis="axisRow" fieldPosition="3"/>
    </format>
    <format dxfId="734">
      <pivotArea field="6" type="button" dataOnly="0" labelOnly="1" outline="0" axis="axisRow" fieldPosition="4"/>
    </format>
    <format dxfId="733">
      <pivotArea field="7" type="button" dataOnly="0" labelOnly="1" outline="0" axis="axisRow" fieldPosition="5"/>
    </format>
    <format dxfId="732">
      <pivotArea field="8" type="button" dataOnly="0" labelOnly="1" outline="0" axis="axisRow" fieldPosition="6"/>
    </format>
    <format dxfId="731">
      <pivotArea dataOnly="0" labelOnly="1" outline="0" fieldPosition="0">
        <references count="1">
          <reference field="0" count="0"/>
        </references>
      </pivotArea>
    </format>
    <format dxfId="730">
      <pivotArea dataOnly="0" labelOnly="1" outline="0" fieldPosition="0">
        <references count="1">
          <reference field="0" count="0"/>
        </references>
      </pivotArea>
    </format>
    <format dxfId="729">
      <pivotArea dataOnly="0" labelOnly="1" outline="0" fieldPosition="0">
        <references count="1">
          <reference field="2" count="0"/>
        </references>
      </pivotArea>
    </format>
    <format dxfId="728">
      <pivotArea dataOnly="0" labelOnly="1" outline="0" fieldPosition="0">
        <references count="1">
          <reference field="2" count="0"/>
        </references>
      </pivotArea>
    </format>
    <format dxfId="727">
      <pivotArea dataOnly="0" labelOnly="1" outline="0" fieldPosition="0">
        <references count="1">
          <reference field="3" count="0"/>
        </references>
      </pivotArea>
    </format>
    <format dxfId="726">
      <pivotArea dataOnly="0" labelOnly="1" outline="0" fieldPosition="0">
        <references count="1">
          <reference field="3" count="0"/>
        </references>
      </pivotArea>
    </format>
    <format dxfId="725">
      <pivotArea dataOnly="0" labelOnly="1" outline="0" fieldPosition="0">
        <references count="1">
          <reference field="5" count="0"/>
        </references>
      </pivotArea>
    </format>
    <format dxfId="724">
      <pivotArea dataOnly="0" labelOnly="1" outline="0" fieldPosition="0">
        <references count="1">
          <reference field="6" count="0"/>
        </references>
      </pivotArea>
    </format>
    <format dxfId="723">
      <pivotArea dataOnly="0" labelOnly="1" outline="0" fieldPosition="0">
        <references count="1">
          <reference field="6" count="0"/>
        </references>
      </pivotArea>
    </format>
    <format dxfId="722">
      <pivotArea dataOnly="0" labelOnly="1" outline="0" fieldPosition="0">
        <references count="1">
          <reference field="7" count="0"/>
        </references>
      </pivotArea>
    </format>
    <format dxfId="721">
      <pivotArea dataOnly="0" labelOnly="1" outline="0" fieldPosition="0">
        <references count="1">
          <reference field="7" count="0"/>
        </references>
      </pivotArea>
    </format>
    <format dxfId="720">
      <pivotArea dataOnly="0" labelOnly="1" outline="0" fieldPosition="0">
        <references count="1">
          <reference field="8" count="0"/>
        </references>
      </pivotArea>
    </format>
    <format dxfId="719">
      <pivotArea dataOnly="0" labelOnly="1" outline="0" fieldPosition="0">
        <references count="1">
          <reference field="8" count="0"/>
        </references>
      </pivotArea>
    </format>
    <format dxfId="718">
      <pivotArea field="7" type="button" dataOnly="0" labelOnly="1" outline="0" axis="axisRow" fieldPosition="5"/>
    </format>
    <format dxfId="717">
      <pivotArea field="7" type="button" dataOnly="0" labelOnly="1" outline="0" axis="axisRow" fieldPosition="5"/>
    </format>
    <format dxfId="716">
      <pivotArea field="8" type="button" dataOnly="0" labelOnly="1" outline="0" axis="axisRow" fieldPosition="6"/>
    </format>
    <format dxfId="715">
      <pivotArea type="all" dataOnly="0" outline="0" fieldPosition="0"/>
    </format>
    <format dxfId="714">
      <pivotArea field="0" type="button" dataOnly="0" labelOnly="1" outline="0" axis="axisRow" fieldPosition="0"/>
    </format>
    <format dxfId="713">
      <pivotArea field="2" type="button" dataOnly="0" labelOnly="1" outline="0" axis="axisRow" fieldPosition="1"/>
    </format>
    <format dxfId="712">
      <pivotArea field="3" type="button" dataOnly="0" labelOnly="1" outline="0" axis="axisRow" fieldPosition="2"/>
    </format>
    <format dxfId="711">
      <pivotArea field="5" type="button" dataOnly="0" labelOnly="1" outline="0" axis="axisRow" fieldPosition="3"/>
    </format>
    <format dxfId="710">
      <pivotArea field="6" type="button" dataOnly="0" labelOnly="1" outline="0" axis="axisRow" fieldPosition="4"/>
    </format>
    <format dxfId="709">
      <pivotArea field="7" type="button" dataOnly="0" labelOnly="1" outline="0" axis="axisRow" fieldPosition="5"/>
    </format>
    <format dxfId="708">
      <pivotArea field="8" type="button" dataOnly="0" labelOnly="1" outline="0" axis="axisRow" fieldPosition="6"/>
    </format>
    <format dxfId="707">
      <pivotArea dataOnly="0" labelOnly="1" outline="0" fieldPosition="0">
        <references count="1">
          <reference field="0" count="0"/>
        </references>
      </pivotArea>
    </format>
    <format dxfId="706">
      <pivotArea dataOnly="0" labelOnly="1" outline="0" fieldPosition="0">
        <references count="2">
          <reference field="0" count="1" selected="0">
            <x v="0"/>
          </reference>
          <reference field="2" count="1">
            <x v="0"/>
          </reference>
        </references>
      </pivotArea>
    </format>
    <format dxfId="705">
      <pivotArea dataOnly="0" labelOnly="1" outline="0" fieldPosition="0">
        <references count="2">
          <reference field="0" count="1" selected="0">
            <x v="1"/>
          </reference>
          <reference field="2" count="1">
            <x v="1"/>
          </reference>
        </references>
      </pivotArea>
    </format>
    <format dxfId="704">
      <pivotArea dataOnly="0" labelOnly="1" outline="0" fieldPosition="0">
        <references count="3">
          <reference field="0" count="1" selected="0">
            <x v="0"/>
          </reference>
          <reference field="2" count="1" selected="0">
            <x v="0"/>
          </reference>
          <reference field="3" count="1">
            <x v="1"/>
          </reference>
        </references>
      </pivotArea>
    </format>
    <format dxfId="703">
      <pivotArea dataOnly="0" labelOnly="1" outline="0" fieldPosition="0">
        <references count="3">
          <reference field="0" count="1" selected="0">
            <x v="1"/>
          </reference>
          <reference field="2" count="1" selected="0">
            <x v="1"/>
          </reference>
          <reference field="3" count="1">
            <x v="0"/>
          </reference>
        </references>
      </pivotArea>
    </format>
    <format dxfId="702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  <reference field="5" count="1">
            <x v="1"/>
          </reference>
        </references>
      </pivotArea>
    </format>
    <format dxfId="701">
      <pivotArea dataOnly="0" labelOnly="1" outline="0" fieldPosition="0">
        <references count="4">
          <reference field="0" count="1" selected="0">
            <x v="1"/>
          </reference>
          <reference field="2" count="1" selected="0">
            <x v="1"/>
          </reference>
          <reference field="3" count="1" selected="0">
            <x v="0"/>
          </reference>
          <reference field="5" count="1">
            <x v="0"/>
          </reference>
        </references>
      </pivotArea>
    </format>
    <format dxfId="700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  <reference field="5" count="1" selected="0">
            <x v="1"/>
          </reference>
          <reference field="6" count="0"/>
        </references>
      </pivotArea>
    </format>
    <format dxfId="699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  <reference field="5" count="1" selected="0">
            <x v="1"/>
          </reference>
          <reference field="6" count="0" selected="0"/>
          <reference field="7" count="0"/>
        </references>
      </pivotArea>
    </format>
    <format dxfId="698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  <reference field="5" count="1" selected="0">
            <x v="1"/>
          </reference>
          <reference field="6" count="0" selected="0"/>
          <reference field="7" count="0" selected="0"/>
          <reference field="8" count="1">
            <x v="0"/>
          </reference>
        </references>
      </pivotArea>
    </format>
    <format dxfId="697">
      <pivotArea dataOnly="0" labelOnly="1" outline="0" fieldPosition="0">
        <references count="7">
          <reference field="0" count="1" selected="0">
            <x v="1"/>
          </reference>
          <reference field="2" count="1" selected="0">
            <x v="1"/>
          </reference>
          <reference field="3" count="1" selected="0">
            <x v="0"/>
          </reference>
          <reference field="5" count="1" selected="0">
            <x v="0"/>
          </reference>
          <reference field="6" count="0" selected="0"/>
          <reference field="7" count="0" selected="0"/>
          <reference field="8" count="1">
            <x v="1"/>
          </reference>
        </references>
      </pivotArea>
    </format>
    <format dxfId="696">
      <pivotArea type="all" dataOnly="0" outline="0" fieldPosition="0"/>
    </format>
    <format dxfId="695">
      <pivotArea field="2" type="button" dataOnly="0" labelOnly="1" outline="0" axis="axisRow" fieldPosition="1"/>
    </format>
    <format dxfId="694">
      <pivotArea field="3" type="button" dataOnly="0" labelOnly="1" outline="0" axis="axisRow" fieldPosition="2"/>
    </format>
    <format dxfId="693">
      <pivotArea field="5" type="button" dataOnly="0" labelOnly="1" outline="0" axis="axisRow" fieldPosition="3"/>
    </format>
    <format dxfId="692">
      <pivotArea field="6" type="button" dataOnly="0" labelOnly="1" outline="0" axis="axisRow" fieldPosition="4"/>
    </format>
    <format dxfId="691">
      <pivotArea field="7" type="button" dataOnly="0" labelOnly="1" outline="0" axis="axisRow" fieldPosition="5"/>
    </format>
    <format dxfId="690">
      <pivotArea field="8" type="button" dataOnly="0" labelOnly="1" outline="0" axis="axisRow" fieldPosition="6"/>
    </format>
    <format dxfId="689">
      <pivotArea dataOnly="0" labelOnly="1" outline="0" fieldPosition="0">
        <references count="2">
          <reference field="0" count="1" selected="0">
            <x v="0"/>
          </reference>
          <reference field="2" count="1">
            <x v="0"/>
          </reference>
        </references>
      </pivotArea>
    </format>
    <format dxfId="688">
      <pivotArea dataOnly="0" labelOnly="1" outline="0" fieldPosition="0">
        <references count="2">
          <reference field="0" count="1" selected="0">
            <x v="1"/>
          </reference>
          <reference field="2" count="1">
            <x v="1"/>
          </reference>
        </references>
      </pivotArea>
    </format>
    <format dxfId="687">
      <pivotArea dataOnly="0" labelOnly="1" outline="0" fieldPosition="0">
        <references count="3">
          <reference field="0" count="1" selected="0">
            <x v="0"/>
          </reference>
          <reference field="2" count="1" selected="0">
            <x v="0"/>
          </reference>
          <reference field="3" count="1">
            <x v="1"/>
          </reference>
        </references>
      </pivotArea>
    </format>
    <format dxfId="686">
      <pivotArea dataOnly="0" labelOnly="1" outline="0" fieldPosition="0">
        <references count="3">
          <reference field="0" count="1" selected="0">
            <x v="1"/>
          </reference>
          <reference field="2" count="1" selected="0">
            <x v="1"/>
          </reference>
          <reference field="3" count="1">
            <x v="0"/>
          </reference>
        </references>
      </pivotArea>
    </format>
    <format dxfId="685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  <reference field="5" count="1">
            <x v="1"/>
          </reference>
        </references>
      </pivotArea>
    </format>
    <format dxfId="684">
      <pivotArea dataOnly="0" labelOnly="1" outline="0" fieldPosition="0">
        <references count="4">
          <reference field="0" count="1" selected="0">
            <x v="1"/>
          </reference>
          <reference field="2" count="1" selected="0">
            <x v="1"/>
          </reference>
          <reference field="3" count="1" selected="0">
            <x v="0"/>
          </reference>
          <reference field="5" count="1">
            <x v="0"/>
          </reference>
        </references>
      </pivotArea>
    </format>
    <format dxfId="683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  <reference field="5" count="1" selected="0">
            <x v="1"/>
          </reference>
          <reference field="6" count="0"/>
        </references>
      </pivotArea>
    </format>
    <format dxfId="682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  <reference field="5" count="1" selected="0">
            <x v="1"/>
          </reference>
          <reference field="6" count="0" selected="0"/>
          <reference field="7" count="0"/>
        </references>
      </pivotArea>
    </format>
    <format dxfId="681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  <reference field="5" count="1" selected="0">
            <x v="1"/>
          </reference>
          <reference field="6" count="0" selected="0"/>
          <reference field="7" count="0" selected="0"/>
          <reference field="8" count="1">
            <x v="0"/>
          </reference>
        </references>
      </pivotArea>
    </format>
    <format dxfId="680">
      <pivotArea dataOnly="0" labelOnly="1" outline="0" fieldPosition="0">
        <references count="7">
          <reference field="0" count="1" selected="0">
            <x v="1"/>
          </reference>
          <reference field="2" count="1" selected="0">
            <x v="1"/>
          </reference>
          <reference field="3" count="1" selected="0">
            <x v="0"/>
          </reference>
          <reference field="5" count="1" selected="0">
            <x v="0"/>
          </reference>
          <reference field="6" count="0" selected="0"/>
          <reference field="7" count="0" selected="0"/>
          <reference field="8" count="1">
            <x v="1"/>
          </reference>
        </references>
      </pivotArea>
    </format>
    <format dxfId="679">
      <pivotArea field="0" type="button" dataOnly="0" labelOnly="1" outline="0" axis="axisRow" fieldPosition="0"/>
    </format>
    <format dxfId="678">
      <pivotArea dataOnly="0" labelOnly="1" outline="0" fieldPosition="0">
        <references count="1">
          <reference field="0" count="0"/>
        </references>
      </pivotArea>
    </format>
    <format dxfId="677">
      <pivotArea field="0" type="button" dataOnly="0" labelOnly="1" outline="0" axis="axisRow" fieldPosition="0"/>
    </format>
    <format dxfId="676">
      <pivotArea dataOnly="0" labelOnly="1" outline="0" fieldPosition="0">
        <references count="1">
          <reference field="0" count="0"/>
        </references>
      </pivotArea>
    </format>
    <format dxfId="675">
      <pivotArea field="2" type="button" dataOnly="0" labelOnly="1" outline="0" axis="axisRow" fieldPosition="1"/>
    </format>
    <format dxfId="674">
      <pivotArea dataOnly="0" labelOnly="1" outline="0" fieldPosition="0">
        <references count="2">
          <reference field="0" count="1" selected="0">
            <x v="0"/>
          </reference>
          <reference field="2" count="1">
            <x v="0"/>
          </reference>
        </references>
      </pivotArea>
    </format>
    <format dxfId="673">
      <pivotArea dataOnly="0" labelOnly="1" outline="0" fieldPosition="0">
        <references count="2">
          <reference field="0" count="1" selected="0">
            <x v="1"/>
          </reference>
          <reference field="2" count="1">
            <x v="1"/>
          </reference>
        </references>
      </pivotArea>
    </format>
    <format dxfId="672">
      <pivotArea field="3" type="button" dataOnly="0" labelOnly="1" outline="0" axis="axisRow" fieldPosition="2"/>
    </format>
    <format dxfId="671">
      <pivotArea dataOnly="0" labelOnly="1" outline="0" fieldPosition="0">
        <references count="3">
          <reference field="0" count="1" selected="0">
            <x v="0"/>
          </reference>
          <reference field="2" count="1" selected="0">
            <x v="0"/>
          </reference>
          <reference field="3" count="1">
            <x v="1"/>
          </reference>
        </references>
      </pivotArea>
    </format>
    <format dxfId="670">
      <pivotArea dataOnly="0" labelOnly="1" outline="0" fieldPosition="0">
        <references count="3">
          <reference field="0" count="1" selected="0">
            <x v="1"/>
          </reference>
          <reference field="2" count="1" selected="0">
            <x v="1"/>
          </reference>
          <reference field="3" count="1">
            <x v="0"/>
          </reference>
        </references>
      </pivotArea>
    </format>
    <format dxfId="669">
      <pivotArea field="5" type="button" dataOnly="0" labelOnly="1" outline="0" axis="axisRow" fieldPosition="3"/>
    </format>
    <format dxfId="668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  <reference field="5" count="1">
            <x v="1"/>
          </reference>
        </references>
      </pivotArea>
    </format>
    <format dxfId="667">
      <pivotArea dataOnly="0" labelOnly="1" outline="0" fieldPosition="0">
        <references count="4">
          <reference field="0" count="1" selected="0">
            <x v="1"/>
          </reference>
          <reference field="2" count="1" selected="0">
            <x v="1"/>
          </reference>
          <reference field="3" count="1" selected="0">
            <x v="0"/>
          </reference>
          <reference field="5" count="1">
            <x v="0"/>
          </reference>
        </references>
      </pivotArea>
    </format>
    <format dxfId="666">
      <pivotArea field="6" type="button" dataOnly="0" labelOnly="1" outline="0" axis="axisRow" fieldPosition="4"/>
    </format>
    <format dxfId="665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  <reference field="5" count="1" selected="0">
            <x v="1"/>
          </reference>
          <reference field="6" count="0"/>
        </references>
      </pivotArea>
    </format>
    <format dxfId="664">
      <pivotArea field="7" type="button" dataOnly="0" labelOnly="1" outline="0" axis="axisRow" fieldPosition="5"/>
    </format>
    <format dxfId="663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  <reference field="5" count="1" selected="0">
            <x v="1"/>
          </reference>
          <reference field="6" count="0" selected="0"/>
          <reference field="7" count="0"/>
        </references>
      </pivotArea>
    </format>
    <format dxfId="662">
      <pivotArea field="12" type="button" dataOnly="0" labelOnly="1" outline="0" axis="axisRow" fieldPosition="7"/>
    </format>
    <format dxfId="661">
      <pivotArea field="13" type="button" dataOnly="0" labelOnly="1" outline="0" axis="axisRow" fieldPosition="8"/>
    </format>
    <format dxfId="660">
      <pivotArea field="12" type="button" dataOnly="0" labelOnly="1" outline="0" axis="axisRow" fieldPosition="7"/>
    </format>
    <format dxfId="659">
      <pivotArea dataOnly="0" labelOnly="1" outline="0" fieldPosition="0">
        <references count="8">
          <reference field="0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  <reference field="5" count="1" selected="0">
            <x v="1"/>
          </reference>
          <reference field="6" count="0" selected="0"/>
          <reference field="7" count="0" selected="0"/>
          <reference field="8" count="1" selected="0">
            <x v="0"/>
          </reference>
          <reference field="12" count="0"/>
        </references>
      </pivotArea>
    </format>
    <format dxfId="658">
      <pivotArea field="13" type="button" dataOnly="0" labelOnly="1" outline="0" axis="axisRow" fieldPosition="8"/>
    </format>
    <format dxfId="657">
      <pivotArea dataOnly="0" labelOnly="1" outline="0" fieldPosition="0">
        <references count="9">
          <reference field="0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  <reference field="5" count="1" selected="0">
            <x v="1"/>
          </reference>
          <reference field="6" count="0" selected="0"/>
          <reference field="7" count="0" selected="0"/>
          <reference field="8" count="1" selected="0">
            <x v="0"/>
          </reference>
          <reference field="12" count="0" selected="0"/>
          <reference field="13" count="0"/>
        </references>
      </pivotArea>
    </format>
    <format dxfId="656">
      <pivotArea dataOnly="0" labelOnly="1" outline="0" fieldPosition="0">
        <references count="9">
          <reference field="0" count="1" selected="0">
            <x v="1"/>
          </reference>
          <reference field="2" count="1" selected="0">
            <x v="1"/>
          </reference>
          <reference field="3" count="1" selected="0">
            <x v="0"/>
          </reference>
          <reference field="5" count="1" selected="0">
            <x v="0"/>
          </reference>
          <reference field="6" count="0" selected="0"/>
          <reference field="7" count="0" selected="0"/>
          <reference field="8" count="1" selected="0">
            <x v="1"/>
          </reference>
          <reference field="12" count="0" selected="0"/>
          <reference field="13" count="0"/>
        </references>
      </pivotArea>
    </format>
    <format dxfId="655">
      <pivotArea type="all" dataOnly="0" outline="0" fieldPosition="0"/>
    </format>
    <format dxfId="654">
      <pivotArea field="0" type="button" dataOnly="0" labelOnly="1" outline="0" axis="axisRow" fieldPosition="0"/>
    </format>
    <format dxfId="653">
      <pivotArea field="2" type="button" dataOnly="0" labelOnly="1" outline="0" axis="axisRow" fieldPosition="1"/>
    </format>
    <format dxfId="652">
      <pivotArea field="3" type="button" dataOnly="0" labelOnly="1" outline="0" axis="axisRow" fieldPosition="2"/>
    </format>
    <format dxfId="651">
      <pivotArea field="5" type="button" dataOnly="0" labelOnly="1" outline="0" axis="axisRow" fieldPosition="3"/>
    </format>
    <format dxfId="650">
      <pivotArea field="6" type="button" dataOnly="0" labelOnly="1" outline="0" axis="axisRow" fieldPosition="4"/>
    </format>
    <format dxfId="649">
      <pivotArea field="7" type="button" dataOnly="0" labelOnly="1" outline="0" axis="axisRow" fieldPosition="5"/>
    </format>
    <format dxfId="648">
      <pivotArea field="8" type="button" dataOnly="0" labelOnly="1" outline="0" axis="axisRow" fieldPosition="6"/>
    </format>
    <format dxfId="647">
      <pivotArea field="12" type="button" dataOnly="0" labelOnly="1" outline="0" axis="axisRow" fieldPosition="7"/>
    </format>
    <format dxfId="646">
      <pivotArea field="13" type="button" dataOnly="0" labelOnly="1" outline="0" axis="axisRow" fieldPosition="8"/>
    </format>
    <format dxfId="645">
      <pivotArea dataOnly="0" labelOnly="1" outline="0" fieldPosition="0">
        <references count="1">
          <reference field="0" count="0"/>
        </references>
      </pivotArea>
    </format>
    <format dxfId="644">
      <pivotArea dataOnly="0" labelOnly="1" outline="0" fieldPosition="0">
        <references count="2">
          <reference field="0" count="1" selected="0">
            <x v="0"/>
          </reference>
          <reference field="2" count="1">
            <x v="0"/>
          </reference>
        </references>
      </pivotArea>
    </format>
    <format dxfId="643">
      <pivotArea dataOnly="0" labelOnly="1" outline="0" fieldPosition="0">
        <references count="2">
          <reference field="0" count="1" selected="0">
            <x v="1"/>
          </reference>
          <reference field="2" count="1">
            <x v="1"/>
          </reference>
        </references>
      </pivotArea>
    </format>
    <format dxfId="642">
      <pivotArea dataOnly="0" labelOnly="1" outline="0" fieldPosition="0">
        <references count="3">
          <reference field="0" count="1" selected="0">
            <x v="0"/>
          </reference>
          <reference field="2" count="1" selected="0">
            <x v="0"/>
          </reference>
          <reference field="3" count="1">
            <x v="1"/>
          </reference>
        </references>
      </pivotArea>
    </format>
    <format dxfId="641">
      <pivotArea dataOnly="0" labelOnly="1" outline="0" fieldPosition="0">
        <references count="3">
          <reference field="0" count="1" selected="0">
            <x v="1"/>
          </reference>
          <reference field="2" count="1" selected="0">
            <x v="1"/>
          </reference>
          <reference field="3" count="1">
            <x v="0"/>
          </reference>
        </references>
      </pivotArea>
    </format>
    <format dxfId="640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  <reference field="5" count="1">
            <x v="1"/>
          </reference>
        </references>
      </pivotArea>
    </format>
    <format dxfId="639">
      <pivotArea dataOnly="0" labelOnly="1" outline="0" fieldPosition="0">
        <references count="4">
          <reference field="0" count="1" selected="0">
            <x v="1"/>
          </reference>
          <reference field="2" count="1" selected="0">
            <x v="1"/>
          </reference>
          <reference field="3" count="1" selected="0">
            <x v="0"/>
          </reference>
          <reference field="5" count="1">
            <x v="0"/>
          </reference>
        </references>
      </pivotArea>
    </format>
    <format dxfId="638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  <reference field="5" count="1" selected="0">
            <x v="1"/>
          </reference>
          <reference field="6" count="0"/>
        </references>
      </pivotArea>
    </format>
    <format dxfId="637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  <reference field="5" count="1" selected="0">
            <x v="1"/>
          </reference>
          <reference field="6" count="0" selected="0"/>
          <reference field="7" count="0"/>
        </references>
      </pivotArea>
    </format>
    <format dxfId="636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  <reference field="5" count="1" selected="0">
            <x v="1"/>
          </reference>
          <reference field="6" count="0" selected="0"/>
          <reference field="7" count="0" selected="0"/>
          <reference field="8" count="1">
            <x v="0"/>
          </reference>
        </references>
      </pivotArea>
    </format>
    <format dxfId="635">
      <pivotArea dataOnly="0" labelOnly="1" outline="0" fieldPosition="0">
        <references count="7">
          <reference field="0" count="1" selected="0">
            <x v="1"/>
          </reference>
          <reference field="2" count="1" selected="0">
            <x v="1"/>
          </reference>
          <reference field="3" count="1" selected="0">
            <x v="0"/>
          </reference>
          <reference field="5" count="1" selected="0">
            <x v="0"/>
          </reference>
          <reference field="6" count="0" selected="0"/>
          <reference field="7" count="0" selected="0"/>
          <reference field="8" count="1">
            <x v="1"/>
          </reference>
        </references>
      </pivotArea>
    </format>
    <format dxfId="634">
      <pivotArea dataOnly="0" labelOnly="1" outline="0" fieldPosition="0">
        <references count="8">
          <reference field="0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  <reference field="5" count="1" selected="0">
            <x v="1"/>
          </reference>
          <reference field="6" count="0" selected="0"/>
          <reference field="7" count="0" selected="0"/>
          <reference field="8" count="1" selected="0">
            <x v="0"/>
          </reference>
          <reference field="12" count="0"/>
        </references>
      </pivotArea>
    </format>
    <format dxfId="633">
      <pivotArea dataOnly="0" labelOnly="1" outline="0" fieldPosition="0">
        <references count="9">
          <reference field="0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  <reference field="5" count="1" selected="0">
            <x v="1"/>
          </reference>
          <reference field="6" count="0" selected="0"/>
          <reference field="7" count="0" selected="0"/>
          <reference field="8" count="1" selected="0">
            <x v="0"/>
          </reference>
          <reference field="12" count="0" selected="0"/>
          <reference field="13" count="0"/>
        </references>
      </pivotArea>
    </format>
    <format dxfId="632">
      <pivotArea dataOnly="0" labelOnly="1" outline="0" fieldPosition="0">
        <references count="9">
          <reference field="0" count="1" selected="0">
            <x v="1"/>
          </reference>
          <reference field="2" count="1" selected="0">
            <x v="1"/>
          </reference>
          <reference field="3" count="1" selected="0">
            <x v="0"/>
          </reference>
          <reference field="5" count="1" selected="0">
            <x v="0"/>
          </reference>
          <reference field="6" count="0" selected="0"/>
          <reference field="7" count="0" selected="0"/>
          <reference field="8" count="1" selected="0">
            <x v="1"/>
          </reference>
          <reference field="12" count="0" selected="0"/>
          <reference field="13" count="0"/>
        </references>
      </pivotArea>
    </format>
  </formats>
  <pivotTableStyleInfo name="PivotStyleLight3 2 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DA4AA-3801-467D-9AF4-5D7A4DD4EBED}" name="Tabela dinâmica2" cacheId="119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7" indent="0" compact="0" compactData="0" multipleFieldFilters="0">
  <location ref="A13:I16" firstHeaderRow="1" firstDataRow="1" firstDataCol="9"/>
  <pivotFields count="15">
    <pivotField name="REGISTRO" axis="axisRow" compact="0" numFmtId="179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81" outline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4">
        <item m="1" x="2"/>
        <item x="1"/>
        <item x="0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CLIENTE" axis="axisRow" compact="0" outline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78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77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E-MAIL"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CIDADE" axis="axisRow" compact="0" outline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9">
    <field x="0"/>
    <field x="2"/>
    <field x="3"/>
    <field x="5"/>
    <field x="6"/>
    <field x="7"/>
    <field x="8"/>
    <field x="12"/>
    <field x="13"/>
  </rowFields>
  <rowItems count="3">
    <i>
      <x/>
      <x/>
      <x v="1"/>
      <x v="1"/>
      <x/>
      <x/>
      <x/>
      <x v="1"/>
      <x/>
    </i>
    <i>
      <x v="1"/>
      <x v="1"/>
      <x/>
      <x/>
      <x/>
      <x/>
      <x/>
      <x/>
      <x/>
    </i>
    <i>
      <x v="2"/>
      <x v="2"/>
      <x v="2"/>
      <x v="2"/>
      <x v="1"/>
      <x v="1"/>
      <x v="1"/>
      <x v="2"/>
      <x v="1"/>
    </i>
  </rowItems>
  <colItems count="1">
    <i/>
  </colItems>
  <formats count="107">
    <format dxfId="631">
      <pivotArea type="all" dataOnly="0" outline="0" fieldPosition="0"/>
    </format>
    <format dxfId="630">
      <pivotArea dataOnly="0" labelOnly="1" fieldPosition="0">
        <references count="1">
          <reference field="0" count="0"/>
        </references>
      </pivotArea>
    </format>
    <format dxfId="629">
      <pivotArea dataOnly="0" labelOnly="1" grandRow="1" outline="0" fieldPosition="0"/>
    </format>
    <format dxfId="628">
      <pivotArea dataOnly="0" labelOnly="1" fieldPosition="0">
        <references count="2">
          <reference field="0" count="1" selected="0">
            <x v="0"/>
          </reference>
          <reference field="2" count="1">
            <x v="0"/>
          </reference>
        </references>
      </pivotArea>
    </format>
    <format dxfId="627">
      <pivotArea dataOnly="0" labelOnly="1" fieldPosition="0">
        <references count="2">
          <reference field="0" count="1" selected="0">
            <x v="1"/>
          </reference>
          <reference field="2" count="1">
            <x v="1"/>
          </reference>
        </references>
      </pivotArea>
    </format>
    <format dxfId="626">
      <pivotArea dataOnly="0" labelOnly="1" fieldPosition="0">
        <references count="3">
          <reference field="0" count="1" selected="0">
            <x v="0"/>
          </reference>
          <reference field="2" count="1" selected="0">
            <x v="0"/>
          </reference>
          <reference field="3" count="1">
            <x v="1"/>
          </reference>
        </references>
      </pivotArea>
    </format>
    <format dxfId="625">
      <pivotArea dataOnly="0" labelOnly="1" fieldPosition="0">
        <references count="3">
          <reference field="0" count="1" selected="0">
            <x v="1"/>
          </reference>
          <reference field="2" count="1" selected="0">
            <x v="1"/>
          </reference>
          <reference field="3" count="1">
            <x v="0"/>
          </reference>
        </references>
      </pivotArea>
    </format>
    <format dxfId="624">
      <pivotArea type="all" dataOnly="0" outline="0" fieldPosition="0"/>
    </format>
    <format dxfId="623">
      <pivotArea field="0" type="button" dataOnly="0" labelOnly="1" outline="0" axis="axisRow" fieldPosition="0"/>
    </format>
    <format dxfId="622">
      <pivotArea field="2" type="button" dataOnly="0" labelOnly="1" outline="0" axis="axisRow" fieldPosition="1"/>
    </format>
    <format dxfId="621">
      <pivotArea field="3" type="button" dataOnly="0" labelOnly="1" outline="0" axis="axisRow" fieldPosition="2"/>
    </format>
    <format dxfId="620">
      <pivotArea field="5" type="button" dataOnly="0" labelOnly="1" outline="0" axis="axisRow" fieldPosition="3"/>
    </format>
    <format dxfId="619">
      <pivotArea field="6" type="button" dataOnly="0" labelOnly="1" outline="0" axis="axisRow" fieldPosition="4"/>
    </format>
    <format dxfId="618">
      <pivotArea field="7" type="button" dataOnly="0" labelOnly="1" outline="0" axis="axisRow" fieldPosition="5"/>
    </format>
    <format dxfId="617">
      <pivotArea field="8" type="button" dataOnly="0" labelOnly="1" outline="0" axis="axisRow" fieldPosition="6"/>
    </format>
    <format dxfId="616">
      <pivotArea field="12" type="button" dataOnly="0" labelOnly="1" outline="0" axis="axisRow" fieldPosition="7"/>
    </format>
    <format dxfId="615">
      <pivotArea field="13" type="button" dataOnly="0" labelOnly="1" outline="0" axis="axisRow" fieldPosition="8"/>
    </format>
    <format dxfId="614">
      <pivotArea dataOnly="0" labelOnly="1" outline="0" fieldPosition="0">
        <references count="1">
          <reference field="0" count="0"/>
        </references>
      </pivotArea>
    </format>
    <format dxfId="613">
      <pivotArea dataOnly="0" labelOnly="1" outline="0" fieldPosition="0">
        <references count="2">
          <reference field="0" count="1" selected="0">
            <x v="0"/>
          </reference>
          <reference field="2" count="1">
            <x v="0"/>
          </reference>
        </references>
      </pivotArea>
    </format>
    <format dxfId="612">
      <pivotArea dataOnly="0" labelOnly="1" outline="0" fieldPosition="0">
        <references count="2">
          <reference field="0" count="1" selected="0">
            <x v="1"/>
          </reference>
          <reference field="2" count="1">
            <x v="1"/>
          </reference>
        </references>
      </pivotArea>
    </format>
    <format dxfId="611">
      <pivotArea dataOnly="0" labelOnly="1" outline="0" fieldPosition="0">
        <references count="3">
          <reference field="0" count="1" selected="0">
            <x v="0"/>
          </reference>
          <reference field="2" count="1" selected="0">
            <x v="0"/>
          </reference>
          <reference field="3" count="1">
            <x v="1"/>
          </reference>
        </references>
      </pivotArea>
    </format>
    <format dxfId="610">
      <pivotArea dataOnly="0" labelOnly="1" outline="0" fieldPosition="0">
        <references count="3">
          <reference field="0" count="1" selected="0">
            <x v="1"/>
          </reference>
          <reference field="2" count="1" selected="0">
            <x v="1"/>
          </reference>
          <reference field="3" count="1">
            <x v="0"/>
          </reference>
        </references>
      </pivotArea>
    </format>
    <format dxfId="609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  <reference field="5" count="1">
            <x v="1"/>
          </reference>
        </references>
      </pivotArea>
    </format>
    <format dxfId="608">
      <pivotArea dataOnly="0" labelOnly="1" outline="0" fieldPosition="0">
        <references count="4">
          <reference field="0" count="1" selected="0">
            <x v="1"/>
          </reference>
          <reference field="2" count="1" selected="0">
            <x v="1"/>
          </reference>
          <reference field="3" count="1" selected="0">
            <x v="0"/>
          </reference>
          <reference field="5" count="1">
            <x v="0"/>
          </reference>
        </references>
      </pivotArea>
    </format>
    <format dxfId="607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  <reference field="5" count="1" selected="0">
            <x v="1"/>
          </reference>
          <reference field="6" count="0"/>
        </references>
      </pivotArea>
    </format>
    <format dxfId="606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  <reference field="5" count="1" selected="0">
            <x v="1"/>
          </reference>
          <reference field="6" count="0" selected="0"/>
          <reference field="7" count="0"/>
        </references>
      </pivotArea>
    </format>
    <format dxfId="605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  <reference field="5" count="1" selected="0">
            <x v="1"/>
          </reference>
          <reference field="6" count="0" selected="0"/>
          <reference field="7" count="0" selected="0"/>
          <reference field="8" count="0"/>
        </references>
      </pivotArea>
    </format>
    <format dxfId="604">
      <pivotArea dataOnly="0" labelOnly="1" outline="0" fieldPosition="0">
        <references count="8">
          <reference field="0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  <reference field="5" count="1" selected="0">
            <x v="1"/>
          </reference>
          <reference field="6" count="0" selected="0"/>
          <reference field="7" count="0" selected="0"/>
          <reference field="8" count="0" selected="0"/>
          <reference field="12" count="1">
            <x v="1"/>
          </reference>
        </references>
      </pivotArea>
    </format>
    <format dxfId="603">
      <pivotArea dataOnly="0" labelOnly="1" outline="0" fieldPosition="0">
        <references count="8">
          <reference field="0" count="1" selected="0">
            <x v="1"/>
          </reference>
          <reference field="2" count="1" selected="0">
            <x v="1"/>
          </reference>
          <reference field="3" count="1" selected="0">
            <x v="0"/>
          </reference>
          <reference field="5" count="1" selected="0">
            <x v="0"/>
          </reference>
          <reference field="6" count="0" selected="0"/>
          <reference field="7" count="0" selected="0"/>
          <reference field="8" count="0" selected="0"/>
          <reference field="12" count="1">
            <x v="0"/>
          </reference>
        </references>
      </pivotArea>
    </format>
    <format dxfId="602">
      <pivotArea dataOnly="0" labelOnly="1" outline="0" fieldPosition="0">
        <references count="9">
          <reference field="0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  <reference field="5" count="1" selected="0">
            <x v="1"/>
          </reference>
          <reference field="6" count="0" selected="0"/>
          <reference field="7" count="0" selected="0"/>
          <reference field="8" count="0" selected="0"/>
          <reference field="12" count="1" selected="0">
            <x v="1"/>
          </reference>
          <reference field="13" count="0"/>
        </references>
      </pivotArea>
    </format>
    <format dxfId="601">
      <pivotArea dataOnly="0" labelOnly="1" outline="0" fieldPosition="0">
        <references count="9">
          <reference field="0" count="1" selected="0">
            <x v="1"/>
          </reference>
          <reference field="2" count="1" selected="0">
            <x v="1"/>
          </reference>
          <reference field="3" count="1" selected="0">
            <x v="0"/>
          </reference>
          <reference field="5" count="1" selected="0">
            <x v="0"/>
          </reference>
          <reference field="6" count="0" selected="0"/>
          <reference field="7" count="0" selected="0"/>
          <reference field="8" count="0" selected="0"/>
          <reference field="12" count="1" selected="0">
            <x v="0"/>
          </reference>
          <reference field="13" count="0"/>
        </references>
      </pivotArea>
    </format>
    <format dxfId="600">
      <pivotArea field="0" type="button" dataOnly="0" labelOnly="1" outline="0" axis="axisRow" fieldPosition="0"/>
    </format>
    <format dxfId="599">
      <pivotArea field="2" type="button" dataOnly="0" labelOnly="1" outline="0" axis="axisRow" fieldPosition="1"/>
    </format>
    <format dxfId="598">
      <pivotArea field="3" type="button" dataOnly="0" labelOnly="1" outline="0" axis="axisRow" fieldPosition="2"/>
    </format>
    <format dxfId="597">
      <pivotArea field="5" type="button" dataOnly="0" labelOnly="1" outline="0" axis="axisRow" fieldPosition="3"/>
    </format>
    <format dxfId="596">
      <pivotArea field="6" type="button" dataOnly="0" labelOnly="1" outline="0" axis="axisRow" fieldPosition="4"/>
    </format>
    <format dxfId="595">
      <pivotArea field="7" type="button" dataOnly="0" labelOnly="1" outline="0" axis="axisRow" fieldPosition="5"/>
    </format>
    <format dxfId="594">
      <pivotArea field="8" type="button" dataOnly="0" labelOnly="1" outline="0" axis="axisRow" fieldPosition="6"/>
    </format>
    <format dxfId="593">
      <pivotArea field="12" type="button" dataOnly="0" labelOnly="1" outline="0" axis="axisRow" fieldPosition="7"/>
    </format>
    <format dxfId="592">
      <pivotArea field="13" type="button" dataOnly="0" labelOnly="1" outline="0" axis="axisRow" fieldPosition="8"/>
    </format>
    <format dxfId="591">
      <pivotArea field="0" type="button" dataOnly="0" labelOnly="1" outline="0" axis="axisRow" fieldPosition="0"/>
    </format>
    <format dxfId="590">
      <pivotArea field="2" type="button" dataOnly="0" labelOnly="1" outline="0" axis="axisRow" fieldPosition="1"/>
    </format>
    <format dxfId="589">
      <pivotArea field="3" type="button" dataOnly="0" labelOnly="1" outline="0" axis="axisRow" fieldPosition="2"/>
    </format>
    <format dxfId="588">
      <pivotArea field="5" type="button" dataOnly="0" labelOnly="1" outline="0" axis="axisRow" fieldPosition="3"/>
    </format>
    <format dxfId="587">
      <pivotArea field="6" type="button" dataOnly="0" labelOnly="1" outline="0" axis="axisRow" fieldPosition="4"/>
    </format>
    <format dxfId="586">
      <pivotArea field="7" type="button" dataOnly="0" labelOnly="1" outline="0" axis="axisRow" fieldPosition="5"/>
    </format>
    <format dxfId="585">
      <pivotArea field="8" type="button" dataOnly="0" labelOnly="1" outline="0" axis="axisRow" fieldPosition="6"/>
    </format>
    <format dxfId="584">
      <pivotArea field="12" type="button" dataOnly="0" labelOnly="1" outline="0" axis="axisRow" fieldPosition="7"/>
    </format>
    <format dxfId="583">
      <pivotArea field="13" type="button" dataOnly="0" labelOnly="1" outline="0" axis="axisRow" fieldPosition="8"/>
    </format>
    <format dxfId="582">
      <pivotArea field="6" type="button" dataOnly="0" labelOnly="1" outline="0" axis="axisRow" fieldPosition="4"/>
    </format>
    <format dxfId="581">
      <pivotArea field="7" type="button" dataOnly="0" labelOnly="1" outline="0" axis="axisRow" fieldPosition="5"/>
    </format>
    <format dxfId="580">
      <pivotArea field="8" type="button" dataOnly="0" labelOnly="1" outline="0" axis="axisRow" fieldPosition="6"/>
    </format>
    <format dxfId="579">
      <pivotArea field="12" type="button" dataOnly="0" labelOnly="1" outline="0" axis="axisRow" fieldPosition="7"/>
    </format>
    <format dxfId="578">
      <pivotArea field="13" type="button" dataOnly="0" labelOnly="1" outline="0" axis="axisRow" fieldPosition="8"/>
    </format>
    <format dxfId="577">
      <pivotArea field="0" type="button" dataOnly="0" labelOnly="1" outline="0" axis="axisRow" fieldPosition="0"/>
    </format>
    <format dxfId="576">
      <pivotArea field="2" type="button" dataOnly="0" labelOnly="1" outline="0" axis="axisRow" fieldPosition="1"/>
    </format>
    <format dxfId="575">
      <pivotArea field="3" type="button" dataOnly="0" labelOnly="1" outline="0" axis="axisRow" fieldPosition="2"/>
    </format>
    <format dxfId="574">
      <pivotArea dataOnly="0" labelOnly="1" outline="0" fieldPosition="0">
        <references count="3">
          <reference field="0" count="1" selected="0">
            <x v="0"/>
          </reference>
          <reference field="2" count="1" selected="0">
            <x v="0"/>
          </reference>
          <reference field="3" count="1">
            <x v="1"/>
          </reference>
        </references>
      </pivotArea>
    </format>
    <format dxfId="573">
      <pivotArea dataOnly="0" labelOnly="1" outline="0" fieldPosition="0">
        <references count="3">
          <reference field="0" count="1" selected="0">
            <x v="1"/>
          </reference>
          <reference field="2" count="1" selected="0">
            <x v="1"/>
          </reference>
          <reference field="3" count="1">
            <x v="0"/>
          </reference>
        </references>
      </pivotArea>
    </format>
    <format dxfId="572">
      <pivotArea dataOnly="0" labelOnly="1" outline="0" fieldPosition="0">
        <references count="1">
          <reference field="0" count="0"/>
        </references>
      </pivotArea>
    </format>
    <format dxfId="571">
      <pivotArea dataOnly="0" labelOnly="1" outline="0" fieldPosition="0">
        <references count="1">
          <reference field="0" count="0"/>
        </references>
      </pivotArea>
    </format>
    <format dxfId="570">
      <pivotArea dataOnly="0" labelOnly="1" outline="0" fieldPosition="0">
        <references count="1">
          <reference field="2" count="0"/>
        </references>
      </pivotArea>
    </format>
    <format dxfId="569">
      <pivotArea dataOnly="0" labelOnly="1" outline="0" fieldPosition="0">
        <references count="1">
          <reference field="2" count="0"/>
        </references>
      </pivotArea>
    </format>
    <format dxfId="568">
      <pivotArea dataOnly="0" labelOnly="1" outline="0" fieldPosition="0">
        <references count="1">
          <reference field="3" count="0"/>
        </references>
      </pivotArea>
    </format>
    <format dxfId="567">
      <pivotArea dataOnly="0" labelOnly="1" outline="0" fieldPosition="0">
        <references count="1">
          <reference field="5" count="0"/>
        </references>
      </pivotArea>
    </format>
    <format dxfId="566">
      <pivotArea dataOnly="0" labelOnly="1" outline="0" fieldPosition="0">
        <references count="1">
          <reference field="6" count="0"/>
        </references>
      </pivotArea>
    </format>
    <format dxfId="565">
      <pivotArea dataOnly="0" labelOnly="1" outline="0" fieldPosition="0">
        <references count="1">
          <reference field="6" count="0"/>
        </references>
      </pivotArea>
    </format>
    <format dxfId="564">
      <pivotArea dataOnly="0" labelOnly="1" outline="0" fieldPosition="0">
        <references count="1">
          <reference field="7" count="0"/>
        </references>
      </pivotArea>
    </format>
    <format dxfId="563">
      <pivotArea dataOnly="0" labelOnly="1" outline="0" fieldPosition="0">
        <references count="1">
          <reference field="7" count="0"/>
        </references>
      </pivotArea>
    </format>
    <format dxfId="562">
      <pivotArea dataOnly="0" labelOnly="1" outline="0" fieldPosition="0">
        <references count="1">
          <reference field="8" count="0"/>
        </references>
      </pivotArea>
    </format>
    <format dxfId="561">
      <pivotArea dataOnly="0" labelOnly="1" outline="0" fieldPosition="0">
        <references count="1">
          <reference field="12" count="0"/>
        </references>
      </pivotArea>
    </format>
    <format dxfId="560">
      <pivotArea dataOnly="0" labelOnly="1" outline="0" fieldPosition="0">
        <references count="1">
          <reference field="13" count="0"/>
        </references>
      </pivotArea>
    </format>
    <format dxfId="559">
      <pivotArea dataOnly="0" labelOnly="1" outline="0" fieldPosition="0">
        <references count="1">
          <reference field="13" count="0"/>
        </references>
      </pivotArea>
    </format>
    <format dxfId="558">
      <pivotArea field="0" type="button" dataOnly="0" labelOnly="1" outline="0" axis="axisRow" fieldPosition="0"/>
    </format>
    <format dxfId="557">
      <pivotArea field="2" type="button" dataOnly="0" labelOnly="1" outline="0" axis="axisRow" fieldPosition="1"/>
    </format>
    <format dxfId="556">
      <pivotArea field="3" type="button" dataOnly="0" labelOnly="1" outline="0" axis="axisRow" fieldPosition="2"/>
    </format>
    <format dxfId="555">
      <pivotArea field="5" type="button" dataOnly="0" labelOnly="1" outline="0" axis="axisRow" fieldPosition="3"/>
    </format>
    <format dxfId="554">
      <pivotArea field="6" type="button" dataOnly="0" labelOnly="1" outline="0" axis="axisRow" fieldPosition="4"/>
    </format>
    <format dxfId="553">
      <pivotArea field="7" type="button" dataOnly="0" labelOnly="1" outline="0" axis="axisRow" fieldPosition="5"/>
    </format>
    <format dxfId="552">
      <pivotArea field="8" type="button" dataOnly="0" labelOnly="1" outline="0" axis="axisRow" fieldPosition="6"/>
    </format>
    <format dxfId="551">
      <pivotArea field="12" type="button" dataOnly="0" labelOnly="1" outline="0" axis="axisRow" fieldPosition="7"/>
    </format>
    <format dxfId="550">
      <pivotArea field="13" type="button" dataOnly="0" labelOnly="1" outline="0" axis="axisRow" fieldPosition="8"/>
    </format>
    <format dxfId="549">
      <pivotArea field="5" type="button" dataOnly="0" labelOnly="1" outline="0" axis="axisRow" fieldPosition="3"/>
    </format>
    <format dxfId="548">
      <pivotArea type="all" dataOnly="0" outline="0" fieldPosition="0"/>
    </format>
    <format dxfId="547">
      <pivotArea field="0" type="button" dataOnly="0" labelOnly="1" outline="0" axis="axisRow" fieldPosition="0"/>
    </format>
    <format dxfId="546">
      <pivotArea field="2" type="button" dataOnly="0" labelOnly="1" outline="0" axis="axisRow" fieldPosition="1"/>
    </format>
    <format dxfId="545">
      <pivotArea field="3" type="button" dataOnly="0" labelOnly="1" outline="0" axis="axisRow" fieldPosition="2"/>
    </format>
    <format dxfId="544">
      <pivotArea field="5" type="button" dataOnly="0" labelOnly="1" outline="0" axis="axisRow" fieldPosition="3"/>
    </format>
    <format dxfId="543">
      <pivotArea field="6" type="button" dataOnly="0" labelOnly="1" outline="0" axis="axisRow" fieldPosition="4"/>
    </format>
    <format dxfId="542">
      <pivotArea field="7" type="button" dataOnly="0" labelOnly="1" outline="0" axis="axisRow" fieldPosition="5"/>
    </format>
    <format dxfId="541">
      <pivotArea field="8" type="button" dataOnly="0" labelOnly="1" outline="0" axis="axisRow" fieldPosition="6"/>
    </format>
    <format dxfId="540">
      <pivotArea field="12" type="button" dataOnly="0" labelOnly="1" outline="0" axis="axisRow" fieldPosition="7"/>
    </format>
    <format dxfId="539">
      <pivotArea field="13" type="button" dataOnly="0" labelOnly="1" outline="0" axis="axisRow" fieldPosition="8"/>
    </format>
    <format dxfId="538">
      <pivotArea dataOnly="0" labelOnly="1" outline="0" fieldPosition="0">
        <references count="1">
          <reference field="0" count="0"/>
        </references>
      </pivotArea>
    </format>
    <format dxfId="537">
      <pivotArea dataOnly="0" labelOnly="1" outline="0" fieldPosition="0">
        <references count="2">
          <reference field="0" count="1" selected="0">
            <x v="0"/>
          </reference>
          <reference field="2" count="1">
            <x v="0"/>
          </reference>
        </references>
      </pivotArea>
    </format>
    <format dxfId="536">
      <pivotArea dataOnly="0" labelOnly="1" outline="0" fieldPosition="0">
        <references count="2">
          <reference field="0" count="1" selected="0">
            <x v="1"/>
          </reference>
          <reference field="2" count="1">
            <x v="1"/>
          </reference>
        </references>
      </pivotArea>
    </format>
    <format dxfId="535">
      <pivotArea dataOnly="0" labelOnly="1" outline="0" fieldPosition="0">
        <references count="3">
          <reference field="0" count="1" selected="0">
            <x v="0"/>
          </reference>
          <reference field="2" count="1" selected="0">
            <x v="0"/>
          </reference>
          <reference field="3" count="1">
            <x v="1"/>
          </reference>
        </references>
      </pivotArea>
    </format>
    <format dxfId="534">
      <pivotArea dataOnly="0" labelOnly="1" outline="0" fieldPosition="0">
        <references count="3">
          <reference field="0" count="1" selected="0">
            <x v="1"/>
          </reference>
          <reference field="2" count="1" selected="0">
            <x v="1"/>
          </reference>
          <reference field="3" count="1">
            <x v="0"/>
          </reference>
        </references>
      </pivotArea>
    </format>
    <format dxfId="533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  <reference field="5" count="1">
            <x v="1"/>
          </reference>
        </references>
      </pivotArea>
    </format>
    <format dxfId="532">
      <pivotArea dataOnly="0" labelOnly="1" outline="0" fieldPosition="0">
        <references count="4">
          <reference field="0" count="1" selected="0">
            <x v="1"/>
          </reference>
          <reference field="2" count="1" selected="0">
            <x v="1"/>
          </reference>
          <reference field="3" count="1" selected="0">
            <x v="0"/>
          </reference>
          <reference field="5" count="1">
            <x v="0"/>
          </reference>
        </references>
      </pivotArea>
    </format>
    <format dxfId="531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  <reference field="5" count="1" selected="0">
            <x v="1"/>
          </reference>
          <reference field="6" count="0"/>
        </references>
      </pivotArea>
    </format>
    <format dxfId="530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  <reference field="5" count="1" selected="0">
            <x v="1"/>
          </reference>
          <reference field="6" count="0" selected="0"/>
          <reference field="7" count="0"/>
        </references>
      </pivotArea>
    </format>
    <format dxfId="529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  <reference field="5" count="1" selected="0">
            <x v="1"/>
          </reference>
          <reference field="6" count="0" selected="0"/>
          <reference field="7" count="0" selected="0"/>
          <reference field="8" count="0"/>
        </references>
      </pivotArea>
    </format>
    <format dxfId="528">
      <pivotArea dataOnly="0" labelOnly="1" outline="0" fieldPosition="0">
        <references count="8">
          <reference field="0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  <reference field="5" count="1" selected="0">
            <x v="1"/>
          </reference>
          <reference field="6" count="0" selected="0"/>
          <reference field="7" count="0" selected="0"/>
          <reference field="8" count="0" selected="0"/>
          <reference field="12" count="1">
            <x v="1"/>
          </reference>
        </references>
      </pivotArea>
    </format>
    <format dxfId="527">
      <pivotArea dataOnly="0" labelOnly="1" outline="0" fieldPosition="0">
        <references count="8">
          <reference field="0" count="1" selected="0">
            <x v="1"/>
          </reference>
          <reference field="2" count="1" selected="0">
            <x v="1"/>
          </reference>
          <reference field="3" count="1" selected="0">
            <x v="0"/>
          </reference>
          <reference field="5" count="1" selected="0">
            <x v="0"/>
          </reference>
          <reference field="6" count="0" selected="0"/>
          <reference field="7" count="0" selected="0"/>
          <reference field="8" count="0" selected="0"/>
          <reference field="12" count="1">
            <x v="0"/>
          </reference>
        </references>
      </pivotArea>
    </format>
    <format dxfId="526">
      <pivotArea dataOnly="0" labelOnly="1" outline="0" fieldPosition="0">
        <references count="9">
          <reference field="0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  <reference field="5" count="1" selected="0">
            <x v="1"/>
          </reference>
          <reference field="6" count="0" selected="0"/>
          <reference field="7" count="0" selected="0"/>
          <reference field="8" count="0" selected="0"/>
          <reference field="12" count="1" selected="0">
            <x v="1"/>
          </reference>
          <reference field="13" count="0"/>
        </references>
      </pivotArea>
    </format>
    <format dxfId="525">
      <pivotArea dataOnly="0" labelOnly="1" outline="0" fieldPosition="0">
        <references count="9">
          <reference field="0" count="1" selected="0">
            <x v="1"/>
          </reference>
          <reference field="2" count="1" selected="0">
            <x v="1"/>
          </reference>
          <reference field="3" count="1" selected="0">
            <x v="0"/>
          </reference>
          <reference field="5" count="1" selected="0">
            <x v="0"/>
          </reference>
          <reference field="6" count="0" selected="0"/>
          <reference field="7" count="0" selected="0"/>
          <reference field="8" count="0" selected="0"/>
          <reference field="12" count="1" selected="0">
            <x v="0"/>
          </reference>
          <reference field="13" count="0"/>
        </references>
      </pivotArea>
    </format>
  </formats>
  <pivotTableStyleInfo name="PivotStyleLight3 2 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F5B98A-B2A7-41D9-8CB0-622EE5337D01}" name="Tabela dinâmica2" cacheId="11" applyNumberFormats="0" applyBorderFormats="0" applyFontFormats="0" applyPatternFormats="0" applyAlignmentFormats="0" applyWidthHeightFormats="1" dataCaption="Valores" errorCaption="0" showError="1" updatedVersion="8" minRefreshableVersion="3" itemPrintTitles="1" createdVersion="7" indent="0" outline="1" outlineData="1" multipleFieldFilters="0" chartFormat="8" rowHeaderCaption="ANO">
  <location ref="M9:T13" firstHeaderRow="0" firstDataRow="1" firstDataCol="1"/>
  <pivotFields count="13">
    <pivotField numFmtId="179" showAll="0"/>
    <pivotField numFmtId="14" showAll="0"/>
    <pivotField numFmtId="187" showAll="0"/>
    <pivotField axis="axisRow" numFmtId="1" showAll="0">
      <items count="4">
        <item x="0"/>
        <item x="1"/>
        <item x="2"/>
        <item t="default"/>
      </items>
    </pivotField>
    <pivotField showAll="0"/>
    <pivotField dataField="1" numFmtId="186" showAll="0"/>
    <pivotField numFmtId="186" showAll="0"/>
    <pivotField dataField="1" numFmtId="186" showAll="0"/>
    <pivotField dataField="1" numFmtId="186" showAll="0"/>
    <pivotField dataField="1" numFmtId="186" showAll="0"/>
    <pivotField dataField="1"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ORÇ RECEITA" fld="5" baseField="3" baseItem="0" numFmtId="164"/>
    <dataField name="TOTAL RECEITA" fld="7" baseField="3" baseItem="0" numFmtId="164"/>
    <dataField name="ORÇ X REALIZ" fld="10" baseField="3" baseItem="0" numFmtId="188"/>
    <dataField name="% META " fld="11" baseField="3" baseItem="0" numFmtId="189"/>
    <dataField name="ORÇ DESPESAS" fld="8" baseField="3" baseItem="0" numFmtId="164"/>
    <dataField name="TOTAL DESPESAS" fld="9" baseField="3" baseItem="0" numFmtId="188"/>
    <dataField name=" LUCRO/PERDA" fld="12" baseField="0" baseItem="0" numFmtId="186"/>
  </dataFields>
  <formats count="18">
    <format dxfId="458">
      <pivotArea type="all" dataOnly="0" outline="0" fieldPosition="0"/>
    </format>
    <format dxfId="457">
      <pivotArea outline="0" collapsedLevelsAreSubtotals="1" fieldPosition="0"/>
    </format>
    <format dxfId="456">
      <pivotArea field="3" type="button" dataOnly="0" labelOnly="1" outline="0" axis="axisRow" fieldPosition="0"/>
    </format>
    <format dxfId="455">
      <pivotArea dataOnly="0" labelOnly="1" fieldPosition="0">
        <references count="1">
          <reference field="3" count="0"/>
        </references>
      </pivotArea>
    </format>
    <format dxfId="454">
      <pivotArea dataOnly="0" labelOnly="1" grandRow="1" outline="0" fieldPosition="0"/>
    </format>
    <format dxfId="45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452">
      <pivotArea dataOnly="0" grandRow="1" fieldPosition="0"/>
    </format>
    <format dxfId="451">
      <pivotArea collapsedLevelsAreSubtotals="1" fieldPosition="0">
        <references count="2">
          <reference field="4294967294" count="1" selected="0">
            <x v="3"/>
          </reference>
          <reference field="3" count="0"/>
        </references>
      </pivotArea>
    </format>
    <format dxfId="450">
      <pivotArea field="3" grandRow="1" outline="0" collapsedLevelsAreSubtotals="1" axis="axisRow" fieldPosition="0">
        <references count="1">
          <reference field="4294967294" count="1" selected="0">
            <x v="3"/>
          </reference>
        </references>
      </pivotArea>
    </format>
    <format dxfId="449">
      <pivotArea outline="0" fieldPosition="0">
        <references count="1">
          <reference field="4294967294" count="1">
            <x v="5"/>
          </reference>
        </references>
      </pivotArea>
    </format>
    <format dxfId="448">
      <pivotArea outline="0" fieldPosition="0">
        <references count="1">
          <reference field="4294967294" count="1">
            <x v="3"/>
          </reference>
        </references>
      </pivotArea>
    </format>
    <format dxfId="447">
      <pivotArea outline="0" fieldPosition="0">
        <references count="1">
          <reference field="4294967294" count="1">
            <x v="4"/>
          </reference>
        </references>
      </pivotArea>
    </format>
    <format dxfId="446">
      <pivotArea type="all" dataOnly="0" outline="0" fieldPosition="0"/>
    </format>
    <format dxfId="445">
      <pivotArea outline="0" collapsedLevelsAreSubtotals="1" fieldPosition="0"/>
    </format>
    <format dxfId="444">
      <pivotArea field="3" type="button" dataOnly="0" labelOnly="1" outline="0" axis="axisRow" fieldPosition="0"/>
    </format>
    <format dxfId="443">
      <pivotArea dataOnly="0" labelOnly="1" fieldPosition="0">
        <references count="1">
          <reference field="3" count="0"/>
        </references>
      </pivotArea>
    </format>
    <format dxfId="442">
      <pivotArea dataOnly="0" labelOnly="1" grandRow="1" outline="0" fieldPosition="0"/>
    </format>
    <format dxfId="441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</formats>
  <pivotTableStyleInfo name="PivotStyleLight3 2 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67C3BF5-89F7-4B88-995B-CA01F8142343}" name="Tabela dinâmica11" cacheId="119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7" indent="0" compact="0" compactData="0" multipleFieldFilters="0">
  <location ref="AD3:AD4" firstHeaderRow="1" firstDataRow="1" firstDataCol="0"/>
  <pivotFields count="15">
    <pivotField name="REGISTRO" compact="0" numFmtId="179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81" outline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CLIENTE" dataField="1" compact="0" outline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78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77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E-MAIL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CIDADE" compact="0" outline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Items count="1">
    <i/>
  </rowItems>
  <colItems count="1">
    <i/>
  </colItems>
  <dataFields count="1">
    <dataField name="Contagem de CLIENTE" fld="5" subtotal="count" baseField="0" baseItem="0"/>
  </dataFields>
  <formats count="58">
    <format dxfId="134">
      <pivotArea type="all" dataOnly="0" outline="0" fieldPosition="0"/>
    </format>
    <format dxfId="133">
      <pivotArea dataOnly="0" labelOnly="1" grandRow="1" outline="0" fieldPosition="0"/>
    </format>
    <format dxfId="132">
      <pivotArea type="all" dataOnly="0" outline="0" fieldPosition="0"/>
    </format>
    <format dxfId="131">
      <pivotArea field="0" type="button" dataOnly="0" labelOnly="1" outline="0"/>
    </format>
    <format dxfId="130">
      <pivotArea field="2" type="button" dataOnly="0" labelOnly="1" outline="0"/>
    </format>
    <format dxfId="129">
      <pivotArea field="3" type="button" dataOnly="0" labelOnly="1" outline="0"/>
    </format>
    <format dxfId="128">
      <pivotArea field="5" type="button" dataOnly="0" labelOnly="1" outline="0"/>
    </format>
    <format dxfId="127">
      <pivotArea field="6" type="button" dataOnly="0" labelOnly="1" outline="0"/>
    </format>
    <format dxfId="126">
      <pivotArea field="7" type="button" dataOnly="0" labelOnly="1" outline="0"/>
    </format>
    <format dxfId="125">
      <pivotArea field="8" type="button" dataOnly="0" labelOnly="1" outline="0"/>
    </format>
    <format dxfId="124">
      <pivotArea field="12" type="button" dataOnly="0" labelOnly="1" outline="0"/>
    </format>
    <format dxfId="123">
      <pivotArea field="13" type="button" dataOnly="0" labelOnly="1" outline="0"/>
    </format>
    <format dxfId="122">
      <pivotArea field="0" type="button" dataOnly="0" labelOnly="1" outline="0"/>
    </format>
    <format dxfId="121">
      <pivotArea field="2" type="button" dataOnly="0" labelOnly="1" outline="0"/>
    </format>
    <format dxfId="120">
      <pivotArea field="3" type="button" dataOnly="0" labelOnly="1" outline="0"/>
    </format>
    <format dxfId="119">
      <pivotArea field="5" type="button" dataOnly="0" labelOnly="1" outline="0"/>
    </format>
    <format dxfId="118">
      <pivotArea field="6" type="button" dataOnly="0" labelOnly="1" outline="0"/>
    </format>
    <format dxfId="117">
      <pivotArea field="7" type="button" dataOnly="0" labelOnly="1" outline="0"/>
    </format>
    <format dxfId="116">
      <pivotArea field="8" type="button" dataOnly="0" labelOnly="1" outline="0"/>
    </format>
    <format dxfId="115">
      <pivotArea field="12" type="button" dataOnly="0" labelOnly="1" outline="0"/>
    </format>
    <format dxfId="114">
      <pivotArea field="13" type="button" dataOnly="0" labelOnly="1" outline="0"/>
    </format>
    <format dxfId="113">
      <pivotArea field="0" type="button" dataOnly="0" labelOnly="1" outline="0"/>
    </format>
    <format dxfId="112">
      <pivotArea field="2" type="button" dataOnly="0" labelOnly="1" outline="0"/>
    </format>
    <format dxfId="111">
      <pivotArea field="3" type="button" dataOnly="0" labelOnly="1" outline="0"/>
    </format>
    <format dxfId="110">
      <pivotArea field="5" type="button" dataOnly="0" labelOnly="1" outline="0"/>
    </format>
    <format dxfId="109">
      <pivotArea field="6" type="button" dataOnly="0" labelOnly="1" outline="0"/>
    </format>
    <format dxfId="108">
      <pivotArea field="7" type="button" dataOnly="0" labelOnly="1" outline="0"/>
    </format>
    <format dxfId="107">
      <pivotArea field="8" type="button" dataOnly="0" labelOnly="1" outline="0"/>
    </format>
    <format dxfId="106">
      <pivotArea field="12" type="button" dataOnly="0" labelOnly="1" outline="0"/>
    </format>
    <format dxfId="105">
      <pivotArea field="13" type="button" dataOnly="0" labelOnly="1" outline="0"/>
    </format>
    <format dxfId="104">
      <pivotArea field="6" type="button" dataOnly="0" labelOnly="1" outline="0"/>
    </format>
    <format dxfId="103">
      <pivotArea field="7" type="button" dataOnly="0" labelOnly="1" outline="0"/>
    </format>
    <format dxfId="102">
      <pivotArea field="8" type="button" dataOnly="0" labelOnly="1" outline="0"/>
    </format>
    <format dxfId="101">
      <pivotArea field="12" type="button" dataOnly="0" labelOnly="1" outline="0"/>
    </format>
    <format dxfId="100">
      <pivotArea field="13" type="button" dataOnly="0" labelOnly="1" outline="0"/>
    </format>
    <format dxfId="99">
      <pivotArea field="0" type="button" dataOnly="0" labelOnly="1" outline="0"/>
    </format>
    <format dxfId="98">
      <pivotArea field="2" type="button" dataOnly="0" labelOnly="1" outline="0"/>
    </format>
    <format dxfId="97">
      <pivotArea field="3" type="button" dataOnly="0" labelOnly="1" outline="0"/>
    </format>
    <format dxfId="96">
      <pivotArea field="0" type="button" dataOnly="0" labelOnly="1" outline="0"/>
    </format>
    <format dxfId="95">
      <pivotArea field="2" type="button" dataOnly="0" labelOnly="1" outline="0"/>
    </format>
    <format dxfId="94">
      <pivotArea field="3" type="button" dataOnly="0" labelOnly="1" outline="0"/>
    </format>
    <format dxfId="93">
      <pivotArea field="5" type="button" dataOnly="0" labelOnly="1" outline="0"/>
    </format>
    <format dxfId="92">
      <pivotArea field="6" type="button" dataOnly="0" labelOnly="1" outline="0"/>
    </format>
    <format dxfId="91">
      <pivotArea field="7" type="button" dataOnly="0" labelOnly="1" outline="0"/>
    </format>
    <format dxfId="90">
      <pivotArea field="8" type="button" dataOnly="0" labelOnly="1" outline="0"/>
    </format>
    <format dxfId="89">
      <pivotArea field="12" type="button" dataOnly="0" labelOnly="1" outline="0"/>
    </format>
    <format dxfId="88">
      <pivotArea field="13" type="button" dataOnly="0" labelOnly="1" outline="0"/>
    </format>
    <format dxfId="87">
      <pivotArea field="5" type="button" dataOnly="0" labelOnly="1" outline="0"/>
    </format>
    <format dxfId="86">
      <pivotArea type="all" dataOnly="0" outline="0" fieldPosition="0"/>
    </format>
    <format dxfId="85">
      <pivotArea field="0" type="button" dataOnly="0" labelOnly="1" outline="0"/>
    </format>
    <format dxfId="84">
      <pivotArea field="2" type="button" dataOnly="0" labelOnly="1" outline="0"/>
    </format>
    <format dxfId="83">
      <pivotArea field="3" type="button" dataOnly="0" labelOnly="1" outline="0"/>
    </format>
    <format dxfId="82">
      <pivotArea field="5" type="button" dataOnly="0" labelOnly="1" outline="0"/>
    </format>
    <format dxfId="81">
      <pivotArea field="6" type="button" dataOnly="0" labelOnly="1" outline="0"/>
    </format>
    <format dxfId="80">
      <pivotArea field="7" type="button" dataOnly="0" labelOnly="1" outline="0"/>
    </format>
    <format dxfId="79">
      <pivotArea field="8" type="button" dataOnly="0" labelOnly="1" outline="0"/>
    </format>
    <format dxfId="78">
      <pivotArea field="12" type="button" dataOnly="0" labelOnly="1" outline="0"/>
    </format>
    <format dxfId="77">
      <pivotArea field="13" type="button" dataOnly="0" labelOnly="1" outline="0"/>
    </format>
  </formats>
  <pivotTableStyleInfo name="PivotStyleLight3 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CDB593-B768-4C13-917B-9C9AF23BB4B4}" name="Tabela dinâmica8" cacheId="3" applyNumberFormats="0" applyBorderFormats="0" applyFontFormats="0" applyPatternFormats="0" applyAlignmentFormats="0" applyWidthHeightFormats="1" dataCaption="Valores" errorCaption="0" missingCaption="0" showMissing="0" updatedVersion="7" minRefreshableVersion="3" showDrill="0" itemPrintTitles="1" createdVersion="7" indent="0" compact="0" compactData="0" multipleFieldFilters="0" chartFormat="8">
  <location ref="U3:V8" firstHeaderRow="1" firstDataRow="1" firstDataCol="1"/>
  <pivotFields count="70">
    <pivotField compact="0" numFmtId="167" outline="0" showAll="0" defaultSubtotal="0">
      <items count="4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</items>
    </pivotField>
    <pivotField dataField="1" compact="0" outline="0" showAll="0" defaultSubtotal="0">
      <items count="4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47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6"/>
        <item x="43"/>
        <item x="44"/>
        <item x="45"/>
        <item x="48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>
      <items count="11">
        <item x="9"/>
        <item x="6"/>
        <item x="1"/>
        <item x="0"/>
        <item x="2"/>
        <item x="7"/>
        <item x="3"/>
        <item x="4"/>
        <item x="5"/>
        <item x="8"/>
        <item x="10"/>
      </items>
    </pivotField>
    <pivotField compact="0" outline="0" showAll="0" defaultSubtotal="0">
      <items count="6">
        <item h="1" x="5"/>
        <item x="1"/>
        <item x="4"/>
        <item x="3"/>
        <item x="0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>
      <items count="2">
        <item x="1"/>
        <item x="0"/>
      </items>
    </pivotField>
    <pivotField compact="0" outline="0" showAll="0" defaultSubtotal="0">
      <items count="1">
        <item x="0"/>
      </items>
    </pivotField>
    <pivotField compact="0" outline="0" showAll="0" defaultSubtotal="0">
      <items count="2">
        <item x="1"/>
        <item x="0"/>
      </items>
    </pivotField>
    <pivotField compact="0" outline="0" showAll="0" defaultSubtotal="0">
      <items count="6">
        <item x="1"/>
        <item m="1" x="2"/>
        <item m="1" x="3"/>
        <item m="1" x="4"/>
        <item m="1" x="5"/>
        <item x="0"/>
      </items>
    </pivotField>
    <pivotField compact="0" outline="0" showAll="0" defaultSubtotal="0">
      <items count="2">
        <item x="1"/>
        <item x="0"/>
      </items>
    </pivotField>
    <pivotField compact="0" outline="0" showAll="0" defaultSubtotal="0"/>
    <pivotField compact="0" outline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compact="0" outline="0" showAll="0" defaultSubtotal="0"/>
    <pivotField axis="axisRow" compact="0" outline="0" showAll="0" defaultSubtotal="0">
      <items count="6">
        <item m="1" x="4"/>
        <item x="0"/>
        <item x="3"/>
        <item m="1" x="5"/>
        <item x="2"/>
        <item x="1"/>
      </items>
    </pivotField>
    <pivotField compact="0" numFmtId="14" outline="0" showAll="0" defaultSubtotal="0">
      <items count="2">
        <item x="0"/>
        <item x="1"/>
      </items>
    </pivotField>
    <pivotField compact="0" outline="0" showAll="0" defaultSubtotal="0"/>
    <pivotField compact="0" outline="0" showAll="0" defaultSubtotal="0"/>
    <pivotField name="Proximo Exame" compact="0" numFmtId="14" outline="0" showAll="0" defaultSubtotal="0">
      <items count="2">
        <item x="0"/>
        <item x="1"/>
      </items>
    </pivotField>
    <pivotField compact="0" outline="0" showAll="0" defaultSubtotal="0"/>
    <pivotField compact="0" outline="0" showAll="0" defaultSubtotal="0">
      <items count="2">
        <item x="0"/>
        <item x="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compact="0" outline="0" subtotalTop="0" showAll="0" defaultSubtotal="0">
      <items count="1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</items>
    </pivotField>
  </pivotFields>
  <rowFields count="1">
    <field x="41"/>
  </rowFields>
  <rowItems count="5">
    <i>
      <x v="1"/>
    </i>
    <i>
      <x v="2"/>
    </i>
    <i>
      <x v="4"/>
    </i>
    <i>
      <x v="5"/>
    </i>
    <i t="grand">
      <x/>
    </i>
  </rowItems>
  <colItems count="1">
    <i/>
  </colItems>
  <dataFields count="1">
    <dataField name="Contagem de Nome Colaborador" fld="1" subtotal="count" baseField="0" baseItem="0"/>
  </dataFields>
  <formats count="16">
    <format dxfId="150">
      <pivotArea type="all" dataOnly="0" outline="0" fieldPosition="0"/>
    </format>
    <format dxfId="149">
      <pivotArea field="0" type="button" dataOnly="0" labelOnly="1" outline="0"/>
    </format>
    <format dxfId="148">
      <pivotArea field="1" type="button" dataOnly="0" labelOnly="1" outline="0"/>
    </format>
    <format dxfId="147">
      <pivotArea field="26" type="button" dataOnly="0" labelOnly="1" outline="0"/>
    </format>
    <format dxfId="146">
      <pivotArea field="27" type="button" dataOnly="0" labelOnly="1" outline="0"/>
    </format>
    <format dxfId="145">
      <pivotArea field="33" type="button" dataOnly="0" labelOnly="1" outline="0"/>
    </format>
    <format dxfId="144">
      <pivotArea field="34" type="button" dataOnly="0" labelOnly="1" outline="0"/>
    </format>
    <format dxfId="143">
      <pivotArea field="35" type="button" dataOnly="0" labelOnly="1" outline="0"/>
    </format>
    <format dxfId="142">
      <pivotArea field="36" type="button" dataOnly="0" labelOnly="1" outline="0"/>
    </format>
    <format dxfId="141">
      <pivotArea field="37" type="button" dataOnly="0" labelOnly="1" outline="0"/>
    </format>
    <format dxfId="140">
      <pivotArea field="41" type="button" dataOnly="0" labelOnly="1" outline="0" axis="axisRow" fieldPosition="0"/>
    </format>
    <format dxfId="139">
      <pivotArea field="42" type="button" dataOnly="0" labelOnly="1" outline="0"/>
    </format>
    <format dxfId="138">
      <pivotArea field="45" type="button" dataOnly="0" labelOnly="1" outline="0"/>
    </format>
    <format dxfId="137">
      <pivotArea field="47" type="button" dataOnly="0" labelOnly="1" outline="0"/>
    </format>
    <format dxfId="136">
      <pivotArea field="45" type="button" dataOnly="0" labelOnly="1" outline="0"/>
    </format>
    <format dxfId="135">
      <pivotArea field="42" type="button" dataOnly="0" labelOnly="1" outline="0"/>
    </format>
  </formats>
  <pivotTableStyleInfo name="PivotStyleLight3 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8CEF05C-7869-40F0-9AD8-8DAB8B661055}" name="Tabela dinâmica3" cacheId="3" applyNumberFormats="0" applyBorderFormats="0" applyFontFormats="0" applyPatternFormats="0" applyAlignmentFormats="0" applyWidthHeightFormats="1" dataCaption="Valores" errorCaption="0" missingCaption="0" showMissing="0" updatedVersion="7" minRefreshableVersion="3" showDrill="0" itemPrintTitles="1" createdVersion="7" indent="0" compact="0" compactData="0" multipleFieldFilters="0" chartFormat="12">
  <location ref="A3:B15" firstHeaderRow="1" firstDataRow="1" firstDataCol="1"/>
  <pivotFields count="70">
    <pivotField compact="0" numFmtId="167" outline="0" showAll="0" defaultSubtotal="0">
      <items count="4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</items>
    </pivotField>
    <pivotField dataField="1" compact="0" outline="0" showAll="0" defaultSubtotal="0">
      <items count="4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47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6"/>
        <item x="43"/>
        <item x="44"/>
        <item x="45"/>
        <item x="48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sortType="descending" defaultSubtotal="0">
      <items count="11">
        <item x="9"/>
        <item x="6"/>
        <item x="1"/>
        <item x="0"/>
        <item x="2"/>
        <item x="7"/>
        <item x="3"/>
        <item x="4"/>
        <item x="5"/>
        <item x="8"/>
        <item x="1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 defaultSubtotal="0">
      <items count="6">
        <item x="5"/>
        <item x="1"/>
        <item x="4"/>
        <item x="3"/>
        <item x="0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>
      <items count="2">
        <item x="1"/>
        <item x="0"/>
      </items>
    </pivotField>
    <pivotField compact="0" outline="0" showAll="0" defaultSubtotal="0">
      <items count="1">
        <item x="0"/>
      </items>
    </pivotField>
    <pivotField compact="0" outline="0" showAll="0" defaultSubtotal="0">
      <items count="2">
        <item x="1"/>
        <item x="0"/>
      </items>
    </pivotField>
    <pivotField compact="0" outline="0" showAll="0" defaultSubtotal="0">
      <items count="6">
        <item x="1"/>
        <item m="1" x="2"/>
        <item m="1" x="3"/>
        <item m="1" x="4"/>
        <item m="1" x="5"/>
        <item x="0"/>
      </items>
    </pivotField>
    <pivotField compact="0" outline="0" showAll="0" defaultSubtotal="0">
      <items count="2">
        <item x="1"/>
        <item x="0"/>
      </items>
    </pivotField>
    <pivotField compact="0" outline="0" showAll="0" defaultSubtotal="0"/>
    <pivotField compact="0" outline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compact="0" outline="0" showAll="0" defaultSubtotal="0"/>
    <pivotField compact="0" outline="0" showAll="0" defaultSubtotal="0">
      <items count="6">
        <item m="1" x="4"/>
        <item x="0"/>
        <item x="3"/>
        <item m="1" x="5"/>
        <item x="2"/>
        <item x="1"/>
      </items>
    </pivotField>
    <pivotField compact="0" numFmtId="14" outline="0" showAll="0" defaultSubtotal="0">
      <items count="2">
        <item x="0"/>
        <item x="1"/>
      </items>
    </pivotField>
    <pivotField compact="0" outline="0" showAll="0" defaultSubtotal="0"/>
    <pivotField compact="0" outline="0" showAll="0" defaultSubtotal="0"/>
    <pivotField name="Proximo Exame" compact="0" numFmtId="14" outline="0" showAll="0" defaultSubtotal="0">
      <items count="2">
        <item x="0"/>
        <item x="1"/>
      </items>
    </pivotField>
    <pivotField compact="0" outline="0" showAll="0" defaultSubtotal="0"/>
    <pivotField compact="0" outline="0" showAll="0" defaultSubtotal="0">
      <items count="2">
        <item x="0"/>
        <item x="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compact="0" outline="0" subtotalTop="0" showAll="0" defaultSubtotal="0">
      <items count="1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</items>
    </pivotField>
  </pivotFields>
  <rowFields count="1">
    <field x="26"/>
  </rowFields>
  <rowItems count="12">
    <i>
      <x v="3"/>
    </i>
    <i>
      <x v="7"/>
    </i>
    <i>
      <x v="2"/>
    </i>
    <i>
      <x/>
    </i>
    <i>
      <x v="4"/>
    </i>
    <i>
      <x v="5"/>
    </i>
    <i>
      <x v="9"/>
    </i>
    <i>
      <x v="6"/>
    </i>
    <i>
      <x v="1"/>
    </i>
    <i>
      <x v="8"/>
    </i>
    <i>
      <x v="10"/>
    </i>
    <i t="grand">
      <x/>
    </i>
  </rowItems>
  <colItems count="1">
    <i/>
  </colItems>
  <dataFields count="1">
    <dataField name="Qtde Colab" fld="1" subtotal="count" baseField="0" baseItem="0"/>
  </dataFields>
  <formats count="16">
    <format dxfId="166">
      <pivotArea type="all" dataOnly="0" outline="0" fieldPosition="0"/>
    </format>
    <format dxfId="165">
      <pivotArea field="0" type="button" dataOnly="0" labelOnly="1" outline="0"/>
    </format>
    <format dxfId="164">
      <pivotArea field="1" type="button" dataOnly="0" labelOnly="1" outline="0"/>
    </format>
    <format dxfId="163">
      <pivotArea field="26" type="button" dataOnly="0" labelOnly="1" outline="0" axis="axisRow" fieldPosition="0"/>
    </format>
    <format dxfId="162">
      <pivotArea field="27" type="button" dataOnly="0" labelOnly="1" outline="0"/>
    </format>
    <format dxfId="161">
      <pivotArea field="33" type="button" dataOnly="0" labelOnly="1" outline="0"/>
    </format>
    <format dxfId="160">
      <pivotArea field="34" type="button" dataOnly="0" labelOnly="1" outline="0"/>
    </format>
    <format dxfId="159">
      <pivotArea field="35" type="button" dataOnly="0" labelOnly="1" outline="0"/>
    </format>
    <format dxfId="158">
      <pivotArea field="36" type="button" dataOnly="0" labelOnly="1" outline="0"/>
    </format>
    <format dxfId="157">
      <pivotArea field="37" type="button" dataOnly="0" labelOnly="1" outline="0"/>
    </format>
    <format dxfId="156">
      <pivotArea field="41" type="button" dataOnly="0" labelOnly="1" outline="0"/>
    </format>
    <format dxfId="155">
      <pivotArea field="42" type="button" dataOnly="0" labelOnly="1" outline="0"/>
    </format>
    <format dxfId="154">
      <pivotArea field="45" type="button" dataOnly="0" labelOnly="1" outline="0"/>
    </format>
    <format dxfId="153">
      <pivotArea field="47" type="button" dataOnly="0" labelOnly="1" outline="0"/>
    </format>
    <format dxfId="152">
      <pivotArea field="45" type="button" dataOnly="0" labelOnly="1" outline="0"/>
    </format>
    <format dxfId="151">
      <pivotArea field="42" type="button" dataOnly="0" labelOnly="1" outline="0"/>
    </format>
  </formats>
  <chartFormats count="1">
    <chartFormat chart="7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3 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8EDEF22-7B7C-4A3C-9DBF-7845501FAE17}" name="Tabela dinâmica6" cacheId="3" applyNumberFormats="0" applyBorderFormats="0" applyFontFormats="0" applyPatternFormats="0" applyAlignmentFormats="0" applyWidthHeightFormats="1" dataCaption="Valores" errorCaption="0" missingCaption="0" showMissing="0" updatedVersion="7" minRefreshableVersion="3" showDrill="0" itemPrintTitles="1" createdVersion="7" indent="0" compact="0" compactData="0" multipleFieldFilters="0" chartFormat="12">
  <location ref="K3:L7" firstHeaderRow="1" firstDataRow="1" firstDataCol="1"/>
  <pivotFields count="70">
    <pivotField compact="0" numFmtId="167" outline="0" showAll="0" defaultSubtotal="0">
      <items count="4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</items>
    </pivotField>
    <pivotField dataField="1" compact="0" outline="0" showAll="0" defaultSubtotal="0">
      <items count="4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47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6"/>
        <item x="43"/>
        <item x="44"/>
        <item x="45"/>
        <item x="48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ubtotalTop="0" showAll="0" defaultSubtotal="0"/>
    <pivotField compact="0" outline="0" showAll="0" defaultSubtotal="0"/>
    <pivotField axis="axisRow" compact="0" outline="0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sortType="descending" defaultSubtotal="0">
      <items count="11">
        <item x="9"/>
        <item x="6"/>
        <item x="1"/>
        <item x="0"/>
        <item x="2"/>
        <item x="7"/>
        <item x="3"/>
        <item x="4"/>
        <item x="5"/>
        <item x="8"/>
        <item x="1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 defaultSubtotal="0">
      <items count="6">
        <item h="1" x="5"/>
        <item x="1"/>
        <item x="4"/>
        <item x="3"/>
        <item x="0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>
      <items count="2">
        <item x="1"/>
        <item x="0"/>
      </items>
    </pivotField>
    <pivotField compact="0" outline="0" showAll="0" defaultSubtotal="0">
      <items count="1">
        <item x="0"/>
      </items>
    </pivotField>
    <pivotField compact="0" outline="0" showAll="0" defaultSubtotal="0">
      <items count="2">
        <item x="1"/>
        <item x="0"/>
      </items>
    </pivotField>
    <pivotField compact="0" outline="0" showAll="0" defaultSubtotal="0">
      <items count="6">
        <item x="1"/>
        <item m="1" x="2"/>
        <item m="1" x="3"/>
        <item m="1" x="4"/>
        <item m="1" x="5"/>
        <item x="0"/>
      </items>
    </pivotField>
    <pivotField compact="0" outline="0" showAll="0" defaultSubtotal="0">
      <items count="2">
        <item x="1"/>
        <item x="0"/>
      </items>
    </pivotField>
    <pivotField compact="0" outline="0" showAll="0" defaultSubtotal="0"/>
    <pivotField compact="0" outline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compact="0" outline="0" showAll="0" defaultSubtotal="0"/>
    <pivotField compact="0" outline="0" showAll="0" defaultSubtotal="0">
      <items count="6">
        <item m="1" x="4"/>
        <item x="0"/>
        <item x="3"/>
        <item m="1" x="5"/>
        <item x="2"/>
        <item x="1"/>
      </items>
    </pivotField>
    <pivotField compact="0" numFmtId="14" outline="0" showAll="0" defaultSubtotal="0">
      <items count="2">
        <item x="0"/>
        <item x="1"/>
      </items>
    </pivotField>
    <pivotField compact="0" outline="0" showAll="0" defaultSubtotal="0"/>
    <pivotField compact="0" outline="0" showAll="0" defaultSubtotal="0"/>
    <pivotField name="Proximo Exame" compact="0" numFmtId="14" outline="0" showAll="0" defaultSubtotal="0">
      <items count="2">
        <item x="0"/>
        <item x="1"/>
      </items>
    </pivotField>
    <pivotField compact="0" outline="0" showAll="0" defaultSubtotal="0"/>
    <pivotField compact="0" outline="0" showAll="0" defaultSubtotal="0">
      <items count="2">
        <item x="0"/>
        <item x="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compact="0" outline="0" subtotalTop="0" showAll="0" defaultSubtotal="0">
      <items count="1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</items>
    </pivotField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% Colab" fld="1" subtotal="count" baseField="0" baseItem="0" numFmtId="10">
      <extLst>
        <ext xmlns:x14="http://schemas.microsoft.com/office/spreadsheetml/2009/9/main" uri="{E15A36E0-9728-4e99-A89B-3F7291B0FE68}">
          <x14:dataField pivotShowAs="percentOfParentRow"/>
        </ext>
      </extLst>
    </dataField>
  </dataFields>
  <formats count="17">
    <format dxfId="183">
      <pivotArea type="all" dataOnly="0" outline="0" fieldPosition="0"/>
    </format>
    <format dxfId="182">
      <pivotArea field="0" type="button" dataOnly="0" labelOnly="1" outline="0"/>
    </format>
    <format dxfId="181">
      <pivotArea field="1" type="button" dataOnly="0" labelOnly="1" outline="0"/>
    </format>
    <format dxfId="180">
      <pivotArea field="26" type="button" dataOnly="0" labelOnly="1" outline="0"/>
    </format>
    <format dxfId="179">
      <pivotArea field="27" type="button" dataOnly="0" labelOnly="1" outline="0"/>
    </format>
    <format dxfId="178">
      <pivotArea field="33" type="button" dataOnly="0" labelOnly="1" outline="0"/>
    </format>
    <format dxfId="177">
      <pivotArea field="34" type="button" dataOnly="0" labelOnly="1" outline="0"/>
    </format>
    <format dxfId="176">
      <pivotArea field="35" type="button" dataOnly="0" labelOnly="1" outline="0"/>
    </format>
    <format dxfId="175">
      <pivotArea field="36" type="button" dataOnly="0" labelOnly="1" outline="0"/>
    </format>
    <format dxfId="174">
      <pivotArea field="37" type="button" dataOnly="0" labelOnly="1" outline="0"/>
    </format>
    <format dxfId="173">
      <pivotArea field="41" type="button" dataOnly="0" labelOnly="1" outline="0"/>
    </format>
    <format dxfId="172">
      <pivotArea field="42" type="button" dataOnly="0" labelOnly="1" outline="0"/>
    </format>
    <format dxfId="171">
      <pivotArea field="45" type="button" dataOnly="0" labelOnly="1" outline="0"/>
    </format>
    <format dxfId="170">
      <pivotArea field="47" type="button" dataOnly="0" labelOnly="1" outline="0"/>
    </format>
    <format dxfId="169">
      <pivotArea field="45" type="button" dataOnly="0" labelOnly="1" outline="0"/>
    </format>
    <format dxfId="168">
      <pivotArea field="42" type="button" dataOnly="0" labelOnly="1" outline="0"/>
    </format>
    <format dxfId="167">
      <pivotArea outline="0" fieldPosition="0">
        <references count="1">
          <reference field="4294967294" count="1">
            <x v="0"/>
          </reference>
        </references>
      </pivotArea>
    </format>
  </formats>
  <chartFormats count="3">
    <chartFormat chart="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5">
      <pivotArea type="data" outline="0" fieldPosition="0">
        <references count="2">
          <reference field="4294967294" count="1" selected="0">
            <x v="0"/>
          </reference>
          <reference field="8" count="1" selected="0">
            <x v="0"/>
          </reference>
        </references>
      </pivotArea>
    </chartFormat>
    <chartFormat chart="7" format="6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</chartFormats>
  <pivotTableStyleInfo name="PivotStyleLight3 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3B9E40-2A65-442B-AB91-CDE057FE0E2E}" name="Tabela dinâmica4" cacheId="3" applyNumberFormats="0" applyBorderFormats="0" applyFontFormats="0" applyPatternFormats="0" applyAlignmentFormats="0" applyWidthHeightFormats="1" dataCaption="Valores" errorCaption="0" missingCaption="0" showMissing="0" updatedVersion="7" minRefreshableVersion="3" showDrill="0" itemPrintTitles="1" createdVersion="7" indent="0" compact="0" compactData="0" multipleFieldFilters="0" chartFormat="12">
  <location ref="D3:E10" firstHeaderRow="1" firstDataRow="1" firstDataCol="1"/>
  <pivotFields count="70">
    <pivotField compact="0" numFmtId="167" outline="0" showAll="0" defaultSubtotal="0">
      <items count="4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</items>
    </pivotField>
    <pivotField dataField="1" compact="0" outline="0" showAll="0" defaultSubtotal="0">
      <items count="4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47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6"/>
        <item x="43"/>
        <item x="44"/>
        <item x="45"/>
        <item x="48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sortType="descending" defaultSubtotal="0">
      <items count="11">
        <item x="9"/>
        <item x="6"/>
        <item x="1"/>
        <item x="0"/>
        <item x="2"/>
        <item x="7"/>
        <item x="3"/>
        <item x="4"/>
        <item x="5"/>
        <item x="8"/>
        <item x="1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compact="0" outline="0" showAll="0" defaultSubtotal="0">
      <items count="6">
        <item x="5"/>
        <item x="1"/>
        <item x="4"/>
        <item x="3"/>
        <item x="0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>
      <items count="2">
        <item x="1"/>
        <item x="0"/>
      </items>
    </pivotField>
    <pivotField compact="0" outline="0" showAll="0" defaultSubtotal="0">
      <items count="1">
        <item x="0"/>
      </items>
    </pivotField>
    <pivotField compact="0" outline="0" showAll="0" defaultSubtotal="0">
      <items count="2">
        <item x="1"/>
        <item x="0"/>
      </items>
    </pivotField>
    <pivotField compact="0" outline="0" showAll="0" defaultSubtotal="0">
      <items count="6">
        <item x="1"/>
        <item m="1" x="2"/>
        <item m="1" x="3"/>
        <item m="1" x="4"/>
        <item m="1" x="5"/>
        <item x="0"/>
      </items>
    </pivotField>
    <pivotField compact="0" outline="0" showAll="0" defaultSubtotal="0">
      <items count="2">
        <item x="1"/>
        <item x="0"/>
      </items>
    </pivotField>
    <pivotField compact="0" outline="0" showAll="0" defaultSubtotal="0"/>
    <pivotField compact="0" outline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compact="0" outline="0" showAll="0" defaultSubtotal="0"/>
    <pivotField compact="0" outline="0" showAll="0" defaultSubtotal="0">
      <items count="6">
        <item m="1" x="4"/>
        <item x="0"/>
        <item x="3"/>
        <item m="1" x="5"/>
        <item x="2"/>
        <item x="1"/>
      </items>
    </pivotField>
    <pivotField compact="0" numFmtId="14" outline="0" showAll="0" defaultSubtotal="0">
      <items count="2">
        <item x="0"/>
        <item x="1"/>
      </items>
    </pivotField>
    <pivotField compact="0" outline="0" showAll="0" defaultSubtotal="0"/>
    <pivotField compact="0" outline="0" showAll="0" defaultSubtotal="0"/>
    <pivotField name="Proximo Exame" compact="0" numFmtId="14" outline="0" showAll="0" defaultSubtotal="0">
      <items count="2">
        <item x="0"/>
        <item x="1"/>
      </items>
    </pivotField>
    <pivotField compact="0" outline="0" showAll="0" defaultSubtotal="0"/>
    <pivotField compact="0" outline="0" showAll="0" defaultSubtotal="0">
      <items count="2">
        <item x="0"/>
        <item x="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compact="0" outline="0" subtotalTop="0" showAll="0" defaultSubtotal="0">
      <items count="1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</items>
    </pivotField>
  </pivotFields>
  <rowFields count="1">
    <field x="27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qtde Colab" fld="1" subtotal="count" baseField="0" baseItem="0"/>
  </dataFields>
  <formats count="16">
    <format dxfId="199">
      <pivotArea type="all" dataOnly="0" outline="0" fieldPosition="0"/>
    </format>
    <format dxfId="198">
      <pivotArea field="0" type="button" dataOnly="0" labelOnly="1" outline="0"/>
    </format>
    <format dxfId="197">
      <pivotArea field="1" type="button" dataOnly="0" labelOnly="1" outline="0"/>
    </format>
    <format dxfId="196">
      <pivotArea field="26" type="button" dataOnly="0" labelOnly="1" outline="0"/>
    </format>
    <format dxfId="195">
      <pivotArea field="27" type="button" dataOnly="0" labelOnly="1" outline="0" axis="axisRow" fieldPosition="0"/>
    </format>
    <format dxfId="194">
      <pivotArea field="33" type="button" dataOnly="0" labelOnly="1" outline="0"/>
    </format>
    <format dxfId="193">
      <pivotArea field="34" type="button" dataOnly="0" labelOnly="1" outline="0"/>
    </format>
    <format dxfId="192">
      <pivotArea field="35" type="button" dataOnly="0" labelOnly="1" outline="0"/>
    </format>
    <format dxfId="191">
      <pivotArea field="36" type="button" dataOnly="0" labelOnly="1" outline="0"/>
    </format>
    <format dxfId="190">
      <pivotArea field="37" type="button" dataOnly="0" labelOnly="1" outline="0"/>
    </format>
    <format dxfId="189">
      <pivotArea field="41" type="button" dataOnly="0" labelOnly="1" outline="0"/>
    </format>
    <format dxfId="188">
      <pivotArea field="42" type="button" dataOnly="0" labelOnly="1" outline="0"/>
    </format>
    <format dxfId="187">
      <pivotArea field="45" type="button" dataOnly="0" labelOnly="1" outline="0"/>
    </format>
    <format dxfId="186">
      <pivotArea field="47" type="button" dataOnly="0" labelOnly="1" outline="0"/>
    </format>
    <format dxfId="185">
      <pivotArea field="45" type="button" dataOnly="0" labelOnly="1" outline="0"/>
    </format>
    <format dxfId="184">
      <pivotArea field="42" type="button" dataOnly="0" labelOnly="1" outline="0"/>
    </format>
  </formats>
  <chartFormats count="7">
    <chartFormat chart="7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9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7" format="10">
      <pivotArea type="data" outline="0" fieldPosition="0">
        <references count="2">
          <reference field="4294967294" count="1" selected="0">
            <x v="0"/>
          </reference>
          <reference field="27" count="1" selected="0">
            <x v="2"/>
          </reference>
        </references>
      </pivotArea>
    </chartFormat>
    <chartFormat chart="7" format="11">
      <pivotArea type="data" outline="0" fieldPosition="0">
        <references count="2">
          <reference field="4294967294" count="1" selected="0">
            <x v="0"/>
          </reference>
          <reference field="27" count="1" selected="0">
            <x v="3"/>
          </reference>
        </references>
      </pivotArea>
    </chartFormat>
    <chartFormat chart="7" format="12">
      <pivotArea type="data" outline="0" fieldPosition="0">
        <references count="2">
          <reference field="4294967294" count="1" selected="0">
            <x v="0"/>
          </reference>
          <reference field="27" count="1" selected="0">
            <x v="4"/>
          </reference>
        </references>
      </pivotArea>
    </chartFormat>
    <chartFormat chart="7" format="13">
      <pivotArea type="data" outline="0" fieldPosition="0">
        <references count="2">
          <reference field="4294967294" count="1" selected="0">
            <x v="0"/>
          </reference>
          <reference field="27" count="1" selected="0">
            <x v="5"/>
          </reference>
        </references>
      </pivotArea>
    </chartFormat>
    <chartFormat chart="7" format="14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</chartFormats>
  <pivotTableStyleInfo name="PivotStyleLight3 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E719F6-485F-4819-9152-62B5F2F939CF}" name="Tabela dinâmica10" cacheId="5" applyNumberFormats="0" applyBorderFormats="0" applyFontFormats="0" applyPatternFormats="0" applyAlignmentFormats="0" applyWidthHeightFormats="1" dataCaption="Valores" showMissing="0" updatedVersion="8" minRefreshableVersion="3" rowGrandTotals="0" colGrandTotals="0" itemPrintTitles="1" createdVersion="7" indent="0" compact="0" compactData="0" multipleFieldFilters="0">
  <location ref="Z3:AA6" firstHeaderRow="1" firstDataRow="1" firstDataCol="1"/>
  <pivotFields count="15">
    <pivotField name="REGISTRO" compact="0" numFmtId="179" outline="0" showAll="0" defaultSubtotal="0">
      <items count="4">
        <item x="0"/>
        <item x="1"/>
        <item x="2"/>
        <item m="1" x="3"/>
      </items>
    </pivotField>
    <pivotField compact="0" numFmtId="14" outline="0" showAll="0" defaultSubtotal="0"/>
    <pivotField compact="0" outline="0" showAll="0" defaultSubtotal="0">
      <items count="3">
        <item x="0"/>
        <item x="1"/>
        <item m="1" x="2"/>
      </items>
    </pivotField>
    <pivotField compact="0" numFmtId="181" outline="0" showAll="0" defaultSubtotal="0">
      <items count="2">
        <item x="1"/>
        <item x="0"/>
      </items>
    </pivotField>
    <pivotField axis="axisRow" compact="0" outline="0" subtotalTop="0" showAll="0" defaultSubtotal="0">
      <items count="3">
        <item x="1"/>
        <item x="0"/>
        <item x="2"/>
      </items>
    </pivotField>
    <pivotField dataField="1" compact="0" outline="0" subtotalTop="0" showAll="0" sortType="ascending" defaultSubtotal="0">
      <items count="3">
        <item x="1"/>
        <item x="0"/>
        <item x="2"/>
      </items>
    </pivotField>
    <pivotField compact="0" numFmtId="178" outline="0" showAll="0" defaultSubtotal="0">
      <items count="2">
        <item x="0"/>
        <item x="1"/>
      </items>
    </pivotField>
    <pivotField compact="0" numFmtId="177" outline="0" showAll="0" defaultSubtotal="0">
      <items count="2">
        <item x="0"/>
        <item x="1"/>
      </items>
    </pivotField>
    <pivotField name="E-MAIL" compact="0" outline="0" subtotalTop="0" showAll="0" defaultSubtotal="0">
      <items count="2">
        <item x="0"/>
        <item x="1"/>
      </items>
    </pivotField>
    <pivotField compact="0" outline="0" showAll="0" defaultSubtotal="0"/>
    <pivotField compact="0" numFmtId="1" outline="0" showAll="0" defaultSubtotal="0"/>
    <pivotField compact="0" outline="0" showAll="0" defaultSubtotal="0"/>
    <pivotField name="CIDADE" compact="0" outline="0" showAll="0" defaultSubtotal="0">
      <items count="2">
        <item x="0"/>
        <item x="1"/>
      </items>
    </pivotField>
    <pivotField compact="0" outline="0" showAll="0" defaultSubtotal="0">
      <items count="2">
        <item x="0"/>
        <item x="1"/>
      </items>
    </pivotField>
    <pivotField compact="0" outline="0" showAll="0" defaultSubtotal="0"/>
  </pivotFields>
  <rowFields count="1">
    <field x="4"/>
  </rowFields>
  <rowItems count="3">
    <i>
      <x/>
    </i>
    <i>
      <x v="1"/>
    </i>
    <i>
      <x v="2"/>
    </i>
  </rowItems>
  <colItems count="1">
    <i/>
  </colItems>
  <dataFields count="1">
    <dataField name="Contagem de FORNECEDOR" fld="5" subtotal="count" baseField="0" baseItem="0"/>
  </dataFields>
  <formats count="69">
    <format dxfId="268">
      <pivotArea type="all" dataOnly="0" outline="0" fieldPosition="0"/>
    </format>
    <format dxfId="267">
      <pivotArea field="0" type="button" dataOnly="0" labelOnly="1" outline="0"/>
    </format>
    <format dxfId="266">
      <pivotArea field="2" type="button" dataOnly="0" labelOnly="1" outline="0"/>
    </format>
    <format dxfId="265">
      <pivotArea field="3" type="button" dataOnly="0" labelOnly="1" outline="0"/>
    </format>
    <format dxfId="264">
      <pivotArea field="5" type="button" dataOnly="0" labelOnly="1" outline="0"/>
    </format>
    <format dxfId="263">
      <pivotArea field="6" type="button" dataOnly="0" labelOnly="1" outline="0"/>
    </format>
    <format dxfId="262">
      <pivotArea field="7" type="button" dataOnly="0" labelOnly="1" outline="0"/>
    </format>
    <format dxfId="261">
      <pivotArea field="8" type="button" dataOnly="0" labelOnly="1" outline="0"/>
    </format>
    <format dxfId="260">
      <pivotArea type="all" dataOnly="0" outline="0" fieldPosition="0"/>
    </format>
    <format dxfId="259">
      <pivotArea field="0" type="button" dataOnly="0" labelOnly="1" outline="0"/>
    </format>
    <format dxfId="258">
      <pivotArea field="2" type="button" dataOnly="0" labelOnly="1" outline="0"/>
    </format>
    <format dxfId="257">
      <pivotArea field="3" type="button" dataOnly="0" labelOnly="1" outline="0"/>
    </format>
    <format dxfId="256">
      <pivotArea field="5" type="button" dataOnly="0" labelOnly="1" outline="0"/>
    </format>
    <format dxfId="255">
      <pivotArea field="6" type="button" dataOnly="0" labelOnly="1" outline="0"/>
    </format>
    <format dxfId="254">
      <pivotArea field="7" type="button" dataOnly="0" labelOnly="1" outline="0"/>
    </format>
    <format dxfId="253">
      <pivotArea field="8" type="button" dataOnly="0" labelOnly="1" outline="0"/>
    </format>
    <format dxfId="252">
      <pivotArea field="0" type="button" dataOnly="0" labelOnly="1" outline="0"/>
    </format>
    <format dxfId="251">
      <pivotArea field="2" type="button" dataOnly="0" labelOnly="1" outline="0"/>
    </format>
    <format dxfId="250">
      <pivotArea field="3" type="button" dataOnly="0" labelOnly="1" outline="0"/>
    </format>
    <format dxfId="249">
      <pivotArea field="5" type="button" dataOnly="0" labelOnly="1" outline="0"/>
    </format>
    <format dxfId="248">
      <pivotArea field="6" type="button" dataOnly="0" labelOnly="1" outline="0"/>
    </format>
    <format dxfId="247">
      <pivotArea field="7" type="button" dataOnly="0" labelOnly="1" outline="0"/>
    </format>
    <format dxfId="246">
      <pivotArea field="8" type="button" dataOnly="0" labelOnly="1" outline="0"/>
    </format>
    <format dxfId="245">
      <pivotArea field="0" type="button" dataOnly="0" labelOnly="1" outline="0"/>
    </format>
    <format dxfId="244">
      <pivotArea field="2" type="button" dataOnly="0" labelOnly="1" outline="0"/>
    </format>
    <format dxfId="243">
      <pivotArea field="3" type="button" dataOnly="0" labelOnly="1" outline="0"/>
    </format>
    <format dxfId="242">
      <pivotArea field="5" type="button" dataOnly="0" labelOnly="1" outline="0"/>
    </format>
    <format dxfId="241">
      <pivotArea field="6" type="button" dataOnly="0" labelOnly="1" outline="0"/>
    </format>
    <format dxfId="240">
      <pivotArea field="7" type="button" dataOnly="0" labelOnly="1" outline="0"/>
    </format>
    <format dxfId="239">
      <pivotArea field="8" type="button" dataOnly="0" labelOnly="1" outline="0"/>
    </format>
    <format dxfId="238">
      <pivotArea field="7" type="button" dataOnly="0" labelOnly="1" outline="0"/>
    </format>
    <format dxfId="237">
      <pivotArea field="7" type="button" dataOnly="0" labelOnly="1" outline="0"/>
    </format>
    <format dxfId="236">
      <pivotArea field="8" type="button" dataOnly="0" labelOnly="1" outline="0"/>
    </format>
    <format dxfId="235">
      <pivotArea type="all" dataOnly="0" outline="0" fieldPosition="0"/>
    </format>
    <format dxfId="234">
      <pivotArea field="0" type="button" dataOnly="0" labelOnly="1" outline="0"/>
    </format>
    <format dxfId="233">
      <pivotArea field="2" type="button" dataOnly="0" labelOnly="1" outline="0"/>
    </format>
    <format dxfId="232">
      <pivotArea field="3" type="button" dataOnly="0" labelOnly="1" outline="0"/>
    </format>
    <format dxfId="231">
      <pivotArea field="5" type="button" dataOnly="0" labelOnly="1" outline="0"/>
    </format>
    <format dxfId="230">
      <pivotArea field="6" type="button" dataOnly="0" labelOnly="1" outline="0"/>
    </format>
    <format dxfId="229">
      <pivotArea field="7" type="button" dataOnly="0" labelOnly="1" outline="0"/>
    </format>
    <format dxfId="228">
      <pivotArea field="8" type="button" dataOnly="0" labelOnly="1" outline="0"/>
    </format>
    <format dxfId="227">
      <pivotArea type="all" dataOnly="0" outline="0" fieldPosition="0"/>
    </format>
    <format dxfId="226">
      <pivotArea field="2" type="button" dataOnly="0" labelOnly="1" outline="0"/>
    </format>
    <format dxfId="225">
      <pivotArea field="3" type="button" dataOnly="0" labelOnly="1" outline="0"/>
    </format>
    <format dxfId="224">
      <pivotArea field="5" type="button" dataOnly="0" labelOnly="1" outline="0"/>
    </format>
    <format dxfId="223">
      <pivotArea field="6" type="button" dataOnly="0" labelOnly="1" outline="0"/>
    </format>
    <format dxfId="222">
      <pivotArea field="7" type="button" dataOnly="0" labelOnly="1" outline="0"/>
    </format>
    <format dxfId="221">
      <pivotArea field="8" type="button" dataOnly="0" labelOnly="1" outline="0"/>
    </format>
    <format dxfId="220">
      <pivotArea field="0" type="button" dataOnly="0" labelOnly="1" outline="0"/>
    </format>
    <format dxfId="219">
      <pivotArea field="0" type="button" dataOnly="0" labelOnly="1" outline="0"/>
    </format>
    <format dxfId="218">
      <pivotArea field="2" type="button" dataOnly="0" labelOnly="1" outline="0"/>
    </format>
    <format dxfId="217">
      <pivotArea field="3" type="button" dataOnly="0" labelOnly="1" outline="0"/>
    </format>
    <format dxfId="216">
      <pivotArea field="5" type="button" dataOnly="0" labelOnly="1" outline="0"/>
    </format>
    <format dxfId="215">
      <pivotArea field="6" type="button" dataOnly="0" labelOnly="1" outline="0"/>
    </format>
    <format dxfId="214">
      <pivotArea field="7" type="button" dataOnly="0" labelOnly="1" outline="0"/>
    </format>
    <format dxfId="213">
      <pivotArea field="12" type="button" dataOnly="0" labelOnly="1" outline="0"/>
    </format>
    <format dxfId="212">
      <pivotArea field="13" type="button" dataOnly="0" labelOnly="1" outline="0"/>
    </format>
    <format dxfId="211">
      <pivotArea field="12" type="button" dataOnly="0" labelOnly="1" outline="0"/>
    </format>
    <format dxfId="210">
      <pivotArea field="13" type="button" dataOnly="0" labelOnly="1" outline="0"/>
    </format>
    <format dxfId="209">
      <pivotArea type="all" dataOnly="0" outline="0" fieldPosition="0"/>
    </format>
    <format dxfId="208">
      <pivotArea field="0" type="button" dataOnly="0" labelOnly="1" outline="0"/>
    </format>
    <format dxfId="207">
      <pivotArea field="2" type="button" dataOnly="0" labelOnly="1" outline="0"/>
    </format>
    <format dxfId="206">
      <pivotArea field="3" type="button" dataOnly="0" labelOnly="1" outline="0"/>
    </format>
    <format dxfId="205">
      <pivotArea field="5" type="button" dataOnly="0" labelOnly="1" outline="0"/>
    </format>
    <format dxfId="204">
      <pivotArea field="6" type="button" dataOnly="0" labelOnly="1" outline="0"/>
    </format>
    <format dxfId="203">
      <pivotArea field="7" type="button" dataOnly="0" labelOnly="1" outline="0"/>
    </format>
    <format dxfId="202">
      <pivotArea field="8" type="button" dataOnly="0" labelOnly="1" outline="0"/>
    </format>
    <format dxfId="201">
      <pivotArea field="12" type="button" dataOnly="0" labelOnly="1" outline="0"/>
    </format>
    <format dxfId="200">
      <pivotArea field="13" type="button" dataOnly="0" labelOnly="1" outline="0"/>
    </format>
  </formats>
  <pivotTableStyleInfo name="PivotStyleLight3 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18C10C-CD7D-4DF5-9CF9-18D285D5A583}" name="Tabela dinâmica9" cacheId="5" applyNumberFormats="0" applyBorderFormats="0" applyFontFormats="0" applyPatternFormats="0" applyAlignmentFormats="0" applyWidthHeightFormats="1" dataCaption="Valores" showMissing="0" updatedVersion="8" minRefreshableVersion="3" rowGrandTotals="0" colGrandTotals="0" itemPrintTitles="1" createdVersion="7" indent="0" compact="0" compactData="0" multipleFieldFilters="0">
  <location ref="X3:X4" firstHeaderRow="1" firstDataRow="1" firstDataCol="0"/>
  <pivotFields count="15">
    <pivotField name="REGISTRO" compact="0" numFmtId="179" outline="0" showAll="0" defaultSubtotal="0">
      <items count="4">
        <item x="0"/>
        <item x="1"/>
        <item x="2"/>
        <item m="1" x="3"/>
      </items>
    </pivotField>
    <pivotField compact="0" numFmtId="14" outline="0" showAll="0" defaultSubtotal="0"/>
    <pivotField compact="0" outline="0" showAll="0" defaultSubtotal="0">
      <items count="3">
        <item x="0"/>
        <item x="1"/>
        <item m="1" x="2"/>
      </items>
    </pivotField>
    <pivotField compact="0" numFmtId="181" outline="0" showAll="0" defaultSubtotal="0">
      <items count="2">
        <item x="1"/>
        <item x="0"/>
      </items>
    </pivotField>
    <pivotField compact="0" outline="0" subtotalTop="0" showAll="0" defaultSubtotal="0"/>
    <pivotField dataField="1" compact="0" outline="0" subtotalTop="0" showAll="0" sortType="ascending" defaultSubtotal="0">
      <items count="3">
        <item x="1"/>
        <item x="0"/>
        <item x="2"/>
      </items>
    </pivotField>
    <pivotField compact="0" numFmtId="178" outline="0" showAll="0" defaultSubtotal="0">
      <items count="2">
        <item x="0"/>
        <item x="1"/>
      </items>
    </pivotField>
    <pivotField compact="0" numFmtId="177" outline="0" showAll="0" defaultSubtotal="0">
      <items count="2">
        <item x="0"/>
        <item x="1"/>
      </items>
    </pivotField>
    <pivotField name="E-MAIL" compact="0" outline="0" subtotalTop="0" showAll="0" defaultSubtotal="0">
      <items count="2">
        <item x="0"/>
        <item x="1"/>
      </items>
    </pivotField>
    <pivotField compact="0" outline="0" showAll="0" defaultSubtotal="0"/>
    <pivotField compact="0" numFmtId="1" outline="0" showAll="0" defaultSubtotal="0"/>
    <pivotField compact="0" outline="0" showAll="0" defaultSubtotal="0"/>
    <pivotField name="CIDADE" compact="0" outline="0" showAll="0" defaultSubtotal="0">
      <items count="2">
        <item x="0"/>
        <item x="1"/>
      </items>
    </pivotField>
    <pivotField compact="0" outline="0" showAll="0" defaultSubtotal="0">
      <items count="2">
        <item x="0"/>
        <item x="1"/>
      </items>
    </pivotField>
    <pivotField compact="0" outline="0" showAll="0" defaultSubtotal="0"/>
  </pivotFields>
  <rowItems count="1">
    <i/>
  </rowItems>
  <colItems count="1">
    <i/>
  </colItems>
  <dataFields count="1">
    <dataField name="Contagem de FORNECEDOR" fld="5" subtotal="count" baseField="0" baseItem="0"/>
  </dataFields>
  <formats count="69">
    <format dxfId="337">
      <pivotArea type="all" dataOnly="0" outline="0" fieldPosition="0"/>
    </format>
    <format dxfId="336">
      <pivotArea field="0" type="button" dataOnly="0" labelOnly="1" outline="0"/>
    </format>
    <format dxfId="335">
      <pivotArea field="2" type="button" dataOnly="0" labelOnly="1" outline="0"/>
    </format>
    <format dxfId="334">
      <pivotArea field="3" type="button" dataOnly="0" labelOnly="1" outline="0"/>
    </format>
    <format dxfId="333">
      <pivotArea field="5" type="button" dataOnly="0" labelOnly="1" outline="0"/>
    </format>
    <format dxfId="332">
      <pivotArea field="6" type="button" dataOnly="0" labelOnly="1" outline="0"/>
    </format>
    <format dxfId="331">
      <pivotArea field="7" type="button" dataOnly="0" labelOnly="1" outline="0"/>
    </format>
    <format dxfId="330">
      <pivotArea field="8" type="button" dataOnly="0" labelOnly="1" outline="0"/>
    </format>
    <format dxfId="329">
      <pivotArea type="all" dataOnly="0" outline="0" fieldPosition="0"/>
    </format>
    <format dxfId="328">
      <pivotArea field="0" type="button" dataOnly="0" labelOnly="1" outline="0"/>
    </format>
    <format dxfId="327">
      <pivotArea field="2" type="button" dataOnly="0" labelOnly="1" outline="0"/>
    </format>
    <format dxfId="326">
      <pivotArea field="3" type="button" dataOnly="0" labelOnly="1" outline="0"/>
    </format>
    <format dxfId="325">
      <pivotArea field="5" type="button" dataOnly="0" labelOnly="1" outline="0"/>
    </format>
    <format dxfId="324">
      <pivotArea field="6" type="button" dataOnly="0" labelOnly="1" outline="0"/>
    </format>
    <format dxfId="323">
      <pivotArea field="7" type="button" dataOnly="0" labelOnly="1" outline="0"/>
    </format>
    <format dxfId="322">
      <pivotArea field="8" type="button" dataOnly="0" labelOnly="1" outline="0"/>
    </format>
    <format dxfId="321">
      <pivotArea field="0" type="button" dataOnly="0" labelOnly="1" outline="0"/>
    </format>
    <format dxfId="320">
      <pivotArea field="2" type="button" dataOnly="0" labelOnly="1" outline="0"/>
    </format>
    <format dxfId="319">
      <pivotArea field="3" type="button" dataOnly="0" labelOnly="1" outline="0"/>
    </format>
    <format dxfId="318">
      <pivotArea field="5" type="button" dataOnly="0" labelOnly="1" outline="0"/>
    </format>
    <format dxfId="317">
      <pivotArea field="6" type="button" dataOnly="0" labelOnly="1" outline="0"/>
    </format>
    <format dxfId="316">
      <pivotArea field="7" type="button" dataOnly="0" labelOnly="1" outline="0"/>
    </format>
    <format dxfId="315">
      <pivotArea field="8" type="button" dataOnly="0" labelOnly="1" outline="0"/>
    </format>
    <format dxfId="314">
      <pivotArea field="0" type="button" dataOnly="0" labelOnly="1" outline="0"/>
    </format>
    <format dxfId="313">
      <pivotArea field="2" type="button" dataOnly="0" labelOnly="1" outline="0"/>
    </format>
    <format dxfId="312">
      <pivotArea field="3" type="button" dataOnly="0" labelOnly="1" outline="0"/>
    </format>
    <format dxfId="311">
      <pivotArea field="5" type="button" dataOnly="0" labelOnly="1" outline="0"/>
    </format>
    <format dxfId="310">
      <pivotArea field="6" type="button" dataOnly="0" labelOnly="1" outline="0"/>
    </format>
    <format dxfId="309">
      <pivotArea field="7" type="button" dataOnly="0" labelOnly="1" outline="0"/>
    </format>
    <format dxfId="308">
      <pivotArea field="8" type="button" dataOnly="0" labelOnly="1" outline="0"/>
    </format>
    <format dxfId="307">
      <pivotArea field="7" type="button" dataOnly="0" labelOnly="1" outline="0"/>
    </format>
    <format dxfId="306">
      <pivotArea field="7" type="button" dataOnly="0" labelOnly="1" outline="0"/>
    </format>
    <format dxfId="305">
      <pivotArea field="8" type="button" dataOnly="0" labelOnly="1" outline="0"/>
    </format>
    <format dxfId="304">
      <pivotArea type="all" dataOnly="0" outline="0" fieldPosition="0"/>
    </format>
    <format dxfId="303">
      <pivotArea field="0" type="button" dataOnly="0" labelOnly="1" outline="0"/>
    </format>
    <format dxfId="302">
      <pivotArea field="2" type="button" dataOnly="0" labelOnly="1" outline="0"/>
    </format>
    <format dxfId="301">
      <pivotArea field="3" type="button" dataOnly="0" labelOnly="1" outline="0"/>
    </format>
    <format dxfId="300">
      <pivotArea field="5" type="button" dataOnly="0" labelOnly="1" outline="0"/>
    </format>
    <format dxfId="299">
      <pivotArea field="6" type="button" dataOnly="0" labelOnly="1" outline="0"/>
    </format>
    <format dxfId="298">
      <pivotArea field="7" type="button" dataOnly="0" labelOnly="1" outline="0"/>
    </format>
    <format dxfId="297">
      <pivotArea field="8" type="button" dataOnly="0" labelOnly="1" outline="0"/>
    </format>
    <format dxfId="296">
      <pivotArea type="all" dataOnly="0" outline="0" fieldPosition="0"/>
    </format>
    <format dxfId="295">
      <pivotArea field="2" type="button" dataOnly="0" labelOnly="1" outline="0"/>
    </format>
    <format dxfId="294">
      <pivotArea field="3" type="button" dataOnly="0" labelOnly="1" outline="0"/>
    </format>
    <format dxfId="293">
      <pivotArea field="5" type="button" dataOnly="0" labelOnly="1" outline="0"/>
    </format>
    <format dxfId="292">
      <pivotArea field="6" type="button" dataOnly="0" labelOnly="1" outline="0"/>
    </format>
    <format dxfId="291">
      <pivotArea field="7" type="button" dataOnly="0" labelOnly="1" outline="0"/>
    </format>
    <format dxfId="290">
      <pivotArea field="8" type="button" dataOnly="0" labelOnly="1" outline="0"/>
    </format>
    <format dxfId="289">
      <pivotArea field="0" type="button" dataOnly="0" labelOnly="1" outline="0"/>
    </format>
    <format dxfId="288">
      <pivotArea field="0" type="button" dataOnly="0" labelOnly="1" outline="0"/>
    </format>
    <format dxfId="287">
      <pivotArea field="2" type="button" dataOnly="0" labelOnly="1" outline="0"/>
    </format>
    <format dxfId="286">
      <pivotArea field="3" type="button" dataOnly="0" labelOnly="1" outline="0"/>
    </format>
    <format dxfId="285">
      <pivotArea field="5" type="button" dataOnly="0" labelOnly="1" outline="0"/>
    </format>
    <format dxfId="284">
      <pivotArea field="6" type="button" dataOnly="0" labelOnly="1" outline="0"/>
    </format>
    <format dxfId="283">
      <pivotArea field="7" type="button" dataOnly="0" labelOnly="1" outline="0"/>
    </format>
    <format dxfId="282">
      <pivotArea field="12" type="button" dataOnly="0" labelOnly="1" outline="0"/>
    </format>
    <format dxfId="281">
      <pivotArea field="13" type="button" dataOnly="0" labelOnly="1" outline="0"/>
    </format>
    <format dxfId="280">
      <pivotArea field="12" type="button" dataOnly="0" labelOnly="1" outline="0"/>
    </format>
    <format dxfId="279">
      <pivotArea field="13" type="button" dataOnly="0" labelOnly="1" outline="0"/>
    </format>
    <format dxfId="278">
      <pivotArea type="all" dataOnly="0" outline="0" fieldPosition="0"/>
    </format>
    <format dxfId="277">
      <pivotArea field="0" type="button" dataOnly="0" labelOnly="1" outline="0"/>
    </format>
    <format dxfId="276">
      <pivotArea field="2" type="button" dataOnly="0" labelOnly="1" outline="0"/>
    </format>
    <format dxfId="275">
      <pivotArea field="3" type="button" dataOnly="0" labelOnly="1" outline="0"/>
    </format>
    <format dxfId="274">
      <pivotArea field="5" type="button" dataOnly="0" labelOnly="1" outline="0"/>
    </format>
    <format dxfId="273">
      <pivotArea field="6" type="button" dataOnly="0" labelOnly="1" outline="0"/>
    </format>
    <format dxfId="272">
      <pivotArea field="7" type="button" dataOnly="0" labelOnly="1" outline="0"/>
    </format>
    <format dxfId="271">
      <pivotArea field="8" type="button" dataOnly="0" labelOnly="1" outline="0"/>
    </format>
    <format dxfId="270">
      <pivotArea field="12" type="button" dataOnly="0" labelOnly="1" outline="0"/>
    </format>
    <format dxfId="269">
      <pivotArea field="13" type="button" dataOnly="0" labelOnly="1" outline="0"/>
    </format>
  </formats>
  <pivotTableStyleInfo name="PivotStyleLight3 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6F9F110-6E96-4669-A3B6-D29AD55CA063}" name="Tabela dinâmica5" cacheId="3" applyNumberFormats="0" applyBorderFormats="0" applyFontFormats="0" applyPatternFormats="0" applyAlignmentFormats="0" applyWidthHeightFormats="1" dataCaption="Valores" errorCaption="0" missingCaption="0" showMissing="0" updatedVersion="7" minRefreshableVersion="3" showDrill="0" itemPrintTitles="1" createdVersion="7" indent="0" compact="0" compactData="0" multipleFieldFilters="0" chartFormat="1">
  <location ref="G3:I15" firstHeaderRow="0" firstDataRow="1" firstDataCol="1"/>
  <pivotFields count="70">
    <pivotField compact="0" numFmtId="167" outline="0" showAll="0" defaultSubtotal="0">
      <items count="4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</items>
    </pivotField>
    <pivotField dataField="1" compact="0" outline="0" showAll="0" defaultSubtotal="0">
      <items count="4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47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6"/>
        <item x="43"/>
        <item x="44"/>
        <item x="45"/>
        <item x="48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sortType="descending" defaultSubtotal="0">
      <items count="11">
        <item x="9"/>
        <item x="6"/>
        <item x="1"/>
        <item x="0"/>
        <item x="2"/>
        <item x="7"/>
        <item x="3"/>
        <item x="4"/>
        <item x="5"/>
        <item x="8"/>
        <item x="1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 defaultSubtotal="0">
      <items count="6">
        <item x="5"/>
        <item x="1"/>
        <item x="4"/>
        <item x="3"/>
        <item x="0"/>
        <item x="2"/>
      </items>
    </pivotField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>
      <items count="2">
        <item x="1"/>
        <item x="0"/>
      </items>
    </pivotField>
    <pivotField compact="0" outline="0" showAll="0" defaultSubtotal="0">
      <items count="1">
        <item x="0"/>
      </items>
    </pivotField>
    <pivotField compact="0" outline="0" showAll="0" defaultSubtotal="0">
      <items count="2">
        <item x="1"/>
        <item x="0"/>
      </items>
    </pivotField>
    <pivotField compact="0" outline="0" showAll="0" defaultSubtotal="0">
      <items count="6">
        <item x="1"/>
        <item m="1" x="2"/>
        <item m="1" x="3"/>
        <item m="1" x="4"/>
        <item m="1" x="5"/>
        <item x="0"/>
      </items>
    </pivotField>
    <pivotField compact="0" outline="0" showAll="0" defaultSubtotal="0">
      <items count="2">
        <item x="1"/>
        <item x="0"/>
      </items>
    </pivotField>
    <pivotField compact="0" outline="0" showAll="0" defaultSubtotal="0"/>
    <pivotField compact="0" outline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compact="0" outline="0" showAll="0" defaultSubtotal="0"/>
    <pivotField compact="0" outline="0" showAll="0" defaultSubtotal="0">
      <items count="6">
        <item m="1" x="4"/>
        <item x="0"/>
        <item x="3"/>
        <item m="1" x="5"/>
        <item x="2"/>
        <item x="1"/>
      </items>
    </pivotField>
    <pivotField compact="0" numFmtId="14" outline="0" showAll="0" defaultSubtotal="0">
      <items count="2">
        <item x="0"/>
        <item x="1"/>
      </items>
    </pivotField>
    <pivotField compact="0" outline="0" showAll="0" defaultSubtotal="0"/>
    <pivotField compact="0" outline="0" showAll="0" defaultSubtotal="0"/>
    <pivotField name="Proximo Exame" compact="0" numFmtId="14" outline="0" showAll="0" defaultSubtotal="0">
      <items count="2">
        <item x="0"/>
        <item x="1"/>
      </items>
    </pivotField>
    <pivotField compact="0" outline="0" showAll="0" defaultSubtotal="0"/>
    <pivotField compact="0" outline="0" showAll="0" defaultSubtotal="0">
      <items count="2">
        <item x="0"/>
        <item x="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compact="0" outline="0" subtotalTop="0" showAll="0" defaultSubtotal="0">
      <items count="1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</items>
    </pivotField>
  </pivotFields>
  <rowFields count="1">
    <field x="26"/>
  </rowFields>
  <rowItems count="12">
    <i>
      <x v="3"/>
    </i>
    <i>
      <x v="7"/>
    </i>
    <i>
      <x v="2"/>
    </i>
    <i>
      <x/>
    </i>
    <i>
      <x v="4"/>
    </i>
    <i>
      <x v="5"/>
    </i>
    <i>
      <x v="9"/>
    </i>
    <i>
      <x v="6"/>
    </i>
    <i>
      <x v="1"/>
    </i>
    <i>
      <x v="8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qtde Colab" fld="1" subtotal="count" baseField="0" baseItem="0"/>
    <dataField name="Média de Salário" fld="28" subtotal="average" baseField="26" baseItem="7" numFmtId="164"/>
  </dataFields>
  <formats count="17">
    <format dxfId="354">
      <pivotArea type="all" dataOnly="0" outline="0" fieldPosition="0"/>
    </format>
    <format dxfId="353">
      <pivotArea field="0" type="button" dataOnly="0" labelOnly="1" outline="0"/>
    </format>
    <format dxfId="352">
      <pivotArea field="1" type="button" dataOnly="0" labelOnly="1" outline="0"/>
    </format>
    <format dxfId="351">
      <pivotArea field="26" type="button" dataOnly="0" labelOnly="1" outline="0" axis="axisRow" fieldPosition="0"/>
    </format>
    <format dxfId="350">
      <pivotArea field="27" type="button" dataOnly="0" labelOnly="1" outline="0"/>
    </format>
    <format dxfId="349">
      <pivotArea field="33" type="button" dataOnly="0" labelOnly="1" outline="0"/>
    </format>
    <format dxfId="348">
      <pivotArea field="34" type="button" dataOnly="0" labelOnly="1" outline="0"/>
    </format>
    <format dxfId="347">
      <pivotArea field="35" type="button" dataOnly="0" labelOnly="1" outline="0"/>
    </format>
    <format dxfId="346">
      <pivotArea field="36" type="button" dataOnly="0" labelOnly="1" outline="0"/>
    </format>
    <format dxfId="345">
      <pivotArea field="37" type="button" dataOnly="0" labelOnly="1" outline="0"/>
    </format>
    <format dxfId="344">
      <pivotArea field="41" type="button" dataOnly="0" labelOnly="1" outline="0"/>
    </format>
    <format dxfId="343">
      <pivotArea field="42" type="button" dataOnly="0" labelOnly="1" outline="0"/>
    </format>
    <format dxfId="342">
      <pivotArea field="45" type="button" dataOnly="0" labelOnly="1" outline="0"/>
    </format>
    <format dxfId="341">
      <pivotArea field="47" type="button" dataOnly="0" labelOnly="1" outline="0"/>
    </format>
    <format dxfId="340">
      <pivotArea field="45" type="button" dataOnly="0" labelOnly="1" outline="0"/>
    </format>
    <format dxfId="339">
      <pivotArea field="42" type="button" dataOnly="0" labelOnly="1" outline="0"/>
    </format>
    <format dxfId="338">
      <pivotArea outline="0" fieldPosition="0">
        <references count="1">
          <reference field="4294967294" count="1">
            <x v="1"/>
          </reference>
        </references>
      </pivotArea>
    </format>
  </formats>
  <pivotTableStyleInfo name="PivotStyleLight3 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D31B3C1-FA2C-4641-A790-B95612499912}" name="Tabela dinâmica12" cacheId="119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7" indent="0" compact="0" compactData="0" multipleFieldFilters="0">
  <location ref="AG3:AH5" firstHeaderRow="1" firstDataRow="1" firstDataCol="1"/>
  <pivotFields count="15">
    <pivotField name="REGISTRO" compact="0" numFmtId="179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81" outline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m="1" x="2"/>
        <item x="1"/>
        <item x="0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CLIENTE" dataField="1" compact="0" outline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78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77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E-MAIL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CIDADE" compact="0" outline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4"/>
  </rowFields>
  <rowItems count="2">
    <i>
      <x v="1"/>
    </i>
    <i>
      <x v="2"/>
    </i>
  </rowItems>
  <colItems count="1">
    <i/>
  </colItems>
  <dataFields count="1">
    <dataField name="Contagem de CLIENTE" fld="5" subtotal="count" baseField="0" baseItem="0"/>
  </dataFields>
  <formats count="58">
    <format dxfId="412">
      <pivotArea type="all" dataOnly="0" outline="0" fieldPosition="0"/>
    </format>
    <format dxfId="411">
      <pivotArea dataOnly="0" labelOnly="1" grandRow="1" outline="0" fieldPosition="0"/>
    </format>
    <format dxfId="410">
      <pivotArea type="all" dataOnly="0" outline="0" fieldPosition="0"/>
    </format>
    <format dxfId="409">
      <pivotArea field="0" type="button" dataOnly="0" labelOnly="1" outline="0"/>
    </format>
    <format dxfId="408">
      <pivotArea field="2" type="button" dataOnly="0" labelOnly="1" outline="0"/>
    </format>
    <format dxfId="407">
      <pivotArea field="3" type="button" dataOnly="0" labelOnly="1" outline="0"/>
    </format>
    <format dxfId="406">
      <pivotArea field="5" type="button" dataOnly="0" labelOnly="1" outline="0"/>
    </format>
    <format dxfId="405">
      <pivotArea field="6" type="button" dataOnly="0" labelOnly="1" outline="0"/>
    </format>
    <format dxfId="404">
      <pivotArea field="7" type="button" dataOnly="0" labelOnly="1" outline="0"/>
    </format>
    <format dxfId="403">
      <pivotArea field="8" type="button" dataOnly="0" labelOnly="1" outline="0"/>
    </format>
    <format dxfId="402">
      <pivotArea field="12" type="button" dataOnly="0" labelOnly="1" outline="0"/>
    </format>
    <format dxfId="401">
      <pivotArea field="13" type="button" dataOnly="0" labelOnly="1" outline="0"/>
    </format>
    <format dxfId="400">
      <pivotArea field="0" type="button" dataOnly="0" labelOnly="1" outline="0"/>
    </format>
    <format dxfId="399">
      <pivotArea field="2" type="button" dataOnly="0" labelOnly="1" outline="0"/>
    </format>
    <format dxfId="398">
      <pivotArea field="3" type="button" dataOnly="0" labelOnly="1" outline="0"/>
    </format>
    <format dxfId="397">
      <pivotArea field="5" type="button" dataOnly="0" labelOnly="1" outline="0"/>
    </format>
    <format dxfId="396">
      <pivotArea field="6" type="button" dataOnly="0" labelOnly="1" outline="0"/>
    </format>
    <format dxfId="395">
      <pivotArea field="7" type="button" dataOnly="0" labelOnly="1" outline="0"/>
    </format>
    <format dxfId="394">
      <pivotArea field="8" type="button" dataOnly="0" labelOnly="1" outline="0"/>
    </format>
    <format dxfId="393">
      <pivotArea field="12" type="button" dataOnly="0" labelOnly="1" outline="0"/>
    </format>
    <format dxfId="392">
      <pivotArea field="13" type="button" dataOnly="0" labelOnly="1" outline="0"/>
    </format>
    <format dxfId="391">
      <pivotArea field="0" type="button" dataOnly="0" labelOnly="1" outline="0"/>
    </format>
    <format dxfId="390">
      <pivotArea field="2" type="button" dataOnly="0" labelOnly="1" outline="0"/>
    </format>
    <format dxfId="389">
      <pivotArea field="3" type="button" dataOnly="0" labelOnly="1" outline="0"/>
    </format>
    <format dxfId="388">
      <pivotArea field="5" type="button" dataOnly="0" labelOnly="1" outline="0"/>
    </format>
    <format dxfId="387">
      <pivotArea field="6" type="button" dataOnly="0" labelOnly="1" outline="0"/>
    </format>
    <format dxfId="386">
      <pivotArea field="7" type="button" dataOnly="0" labelOnly="1" outline="0"/>
    </format>
    <format dxfId="385">
      <pivotArea field="8" type="button" dataOnly="0" labelOnly="1" outline="0"/>
    </format>
    <format dxfId="384">
      <pivotArea field="12" type="button" dataOnly="0" labelOnly="1" outline="0"/>
    </format>
    <format dxfId="383">
      <pivotArea field="13" type="button" dataOnly="0" labelOnly="1" outline="0"/>
    </format>
    <format dxfId="382">
      <pivotArea field="6" type="button" dataOnly="0" labelOnly="1" outline="0"/>
    </format>
    <format dxfId="381">
      <pivotArea field="7" type="button" dataOnly="0" labelOnly="1" outline="0"/>
    </format>
    <format dxfId="380">
      <pivotArea field="8" type="button" dataOnly="0" labelOnly="1" outline="0"/>
    </format>
    <format dxfId="379">
      <pivotArea field="12" type="button" dataOnly="0" labelOnly="1" outline="0"/>
    </format>
    <format dxfId="378">
      <pivotArea field="13" type="button" dataOnly="0" labelOnly="1" outline="0"/>
    </format>
    <format dxfId="377">
      <pivotArea field="0" type="button" dataOnly="0" labelOnly="1" outline="0"/>
    </format>
    <format dxfId="376">
      <pivotArea field="2" type="button" dataOnly="0" labelOnly="1" outline="0"/>
    </format>
    <format dxfId="375">
      <pivotArea field="3" type="button" dataOnly="0" labelOnly="1" outline="0"/>
    </format>
    <format dxfId="374">
      <pivotArea field="0" type="button" dataOnly="0" labelOnly="1" outline="0"/>
    </format>
    <format dxfId="373">
      <pivotArea field="2" type="button" dataOnly="0" labelOnly="1" outline="0"/>
    </format>
    <format dxfId="372">
      <pivotArea field="3" type="button" dataOnly="0" labelOnly="1" outline="0"/>
    </format>
    <format dxfId="371">
      <pivotArea field="5" type="button" dataOnly="0" labelOnly="1" outline="0"/>
    </format>
    <format dxfId="370">
      <pivotArea field="6" type="button" dataOnly="0" labelOnly="1" outline="0"/>
    </format>
    <format dxfId="369">
      <pivotArea field="7" type="button" dataOnly="0" labelOnly="1" outline="0"/>
    </format>
    <format dxfId="368">
      <pivotArea field="8" type="button" dataOnly="0" labelOnly="1" outline="0"/>
    </format>
    <format dxfId="367">
      <pivotArea field="12" type="button" dataOnly="0" labelOnly="1" outline="0"/>
    </format>
    <format dxfId="366">
      <pivotArea field="13" type="button" dataOnly="0" labelOnly="1" outline="0"/>
    </format>
    <format dxfId="365">
      <pivotArea field="5" type="button" dataOnly="0" labelOnly="1" outline="0"/>
    </format>
    <format dxfId="364">
      <pivotArea type="all" dataOnly="0" outline="0" fieldPosition="0"/>
    </format>
    <format dxfId="363">
      <pivotArea field="0" type="button" dataOnly="0" labelOnly="1" outline="0"/>
    </format>
    <format dxfId="362">
      <pivotArea field="2" type="button" dataOnly="0" labelOnly="1" outline="0"/>
    </format>
    <format dxfId="361">
      <pivotArea field="3" type="button" dataOnly="0" labelOnly="1" outline="0"/>
    </format>
    <format dxfId="360">
      <pivotArea field="5" type="button" dataOnly="0" labelOnly="1" outline="0"/>
    </format>
    <format dxfId="359">
      <pivotArea field="6" type="button" dataOnly="0" labelOnly="1" outline="0"/>
    </format>
    <format dxfId="358">
      <pivotArea field="7" type="button" dataOnly="0" labelOnly="1" outline="0"/>
    </format>
    <format dxfId="357">
      <pivotArea field="8" type="button" dataOnly="0" labelOnly="1" outline="0"/>
    </format>
    <format dxfId="356">
      <pivotArea field="12" type="button" dataOnly="0" labelOnly="1" outline="0"/>
    </format>
    <format dxfId="355">
      <pivotArea field="13" type="button" dataOnly="0" labelOnly="1" outline="0"/>
    </format>
  </formats>
  <pivotTableStyleInfo name="PivotStyleLight3 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977C532-4777-4495-BE0B-B047AEBB61BE}" name="Tabela dinâmica7" cacheId="3" applyNumberFormats="0" applyBorderFormats="0" applyFontFormats="0" applyPatternFormats="0" applyAlignmentFormats="0" applyWidthHeightFormats="1" dataCaption="Valores" errorCaption="0" missingCaption="0" showMissing="0" updatedVersion="7" minRefreshableVersion="3" showDrill="0" itemPrintTitles="1" createdVersion="7" indent="0" compact="0" compactData="0" multipleFieldFilters="0" chartFormat="8">
  <location ref="N3:N4" firstHeaderRow="1" firstDataRow="1" firstDataCol="0"/>
  <pivotFields count="70">
    <pivotField compact="0" numFmtId="167" outline="0" showAll="0" defaultSubtotal="0">
      <items count="4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</items>
    </pivotField>
    <pivotField dataField="1" compact="0" outline="0" showAll="0" defaultSubtotal="0">
      <items count="4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47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6"/>
        <item x="43"/>
        <item x="44"/>
        <item x="45"/>
        <item x="48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>
      <items count="11">
        <item x="9"/>
        <item x="6"/>
        <item x="1"/>
        <item x="0"/>
        <item x="2"/>
        <item x="7"/>
        <item x="3"/>
        <item x="4"/>
        <item x="5"/>
        <item x="8"/>
        <item x="10"/>
      </items>
    </pivotField>
    <pivotField compact="0" outline="0" showAll="0" defaultSubtotal="0">
      <items count="6">
        <item h="1" x="5"/>
        <item x="1"/>
        <item x="4"/>
        <item x="3"/>
        <item x="0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>
      <items count="2">
        <item x="1"/>
        <item x="0"/>
      </items>
    </pivotField>
    <pivotField compact="0" outline="0" showAll="0" defaultSubtotal="0">
      <items count="1">
        <item x="0"/>
      </items>
    </pivotField>
    <pivotField compact="0" outline="0" showAll="0" defaultSubtotal="0">
      <items count="2">
        <item x="1"/>
        <item x="0"/>
      </items>
    </pivotField>
    <pivotField compact="0" outline="0" showAll="0" defaultSubtotal="0">
      <items count="6">
        <item x="1"/>
        <item m="1" x="2"/>
        <item m="1" x="3"/>
        <item m="1" x="4"/>
        <item m="1" x="5"/>
        <item x="0"/>
      </items>
    </pivotField>
    <pivotField compact="0" outline="0" showAll="0" defaultSubtotal="0">
      <items count="2">
        <item x="1"/>
        <item x="0"/>
      </items>
    </pivotField>
    <pivotField compact="0" outline="0" showAll="0" defaultSubtotal="0"/>
    <pivotField compact="0" outline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compact="0" outline="0" showAll="0" defaultSubtotal="0"/>
    <pivotField compact="0" outline="0" showAll="0" defaultSubtotal="0">
      <items count="6">
        <item m="1" x="4"/>
        <item x="0"/>
        <item x="3"/>
        <item m="1" x="5"/>
        <item x="2"/>
        <item x="1"/>
      </items>
    </pivotField>
    <pivotField compact="0" numFmtId="14" outline="0" showAll="0" defaultSubtotal="0">
      <items count="2">
        <item x="0"/>
        <item x="1"/>
      </items>
    </pivotField>
    <pivotField compact="0" outline="0" showAll="0" defaultSubtotal="0"/>
    <pivotField compact="0" outline="0" showAll="0" defaultSubtotal="0"/>
    <pivotField name="Proximo Exame" compact="0" numFmtId="14" outline="0" showAll="0" defaultSubtotal="0">
      <items count="2">
        <item x="0"/>
        <item x="1"/>
      </items>
    </pivotField>
    <pivotField compact="0" outline="0" showAll="0" defaultSubtotal="0"/>
    <pivotField compact="0" outline="0" showAll="0" defaultSubtotal="0">
      <items count="2">
        <item x="0"/>
        <item x="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compact="0" outline="0" subtotalTop="0" showAll="0" defaultSubtotal="0">
      <items count="1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</items>
    </pivotField>
  </pivotFields>
  <rowItems count="1">
    <i/>
  </rowItems>
  <colItems count="1">
    <i/>
  </colItems>
  <dataFields count="1">
    <dataField name="Contagem de Nome Colaborador" fld="1" subtotal="count" baseField="0" baseItem="0"/>
  </dataFields>
  <formats count="16">
    <format dxfId="428">
      <pivotArea type="all" dataOnly="0" outline="0" fieldPosition="0"/>
    </format>
    <format dxfId="427">
      <pivotArea field="0" type="button" dataOnly="0" labelOnly="1" outline="0"/>
    </format>
    <format dxfId="426">
      <pivotArea field="1" type="button" dataOnly="0" labelOnly="1" outline="0"/>
    </format>
    <format dxfId="425">
      <pivotArea field="26" type="button" dataOnly="0" labelOnly="1" outline="0"/>
    </format>
    <format dxfId="424">
      <pivotArea field="27" type="button" dataOnly="0" labelOnly="1" outline="0"/>
    </format>
    <format dxfId="423">
      <pivotArea field="33" type="button" dataOnly="0" labelOnly="1" outline="0"/>
    </format>
    <format dxfId="422">
      <pivotArea field="34" type="button" dataOnly="0" labelOnly="1" outline="0"/>
    </format>
    <format dxfId="421">
      <pivotArea field="35" type="button" dataOnly="0" labelOnly="1" outline="0"/>
    </format>
    <format dxfId="420">
      <pivotArea field="36" type="button" dataOnly="0" labelOnly="1" outline="0"/>
    </format>
    <format dxfId="419">
      <pivotArea field="37" type="button" dataOnly="0" labelOnly="1" outline="0"/>
    </format>
    <format dxfId="418">
      <pivotArea field="41" type="button" dataOnly="0" labelOnly="1" outline="0"/>
    </format>
    <format dxfId="417">
      <pivotArea field="42" type="button" dataOnly="0" labelOnly="1" outline="0"/>
    </format>
    <format dxfId="416">
      <pivotArea field="45" type="button" dataOnly="0" labelOnly="1" outline="0"/>
    </format>
    <format dxfId="415">
      <pivotArea field="47" type="button" dataOnly="0" labelOnly="1" outline="0"/>
    </format>
    <format dxfId="414">
      <pivotArea field="45" type="button" dataOnly="0" labelOnly="1" outline="0"/>
    </format>
    <format dxfId="413">
      <pivotArea field="42" type="button" dataOnly="0" labelOnly="1" outline="0"/>
    </format>
  </formats>
  <pivotTableStyleInfo name="PivotStyleLight3 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TATUS" xr10:uid="{8576D1F4-7FA3-4D94-B91E-18210F5C4013}" sourceName="STATUS">
  <pivotTables>
    <pivotTable tabId="17" name="Tabela dinâmica2"/>
  </pivotTables>
  <data>
    <tabular pivotCacheId="634432449">
      <items count="6">
        <i x="1" s="1"/>
        <i x="0" s="1"/>
        <i x="2" s="1"/>
        <i x="3" s="1"/>
        <i x="4" s="1" nd="1"/>
        <i x="5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Função" xr10:uid="{6614BB00-73F2-425E-B40E-954E84179A54}" sourceName="Função">
  <pivotTables>
    <pivotTable tabId="17" name="Tabela dinâmica2"/>
    <pivotTable tabId="44" name="Tabela dinâmica5"/>
  </pivotTables>
  <data>
    <tabular pivotCacheId="634432449">
      <items count="11">
        <i x="9" s="1"/>
        <i x="6" s="1"/>
        <i x="1" s="1"/>
        <i x="0" s="1"/>
        <i x="2" s="1"/>
        <i x="7" s="1"/>
        <i x="3" s="1"/>
        <i x="4" s="1"/>
        <i x="5" s="1"/>
        <i x="8" s="1"/>
        <i x="10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tatus_Experiencia" xr10:uid="{CEB6368F-306A-4208-827D-E24864681509}" sourceName="Status Experiencia">
  <pivotTables>
    <pivotTable tabId="17" name="Tabela dinâmica2"/>
  </pivotTables>
  <data>
    <tabular pivotCacheId="634432449">
      <items count="2">
        <i x="0" s="1"/>
        <i x="1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tatus_Exame" xr10:uid="{862F0B50-F1E5-40DB-A9A9-528D043B34EA}" sourceName="Status Exame">
  <pivotTables>
    <pivotTable tabId="17" name="Tabela dinâmica2"/>
  </pivotTables>
  <data>
    <tabular pivotCacheId="634432449">
      <items count="2">
        <i x="0" s="1"/>
        <i x="1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Vale_Transporte" xr10:uid="{9EA07127-F7CC-44DD-888D-132C61D3388C}" sourceName="Vale Transporte">
  <pivotTables>
    <pivotTable tabId="17" name="Tabela dinâmica2"/>
  </pivotTables>
  <data>
    <tabular pivotCacheId="634432449">
      <items count="4">
        <i x="0" s="1"/>
        <i x="1" s="1"/>
        <i x="3" s="1"/>
        <i x="2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EPI" xr10:uid="{A8E76B4C-C5D6-4DBD-BBCB-6BBE26E3D22B}" sourceName="EPI">
  <pivotTables>
    <pivotTable tabId="17" name="Tabela dinâmica2"/>
  </pivotTables>
  <data>
    <tabular pivotCacheId="634432449">
      <items count="3">
        <i x="2" s="1"/>
        <i x="0" s="1"/>
        <i x="1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ÊS_aniversário" xr10:uid="{E7773DE0-77AE-48FC-B5EE-7F06156DBDB6}" sourceName="MÊS aniversário">
  <pivotTables>
    <pivotTable tabId="39" name="Tabela dinâmica3"/>
  </pivotTables>
  <data>
    <tabular pivotCacheId="634432449">
      <items count="12">
        <i x="8" s="1"/>
        <i x="10"/>
        <i x="0"/>
        <i x="6"/>
        <i x="11"/>
        <i x="5"/>
        <i x="2"/>
        <i x="1"/>
        <i x="3"/>
        <i x="4"/>
        <i x="7"/>
        <i x="9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FUNÇÃO1" xr10:uid="{5AC92E5F-DBE3-4F88-B00D-7BE91D2C8B35}" sourceName="[Tabela18].[FUNÇÃO]">
  <pivotTables>
    <pivotTable tabId="25" name="Tabela dinâmica4"/>
  </pivotTables>
  <data>
    <olap pivotCacheId="1393834033">
      <levels count="2">
        <level uniqueName="[Tabela18].[FUNÇÃO].[(All)]" sourceCaption="(All)" count="0"/>
        <level uniqueName="[Tabela18].[FUNÇÃO].[FUNÇÃO]" sourceCaption="FUNÇÃO" count="12">
          <ranges>
            <range startItem="0">
              <i n="[Tabela18].[FUNÇÃO].&amp;" c="(em branco)"/>
              <i n="[Tabela18].[FUNÇÃO].&amp;[Analista de RH]" c="Analista de RH"/>
              <i n="[Tabela18].[FUNÇÃO].&amp;[Auxiliar de Corte]" c="Auxiliar de Corte"/>
              <i n="[Tabela18].[FUNÇÃO].&amp;[Auxiliar de Costura]" c="Auxiliar de Costura"/>
              <i n="[Tabela18].[FUNÇÃO].&amp;[Cortador]" c="Cortador"/>
              <i n="[Tabela18].[FUNÇÃO].&amp;[Costureira]" c="Costureira"/>
              <i n="[Tabela18].[FUNÇÃO].&amp;[Distribuidor (a)]" c="Distribuidor (a)"/>
              <i n="[Tabela18].[FUNÇÃO].&amp;[Encarregada de Costura]" c="Encarregada de Costura"/>
              <i n="[Tabela18].[FUNÇÃO].&amp;[Operador de Prensa]" c="Operador de Prensa"/>
              <i n="[Tabela18].[FUNÇÃO].&amp;[Passadeira]" c="Passadeira"/>
              <i n="[Tabela18].[FUNÇÃO].&amp;[Pilotista]" c="Pilotista"/>
              <i n="[Tabela18].[FUNÇÃO].&amp;[Revisora]" c="Revisora"/>
            </range>
          </ranges>
        </level>
      </levels>
      <selections count="1">
        <selection n="[Tabela18].[FUNÇÃO].[All]"/>
      </selections>
    </olap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TOR" xr10:uid="{8DB3FA51-CD02-4FEE-83AD-C5F79B462C9F}" sourceName="[Tabela18].[SETOR]">
  <pivotTables>
    <pivotTable tabId="25" name="Tabela dinâmica4"/>
  </pivotTables>
  <data>
    <olap pivotCacheId="1393834033">
      <levels count="2">
        <level uniqueName="[Tabela18].[SETOR].[(All)]" sourceCaption="(All)" count="0"/>
        <level uniqueName="[Tabela18].[SETOR].[SETOR]" sourceCaption="SETOR" count="6">
          <ranges>
            <range startItem="0">
              <i n="[Tabela18].[SETOR].&amp;" c="(em branco)"/>
              <i n="[Tabela18].[SETOR].&amp;[Acabamento]" c="Acabamento"/>
              <i n="[Tabela18].[SETOR].&amp;[Administrativo]" c="Administrativo"/>
              <i n="[Tabela18].[SETOR].&amp;[Corte]" c="Corte"/>
              <i n="[Tabela18].[SETOR].&amp;[Costura]" c="Costura"/>
              <i n="[Tabela18].[SETOR].&amp;[Pilotagem/Desenvolvimento]" c="Pilotagem/Desenvolvimento"/>
            </range>
          </ranges>
        </level>
      </levels>
      <selections count="1">
        <selection n="[Tabela18].[SETOR].[All]"/>
      </selections>
    </olap>
  </data>
  <extLst>
    <x:ext xmlns:x15="http://schemas.microsoft.com/office/spreadsheetml/2010/11/main" uri="{470722E0-AACD-4C17-9CDC-17EF765DBC7E}">
      <x15:slicerCacheHideItemsWithNoData count="1">
        <x15:slicerCacheOlapLevelName uniqueName="[Tabela18].[SETOR].[SETOR]" count="0"/>
      </x15:slicerCacheHideItemsWithNoData>
    </x:ext>
  </extLst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TATUS_CLIENTE" xr10:uid="{826251AD-2C79-480F-9057-675992420010}" sourceName="STATUS CLIENTE">
  <pivotTables>
    <pivotTable tabId="26" name="Tabela dinâmica5"/>
  </pivotTables>
  <data>
    <tabular pivotCacheId="649322958">
      <items count="2">
        <i x="0" s="1"/>
        <i x="1" s="1"/>
      </items>
    </tabular>
  </data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TATUS_CLIENTE1" xr10:uid="{3357D597-02DD-4581-BCEF-0462F13292D2}" sourceName="STATUS CLIENTE">
  <pivotTables>
    <pivotTable tabId="27" name="Tabela dinâmica2"/>
  </pivotTables>
  <data>
    <tabular pivotCacheId="733374191">
      <items count="1">
        <i x="0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Tipo_Fornecedor" xr10:uid="{C22FE597-1AC4-4B86-A0ED-F632CD21E425}" sourceName="Tipo Fornecedor">
  <pivotTables>
    <pivotTable tabId="27" name="Tabela dinâmica2"/>
  </pivotTables>
  <data>
    <tabular pivotCacheId="733374191">
      <items count="4">
        <i x="1" s="1"/>
        <i x="0" s="1"/>
        <i x="2" s="1" nd="1"/>
        <i x="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Tipo_Fornec" xr10:uid="{1FDA0EE4-E794-4B89-AF27-CFEC21A0D14F}" sourceName="Tipo Fornec">
  <pivotTables>
    <pivotTable tabId="26" name="Tabela dinâmica5"/>
  </pivotTables>
  <data>
    <tabular pivotCacheId="649322958">
      <items count="3">
        <i x="1" s="1"/>
        <i x="0" s="1"/>
        <i x="2" s="1"/>
      </items>
    </tabular>
  </data>
</slicerCacheDefinition>
</file>

<file path=xl/slicerCaches/slicerCache1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ARCA" xr10:uid="{808A7561-FA55-43FF-B34B-75DB4968EFAC}" sourceName="MARCA">
  <pivotTables>
    <pivotTable tabId="53" name="Tabela dinâmica1"/>
  </pivotTables>
  <data>
    <tabular pivotCacheId="1697161208">
      <items count="1">
        <i x="0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FINALIZADO" xr10:uid="{11F95D97-0873-4FF5-826C-A4A24A3F5CAC}" sourceName="FINALIZADO">
  <pivotTables>
    <pivotTable tabId="54" name="Tabela dinâmica2"/>
    <pivotTable tabId="54" name="Tabela dinâmica3"/>
  </pivotTables>
  <data>
    <tabular pivotCacheId="139682477">
      <items count="3">
        <i x="0" s="1"/>
        <i x="1" s="1"/>
        <i x="2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TATUS_ENTREGA" xr10:uid="{09EA5EA4-6B7F-4F26-AD3E-953426673E81}" sourceName="STATUS ENTREGA">
  <pivotTables>
    <pivotTable tabId="54" name="Tabela dinâmica2"/>
    <pivotTable tabId="54" name="Tabela dinâmica3"/>
  </pivotTables>
  <data>
    <tabular pivotCacheId="139682477">
      <items count="3">
        <i x="2" s="1"/>
        <i x="0" s="1"/>
        <i x="1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ARCA" xr10:uid="{0BA603BA-83F1-4A49-AF85-2FEE0A3D36FD}" cache="SegmentaçãodeDados_MARCA" caption="MARCA" style="SlicerStyleOther2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FINALIZADO" xr10:uid="{5E4DA766-1FEC-4812-A213-3779C398D885}" cache="SegmentaçãodeDados_FINALIZADO" caption="FINALIZADO" style="SlicerStyleOther2 2" rowHeight="144000"/>
  <slicer name="STATUS ENTREGA" xr10:uid="{8637CC26-5C09-4A56-BCD6-DCF97ABFFDDF}" cache="SegmentaçãodeDados_STATUS_ENTREGA" caption="STATUS ENTREGA" columnCount="2" style="SlicerStyleOther2 2" rowHeight="1440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STATUS" xr10:uid="{3FEE7291-33F1-4F9A-B03C-FF25D65889BE}" cache="SegmentaçãodeDados_STATUS" caption="STATUS COLAB" style="SlicerStyleOther2 2" lockedPosition="1" rowHeight="180000"/>
  <slicer name="Função" xr10:uid="{55F14709-1C79-478C-8FCF-ADC647DF30A0}" cache="SegmentaçãodeDados_Função" caption="CONSULTA POR FUNÇÃO" columnCount="3" style="SlicerStyleOther2 2" lockedPosition="1" rowHeight="180000"/>
  <slicer name="Status Experiencia" xr10:uid="{38799F2C-9D6C-4716-B22A-D970D80C83FA}" cache="SegmentaçãodeDados_Status_Experiencia" caption="EM EXPERIENCIA" style="SlicerStyleOther2 2" lockedPosition="1" rowHeight="180000"/>
  <slicer name="Status Exame" xr10:uid="{EB1544C8-11D8-4AFD-95E3-47BDCCCB4165}" cache="SegmentaçãodeDados_Status_Exame" caption="EXAMES" style="SlicerStyleOther2 2" lockedPosition="1" rowHeight="180000"/>
  <slicer name="Vale Transporte" xr10:uid="{07FC67B4-3EC2-48E5-BFF0-362DF25F4D83}" cache="SegmentaçãodeDados_Vale_Transporte" caption="VALE TRANSP" style="SlicerStyleOther2 2" lockedPosition="1" rowHeight="180000"/>
  <slicer name="EPI" xr10:uid="{D97BF9F6-6D69-4593-BF74-5370CEA408E5}" cache="SegmentaçãodeDados_EPI" caption="EPI" style="SlicerStyleOther2 2" lockedPosition="1" rowHeight="180000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ÊS aniversário" xr10:uid="{AFC61AD9-45F4-4B4D-9682-BE2F8D10DA64}" cache="SegmentaçãodeDados_MÊS_aniversário" caption="ESCOLHA O MÊS" style="SlicerStyleOther2 2" lockedPosition="1" rowHeight="241300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FUNÇÃO 1" xr10:uid="{C7AC0515-A08D-498B-9536-A0827951272F}" cache="SegmentaçãodeDados_FUNÇÃO1" caption="FUNÇÃO" columnCount="4" level="1" style="SlicerStyleOther2 2" lockedPosition="1" rowHeight="241300"/>
  <slicer name="SETOR" xr10:uid="{1B8D6940-244D-49C3-A33F-E4FD9502BEAA}" cache="SegmentaçãodeDados_SETOR" caption="SETOR" columnCount="2" level="1" style="SlicerStyleOther2 2" lockedPosition="1" rowHeight="241300"/>
</slicers>
</file>

<file path=xl/slicers/slicer6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STATUS CLIENTE" xr10:uid="{69C55798-F186-45EF-9288-B56F14CEE5EE}" cache="SegmentaçãodeDados_STATUS_CLIENTE" caption="STATUS CLIENTE" style="SlicerStyleOther2 2" lockedPosition="1" rowHeight="241300"/>
  <slicer name="Tipo Fornec" xr10:uid="{C8D30FA8-0258-4A97-B712-ACB7DDE05546}" cache="SegmentaçãodeDados_Tipo_Fornec" caption="TP FORNEC" style="SlicerStyleOther2 2" lockedPosition="1" rowHeight="241300"/>
</slicers>
</file>

<file path=xl/slicers/slicer7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STATUS CLIENTE 1" xr10:uid="{A9837C1F-CAE3-4668-B466-F3620DC6DBB3}" cache="SegmentaçãodeDados_STATUS_CLIENTE1" caption="STATUS CLIENTE" style="SlicerStyleOther2 2" lockedPosition="1" rowHeight="241300"/>
  <slicer name="Tipo Fornecedor" xr10:uid="{942B15D4-9ACD-4C24-A394-428C64B84F24}" cache="SegmentaçãodeDados_Tipo_Fornecedor" caption="TP CLIENTE" style="SlicerStyleOther2 2" lockedPosition="1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28A6A30C-7F6D-4E87-ADDC-F8F6B06D2FBE}" name="Tabela23" displayName="Tabela23" ref="B1:C2" totalsRowShown="0">
  <autoFilter ref="B1:C2" xr:uid="{C7FA0321-8752-41E1-A3E0-B99F2428E458}"/>
  <tableColumns count="2">
    <tableColumn id="1" xr3:uid="{3DC0B8A9-6A05-430D-B544-5ADBC840C692}" name="Usuario"/>
    <tableColumn id="2" xr3:uid="{46CB91DD-8DE6-4664-9B2D-41A3171A9A58}" name="Senha"/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8EFD69A1-BDB5-46F1-A825-07B6B7D5E117}" name="Tabela2629" displayName="Tabela2629" ref="B9:E15" totalsRowShown="0" headerRowDxfId="1382" dataDxfId="1380" headerRowBorderDxfId="1381" tableBorderDxfId="1379" totalsRowBorderDxfId="1378">
  <autoFilter ref="B9:E15" xr:uid="{C18D0EF4-B210-47B8-AAFC-FD041DB35820}"/>
  <tableColumns count="4">
    <tableColumn id="1" xr3:uid="{5F9738A9-46B1-49F7-AE4F-C9E8E086B0E8}" name="Código" dataDxfId="1377">
      <calculatedColumnFormula>ROW()-9</calculatedColumnFormula>
    </tableColumn>
    <tableColumn id="10" xr3:uid="{009DE9AC-B15D-45FF-9E10-889423D85FB4}" name="PRODUTO" dataDxfId="1376"/>
    <tableColumn id="2" xr3:uid="{5AB516B9-63F0-40EE-A788-7252925972C4}" name="REF" dataDxfId="1375"/>
    <tableColumn id="3" xr3:uid="{CA915200-FC1D-48F0-9251-046578A35491}" name="MARCA" dataDxfId="1374"/>
  </tableColumns>
  <tableStyleInfo name="Estilo de Tabela 1 2 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17957C09-E100-4E4A-B603-143F8AC3F032}" name="Tabela26" displayName="Tabela26" ref="A9:N13" totalsRowShown="0" headerRowDxfId="1371" dataDxfId="1369" headerRowBorderDxfId="1370" tableBorderDxfId="1368" totalsRowBorderDxfId="1367">
  <autoFilter ref="A9:N13" xr:uid="{FF251BD3-45C4-4DFE-90BA-3227B0B29690}"/>
  <tableColumns count="14">
    <tableColumn id="1" xr3:uid="{89530ED5-9AAF-49C9-97E8-E427C7742719}" name="Código" dataDxfId="1366">
      <calculatedColumnFormula>ROW()-9</calculatedColumnFormula>
    </tableColumn>
    <tableColumn id="10" xr3:uid="{403BA9C9-A46D-4F72-A56A-0F411153E1F7}" name="DATA" dataDxfId="1365"/>
    <tableColumn id="2" xr3:uid="{CA656DB3-1BB0-4B67-9D63-E8A9C405864C}" name="PRODUTO" dataDxfId="1364"/>
    <tableColumn id="3" xr3:uid="{2D6B0722-1BB3-4214-B94B-B7C895A97F5C}" name="REF" dataDxfId="1363">
      <calculatedColumnFormula>IFERROR(VLOOKUP(Tabela26[[#This Row],[PRODUTO]],CAD_PRODUTO!C:D,2,0),"")</calculatedColumnFormula>
    </tableColumn>
    <tableColumn id="4" xr3:uid="{9F574ADB-3079-4F20-B266-483CD1E6AECF}" name="MARCA" dataDxfId="1362">
      <calculatedColumnFormula>IFERROR(VLOOKUP(Tabela26[[#This Row],[PRODUTO]],CAD_PRODUTO!C:E,3,0),"")</calculatedColumnFormula>
    </tableColumn>
    <tableColumn id="5" xr3:uid="{4BE4BB47-F545-439F-85CA-18F940936288}" name="OS" dataDxfId="1361"/>
    <tableColumn id="6" xr3:uid="{A23B3A32-CC85-49C0-9293-03C3C0753F8E}" name="QTDE" dataDxfId="1360" dataCellStyle="Vírgula"/>
    <tableColumn id="7" xr3:uid="{F8A369ED-8BF8-40FE-A63C-8100E59F357E}" name="PILOTO" dataDxfId="1359"/>
    <tableColumn id="15" xr3:uid="{63BB96FC-AACD-4CF3-B72A-DBE73A429305}" name="DIAS PRODUÇÃO" dataDxfId="1358">
      <calculatedColumnFormula>IF(Tabela26[[#This Row],[DATA]]&lt;&gt;"",IF(Tabela26[[#This Row],[ENTREGA COMBINADA]]&lt;&gt;"",Tabela26[[#This Row],[ENTREGA COMBINADA]]-Tabela26[[#This Row],[DATA]],TODAY()-Tabela26[[#This Row],[DATA]]),"")</calculatedColumnFormula>
    </tableColumn>
    <tableColumn id="8" xr3:uid="{DB0A2CFC-FF12-4C2F-A8D6-543561DEBF13}" name="ENTREGA COMBINADA" dataDxfId="1357"/>
    <tableColumn id="9" xr3:uid="{6ACA5722-F4EA-4472-9FB8-8AE98B5A0E90}" name="ENTREGUE" dataDxfId="1356"/>
    <tableColumn id="17" xr3:uid="{566E4059-D3F5-40B7-AAC6-945680363547}" name="DIAS PARA ENTREGA" dataDxfId="1355">
      <calculatedColumnFormula>IF(Tabela26[[#This Row],[DATA]]&lt;&gt;"",IF(Tabela26[[#This Row],[ENTREGA COMBINADA]]&lt;&gt;"",IF(Tabela26[[#This Row],[ENTREGUE]]&lt;&gt;"",0,Tabela26[[#This Row],[ENTREGA COMBINADA]]-TODAY()),Tabela26[[#This Row],[DATA]]-TODAY()),"")</calculatedColumnFormula>
    </tableColumn>
    <tableColumn id="13" xr3:uid="{39A00869-F2B5-4281-A4C0-219C053FF1A5}" name="STATUS ENTREGA" dataDxfId="1354">
      <calculatedColumnFormula>IF(Tabela26[[#This Row],[DATA]]&lt;&gt;"",IF(Tabela26[[#This Row],[ENTREGA COMBINADA]]="","SEM DT COMBINADA",IF(Tabela26[[#This Row],[ENTREGUE]]="",IF(TODAY()&gt;Tabela26[[#This Row],[ENTREGA COMBINADA]],"EM ATRASO","EM PRODUÇÃO"),IF(Tabela26[[#This Row],[ENTREGA COMBINADA]]&lt;&gt;"",IF(Tabela26[[#This Row],[ENTREGUE]]=Tabela26[[#This Row],[ENTREGA COMBINADA]],"NO PRAZO",IF(Tabela26[[#This Row],[ENTREGUE]]&lt;Tabela26[[#This Row],[ENTREGA COMBINADA]],"ENTREGA ANTECIPADA",IF(Tabela26[[#This Row],[ENTREGUE]]&gt;Tabela26[[#This Row],[ENTREGA COMBINADA]],"EM ATRASO"))),"SEM DT ENTREGA"))),"")</calculatedColumnFormula>
    </tableColumn>
    <tableColumn id="12" xr3:uid="{7EFEEE01-4A15-4705-BCBC-3998A5625ED6}" name="FINALIZADO" dataDxfId="1353">
      <calculatedColumnFormula>IF(Tabela26[[#This Row],[DATA]]&lt;&gt;"",IF(AND(Tabela26[[#This Row],[ENTREGUE]]&lt;&gt;"",Tabela26[[#This Row],[PILOTO]]="OK"),"FINALIZADO","PENDENTE"),"")</calculatedColumnFormula>
    </tableColumn>
  </tableColumns>
  <tableStyleInfo name="Estilo de Tabela 1 2 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D212CD2-AF95-4B8E-9F99-0420E1F75122}" name="TB_COLABORADOR" displayName="TB_COLABORADOR" ref="A9:BP58" totalsRowShown="0" headerRowDxfId="1271" dataDxfId="1269" headerRowBorderDxfId="1270" tableBorderDxfId="1268" totalsRowBorderDxfId="1267">
  <autoFilter ref="A9:BP58" xr:uid="{5A5E7CC4-5703-4B82-B5E0-810F8B673818}"/>
  <tableColumns count="68">
    <tableColumn id="1" xr3:uid="{2B4DB9FE-13E1-44E9-9465-9057A7280644}" name="Código" dataDxfId="1266">
      <calculatedColumnFormula>ROW()-9</calculatedColumnFormula>
    </tableColumn>
    <tableColumn id="2" xr3:uid="{6372E266-69ED-4361-AC7E-9B28BFEE8548}" name="Nome Colaborador" dataDxfId="1265"/>
    <tableColumn id="35" xr3:uid="{6B9C4D5B-BFB5-4B2C-95DE-18E0A3AB5476}" name="Nome Pai" dataDxfId="1264"/>
    <tableColumn id="34" xr3:uid="{A8C6B632-0E2D-4BCD-BB59-9FA517E50D62}" name="Nome Mãe" dataDxfId="1263"/>
    <tableColumn id="3" xr3:uid="{5187D6DA-920E-4C2F-B4A5-BB83BBDD94DD}" name="Data Nascimento" dataDxfId="1262"/>
    <tableColumn id="70" xr3:uid="{0AAD4B66-31DA-4107-8CA0-BCEA7D03AC51}" name="DIA" dataDxfId="1261">
      <calculatedColumnFormula>TEXT(TB_COLABORADOR[[#This Row],[Data Nascimento]],"DD")</calculatedColumnFormula>
    </tableColumn>
    <tableColumn id="69" xr3:uid="{9F9399A8-A61E-4016-AED4-4261DBA61E02}" name="MÊS aniversário" dataDxfId="1260">
      <calculatedColumnFormula>UPPER(TEXT(TB_COLABORADOR[[#This Row],[Data Nascimento]],"mmmm"))</calculatedColumnFormula>
    </tableColumn>
    <tableColumn id="36" xr3:uid="{0472A2FD-A0F2-4DD2-80ED-BC6BFCAA80FC}" name="Idade" dataDxfId="1259">
      <calculatedColumnFormula>IFERROR(IF(TB_COLABORADOR[[#This Row],[Data Nascimento]]&lt;&gt;"",IF(TB_COLABORADOR[[#This Row],[Data Nascimento]]&gt;1,YEAR(TODAY())-YEAR(TB_COLABORADOR[[#This Row],[Data Nascimento]]),""),""),"")</calculatedColumnFormula>
    </tableColumn>
    <tableColumn id="4" xr3:uid="{C74FE070-3F1C-4B77-940C-89E9E3B6EE16}" name="Sexo" dataDxfId="1258"/>
    <tableColumn id="7" xr3:uid="{FB23A192-8BD3-4BAB-AB83-ECF784621770}" name="Local Nascimento" dataDxfId="1257"/>
    <tableColumn id="62" xr3:uid="{BC74CE2A-B8C1-4287-BCB0-6ED6FE442738}" name="UF" dataDxfId="1256"/>
    <tableColumn id="8" xr3:uid="{A8D59014-4D40-400E-9320-85A7D995F66E}" name="Estado Civil" dataDxfId="1255"/>
    <tableColumn id="9" xr3:uid="{98F2F2BA-620A-429C-8359-5914AAC21A0C}" name="CPF" dataDxfId="1254"/>
    <tableColumn id="10" xr3:uid="{E71BE69F-2711-455A-B297-C29EB7411F35}" name="RG" dataDxfId="1253"/>
    <tableColumn id="12" xr3:uid="{B3EBFA5B-446C-4F2D-8BFA-08E1E4402543}" name="CTPS" dataDxfId="1252"/>
    <tableColumn id="13" xr3:uid="{1E261F75-187C-4358-97CA-9935878B845F}" name="Serie" dataDxfId="1251"/>
    <tableColumn id="14" xr3:uid="{002DDAB7-6CDD-42D9-8619-AD8289734E60}" name="PIS" dataDxfId="1250"/>
    <tableColumn id="15" xr3:uid="{D3824339-9665-4319-BD99-5954F7E60ADC}" name="Endereço" dataDxfId="1249"/>
    <tableColumn id="37" xr3:uid="{A092604B-F242-4C2E-84A5-503B2809519F}" name="Bairro" dataDxfId="1248"/>
    <tableColumn id="16" xr3:uid="{1FC18E9B-8DBC-494F-9CFE-5E903E66BE75}" name="Cidade" dataDxfId="1247"/>
    <tableColumn id="17" xr3:uid="{060F9871-1455-49E1-A692-A7A6C68941A7}" name="Estado" dataDxfId="1246"/>
    <tableColumn id="18" xr3:uid="{8973393E-2C3E-4624-83CD-A3AE3DB41607}" name="CEP" dataDxfId="1245"/>
    <tableColumn id="5" xr3:uid="{19D21818-F4F4-4F29-9BD8-38E2FC07474C}" name="Telefone Fixo" dataDxfId="1244"/>
    <tableColumn id="19" xr3:uid="{03731D79-ED47-4373-AD64-1B5FB52917BD}" name="Telefone Celular" dataDxfId="1243"/>
    <tableColumn id="20" xr3:uid="{D70038DE-D310-46B2-B97C-3169913F101E}" name="Email" dataDxfId="1242"/>
    <tableColumn id="21" xr3:uid="{7394E1BF-E385-4124-84E8-80E6D7347391}" name="Escolariedade" dataDxfId="1241"/>
    <tableColumn id="11" xr3:uid="{7FB81F26-0924-47E8-9ECD-1FE88DC170AC}" name="Função" dataDxfId="1240"/>
    <tableColumn id="40" xr3:uid="{976A6616-6D7D-4BC8-ABCF-A8CA4485048A}" name="Setor" dataDxfId="1239">
      <calculatedColumnFormula>IF(TB_COLABORADOR[[#This Row],[Função]]&lt;&gt;"",VLOOKUP(TB_COLABORADOR[[#This Row],[Função]],TB_FUNCAO[[FUNÇÃO]:[SETOR]],3,0),"")</calculatedColumnFormula>
    </tableColumn>
    <tableColumn id="42" xr3:uid="{74A9D31A-9268-4959-9656-05652387BBFE}" name="Salário" dataDxfId="1238" dataCellStyle="Moeda"/>
    <tableColumn id="41" xr3:uid="{070136D8-2F36-422E-83DB-5A058C92A8F2}" name="Vlr Extenso" dataDxfId="1237">
      <calculatedColumnFormula>IF(TB_COLABORADOR[[#This Row],[Salário]]&lt;&gt;"",Extenso_Valor(TB_COLABORADOR[[#This Row],[Salário]]),"")</calculatedColumnFormula>
    </tableColumn>
    <tableColumn id="43" xr3:uid="{509D3B67-1A74-420D-93A5-4376E799AF9D}" name="Tipo Salario" dataDxfId="1236">
      <calculatedColumnFormula>IF(TB_COLABORADOR[[#This Row],[Função]]&lt;&gt;"",VLOOKUP(TB_COLABORADOR[[#This Row],[Função]],TB_FUNCAO[[FUNÇÃO]:[TIPO SALARIO]],6,0),"")</calculatedColumnFormula>
    </tableColumn>
    <tableColumn id="44" xr3:uid="{06E6100E-0F07-45E0-953B-D43C0FDC8EAE}" name="Forma Pagto" dataDxfId="1235"/>
    <tableColumn id="45" xr3:uid="{5386824A-41B5-4DE2-A3E4-2B128977A046}" name="Horário Trabalho" dataDxfId="1234"/>
    <tableColumn id="22" xr3:uid="{EA3D3C06-F0E8-4304-9053-4ABD4B783107}" name="Inicio Contrato" dataDxfId="1233"/>
    <tableColumn id="23" xr3:uid="{3611DF56-F607-46FF-B9E2-ACF9105DB2B0}" name="Experiencia" dataDxfId="1232"/>
    <tableColumn id="24" xr3:uid="{AF6D8008-7E6C-495A-82E8-CC009651BEE0}" name="Previsão Termino contrato" dataDxfId="1231">
      <calculatedColumnFormula>IFERROR(IF(TB_COLABORADOR[[#This Row],[Inicio Contrato]]&lt;&gt;"",TB_COLABORADOR[[#This Row],[Inicio Contrato]]+TB_COLABORADOR[[#This Row],[Experiencia]],""),"ERRO VERIFICAR")</calculatedColumnFormula>
    </tableColumn>
    <tableColumn id="25" xr3:uid="{BFF3AD2A-1DD4-4317-A2DA-C4D792AB1FEF}" name="Vence Experiencia" dataDxfId="1230">
      <calculatedColumnFormula>IFERROR(IF(TB_COLABORADOR[[#This Row],[Inicio Contrato]]&lt;&gt;"",TB_COLABORADOR[[#This Row],[Previsão Termino contrato]]-TODAY(),""),"ERRO VERIFICAR")</calculatedColumnFormula>
    </tableColumn>
    <tableColumn id="46" xr3:uid="{338618E4-BBD9-47B9-9515-44A06A20E440}" name="Status Experiencia" dataDxfId="1229">
      <calculatedColumnFormula>IFERROR(IF(TB_COLABORADOR[[#This Row],[Inicio Contrato]]&lt;&gt;"",IF(AND(TB_COLABORADOR[[#This Row],[Previsão Termino contrato]]-TODAY()&gt;0,TB_COLABORADOR[[#This Row],[Previsão Termino contrato]]-TODAY()&lt;7),"A VENCER",IF(TB_COLABORADOR[[#This Row],[Previsão Termino contrato]]&lt;TODAY(),"EXP. EXPIROU","EM EXPERIENCIA")),"SEM PRAZO"),"ERRO VERIFICAR")</calculatedColumnFormula>
    </tableColumn>
    <tableColumn id="26" xr3:uid="{7C271C4B-3168-4E3B-BC26-E8F5EC69FD38}" name="Termino contrato" dataDxfId="1228">
      <calculatedColumnFormula>IFERROR(IF(TB_COLABORADOR[[#This Row],[Data Demissão]]&lt;&gt;"","DISPENSADO",IF(TB_COLABORADOR[[#This Row],[Data Admissão]]&lt;&gt;"","CONTRATADO",IF(TB_COLABORADOR[[#This Row],[Inicio Contrato]]&lt;&gt;"",IF(TODAY()&lt;TB_COLABORADOR[[#This Row],[Previsão Termino contrato]],"CONTRATO EXPERIENCIA",IF(TB_COLABORADOR[[#This Row],[Experiencia]]&gt;=TB_COLABORADOR[[#This Row],[Vence Experiencia]],"VENCEU EXP."&amp;TB_COLABORADOR[[#This Row],[Experiencia]]&amp;" DIAS À "&amp;ABS(TB_COLABORADOR[[#This Row],[Vence Experiencia]])&amp;" DIAS","SEM PAZO")),"SEM PAZO"))),"ERRO VERIFICAR")</calculatedColumnFormula>
    </tableColumn>
    <tableColumn id="27" xr3:uid="{6972CCA7-74D5-4757-9F19-7ACB19538E3F}" name="Data Admissão" dataDxfId="1227"/>
    <tableColumn id="28" xr3:uid="{92E37BAD-AA47-4EBE-8FC5-576330A0E09F}" name="Data Demissão" dataDxfId="1226"/>
    <tableColumn id="29" xr3:uid="{F44D88AC-9AB7-430B-BCA1-68ED62F05B64}" name="STATUS" dataDxfId="1225">
      <calculatedColumnFormula>IFERROR(IF(TB_COLABORADOR[[#This Row],[Data Demissão]]&lt;&gt;"","DISPENSADO",IF(TB_COLABORADOR[[#This Row],[Afastado]]&lt;&gt;"","AFASTADO",IF(TB_COLABORADOR[[#This Row],[Data Admissão]]&lt;&gt;"",IF(TB_COLABORADOR[[#This Row],[Data Demissão]]&lt;&gt;"","DESATIVO","ATIVO"),IF(TB_COLABORADOR[[#This Row],[Inicio Contrato]]&lt;&gt;"","EM EXPERIÊNCIA","SEM DATA ADMISSIONAL")))),"ERRO VERIFICAR")</calculatedColumnFormula>
    </tableColumn>
    <tableColumn id="30" xr3:uid="{6EEED374-D49C-4B98-9D85-E7F22CB32D93}" name="Data Exame" dataDxfId="1224"/>
    <tableColumn id="38" xr3:uid="{A66C5105-56C1-4662-B118-651BA507C112}" name="Exame Concluido" dataDxfId="1223"/>
    <tableColumn id="31" xr3:uid="{3A6123BD-903F-429C-8C8F-8AD4FE4001D5}" name="Dias para Periodico" dataDxfId="1222"/>
    <tableColumn id="32" xr3:uid="{9F78A747-A78D-4F9E-8403-B2B67EAC82A5}" name="Proximo Exame Em" dataDxfId="1221">
      <calculatedColumnFormula>IFERROR(IF(TB_COLABORADOR[[#This Row],[Data Exame]]&lt;&gt;"",TB_COLABORADOR[[#This Row],[Data Exame]]+TB_COLABORADOR[[#This Row],[Dias para Periodico]],"SEM EXAME ADMISSIONAL"),"VERIFICAR DATA")</calculatedColumnFormula>
    </tableColumn>
    <tableColumn id="39" xr3:uid="{769454FE-90F6-4629-8751-6BABD056ED15}" name="Dias aviso" dataDxfId="1220"/>
    <tableColumn id="33" xr3:uid="{ACB3EE28-EC51-4326-8DF0-744CB9814AE3}" name="Status Exame" dataDxfId="1219">
      <calculatedColumnFormula>IFERROR(IF(TB_COLABORADOR[[#This Row],[Data Exame]]&lt;&gt;"",IF(TB_COLABORADOR[[#This Row],[Exame Concluido]]&lt;&gt;"",IF(TB_COLABORADOR[[#This Row],[Exame Concluido]]="NÃO","EXAME NÃO CONCLUIDO",IF(AT10&lt;=TODAY(),"FAZER EXAME","EXAME EM DIA")),"CONCLUIR EXAME"),"SEM DATA EXAME"),"ERRO VERIFICAR")</calculatedColumnFormula>
    </tableColumn>
    <tableColumn id="64" xr3:uid="{EA0F8AF5-3D2B-49D8-B72F-30122CBDA1B6}" name="Afastado" dataDxfId="1218"/>
    <tableColumn id="67" xr3:uid="{B7AD235A-F1B0-46EC-8D89-28CC47906B5F}" name="Vale Transporte" dataDxfId="1217"/>
    <tableColumn id="66" xr3:uid="{C49848EE-5794-47F3-9512-5A996DBADC7F}" name="EPI" dataDxfId="1216">
      <calculatedColumnFormula>IFERROR(VLOOKUP(TB_COLABORADOR[[#This Row],[Função]],TB_FUNCAO[[FUNÇÃO]:[USO EPI]],8,0),"")</calculatedColumnFormula>
    </tableColumn>
    <tableColumn id="65" xr3:uid="{3E9690A3-32F8-4A3B-9B0B-F1904568F468}" name="Chave Armario" dataDxfId="1215"/>
    <tableColumn id="68" xr3:uid="{8F1B9AC1-09E2-4DF6-8BE0-B1D7013EF7CB}" name="Nº Armário" dataDxfId="1214"/>
    <tableColumn id="47" xr3:uid="{214A30E8-DB63-40C9-AE60-5C995B8102FD}" name="Beneficiario 1" dataDxfId="1213"/>
    <tableColumn id="48" xr3:uid="{81378F8E-0DD0-4837-878B-0316B2C4ED9E}" name="Data Nascimento B1" dataDxfId="1212"/>
    <tableColumn id="49" xr3:uid="{E38A54C8-3328-4DFE-81AD-C761E298EC8C}" name="Grau Benificiario 1" dataDxfId="1211"/>
    <tableColumn id="50" xr3:uid="{C12B7F9C-A3D5-4DC5-AB5B-E60BCA98438D}" name="Beneficiario 2" dataDxfId="1210"/>
    <tableColumn id="51" xr3:uid="{CDEF6B5B-1494-4F3F-A267-22551C8CD760}" name="Data Nascimento B2" dataDxfId="1209"/>
    <tableColumn id="52" xr3:uid="{8F127DAC-C2A6-4D3A-BEFE-27DDBE0779F4}" name="Grau Benificiario 2" dataDxfId="1208"/>
    <tableColumn id="53" xr3:uid="{4AB4BF2C-12AD-433F-A1FC-DE7B7D29043E}" name="Beneficiario 3" dataDxfId="1207"/>
    <tableColumn id="54" xr3:uid="{4F5A9753-3F2D-4729-92FE-A588D040EA28}" name="Data Nascimento B3" dataDxfId="1206"/>
    <tableColumn id="55" xr3:uid="{9EDD1D4C-A7EF-43BB-8AA3-062A00048675}" name="Grau Benificiario 3" dataDxfId="1205"/>
    <tableColumn id="56" xr3:uid="{E0CE6EAC-8DD0-48B1-B97A-B1F4328634A9}" name="Beneficiario 4" dataDxfId="1204"/>
    <tableColumn id="57" xr3:uid="{98109DC5-CFE8-4DA2-92BC-13D5BB078521}" name="Data Nascimento B4" dataDxfId="1203"/>
    <tableColumn id="58" xr3:uid="{F3C75084-774D-41FB-930E-B79541C1EE56}" name="Grau Benificiario 4" dataDxfId="1202"/>
    <tableColumn id="59" xr3:uid="{03B43145-3DEF-4771-8A83-D80EF64FE311}" name="Beneficiario 5" dataDxfId="1201"/>
    <tableColumn id="60" xr3:uid="{D1DC4744-1A2E-4B3F-9A31-4279CC595273}" name="Data Nascimento B5" dataDxfId="1200"/>
    <tableColumn id="61" xr3:uid="{90DABF6B-BAAB-489F-B55E-0F73CDF6ACF8}" name="Grau Benificiario 5" dataDxfId="1199"/>
  </tableColumns>
  <tableStyleInfo name="Estilo de Tabela 1 2 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93043F2-7D40-4B5E-90CE-1C30C46E6CF3}" name="TB_FUNCAO" displayName="TB_FUNCAO" ref="A9:Y21" totalsRowShown="0" headerRowDxfId="1198" dataDxfId="1197" tableBorderDxfId="1196">
  <autoFilter ref="A9:Y21" xr:uid="{7FC3AD43-D0F7-47C9-9884-51569D2FC6F7}"/>
  <sortState xmlns:xlrd2="http://schemas.microsoft.com/office/spreadsheetml/2017/richdata2" ref="A10:Y19">
    <sortCondition ref="C10:C19"/>
  </sortState>
  <tableColumns count="25">
    <tableColumn id="1" xr3:uid="{2CD9F27C-F9A2-4A1F-A501-07BD4E325F7C}" name="ID FUNCÃO" dataDxfId="1195">
      <calculatedColumnFormula>ROW()-9</calculatedColumnFormula>
    </tableColumn>
    <tableColumn id="2" xr3:uid="{64FAA5B7-9B00-4719-A961-B9570A55CB52}" name="CBO" dataDxfId="1194"/>
    <tableColumn id="3" xr3:uid="{57DC1277-B609-4E3E-9BC1-DAE262F9E5BF}" name="FUNÇÃO" dataDxfId="1193"/>
    <tableColumn id="4" xr3:uid="{2722F56D-0E8B-4634-BE4D-8DDCB43AA179}" name="DESCRIÇÃO" dataDxfId="1192"/>
    <tableColumn id="5" xr3:uid="{ACF42527-C2E8-48C5-8B2E-6B63CA14234F}" name="SETOR" dataDxfId="1191"/>
    <tableColumn id="6" xr3:uid="{CB4D1BBF-38C1-4B09-8CAE-26C4E33D2941}" name="SALARIO FUNÇÃO" dataDxfId="1190" dataCellStyle="Moeda"/>
    <tableColumn id="7" xr3:uid="{65ED3A5E-254D-4370-846C-FE3986CE234B}" name="VALOR POR EXTENSO" dataDxfId="1189">
      <calculatedColumnFormula>Extenso_Valor((TB_FUNCAO[[#This Row],[SALARIO FUNÇÃO]]))</calculatedColumnFormula>
    </tableColumn>
    <tableColumn id="8" xr3:uid="{61064E82-8FCF-4C76-B592-5192D53EE189}" name="TIPO SALARIO" dataDxfId="1188"/>
    <tableColumn id="24" xr3:uid="{AF25A71C-82FD-48C7-BF57-41936AE317AF}" name="HORARIO" dataDxfId="1187"/>
    <tableColumn id="25" xr3:uid="{F3C85C10-8E76-4D51-90E9-6593A7019AC8}" name="USO EPI" dataDxfId="1186"/>
    <tableColumn id="9" xr3:uid="{1439DD90-B878-4CDD-B1ED-547C10B0A972}" name="EPI" dataDxfId="1185"/>
    <tableColumn id="10" xr3:uid="{86346FE1-B1C8-4C99-AE2B-00CB0ED5556B}" name="EPI2" dataDxfId="1184"/>
    <tableColumn id="11" xr3:uid="{C0B42D6F-7076-4A6B-800A-A8A5C3CD5442}" name="EPI3" dataDxfId="1183"/>
    <tableColumn id="12" xr3:uid="{07FD3FD1-2235-4C22-B1D4-5BE52ED4A19B}" name="EPI4" dataDxfId="1182"/>
    <tableColumn id="13" xr3:uid="{A845844B-BED9-4C89-9C5F-00704D14A072}" name="EPI5" dataDxfId="1181"/>
    <tableColumn id="14" xr3:uid="{58528E96-440B-4167-8F4F-36BB38147A4E}" name="EPI6" dataDxfId="1180"/>
    <tableColumn id="15" xr3:uid="{E0BDC6FB-D98D-4B8F-B303-62ED2EFAD1F6}" name="EPI7" dataDxfId="1179"/>
    <tableColumn id="16" xr3:uid="{8B5C250A-67F0-4884-93D8-636E5189A6A8}" name="EPI8" dataDxfId="1178"/>
    <tableColumn id="17" xr3:uid="{0D0A07B5-7A0E-4637-86E6-EA5336D73965}" name="EPI9" dataDxfId="1177"/>
    <tableColumn id="18" xr3:uid="{37F8ACD1-DC05-41D8-9CC8-DEF24B6F9EB4}" name="EPI10" dataDxfId="1176"/>
    <tableColumn id="19" xr3:uid="{8FA125A9-14E1-45BD-8A96-783AB9CA0B77}" name="EPI11" dataDxfId="1175"/>
    <tableColumn id="20" xr3:uid="{FEC19D69-9F9C-40B1-B4F8-3EC50DCA734A}" name="EPI12" dataDxfId="1174"/>
    <tableColumn id="21" xr3:uid="{C4E2E196-8FF7-418E-ACD9-F830F1FA2DD3}" name="EPI13" dataDxfId="1173"/>
    <tableColumn id="22" xr3:uid="{751E93DC-4992-4874-A89F-394C2C05B833}" name="EPI14" dataDxfId="1172"/>
    <tableColumn id="23" xr3:uid="{2037C278-FBA7-4D1A-93FE-EC69C04FBE8F}" name="EPI15" dataDxfId="1171"/>
  </tableColumns>
  <tableStyleInfo name="Estilo de Tabela 1 2 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645722E4-411E-4612-BEFF-2DAB0582650E}" name="TB_FORNECEDOR" displayName="TB_FORNECEDOR" ref="A9:O12" totalsRowShown="0" headerRowDxfId="1168" dataDxfId="1166" headerRowBorderDxfId="1167" tableBorderDxfId="1165" totalsRowBorderDxfId="1164">
  <autoFilter ref="A9:O12" xr:uid="{8A88A16C-1924-4848-9F05-A43464A6A7AC}"/>
  <tableColumns count="15">
    <tableColumn id="1" xr3:uid="{3A06FA9D-FA9E-48EF-B96C-7C32970970FB}" name="Registro" dataDxfId="1163">
      <calculatedColumnFormula>ROW()-9</calculatedColumnFormula>
    </tableColumn>
    <tableColumn id="2" xr3:uid="{9E4DF5EA-25B7-42C4-B61C-BCE992A14748}" name="Data Cadastro" dataDxfId="1162"/>
    <tableColumn id="3" xr3:uid="{A4A4D2B3-BA6C-462B-8A7D-48756397FA34}" name="CNPJ" dataDxfId="1161"/>
    <tableColumn id="11" xr3:uid="{F8F25FE5-2E52-40A0-840C-35E9FD335DD7}" name="CPF" dataDxfId="1160"/>
    <tableColumn id="14" xr3:uid="{CFF1FA02-5081-4651-AC49-3C40D2A100F9}" name="Tipo Fornec" dataDxfId="1159">
      <calculatedColumnFormula>IF(TB_FORNECEDOR[[#This Row],[CNPJ]]&lt;&gt;"","P.J",IF(TB_FORNECEDOR[[#This Row],[CPF]]&lt;&gt;"","P.F","SEM REGISTRO"))</calculatedColumnFormula>
    </tableColumn>
    <tableColumn id="4" xr3:uid="{07D28828-BD97-4177-9980-AB69989286DC}" name="FORNECEDOR" dataDxfId="1158"/>
    <tableColumn id="13" xr3:uid="{5F46A7D5-1463-4108-9034-C1294D5042D4}" name="TELEFONE FIXO" dataDxfId="1157"/>
    <tableColumn id="12" xr3:uid="{AED25BCD-7CE3-49D2-8532-275A670FAF21}" name="CELULAR" dataDxfId="1156"/>
    <tableColumn id="15" xr3:uid="{685E38E3-B91E-48FB-977E-8A84AC6ABE4E}" name="E-mail " dataDxfId="1155"/>
    <tableColumn id="5" xr3:uid="{6F7ECAAB-7C0A-4E1C-8398-9A7C83C1547C}" name="Endereço" dataDxfId="1154"/>
    <tableColumn id="6" xr3:uid="{6D855CE2-F98D-4231-8F27-E81A09D865CD}" name="Numero Compl" dataDxfId="1153"/>
    <tableColumn id="7" xr3:uid="{7A039BAD-D39C-4B12-B84C-3FC58F630E37}" name="Bairro " dataDxfId="1152"/>
    <tableColumn id="8" xr3:uid="{9B25BA2B-15DC-4891-8830-809DF14E4DFC}" name="Cidade" dataDxfId="1151"/>
    <tableColumn id="9" xr3:uid="{93DE649B-922E-434D-AC38-D4FD40BA74A7}" name="UF" dataDxfId="1150"/>
    <tableColumn id="10" xr3:uid="{7941730A-7711-4DDC-8882-60866ADEA78D}" name="STATUS CLIENTE" dataDxfId="1149"/>
  </tableColumns>
  <tableStyleInfo name="Estilo de Tabela 1 2 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16BC8AAB-49E1-4CCB-BD62-C18F866C76B1}" name="TB_CLIENTE" displayName="TB_CLIENTE" ref="A9:O12" totalsRowShown="0" headerRowDxfId="1146" dataDxfId="1144" headerRowBorderDxfId="1145" tableBorderDxfId="1143" totalsRowBorderDxfId="1142">
  <autoFilter ref="A9:O12" xr:uid="{2817B82C-C942-4DBA-AA72-FB5628527304}"/>
  <tableColumns count="15">
    <tableColumn id="1" xr3:uid="{9AF87D30-F8A2-48FB-B86A-6F1F320809CC}" name="Registro" dataDxfId="1141">
      <calculatedColumnFormula>ROW()-9</calculatedColumnFormula>
    </tableColumn>
    <tableColumn id="2" xr3:uid="{AF76D7F1-472E-4999-A087-81E7A9AAB9F6}" name="Data Cadastro" dataDxfId="1140"/>
    <tableColumn id="3" xr3:uid="{6E6D265B-772E-47C4-8CE1-49C1E5B9E592}" name="CNPJ" dataDxfId="1139"/>
    <tableColumn id="11" xr3:uid="{F29B5E8A-FCC4-48DC-9A36-E49889A68575}" name="CPF" dataDxfId="1138"/>
    <tableColumn id="15" xr3:uid="{52110B8A-1F4E-4315-AA48-68106785939E}" name="Tipo Fornecedor" dataDxfId="1137">
      <calculatedColumnFormula>IF(TB_CLIENTE[[#This Row],[CNPJ]]&lt;&gt;"","P.J",IF(TB_CLIENTE[[#This Row],[CPF]]&lt;&gt;"","P.F","Sem Registro"))</calculatedColumnFormula>
    </tableColumn>
    <tableColumn id="4" xr3:uid="{E83D8F57-BDE0-4179-8691-275A2715362E}" name="Cliente" dataDxfId="1136"/>
    <tableColumn id="13" xr3:uid="{7CC06E02-4B24-4F38-B05C-01662323892A}" name="TELEFONE FIXO" dataDxfId="1135"/>
    <tableColumn id="12" xr3:uid="{6338A722-D03C-4135-8C9C-E91D9C65A45D}" name="CELULAR" dataDxfId="1134"/>
    <tableColumn id="14" xr3:uid="{38B03AC8-D5E6-4FB1-A258-3CCB45C59FAA}" name="E-mail" dataDxfId="1133"/>
    <tableColumn id="5" xr3:uid="{9FA57ADF-224E-4196-91CD-B0A49AC34120}" name="Endereço" dataDxfId="1132"/>
    <tableColumn id="6" xr3:uid="{A501B113-EDC1-4594-9B6F-0AACAC4FDA44}" name="Numero Compl" dataDxfId="1131"/>
    <tableColumn id="7" xr3:uid="{82B11208-F066-4888-81DC-856B45C8D495}" name="Bairro " dataDxfId="1130"/>
    <tableColumn id="8" xr3:uid="{46C41AF6-CD67-40A6-9109-938CC943680A}" name="Cidade" dataDxfId="1129"/>
    <tableColumn id="9" xr3:uid="{52F0D183-CBFA-4E58-9210-B52D7B34F767}" name="UF" dataDxfId="1128"/>
    <tableColumn id="10" xr3:uid="{3A25942E-1D8C-45D0-BB29-F687814F769E}" name="STATUS CLIENTE" dataDxfId="1127"/>
  </tableColumns>
  <tableStyleInfo name="Estilo de Tabela 1 2 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3E38C7E4-42FC-43A1-A362-D86BEA1D53F5}" name="Cad_despesas" displayName="Cad_despesas" ref="B9:F89" totalsRowShown="0" headerRowDxfId="1126" dataDxfId="1124" headerRowBorderDxfId="1125" tableBorderDxfId="1123" totalsRowBorderDxfId="1122">
  <autoFilter ref="B9:F89" xr:uid="{6B557CD9-2157-494F-84E2-A2FF3AAEFE75}"/>
  <sortState xmlns:xlrd2="http://schemas.microsoft.com/office/spreadsheetml/2017/richdata2" ref="B10:F87">
    <sortCondition ref="D9:D87"/>
  </sortState>
  <tableColumns count="5">
    <tableColumn id="27" xr3:uid="{32E5983B-3274-4752-AD21-E3C31EC69CA5}" name="Registro" dataDxfId="1121" totalsRowDxfId="1120">
      <calculatedColumnFormula>ROW()-9</calculatedColumnFormula>
    </tableColumn>
    <tableColumn id="18" xr3:uid="{DC0C4004-4477-428E-A517-E508A2258136}" name="Data Cadastro" dataDxfId="1119" totalsRowDxfId="1118"/>
    <tableColumn id="17" xr3:uid="{15163A50-8063-4EF7-A279-8FC2409203EB}" name="Conta Contabil" dataDxfId="1117" totalsRowDxfId="1116"/>
    <tableColumn id="8" xr3:uid="{0D04E773-4A7F-445E-9F92-92F121AD456E}" name="Classificação" dataDxfId="1115" totalsRowDxfId="1114"/>
    <tableColumn id="10" xr3:uid="{F029C220-37C8-4AA4-9BE1-875AFA52C353}" name="Descrição Despesas" dataDxfId="1113" totalsRowDxfId="1112"/>
  </tableColumns>
  <tableStyleInfo name="Estilo de Tabela 1 2 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7FB25874-2512-48FF-B3DD-17ED751F91A9}" name="Tabela25" displayName="Tabela25" ref="A9:T21" totalsRowShown="0" headerRowDxfId="510" dataDxfId="509">
  <autoFilter ref="A9:T21" xr:uid="{38BE1CDA-0413-42AD-AB73-C0B082C19FF2}"/>
  <tableColumns count="20">
    <tableColumn id="1" xr3:uid="{ADDDD227-CA9D-4DD5-8F89-4ACF9807BBA2}" name="Registro" dataDxfId="508">
      <calculatedColumnFormula>ROW()-9</calculatedColumnFormula>
    </tableColumn>
    <tableColumn id="2" xr3:uid="{22338E63-A558-43AA-AFD2-D59D9CBC75A8}" name="Data" dataDxfId="507"/>
    <tableColumn id="3" xr3:uid="{C481060F-5C72-40E3-985F-6978C816606B}" name="Prazo" dataDxfId="506" dataCellStyle="Vírgula">
      <calculatedColumnFormula>IF(Tabela25[[#This Row],[Data]]&lt;&gt;"",IFERROR(H10-B10,""),"")</calculatedColumnFormula>
    </tableColumn>
    <tableColumn id="4" xr3:uid="{B093D9E4-93D3-41AE-B519-44EE5D0DC670}" name="Mês" dataDxfId="505" dataCellStyle="Vírgula">
      <calculatedColumnFormula>IF(Tabela25[[#This Row],[Data]]&lt;&gt;"",TEXT(Tabela25[[#This Row],[Data]],"mm"),"")</calculatedColumnFormula>
    </tableColumn>
    <tableColumn id="5" xr3:uid="{B046244A-5F4B-47D8-BA18-E43D16FABEEF}" name="Mês Nome" dataDxfId="504" dataCellStyle="Vírgula">
      <calculatedColumnFormula>IF(Tabela25[[#This Row],[Data]]&lt;&gt;"",UPPER(TEXT(Tabela25[[#This Row],[Data]],"mmmm")),"")</calculatedColumnFormula>
    </tableColumn>
    <tableColumn id="6" xr3:uid="{C82B29D2-2584-4A33-9826-C38E95523A64}" name="Ano" dataDxfId="503" dataCellStyle="Vírgula">
      <calculatedColumnFormula>IF(Tabela25[[#This Row],[Data]]&lt;&gt;"",TEXT(Tabela25[[#This Row],[Data]],"aaaa"),"")</calculatedColumnFormula>
    </tableColumn>
    <tableColumn id="7" xr3:uid="{441F4F06-BE24-4B86-8EE1-5722E8570D35}" name="MÊS/ANO" dataDxfId="502" dataCellStyle="Vírgula">
      <calculatedColumnFormula>Tabela25[[#This Row],[Mês Nome]]&amp;Tabela25[[#This Row],[Ano]]</calculatedColumnFormula>
    </tableColumn>
    <tableColumn id="8" xr3:uid="{5217B582-8E11-483F-978D-2489E5931E17}" name="Data de Vencimento" dataDxfId="501">
      <calculatedColumnFormula>Tabela25[[#This Row],[Data]]+30</calculatedColumnFormula>
    </tableColumn>
    <tableColumn id="9" xr3:uid="{AFF6B669-835B-4C58-BE60-06C460914794}" name="NOTA FISCAL" dataDxfId="500"/>
    <tableColumn id="10" xr3:uid="{E733F7B2-BFE2-4C7A-A8E3-D95D31EDE71F}" name="STATUS NOTA" dataDxfId="499" dataCellStyle="Vírgula"/>
    <tableColumn id="11" xr3:uid="{6FF79F3F-F6C3-4E4A-B27B-69661B719A11}" name="CNPJ/CPF" dataDxfId="498">
      <calculatedColumnFormula>IFERROR(IF(INDEX(TB_CLIENTE[[#All],[Tipo Fornecedor]],MATCH(Tabela25[[#This Row],[CLIENTE]],TB_CLIENTE[[#All],[Cliente]],0))="P.J",INDEX(TB_CLIENTE[[#All],[CNPJ]],MATCH(Tabela25[[#This Row],[CLIENTE]],TB_CLIENTE[[#All],[Cliente]],0)),IF(INDEX(TB_CLIENTE[[#All],[Tipo Fornecedor]],MATCH(Tabela25[[#This Row],[CLIENTE]],TB_CLIENTE[[#All],[Cliente]],0))="P.F",INDEX(TB_CLIENTE[[#All],[CPF]],MATCH(Tabela25[[#This Row],[CLIENTE]],TB_CLIENTE[[#All],[Cliente]],0)))),"")</calculatedColumnFormula>
    </tableColumn>
    <tableColumn id="12" xr3:uid="{29A719FB-8AA2-486A-8858-D17E6582E1B2}" name="CLIENTE" dataDxfId="497" dataCellStyle="Vírgula"/>
    <tableColumn id="13" xr3:uid="{501ABFE7-8C6B-4F49-A01E-4CB3934AFE39}" name="Valor" dataDxfId="496" dataCellStyle="Moeda"/>
    <tableColumn id="14" xr3:uid="{3CB1C0FB-81A6-4540-B89A-30C2D465F369}" name="ISS" dataDxfId="495"/>
    <tableColumn id="15" xr3:uid="{7666558F-79B5-4675-8CF6-F63BCD7FB6C9}" name="ICMS" dataDxfId="494"/>
    <tableColumn id="16" xr3:uid="{3C9D9A97-D1B2-4998-A434-44DD759C2213}" name="Valor Liquido" dataDxfId="493" dataCellStyle="Moeda">
      <calculatedColumnFormula>IF(Tabela25[[#This Row],[Valor]]&lt;&gt;"",Tabela25[[#This Row],[Valor]]*(1-IF(Tabela25[[#This Row],[ISS]]&lt;&gt;"",Tabela25[[#This Row],[ISS]]+IF(Tabela25[[#This Row],[ICMS]]&lt;&gt;"",Tabela25[[#This Row],[ICMS]],0),IF(Tabela25[[#This Row],[ICMS]]&lt;&gt;"",Tabela25[[#This Row],[ICMS]],0))),"")</calculatedColumnFormula>
    </tableColumn>
    <tableColumn id="17" xr3:uid="{D50EA832-096B-49E9-BAA4-4518F6320976}" name="Data Recebimento" dataDxfId="492"/>
    <tableColumn id="18" xr3:uid="{805BEDCE-8D34-4F21-B274-7914E643828E}" name="CONDIÇÃO" dataDxfId="491">
      <calculatedColumnFormula>IF(Tabela25[[#This Row],[Data de Vencimento]]&lt;&gt;"",IF(Tabela25[[#This Row],[STATUS NOTA]]="CANCELADA","CANCELADA",IF(Q10&lt;&gt;"","RECEBIDO","A RECEBER")),"")</calculatedColumnFormula>
    </tableColumn>
    <tableColumn id="19" xr3:uid="{5189F8A1-EBA1-4434-8447-3878BDB33761}" name="I" dataDxfId="490">
      <calculatedColumnFormula>IF(Tabela25[[#This Row],[Data Recebimento]]="",0,IF(Q10&gt;H10,1,IF(Q10=H10,2,3)))</calculatedColumnFormula>
    </tableColumn>
    <tableColumn id="20" xr3:uid="{A3058276-57F2-41E6-923C-81DD5954E330}" name="status prazo" dataDxfId="489">
      <calculatedColumnFormula>IF(Tabela25[[#This Row],[Data de Vencimento]]&lt;&gt;"",IF(Tabela25[[#This Row],[STATUS NOTA]]="CANCELADA","CANCELADA",IF(Tabela25[[#This Row],[Data Recebimento]]="",IF(Tabela25[[#This Row],[Data de Vencimento]]&lt;=TODAY(),"ATRASADO",IF(Tabela25[[#This Row],[Data Recebimento]]="","NÃO RECEBIDO",IF(Q10&lt;H10,"ANTECIPADO",IF(Q10=H10,"NO PRAZO","EM ATRASO")))),IF(Q10&lt;H10,"ANTECIPADO",IF(Q10=H10,"NO PRAZO","EM ATRASO")))),"")</calculatedColumnFormula>
    </tableColumn>
  </tableColumns>
  <tableStyleInfo name="Estilo de Tabela 1 2 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E5C0D58-8370-42B2-AC7C-290CB1FC17D4}" name="Tabela1" displayName="Tabela1" ref="A9:S21" totalsRowShown="0" headerRowDxfId="481" dataDxfId="479" headerRowBorderDxfId="480" tableBorderDxfId="478">
  <autoFilter ref="A9:S21" xr:uid="{CC11EE7C-6A8F-43DE-8487-07C91D68F847}"/>
  <tableColumns count="19">
    <tableColumn id="1" xr3:uid="{0BA761A9-B460-4C19-A772-66265E118293}" name="Registro" dataDxfId="477">
      <calculatedColumnFormula>ROW()-9</calculatedColumnFormula>
    </tableColumn>
    <tableColumn id="2" xr3:uid="{4F1AAA3E-64EA-401B-A41C-5DA3124EB16F}" name="Data da Compra" dataDxfId="476"/>
    <tableColumn id="4" xr3:uid="{7198E90E-3B85-4CDD-B4D4-C14F3D9442A8}" name="Prazo" dataDxfId="475" dataCellStyle="Vírgula">
      <calculatedColumnFormula>IF(Tabela1[[#This Row],[Data da Compra]]&lt;&gt;"",IFERROR(Tabela1[[#This Row],[Data de Vencimento]]-Tabela1[[#This Row],[Data da Compra]],""),"")</calculatedColumnFormula>
    </tableColumn>
    <tableColumn id="5" xr3:uid="{C542E437-2654-465A-A2A9-7D5D160E4831}" name="Mês" dataDxfId="474" dataCellStyle="Vírgula">
      <calculatedColumnFormula>IF(Tabela1[[#This Row],[Data da Compra]]&lt;&gt;"",TEXT(Tabela1[[#This Row],[Data da Compra]],"mm"),"")</calculatedColumnFormula>
    </tableColumn>
    <tableColumn id="6" xr3:uid="{BD1B014C-25B6-4B20-97DC-9EE590191E70}" name="Mês Nome" dataDxfId="473" dataCellStyle="Vírgula">
      <calculatedColumnFormula>IF(Tabela1[[#This Row],[Data da Compra]]&lt;&gt;"",UPPER(TEXT(Tabela1[[#This Row],[Data da Compra]],"mmmm")),"")</calculatedColumnFormula>
    </tableColumn>
    <tableColumn id="7" xr3:uid="{66E3F282-56DF-45DB-B96E-ABAB2DECBCE4}" name="Ano" dataDxfId="472" dataCellStyle="Vírgula">
      <calculatedColumnFormula>IF(Tabela1[[#This Row],[Data da Compra]]&lt;&gt;"",IFERROR(TEXT(Tabela1[[#This Row],[Data da Compra]],"aaaa"),),"")</calculatedColumnFormula>
    </tableColumn>
    <tableColumn id="8" xr3:uid="{E2B6B0DA-03B4-45EA-BA6E-671EADBD283F}" name="Data de Vencimento" dataDxfId="471"/>
    <tableColumn id="9" xr3:uid="{9EFEEAE1-263C-4DF6-88AD-F109ABCAACD5}" name="Nota Fiscal" dataDxfId="470"/>
    <tableColumn id="10" xr3:uid="{39CBB391-7D12-4FE2-8938-3F9C6DDCA751}" name="CNPJ/CPF" dataDxfId="469">
      <calculatedColumnFormula>IFERROR(IF(INDEX(TB_FORNECEDOR[[#All],[Tipo Fornec]],MATCH(Tabela1[[#This Row],[Fornecedor]],TB_FORNECEDOR[[#All],[FORNECEDOR]],0))="P.J",INDEX(TB_FORNECEDOR[[#All],[CNPJ]],MATCH(Tabela1[[#This Row],[Fornecedor]],TB_FORNECEDOR[[#All],[FORNECEDOR]],0)),IF(INDEX(TB_FORNECEDOR[[#All],[Tipo Fornec]],MATCH(Tabela1[[#This Row],[Fornecedor]],TB_FORNECEDOR[[#All],[FORNECEDOR]],0))="P.F",INDEX(TB_FORNECEDOR[[#All],[CPF]],MATCH(Tabela1[[#This Row],[Fornecedor]],TB_FORNECEDOR[[#All],[FORNECEDOR]],0)))),"")</calculatedColumnFormula>
    </tableColumn>
    <tableColumn id="11" xr3:uid="{CFD436DC-602C-4B60-805C-4F57ED7C9448}" name="Fornecedor" dataDxfId="468"/>
    <tableColumn id="12" xr3:uid="{EB2EC6E1-C6A6-4B36-ADC9-419C36423AD1}" name="Valor" dataDxfId="467" dataCellStyle="Vírgula"/>
    <tableColumn id="14" xr3:uid="{BA71E91B-C105-4EB0-95A0-E415CC3B5B40}" name="Tipo de Pagamento" dataDxfId="466"/>
    <tableColumn id="15" xr3:uid="{3658F339-5D80-4A5B-AA44-6050E0C058C5}" name="Data do Pagamento" dataDxfId="465"/>
    <tableColumn id="16" xr3:uid="{718BCE10-A935-4023-B63C-C2A5F1B4149D}" name="Classificação" dataDxfId="464" dataCellStyle="Vírgula">
      <calculatedColumnFormula>IFERROR(INDEX(Cad_despesas[Classificação],MATCH(Tabela1[[#This Row],[Conta Contabil]],Cad_despesas[Descrição Despesas],0)),"")</calculatedColumnFormula>
    </tableColumn>
    <tableColumn id="17" xr3:uid="{49835DF8-C6FE-4458-9CD2-EA571E93F4AC}" name="Conta Contabil" dataDxfId="463"/>
    <tableColumn id="18" xr3:uid="{73499307-6084-4B02-A5C8-8D7CBC7DC3A2}" name="Transação" dataDxfId="462"/>
    <tableColumn id="19" xr3:uid="{D3BFCC90-32B9-4BC9-94B2-C14BAB45180D}" name="CONDIÇÃO" dataDxfId="461">
      <calculatedColumnFormula>IF(Tabela1[[#This Row],[Data da Compra]]&lt;&gt;"",IF(M10&lt;&gt;"","PAGO","A PAGAR"),"")</calculatedColumnFormula>
    </tableColumn>
    <tableColumn id="20" xr3:uid="{F4A49525-C423-41C4-9089-FC03BA9CE2E4}" name="I" dataDxfId="460">
      <calculatedColumnFormula>IF(Tabela1[[#This Row],[CONDIÇÃO]]&lt;&gt;"",IF(Tabela1[[#This Row],[Data do Pagamento]]="",0,IF(M10&lt;G10,1,IF(M10=G10,2,3))),"")</calculatedColumnFormula>
    </tableColumn>
    <tableColumn id="21" xr3:uid="{D6A12BA1-344E-4B15-8F51-DD212D455D4B}" name="status prazo" dataDxfId="459">
      <calculatedColumnFormula>IF(Tabela1[[#This Row],[CONDIÇÃO]]&lt;&gt;"",IF(Tabela1[[#This Row],[Data do Pagamento]]="",IF(Tabela1[[#This Row],[Data de Vencimento]]&lt;TODAY(),"ATRASADO",IF(Tabela1[[#This Row],[Data do Pagamento]]="","NÃO PAGO")),IF(Tabela1[[#This Row],[Data do Pagamento]]&lt;Tabela1[[#This Row],[Data de Vencimento]],"ANTECIPADO",IF(Tabela1[[#This Row],[Data do Pagamento]]=Tabela1[[#This Row],[Data de Vencimento]],"NO PRAZO","VENCIDO"))),"")</calculatedColumnFormula>
    </tableColumn>
  </tableColumns>
  <tableStyleInfo name="Estilo de Tabela 1 2 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6223276-8809-4DE6-B5D2-A776573DEB28}" name="Tabela6" displayName="Tabela6" ref="B9:K27" totalsRowShown="0" headerRowDxfId="440" dataDxfId="439">
  <autoFilter ref="B9:K27" xr:uid="{3BACA138-1AFB-4ADC-8B1F-F310A6CFABBD}"/>
  <tableColumns count="10">
    <tableColumn id="1" xr3:uid="{6B4157CB-0BD3-467E-9FC3-40ABC2CCAAEA}" name="Registro" dataDxfId="438">
      <calculatedColumnFormula>ROW()-9</calculatedColumnFormula>
    </tableColumn>
    <tableColumn id="2" xr3:uid="{1EEC09A8-5AE4-42AA-A9F2-B377CCE151FA}" name="Data Lançamento" dataDxfId="437"/>
    <tableColumn id="3" xr3:uid="{7403CD2A-1382-41E7-91CE-724B92BD637F}" name="Mês/Ano" dataDxfId="436"/>
    <tableColumn id="4" xr3:uid="{D7BF2778-6E14-480F-B219-4306E6C2414F}" name="Ano" dataDxfId="435">
      <calculatedColumnFormula>IF(Tabela6[[#This Row],[Mês/Ano]]&lt;&gt;"",YEAR(Tabela6[[#This Row],[Mês/Ano]]),"")</calculatedColumnFormula>
    </tableColumn>
    <tableColumn id="5" xr3:uid="{F0C559F5-4F1E-4C3D-AB95-1A36483E58A9}" name="Mes" dataDxfId="434">
      <calculatedColumnFormula>IF(Tabela6[[#This Row],[Mês/Ano]]&lt;&gt;"",UPPER((TEXT(Tabela6[[#This Row],[Mês/Ano]],"mmmm"))),"")</calculatedColumnFormula>
    </tableColumn>
    <tableColumn id="7" xr3:uid="{BADD5F6B-151F-44F6-99C6-21C8E3E6B7E0}" name="Valor Mensal" dataDxfId="433" dataCellStyle="Vírgula"/>
    <tableColumn id="14" xr3:uid="{52989ED6-2976-4DB0-BBDC-C6E5A030F3AF}" name="Orçado Ano" dataDxfId="432" dataCellStyle="Vírgula">
      <calculatedColumnFormula>SUMIF(Tabela6[Ano],Tabela6[[#This Row],[Ano]],Tabela6[Valor Mensal])</calculatedColumnFormula>
    </tableColumn>
    <tableColumn id="8" xr3:uid="{D2FD8943-4EA0-446C-B6BF-306A851FEF72}" name="Valor realizado" dataDxfId="431" dataCellStyle="Vírgula">
      <calculatedColumnFormula>SUMIFS(Tabela25[Valor Liquido],Tabela25[CONDIÇÃO],"RECEBIDO",Tabela25[MÊS/ANO],Tabela6[[#This Row],[Mes]]&amp;Tabela6[[#This Row],[Ano]])</calculatedColumnFormula>
    </tableColumn>
    <tableColumn id="17" xr3:uid="{B96416B9-3CD3-4F63-8962-06E0605B3395}" name="Orçado Despesas" dataDxfId="430" dataCellStyle="Vírgula"/>
    <tableColumn id="16" xr3:uid="{CA3B9869-680A-45EF-9C60-B44C8F85ECD6}" name="Despesas Pagas" dataDxfId="429" dataCellStyle="Vírgula">
      <calculatedColumnFormula>SUMIFS(Tabela1[Valor],Tabela1[Mês Nome],Tabela6[[#This Row],[Mes]],Tabela1[Ano],Tabela6[[#This Row],[Ano]],Tabela1[CONDIÇÃO],"pago")</calculatedColumnFormula>
    </tableColumn>
  </tableColumns>
  <tableStyleInfo name="Estilo de Tabela 1 2 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C2ECF31-A160-4BC5-AF01-3186CD5C9908}" name="TB_SEXO" displayName="TB_SEXO" ref="W9:X11" totalsRowShown="0" headerRowDxfId="75" dataDxfId="74">
  <autoFilter ref="W9:X11" xr:uid="{37FC31CC-AF8E-455D-A9A7-2C45481F0866}"/>
  <tableColumns count="2">
    <tableColumn id="1" xr3:uid="{E630664B-429B-4F97-A7B2-51D42AE93A3B}" name="ID" dataDxfId="73">
      <calculatedColumnFormula>ROW()-4</calculatedColumnFormula>
    </tableColumn>
    <tableColumn id="2" xr3:uid="{C732E053-0F3E-4FD0-A672-2258AACC6DAD}" name="SEXO" dataDxfId="72"/>
  </tableColumns>
  <tableStyleInfo name="Estilo de Tabela 1 2 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73A8CC1-C90D-46E2-9FE5-6C5D25A4E760}" name="TB_EST_CIVIL" displayName="TB_EST_CIVIL" ref="Z9:AA13" totalsRowShown="0" headerRowDxfId="71" dataDxfId="70">
  <autoFilter ref="Z9:AA13" xr:uid="{30D5882F-D4E0-41DD-85C5-CF8F19C08445}"/>
  <tableColumns count="2">
    <tableColumn id="1" xr3:uid="{DC2FF834-4B42-40C7-93BA-91A5B5001AD2}" name="ID" dataDxfId="69">
      <calculatedColumnFormula>ROW()-9</calculatedColumnFormula>
    </tableColumn>
    <tableColumn id="2" xr3:uid="{F299BC8B-DFAE-4F58-9208-4EA1AA29C9D1}" name="ESTADO CIVIL" dataDxfId="68"/>
  </tableColumns>
  <tableStyleInfo name="Estilo de Tabela 1 2 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9A3FA51-BDF2-4770-ACE7-7545C5B68DD5}" name="NACIONALIDADE" displayName="NACIONALIDADE" ref="AC9:AD11" totalsRowShown="0" headerRowDxfId="67" dataDxfId="66">
  <autoFilter ref="AC9:AD11" xr:uid="{018635F2-D9DA-4B01-92E8-20AD8A847ABB}"/>
  <tableColumns count="2">
    <tableColumn id="1" xr3:uid="{70AA729D-EEB3-47B5-A58A-212430F38AEB}" name="ID" dataDxfId="65">
      <calculatedColumnFormula>ROW()-9</calculatedColumnFormula>
    </tableColumn>
    <tableColumn id="2" xr3:uid="{FBDB32CA-1DF5-4772-BF6A-6C1103D1DE2A}" name="NACIONALIDADE" dataDxfId="64"/>
  </tableColumns>
  <tableStyleInfo name="Estilo de Tabela 1 2 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D1C6033-224E-4564-B5F4-3DDD1DDC422E}" name="TB_TIPO_PAGTO" displayName="TB_TIPO_PAGTO" ref="AI9:AJ16" totalsRowShown="0" headerRowDxfId="63" dataDxfId="62">
  <autoFilter ref="AI9:AJ16" xr:uid="{4AA3C1D3-29CC-4248-9F7E-19F43246B6C3}"/>
  <sortState xmlns:xlrd2="http://schemas.microsoft.com/office/spreadsheetml/2017/richdata2" ref="AI10:AJ16">
    <sortCondition ref="AJ9:AJ16"/>
  </sortState>
  <tableColumns count="2">
    <tableColumn id="1" xr3:uid="{4C231265-7849-4DA6-9928-9D225BC5CEE2}" name="ID" dataDxfId="61">
      <calculatedColumnFormula>ROW()-9</calculatedColumnFormula>
    </tableColumn>
    <tableColumn id="2" xr3:uid="{2EB6E15A-C6E6-4DAF-BA5E-C8B3BB735083}" name="FORMA PAGTO" dataDxfId="60"/>
  </tableColumns>
  <tableStyleInfo name="Estilo de Tabela 1 2 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D3C78C9-39E2-466F-AE9B-D0D778770D90}" name="ESCOLA" displayName="ESCOLA" ref="AL9:AM21" totalsRowShown="0" headerRowDxfId="59" dataDxfId="58">
  <autoFilter ref="AL9:AM21" xr:uid="{8E4E40D3-ECB6-4FAD-9092-7A93EE70ED23}"/>
  <tableColumns count="2">
    <tableColumn id="1" xr3:uid="{89BA9EDE-E808-489A-BC76-5A02A76C8A40}" name="ID" dataDxfId="57">
      <calculatedColumnFormula>ROW()-9</calculatedColumnFormula>
    </tableColumn>
    <tableColumn id="2" xr3:uid="{C28C0A03-EA6A-4FE3-84F5-67877E03056D}" name="ESCOLARIDADE" dataDxfId="56"/>
  </tableColumns>
  <tableStyleInfo name="Estilo de Tabela 1 2 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699141C-DF7A-4D14-AB4D-D89CE3397539}" name="TB_PARENTESCO" displayName="TB_PARENTESCO" ref="T9:U13" totalsRowShown="0" headerRowDxfId="55" dataDxfId="54">
  <autoFilter ref="T9:U13" xr:uid="{BE832675-01F0-43F3-BF60-24A2CED0376C}"/>
  <tableColumns count="2">
    <tableColumn id="1" xr3:uid="{34D08D62-760D-4415-9B0D-3ADD39EE735B}" name="ID" dataDxfId="53">
      <calculatedColumnFormula>ROW()-9</calculatedColumnFormula>
    </tableColumn>
    <tableColumn id="2" xr3:uid="{FE1D677A-D306-4DD0-A93F-F1EA24E6921C}" name="GRAU DE PARENTESCO" dataDxfId="52"/>
  </tableColumns>
  <tableStyleInfo name="Estilo de Tabela 1 2 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2B72ECE-AD8B-4266-98D0-77B3111444D6}" name="TB_EPI" displayName="TB_EPI" ref="A9:C18" totalsRowShown="0" headerRowDxfId="51" dataDxfId="50">
  <autoFilter ref="A9:C18" xr:uid="{41341660-25AD-4199-A98D-C61F6CB8D567}"/>
  <sortState xmlns:xlrd2="http://schemas.microsoft.com/office/spreadsheetml/2017/richdata2" ref="A10:C18">
    <sortCondition ref="B10:B18"/>
  </sortState>
  <tableColumns count="3">
    <tableColumn id="1" xr3:uid="{475E65BF-4565-42FD-BD70-252EC74C9C54}" name="ID" dataDxfId="49">
      <calculatedColumnFormula>ROW()-9</calculatedColumnFormula>
    </tableColumn>
    <tableColumn id="2" xr3:uid="{05399EC2-1BE2-40F3-BB37-2D59E494DEC6}" name="EPI" dataDxfId="48"/>
    <tableColumn id="3" xr3:uid="{2B81B000-B4BF-4D50-A739-B84D4476FAF8}" name="CA" dataDxfId="47"/>
  </tableColumns>
  <tableStyleInfo name="Estilo de Tabela 1 2 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FC8A43B9-225B-42D9-9B05-6A20310BCF81}" name="Tabela19" displayName="Tabela19" ref="E9:F20" totalsRowShown="0" headerRowDxfId="46" dataDxfId="45">
  <autoFilter ref="E9:F20" xr:uid="{EBED1190-96A5-42EC-82C7-221904767896}"/>
  <tableColumns count="2">
    <tableColumn id="1" xr3:uid="{391EABAD-7A2A-434C-A3B4-45EEF15E37FC}" name="ID" dataDxfId="44">
      <calculatedColumnFormula>ROW()-9</calculatedColumnFormula>
    </tableColumn>
    <tableColumn id="2" xr3:uid="{F971C42D-D713-4EE8-8A8A-26E9C37EF1FB}" name="SETOR" dataDxfId="43"/>
  </tableColumns>
  <tableStyleInfo name="Estilo de Tabela 1 2 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5CC677F-03CE-4F74-ABDC-7426A1775C8C}" name="Tabela21" displayName="Tabela21" ref="H9:I12" totalsRowShown="0" headerRowDxfId="42" dataDxfId="41">
  <autoFilter ref="H9:I12" xr:uid="{4AE07BAE-7EDC-430F-BDC6-3745C7A6FBA2}"/>
  <tableColumns count="2">
    <tableColumn id="1" xr3:uid="{8B928438-5FCB-4248-A301-692536ED8FA4}" name="ID" dataDxfId="40">
      <calculatedColumnFormula>ROW()-9</calculatedColumnFormula>
    </tableColumn>
    <tableColumn id="2" xr3:uid="{EE342E0F-1F35-41B1-8939-556E048CC467}" name="HORARIOS" dataDxfId="39"/>
  </tableColumns>
  <tableStyleInfo name="Estilo de Tabela 1 2 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FF895280-AF70-4BD0-B0D2-EBCA152C5E9A}" name="TB_PAGTOS" displayName="TB_PAGTOS" ref="K9:L12" totalsRowShown="0" headerRowDxfId="38" dataDxfId="37">
  <autoFilter ref="K9:L12" xr:uid="{20623349-5838-4C0F-A742-AC5711DBA429}"/>
  <tableColumns count="2">
    <tableColumn id="1" xr3:uid="{8927C079-5E0F-4692-81BB-51F980984B45}" name="ID" dataDxfId="36">
      <calculatedColumnFormula>ROW()-9</calculatedColumnFormula>
    </tableColumn>
    <tableColumn id="2" xr3:uid="{E2F81245-936B-4CDE-ABF9-3E54AA90FE02}" name="TP PAGTO" dataDxfId="35"/>
  </tableColumns>
  <tableStyleInfo name="Estilo de Tabela 1 2 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257E0EEC-1C8E-485E-A7DC-E39D15E59300}" name="MES_NOME" displayName="MES_NOME" ref="AO9:AP21" totalsRowShown="0" headerRowDxfId="34" dataDxfId="33" tableBorderDxfId="32">
  <autoFilter ref="AO9:AP21" xr:uid="{59A2E9DC-EEF5-4AC6-8367-DB11BEC75BF5}"/>
  <tableColumns count="2">
    <tableColumn id="1" xr3:uid="{2EFCBF31-4890-4921-A0A7-B6937D9D0DA0}" name="MÊS" dataDxfId="31" dataCellStyle="Vírgula"/>
    <tableColumn id="2" xr3:uid="{FF6E87AA-6C36-4533-B60C-8FC657955CDB}" name="MÊS NOME" dataDxfId="30"/>
  </tableColumns>
  <tableStyleInfo name="Estilo de Tabela 1 2 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92F5A502-83A1-45E3-A69F-812920D849C8}" name="ESTADO_UF" displayName="ESTADO_UF" ref="AR9:AS36" totalsRowShown="0" headerRowDxfId="29" dataDxfId="27" headerRowBorderDxfId="28" tableBorderDxfId="26">
  <autoFilter ref="AR9:AS36" xr:uid="{3026ACF4-360C-4659-853D-547BFB0DE9E5}"/>
  <tableColumns count="2">
    <tableColumn id="1" xr3:uid="{DC3F0E1B-9EDF-4194-A3EB-12E36FB4BE10}" name="ID" dataDxfId="25" dataCellStyle="Vírgula">
      <calculatedColumnFormula>ROW()-9</calculatedColumnFormula>
    </tableColumn>
    <tableColumn id="2" xr3:uid="{6FD8416D-F841-4F1B-97D3-706B47899F21}" name="UF" dataDxfId="24"/>
  </tableColumns>
  <tableStyleInfo name="Estilo de Tabela 1 2 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BD261CCF-A914-415F-BD1F-18F3869B52BC}" name="TB_CIDADE" displayName="TB_CIDADE" ref="AU9:AV5296" totalsRowShown="0" headerRowDxfId="23" dataDxfId="22" tableBorderDxfId="21">
  <autoFilter ref="AU9:AV5296" xr:uid="{29ADA199-D822-46F2-98F4-76EE1D556641}"/>
  <tableColumns count="2">
    <tableColumn id="1" xr3:uid="{33997228-A28E-4AB6-852C-8B5202943D0C}" name="ID" dataDxfId="20">
      <calculatedColumnFormula>ROW()-9</calculatedColumnFormula>
    </tableColumn>
    <tableColumn id="2" xr3:uid="{64400D17-8B42-48BF-BE04-F14A26C7B99B}" name="CIDADE" dataDxfId="19"/>
  </tableColumns>
  <tableStyleInfo name="Estilo de Tabela 1 2 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ADFF3577-5877-41DA-BCDD-F7AC32663A73}" name="Tabela20" displayName="Tabela20" ref="N9:O19" totalsRowShown="0" headerRowDxfId="18" dataDxfId="16" headerRowBorderDxfId="17" tableBorderDxfId="15" totalsRowBorderDxfId="14">
  <autoFilter ref="N9:O19" xr:uid="{FCB023CC-550F-44B5-B177-8FFEFB1105A3}"/>
  <tableColumns count="2">
    <tableColumn id="1" xr3:uid="{8FCEB10A-F915-4CA8-A54E-71F6273DAF40}" name="ID" dataDxfId="13">
      <calculatedColumnFormula>ROW()-9</calculatedColumnFormula>
    </tableColumn>
    <tableColumn id="2" xr3:uid="{2BAEE33C-FFBF-46A4-B01B-A380E8CEC8EB}" name="BANCOS" dataDxfId="12"/>
  </tableColumns>
  <tableStyleInfo name="Estilo de Tabela 1 2 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D9F732C2-0196-422D-9C4F-A6C2F58C6345}" name="Tabela22" displayName="Tabela22" ref="Q9:R12" totalsRowShown="0" headerRowDxfId="11">
  <autoFilter ref="Q9:R12" xr:uid="{45B02136-C189-4D92-B43F-23DA62F685ED}"/>
  <tableColumns count="2">
    <tableColumn id="1" xr3:uid="{52213802-C674-46C9-BA59-76B771D4805C}" name="ID" dataDxfId="10">
      <calculatedColumnFormula>ROW()-9</calculatedColumnFormula>
    </tableColumn>
    <tableColumn id="2" xr3:uid="{9AB72AE6-2F91-4366-A97C-25220D659031}" name="VALE TRANSP" dataDxfId="9"/>
  </tableColumns>
  <tableStyleInfo name="Estilo de Tabela 1 2 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D8A2800-05DD-4423-95F5-1B18947A4A96}" name="TB_TIPO_PAGTO4" displayName="TB_TIPO_PAGTO4" ref="AF9:AG14" totalsRowShown="0" headerRowDxfId="8" dataDxfId="7">
  <autoFilter ref="AF9:AG14" xr:uid="{09ACD304-A507-4064-B235-C5795FC044DC}"/>
  <sortState xmlns:xlrd2="http://schemas.microsoft.com/office/spreadsheetml/2017/richdata2" ref="AF10:AG14">
    <sortCondition ref="AG9:AG14"/>
  </sortState>
  <tableColumns count="2">
    <tableColumn id="1" xr3:uid="{B0481728-0439-4F77-BCAC-8A62B400446F}" name="ID" dataDxfId="6">
      <calculatedColumnFormula>ROW()-9</calculatedColumnFormula>
    </tableColumn>
    <tableColumn id="2" xr3:uid="{070B01C4-975D-435F-84A9-45FC6757CAB4}" name="TIPO PAGTO" dataDxfId="5"/>
  </tableColumns>
  <tableStyleInfo name="Estilo de Tabela 1 2 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DF2B9835-7C9B-43D8-B2EC-6543A9A7F03A}" name="Tabela27" displayName="Tabela27" ref="AX9:AY40" totalsRowShown="0" headerRowDxfId="4" dataDxfId="3" tableBorderDxfId="2">
  <autoFilter ref="AX9:AY40" xr:uid="{808E22B3-AFE6-4D1F-8765-3401D386C9F4}"/>
  <tableColumns count="2">
    <tableColumn id="2" xr3:uid="{82511ED1-6320-45FE-A0AB-B24252D6B548}" name="ID" dataDxfId="1">
      <calculatedColumnFormula>ROW()-9</calculatedColumnFormula>
    </tableColumn>
    <tableColumn id="1" xr3:uid="{830292BF-329D-4B47-8319-8E3318271312}" name="ANO" dataDxfId="0"/>
  </tableColumns>
  <tableStyleInfo name="Estilo de Tabela 1 2 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Laranja Vermelho">
      <a:dk1>
        <a:sysClr val="windowText" lastClr="000000"/>
      </a:dk1>
      <a:lt1>
        <a:sysClr val="window" lastClr="FFFFFF"/>
      </a:lt1>
      <a:dk2>
        <a:srgbClr val="505046"/>
      </a:dk2>
      <a:lt2>
        <a:srgbClr val="EEECE1"/>
      </a:lt2>
      <a:accent1>
        <a:srgbClr val="E84C22"/>
      </a:accent1>
      <a:accent2>
        <a:srgbClr val="FFBD47"/>
      </a:accent2>
      <a:accent3>
        <a:srgbClr val="B64926"/>
      </a:accent3>
      <a:accent4>
        <a:srgbClr val="FF8427"/>
      </a:accent4>
      <a:accent5>
        <a:srgbClr val="CC9900"/>
      </a:accent5>
      <a:accent6>
        <a:srgbClr val="B22600"/>
      </a:accent6>
      <a:hlink>
        <a:srgbClr val="CC9900"/>
      </a:hlink>
      <a:folHlink>
        <a:srgbClr val="666699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Relationship Id="rId5" Type="http://schemas.microsoft.com/office/2007/relationships/slicer" Target="../slicers/slicer2.xml"/><Relationship Id="rId4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9.xml"/><Relationship Id="rId1" Type="http://schemas.openxmlformats.org/officeDocument/2006/relationships/hyperlink" Target="mailto:alessandro.lourenco@alepejo.com.br" TargetMode="External"/><Relationship Id="rId5" Type="http://schemas.openxmlformats.org/officeDocument/2006/relationships/comments" Target="../comments1.xml"/><Relationship Id="rId4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1.xml"/><Relationship Id="rId1" Type="http://schemas.openxmlformats.org/officeDocument/2006/relationships/hyperlink" Target="mailto:ale.lourenco.net@gmail.com" TargetMode="External"/><Relationship Id="rId5" Type="http://schemas.openxmlformats.org/officeDocument/2006/relationships/comments" Target="../comments2.xml"/><Relationship Id="rId4" Type="http://schemas.openxmlformats.org/officeDocument/2006/relationships/table" Target="../tables/table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hyperlink" Target="mailto:alessandro.lourenco@alepejo.com.br" TargetMode="External"/><Relationship Id="rId1" Type="http://schemas.openxmlformats.org/officeDocument/2006/relationships/hyperlink" Target="mailto:alessandro.lourenco@alepejo.com.br" TargetMode="External"/><Relationship Id="rId6" Type="http://schemas.openxmlformats.org/officeDocument/2006/relationships/comments" Target="../comments3.xml"/><Relationship Id="rId5" Type="http://schemas.openxmlformats.org/officeDocument/2006/relationships/table" Target="../tables/table7.xml"/><Relationship Id="rId4" Type="http://schemas.openxmlformats.org/officeDocument/2006/relationships/vmlDrawing" Target="../drawings/vmlDrawing3.v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4.xml"/><Relationship Id="rId4" Type="http://schemas.openxmlformats.org/officeDocument/2006/relationships/table" Target="../tables/table8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Relationship Id="rId4" Type="http://schemas.microsoft.com/office/2007/relationships/slicer" Target="../slicers/slicer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Relationship Id="rId5" Type="http://schemas.microsoft.com/office/2007/relationships/slicer" Target="../slicers/slicer4.xml"/><Relationship Id="rId4" Type="http://schemas.openxmlformats.org/officeDocument/2006/relationships/vmlDrawing" Target="../drawings/vmlDrawing4.v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Relationship Id="rId4" Type="http://schemas.microsoft.com/office/2007/relationships/slicer" Target="../slicers/slicer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Relationship Id="rId4" Type="http://schemas.microsoft.com/office/2007/relationships/slicer" Target="../slicers/slicer6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Relationship Id="rId4" Type="http://schemas.microsoft.com/office/2007/relationships/slicer" Target="../slicers/slicer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2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13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0.xml"/><Relationship Id="rId4" Type="http://schemas.openxmlformats.org/officeDocument/2006/relationships/table" Target="../tables/table11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8.xml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18.xml"/><Relationship Id="rId3" Type="http://schemas.openxmlformats.org/officeDocument/2006/relationships/pivotTable" Target="../pivotTables/pivotTable13.xml"/><Relationship Id="rId7" Type="http://schemas.openxmlformats.org/officeDocument/2006/relationships/pivotTable" Target="../pivotTables/pivotTable17.xml"/><Relationship Id="rId2" Type="http://schemas.openxmlformats.org/officeDocument/2006/relationships/pivotTable" Target="../pivotTables/pivotTable12.xml"/><Relationship Id="rId1" Type="http://schemas.openxmlformats.org/officeDocument/2006/relationships/pivotTable" Target="../pivotTables/pivotTable11.xml"/><Relationship Id="rId6" Type="http://schemas.openxmlformats.org/officeDocument/2006/relationships/pivotTable" Target="../pivotTables/pivotTable16.xml"/><Relationship Id="rId11" Type="http://schemas.openxmlformats.org/officeDocument/2006/relationships/printerSettings" Target="../printerSettings/printerSettings15.bin"/><Relationship Id="rId5" Type="http://schemas.openxmlformats.org/officeDocument/2006/relationships/pivotTable" Target="../pivotTables/pivotTable15.xml"/><Relationship Id="rId10" Type="http://schemas.openxmlformats.org/officeDocument/2006/relationships/pivotTable" Target="../pivotTables/pivotTable20.xml"/><Relationship Id="rId4" Type="http://schemas.openxmlformats.org/officeDocument/2006/relationships/pivotTable" Target="../pivotTables/pivotTable14.xml"/><Relationship Id="rId9" Type="http://schemas.openxmlformats.org/officeDocument/2006/relationships/pivotTable" Target="../pivotTables/pivotTable19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8.xml"/><Relationship Id="rId13" Type="http://schemas.openxmlformats.org/officeDocument/2006/relationships/table" Target="../tables/table23.xml"/><Relationship Id="rId18" Type="http://schemas.openxmlformats.org/officeDocument/2006/relationships/table" Target="../tables/table28.xml"/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12" Type="http://schemas.openxmlformats.org/officeDocument/2006/relationships/table" Target="../tables/table22.xml"/><Relationship Id="rId17" Type="http://schemas.openxmlformats.org/officeDocument/2006/relationships/table" Target="../tables/table27.xml"/><Relationship Id="rId2" Type="http://schemas.openxmlformats.org/officeDocument/2006/relationships/table" Target="../tables/table12.xml"/><Relationship Id="rId16" Type="http://schemas.openxmlformats.org/officeDocument/2006/relationships/table" Target="../tables/table26.xml"/><Relationship Id="rId1" Type="http://schemas.openxmlformats.org/officeDocument/2006/relationships/drawing" Target="../drawings/drawing31.xml"/><Relationship Id="rId6" Type="http://schemas.openxmlformats.org/officeDocument/2006/relationships/table" Target="../tables/table16.xml"/><Relationship Id="rId11" Type="http://schemas.openxmlformats.org/officeDocument/2006/relationships/table" Target="../tables/table21.xml"/><Relationship Id="rId5" Type="http://schemas.openxmlformats.org/officeDocument/2006/relationships/table" Target="../tables/table15.xml"/><Relationship Id="rId15" Type="http://schemas.openxmlformats.org/officeDocument/2006/relationships/table" Target="../tables/table25.xml"/><Relationship Id="rId10" Type="http://schemas.openxmlformats.org/officeDocument/2006/relationships/table" Target="../tables/table20.xml"/><Relationship Id="rId4" Type="http://schemas.openxmlformats.org/officeDocument/2006/relationships/table" Target="../tables/table14.xml"/><Relationship Id="rId9" Type="http://schemas.openxmlformats.org/officeDocument/2006/relationships/table" Target="../tables/table19.xml"/><Relationship Id="rId14" Type="http://schemas.openxmlformats.org/officeDocument/2006/relationships/table" Target="../tables/table2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D02815-EEE1-4EEE-A4C8-8003E06F881A}">
  <sheetPr codeName="Planilha2"/>
  <dimension ref="A1:V42"/>
  <sheetViews>
    <sheetView showGridLines="0" showRowColHeaders="0" showZeros="0" workbookViewId="0">
      <pane ySplit="5" topLeftCell="A6" activePane="bottomLeft" state="frozen"/>
      <selection pane="bottomLeft"/>
    </sheetView>
  </sheetViews>
  <sheetFormatPr defaultColWidth="0" defaultRowHeight="15" customHeight="1" zeroHeight="1" x14ac:dyDescent="0.25"/>
  <cols>
    <col min="1" max="6" width="9.140625" customWidth="1"/>
    <col min="7" max="7" width="5.28515625" customWidth="1"/>
    <col min="8" max="20" width="9.140625" customWidth="1"/>
    <col min="21" max="21" width="3.85546875" customWidth="1"/>
    <col min="22" max="22" width="0" hidden="1" customWidth="1"/>
    <col min="23" max="16384" width="9.140625" hidden="1"/>
  </cols>
  <sheetData>
    <row r="1" customFormat="1" ht="16.5" customHeight="1" x14ac:dyDescent="0.25"/>
    <row r="2" customFormat="1" ht="16.5" customHeight="1" x14ac:dyDescent="0.25"/>
    <row r="3" customFormat="1" ht="16.5" customHeight="1" x14ac:dyDescent="0.25"/>
    <row r="4" customFormat="1" ht="16.5" customHeight="1" x14ac:dyDescent="0.25"/>
    <row r="5" customFormat="1" ht="16.5" customHeight="1" x14ac:dyDescent="0.25"/>
    <row r="6" customFormat="1" ht="15" customHeight="1" x14ac:dyDescent="0.25"/>
    <row r="7" customFormat="1" ht="15" customHeight="1" x14ac:dyDescent="0.25"/>
    <row r="8" customFormat="1" ht="15" customHeight="1" x14ac:dyDescent="0.25"/>
    <row r="9" customFormat="1" ht="15" customHeight="1" x14ac:dyDescent="0.25"/>
    <row r="10" customFormat="1" ht="15" customHeight="1" x14ac:dyDescent="0.25"/>
    <row r="11" customFormat="1" ht="15" customHeight="1" x14ac:dyDescent="0.25"/>
    <row r="12" customFormat="1" ht="15" customHeight="1" x14ac:dyDescent="0.25"/>
    <row r="13" customFormat="1" ht="15" customHeight="1" x14ac:dyDescent="0.25"/>
    <row r="14" customFormat="1" ht="15" customHeight="1" x14ac:dyDescent="0.25"/>
    <row r="15" customFormat="1" ht="15" customHeight="1" x14ac:dyDescent="0.25"/>
    <row r="16" customFormat="1" ht="15" customHeight="1" x14ac:dyDescent="0.25"/>
    <row r="17" customFormat="1" ht="15" customHeight="1" x14ac:dyDescent="0.25"/>
    <row r="18" customFormat="1" ht="15" customHeight="1" x14ac:dyDescent="0.25"/>
    <row r="19" customFormat="1" ht="15" customHeight="1" x14ac:dyDescent="0.25"/>
    <row r="20" customFormat="1" ht="15" customHeight="1" x14ac:dyDescent="0.25"/>
    <row r="21" customFormat="1" ht="15" customHeight="1" x14ac:dyDescent="0.25"/>
    <row r="22" customFormat="1" ht="15" customHeight="1" x14ac:dyDescent="0.25"/>
    <row r="23" customFormat="1" ht="15" customHeight="1" x14ac:dyDescent="0.25"/>
    <row r="24" customFormat="1" ht="15" customHeight="1" x14ac:dyDescent="0.25"/>
    <row r="25" customFormat="1" ht="15" customHeight="1" x14ac:dyDescent="0.25"/>
    <row r="26" customFormat="1" ht="15" customHeight="1" x14ac:dyDescent="0.25"/>
    <row r="27" customFormat="1" ht="15" customHeight="1" x14ac:dyDescent="0.25"/>
    <row r="28" customFormat="1" ht="15" customHeight="1" x14ac:dyDescent="0.25"/>
    <row r="29" customFormat="1" ht="15" customHeight="1" x14ac:dyDescent="0.25"/>
    <row r="30" customFormat="1" ht="15" customHeight="1" x14ac:dyDescent="0.25"/>
    <row r="31" customFormat="1" ht="15" customHeight="1" x14ac:dyDescent="0.25"/>
    <row r="32" customFormat="1" ht="15" customHeight="1" x14ac:dyDescent="0.25"/>
    <row r="33" customFormat="1" ht="15" customHeight="1" x14ac:dyDescent="0.25"/>
    <row r="34" customFormat="1" ht="15" customHeight="1" x14ac:dyDescent="0.25"/>
    <row r="35" customFormat="1" ht="15" hidden="1" customHeight="1" x14ac:dyDescent="0.25"/>
    <row r="36" customFormat="1" ht="15" hidden="1" customHeight="1" x14ac:dyDescent="0.25"/>
    <row r="37" customFormat="1" ht="15" hidden="1" customHeight="1" x14ac:dyDescent="0.25"/>
    <row r="38" customFormat="1" ht="15" hidden="1" customHeight="1" x14ac:dyDescent="0.25"/>
    <row r="39" customFormat="1" ht="15" hidden="1" customHeight="1" x14ac:dyDescent="0.25"/>
    <row r="40" customFormat="1" ht="15" hidden="1" customHeight="1" x14ac:dyDescent="0.25"/>
    <row r="41" customFormat="1" ht="15" hidden="1" customHeight="1" x14ac:dyDescent="0.25"/>
    <row r="42" customFormat="1" ht="15" hidden="1" customHeight="1" x14ac:dyDescent="0.25"/>
  </sheetData>
  <sheetProtection sheet="1" objects="1" scenarios="1" sort="0" autoFilter="0" pivotTables="0"/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6E9A3-8899-4F83-B3C0-DDC5C83DFE14}">
  <sheetPr codeName="Planilha26"/>
  <dimension ref="A1:E2"/>
  <sheetViews>
    <sheetView showGridLines="0" topLeftCell="A19" workbookViewId="0">
      <selection activeCell="H23" sqref="H23"/>
    </sheetView>
  </sheetViews>
  <sheetFormatPr defaultRowHeight="15" x14ac:dyDescent="0.25"/>
  <cols>
    <col min="2" max="2" width="9.5703125" customWidth="1"/>
  </cols>
  <sheetData>
    <row r="1" spans="1:5" x14ac:dyDescent="0.25">
      <c r="A1" t="s">
        <v>6046</v>
      </c>
      <c r="B1" t="s">
        <v>6047</v>
      </c>
      <c r="C1" t="s">
        <v>6048</v>
      </c>
      <c r="D1" t="s">
        <v>6049</v>
      </c>
      <c r="E1" s="215" t="s">
        <v>6050</v>
      </c>
    </row>
    <row r="2" spans="1:5" x14ac:dyDescent="0.25">
      <c r="B2" t="s">
        <v>6050</v>
      </c>
      <c r="C2">
        <v>251378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C47849-DDCB-4D4C-AB59-9F3C4842671F}">
  <sheetPr codeName="Planilha27"/>
  <dimension ref="A1:V34"/>
  <sheetViews>
    <sheetView showGridLines="0" showRowColHeaders="0" showZeros="0" workbookViewId="0">
      <pane ySplit="5" topLeftCell="A6" activePane="bottomLeft" state="frozen"/>
      <selection pane="bottomLeft"/>
    </sheetView>
  </sheetViews>
  <sheetFormatPr defaultColWidth="0" defaultRowHeight="15" customHeight="1" zeroHeight="1" x14ac:dyDescent="0.25"/>
  <cols>
    <col min="1" max="6" width="9.140625" customWidth="1"/>
    <col min="7" max="7" width="5.28515625" customWidth="1"/>
    <col min="8" max="20" width="9.140625" customWidth="1"/>
    <col min="21" max="21" width="3.85546875" customWidth="1"/>
    <col min="22" max="22" width="0" hidden="1" customWidth="1"/>
    <col min="23" max="16384" width="9.140625" hidden="1"/>
  </cols>
  <sheetData>
    <row r="1" customFormat="1" ht="16.5" customHeight="1" x14ac:dyDescent="0.25"/>
    <row r="2" customFormat="1" ht="16.5" customHeight="1" x14ac:dyDescent="0.25"/>
    <row r="3" customFormat="1" ht="16.5" customHeight="1" x14ac:dyDescent="0.25"/>
    <row r="4" customFormat="1" ht="16.5" customHeight="1" x14ac:dyDescent="0.25"/>
    <row r="5" customFormat="1" ht="16.5" customHeight="1" x14ac:dyDescent="0.25"/>
    <row r="6" customFormat="1" ht="15" customHeight="1" x14ac:dyDescent="0.25"/>
    <row r="7" customFormat="1" ht="15" customHeight="1" x14ac:dyDescent="0.25"/>
    <row r="8" customFormat="1" ht="15" customHeight="1" x14ac:dyDescent="0.25"/>
    <row r="9" customFormat="1" ht="15" customHeight="1" x14ac:dyDescent="0.25"/>
    <row r="10" customFormat="1" ht="15" customHeight="1" x14ac:dyDescent="0.25"/>
    <row r="11" customFormat="1" ht="15" customHeight="1" x14ac:dyDescent="0.25"/>
    <row r="12" customFormat="1" ht="15" customHeight="1" x14ac:dyDescent="0.25"/>
    <row r="13" customFormat="1" ht="15" customHeight="1" x14ac:dyDescent="0.25"/>
    <row r="14" customFormat="1" ht="15" customHeight="1" x14ac:dyDescent="0.25"/>
    <row r="15" customFormat="1" ht="15" customHeight="1" x14ac:dyDescent="0.25"/>
    <row r="16" customFormat="1" ht="15" customHeight="1" x14ac:dyDescent="0.25"/>
    <row r="17" customFormat="1" ht="15" customHeight="1" x14ac:dyDescent="0.25"/>
    <row r="18" customFormat="1" ht="15" customHeight="1" x14ac:dyDescent="0.25"/>
    <row r="19" customFormat="1" ht="15" customHeight="1" x14ac:dyDescent="0.25"/>
    <row r="20" customFormat="1" ht="15" customHeight="1" x14ac:dyDescent="0.25"/>
    <row r="21" customFormat="1" ht="15" customHeight="1" x14ac:dyDescent="0.25"/>
    <row r="22" customFormat="1" ht="15" customHeight="1" x14ac:dyDescent="0.25"/>
    <row r="23" customFormat="1" ht="15" customHeight="1" x14ac:dyDescent="0.25"/>
    <row r="24" customFormat="1" ht="15" customHeight="1" x14ac:dyDescent="0.25"/>
    <row r="25" customFormat="1" ht="15" customHeight="1" x14ac:dyDescent="0.25"/>
    <row r="26" customFormat="1" ht="15" customHeight="1" x14ac:dyDescent="0.25"/>
    <row r="27" customFormat="1" ht="15" customHeight="1" x14ac:dyDescent="0.25"/>
    <row r="28" customFormat="1" ht="15" customHeight="1" x14ac:dyDescent="0.25"/>
    <row r="29" customFormat="1" ht="15" customHeight="1" x14ac:dyDescent="0.25"/>
    <row r="30" customFormat="1" ht="15" customHeight="1" x14ac:dyDescent="0.25"/>
    <row r="31" customFormat="1" ht="15" customHeight="1" x14ac:dyDescent="0.25"/>
    <row r="32" customFormat="1" ht="15" customHeight="1" x14ac:dyDescent="0.25"/>
    <row r="33" customFormat="1" ht="15" customHeight="1" x14ac:dyDescent="0.25"/>
    <row r="34" customFormat="1" ht="15" customHeight="1" x14ac:dyDescent="0.25"/>
  </sheetData>
  <sheetProtection sheet="1" objects="1" scenarios="1" sort="0" autoFilter="0" pivotTables="0"/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455627-E5B8-41BE-B22A-FA62FD44ACB0}">
  <sheetPr codeName="Planilha30"/>
  <dimension ref="A1:V34"/>
  <sheetViews>
    <sheetView showGridLines="0" showRowColHeaders="0" showZeros="0" workbookViewId="0">
      <pane ySplit="9" topLeftCell="A10" activePane="bottomLeft" state="frozen"/>
      <selection pane="bottomLeft" activeCell="C14" sqref="C14"/>
    </sheetView>
  </sheetViews>
  <sheetFormatPr defaultColWidth="0" defaultRowHeight="15" customHeight="1" x14ac:dyDescent="0.25"/>
  <cols>
    <col min="1" max="2" width="9.140625" customWidth="1"/>
    <col min="3" max="3" width="36.140625" customWidth="1"/>
    <col min="4" max="4" width="21.42578125" customWidth="1"/>
    <col min="5" max="5" width="31.5703125" customWidth="1"/>
    <col min="6" max="6" width="9.140625" customWidth="1"/>
    <col min="7" max="7" width="5.28515625" customWidth="1"/>
    <col min="8" max="13" width="9.140625" customWidth="1"/>
    <col min="14" max="14" width="6.28515625" customWidth="1"/>
    <col min="15" max="20" width="9.140625" hidden="1" customWidth="1"/>
    <col min="21" max="21" width="3.85546875" hidden="1" customWidth="1"/>
    <col min="22" max="22" width="0" hidden="1" customWidth="1"/>
    <col min="23" max="16384" width="9.140625" hidden="1"/>
  </cols>
  <sheetData>
    <row r="1" spans="2:5" ht="16.5" customHeight="1" x14ac:dyDescent="0.25"/>
    <row r="2" spans="2:5" ht="16.5" customHeight="1" x14ac:dyDescent="0.25"/>
    <row r="3" spans="2:5" ht="16.5" customHeight="1" x14ac:dyDescent="0.25"/>
    <row r="4" spans="2:5" ht="16.5" customHeight="1" x14ac:dyDescent="0.25"/>
    <row r="5" spans="2:5" ht="16.5" customHeight="1" x14ac:dyDescent="0.25"/>
    <row r="9" spans="2:5" s="304" customFormat="1" ht="25.5" customHeight="1" x14ac:dyDescent="0.25">
      <c r="B9" s="305" t="s">
        <v>65</v>
      </c>
      <c r="C9" s="306" t="s">
        <v>6067</v>
      </c>
      <c r="D9" s="307" t="s">
        <v>6065</v>
      </c>
      <c r="E9" s="307" t="s">
        <v>6064</v>
      </c>
    </row>
    <row r="10" spans="2:5" s="301" customFormat="1" ht="15" customHeight="1" x14ac:dyDescent="0.25">
      <c r="B10" s="303">
        <f t="shared" ref="B10" si="0">ROW()-9</f>
        <v>1</v>
      </c>
      <c r="C10" s="300" t="s">
        <v>6071</v>
      </c>
      <c r="D10" s="302">
        <v>52133491</v>
      </c>
      <c r="E10" s="302" t="s">
        <v>6072</v>
      </c>
    </row>
    <row r="11" spans="2:5" s="301" customFormat="1" ht="15" customHeight="1" x14ac:dyDescent="0.25">
      <c r="B11" s="303">
        <f>ROW()-9</f>
        <v>2</v>
      </c>
      <c r="C11" s="300" t="s">
        <v>6073</v>
      </c>
      <c r="D11" s="302">
        <v>52150797</v>
      </c>
      <c r="E11" s="302" t="s">
        <v>6072</v>
      </c>
    </row>
    <row r="12" spans="2:5" s="301" customFormat="1" ht="15" customHeight="1" x14ac:dyDescent="0.25">
      <c r="B12" s="303">
        <f>ROW()-9</f>
        <v>3</v>
      </c>
      <c r="C12" s="300" t="s">
        <v>6074</v>
      </c>
      <c r="D12" s="302">
        <v>7040854</v>
      </c>
      <c r="E12" s="302" t="s">
        <v>6072</v>
      </c>
    </row>
    <row r="13" spans="2:5" s="301" customFormat="1" ht="15" customHeight="1" x14ac:dyDescent="0.25">
      <c r="B13" s="303">
        <f>ROW()-9</f>
        <v>4</v>
      </c>
      <c r="C13" s="300" t="s">
        <v>6075</v>
      </c>
      <c r="D13" s="302">
        <v>52133453</v>
      </c>
      <c r="E13" s="302" t="s">
        <v>6072</v>
      </c>
    </row>
    <row r="14" spans="2:5" s="301" customFormat="1" ht="15" customHeight="1" x14ac:dyDescent="0.25">
      <c r="B14" s="303">
        <f>ROW()-9</f>
        <v>5</v>
      </c>
      <c r="C14" s="300" t="s">
        <v>6076</v>
      </c>
      <c r="D14" s="302">
        <v>24011585</v>
      </c>
      <c r="E14" s="302" t="s">
        <v>6072</v>
      </c>
    </row>
    <row r="15" spans="2:5" s="301" customFormat="1" ht="15" customHeight="1" x14ac:dyDescent="0.25">
      <c r="B15" s="303">
        <f>ROW()-9</f>
        <v>6</v>
      </c>
      <c r="C15" s="300"/>
      <c r="D15" s="302"/>
      <c r="E15" s="302"/>
    </row>
    <row r="16" spans="2:5" s="301" customFormat="1" ht="15" customHeight="1" x14ac:dyDescent="0.25">
      <c r="C16" s="308"/>
    </row>
    <row r="17" spans="3:3" s="301" customFormat="1" ht="15" customHeight="1" x14ac:dyDescent="0.25">
      <c r="C17" s="308"/>
    </row>
    <row r="18" spans="3:3" s="301" customFormat="1" ht="15" customHeight="1" x14ac:dyDescent="0.25">
      <c r="C18" s="308"/>
    </row>
    <row r="19" spans="3:3" s="301" customFormat="1" ht="15" customHeight="1" x14ac:dyDescent="0.25">
      <c r="C19" s="308"/>
    </row>
    <row r="20" spans="3:3" s="301" customFormat="1" ht="15" customHeight="1" x14ac:dyDescent="0.25">
      <c r="C20" s="308"/>
    </row>
    <row r="21" spans="3:3" s="301" customFormat="1" ht="15" customHeight="1" x14ac:dyDescent="0.25">
      <c r="C21" s="308"/>
    </row>
    <row r="22" spans="3:3" s="301" customFormat="1" ht="15" customHeight="1" x14ac:dyDescent="0.25">
      <c r="C22" s="308"/>
    </row>
    <row r="23" spans="3:3" s="301" customFormat="1" ht="15" customHeight="1" x14ac:dyDescent="0.25">
      <c r="C23" s="308"/>
    </row>
    <row r="24" spans="3:3" s="301" customFormat="1" ht="15" customHeight="1" x14ac:dyDescent="0.25">
      <c r="C24" s="308"/>
    </row>
    <row r="25" spans="3:3" s="301" customFormat="1" ht="15" customHeight="1" x14ac:dyDescent="0.25">
      <c r="C25" s="308"/>
    </row>
    <row r="26" spans="3:3" s="301" customFormat="1" ht="15" customHeight="1" x14ac:dyDescent="0.25">
      <c r="C26" s="308"/>
    </row>
    <row r="27" spans="3:3" s="301" customFormat="1" ht="15" customHeight="1" x14ac:dyDescent="0.25">
      <c r="C27" s="308"/>
    </row>
    <row r="28" spans="3:3" s="301" customFormat="1" ht="15" customHeight="1" x14ac:dyDescent="0.25">
      <c r="C28" s="308"/>
    </row>
    <row r="29" spans="3:3" s="301" customFormat="1" ht="15" customHeight="1" x14ac:dyDescent="0.25">
      <c r="C29" s="308"/>
    </row>
    <row r="30" spans="3:3" s="301" customFormat="1" ht="15" customHeight="1" x14ac:dyDescent="0.25">
      <c r="C30" s="308"/>
    </row>
    <row r="31" spans="3:3" s="301" customFormat="1" ht="15" customHeight="1" x14ac:dyDescent="0.25">
      <c r="C31" s="308"/>
    </row>
    <row r="32" spans="3:3" s="301" customFormat="1" ht="15" customHeight="1" x14ac:dyDescent="0.25">
      <c r="C32" s="308"/>
    </row>
    <row r="33" spans="3:3" s="301" customFormat="1" ht="15" customHeight="1" x14ac:dyDescent="0.25">
      <c r="C33" s="308"/>
    </row>
    <row r="34" spans="3:3" s="301" customFormat="1" ht="15" customHeight="1" x14ac:dyDescent="0.25">
      <c r="C34" s="308"/>
    </row>
  </sheetData>
  <sheetProtection sheet="1" objects="1" scenarios="1" sort="0" autoFilter="0" pivotTables="0"/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D139E0-16C9-4ACF-86FC-9ABD11FF8194}">
  <sheetPr codeName="Planilha31"/>
  <dimension ref="A1:O13"/>
  <sheetViews>
    <sheetView showGridLines="0" showRowColHeaders="0" showZeros="0" workbookViewId="0">
      <pane ySplit="9" topLeftCell="A10" activePane="bottomLeft" state="frozen"/>
      <selection pane="bottomLeft" activeCell="B12" sqref="B12"/>
    </sheetView>
  </sheetViews>
  <sheetFormatPr defaultColWidth="0" defaultRowHeight="15" customHeight="1" x14ac:dyDescent="0.25"/>
  <cols>
    <col min="1" max="1" width="9.140625" style="324" customWidth="1"/>
    <col min="2" max="2" width="11.85546875" style="325" customWidth="1"/>
    <col min="3" max="3" width="28.5703125" style="326" customWidth="1"/>
    <col min="4" max="4" width="10.28515625" style="324" customWidth="1"/>
    <col min="5" max="5" width="12" style="324" customWidth="1"/>
    <col min="6" max="6" width="12.7109375" style="324" bestFit="1" customWidth="1"/>
    <col min="7" max="7" width="9.5703125" style="327" bestFit="1" customWidth="1"/>
    <col min="8" max="8" width="10.7109375" style="324" bestFit="1" customWidth="1"/>
    <col min="9" max="9" width="9.7109375" style="324" customWidth="1"/>
    <col min="10" max="10" width="15" style="325" bestFit="1" customWidth="1"/>
    <col min="11" max="11" width="13.42578125" style="325" customWidth="1"/>
    <col min="12" max="12" width="10.5703125" style="324" customWidth="1"/>
    <col min="13" max="13" width="17.7109375" style="324" customWidth="1"/>
    <col min="14" max="14" width="11.7109375" style="324" customWidth="1"/>
    <col min="15" max="15" width="3.7109375" style="324" customWidth="1"/>
    <col min="16" max="16384" width="11.7109375" style="324" hidden="1"/>
  </cols>
  <sheetData>
    <row r="1" spans="1:14" s="40" customFormat="1" ht="16.5" customHeight="1" x14ac:dyDescent="0.25">
      <c r="B1" s="313"/>
      <c r="C1" s="314"/>
      <c r="G1" s="315"/>
      <c r="J1" s="313"/>
      <c r="K1" s="313"/>
    </row>
    <row r="2" spans="1:14" s="40" customFormat="1" ht="16.5" customHeight="1" x14ac:dyDescent="0.25">
      <c r="B2" s="313"/>
      <c r="C2" s="314"/>
      <c r="G2" s="315"/>
      <c r="J2" s="313"/>
      <c r="K2" s="313"/>
    </row>
    <row r="3" spans="1:14" s="40" customFormat="1" ht="16.5" customHeight="1" x14ac:dyDescent="0.25">
      <c r="B3" s="313"/>
      <c r="C3" s="314"/>
      <c r="G3" s="315"/>
      <c r="J3" s="313"/>
      <c r="K3" s="313"/>
    </row>
    <row r="4" spans="1:14" s="40" customFormat="1" ht="16.5" customHeight="1" x14ac:dyDescent="0.25">
      <c r="B4" s="313"/>
      <c r="C4" s="314"/>
      <c r="G4" s="315"/>
      <c r="J4" s="313"/>
      <c r="K4" s="313"/>
    </row>
    <row r="5" spans="1:14" s="40" customFormat="1" ht="16.5" customHeight="1" x14ac:dyDescent="0.25">
      <c r="B5" s="313"/>
      <c r="C5" s="314"/>
      <c r="G5" s="315"/>
      <c r="J5" s="313"/>
      <c r="K5" s="313"/>
    </row>
    <row r="6" spans="1:14" s="40" customFormat="1" ht="15" customHeight="1" x14ac:dyDescent="0.25">
      <c r="B6" s="313"/>
      <c r="C6" s="314"/>
      <c r="G6" s="315"/>
      <c r="J6" s="313"/>
      <c r="K6" s="313"/>
    </row>
    <row r="7" spans="1:14" s="40" customFormat="1" ht="15" customHeight="1" x14ac:dyDescent="0.25">
      <c r="B7" s="313"/>
      <c r="C7" s="314"/>
      <c r="G7" s="315"/>
      <c r="J7" s="313"/>
      <c r="K7" s="313"/>
    </row>
    <row r="8" spans="1:14" s="40" customFormat="1" ht="15" customHeight="1" x14ac:dyDescent="0.25">
      <c r="B8" s="313"/>
      <c r="C8" s="314"/>
      <c r="G8" s="315"/>
      <c r="J8" s="313"/>
      <c r="K8" s="313"/>
    </row>
    <row r="9" spans="1:14" s="322" customFormat="1" ht="25.5" customHeight="1" x14ac:dyDescent="0.25">
      <c r="A9" s="316" t="s">
        <v>65</v>
      </c>
      <c r="B9" s="317" t="s">
        <v>5540</v>
      </c>
      <c r="C9" s="318" t="s">
        <v>6067</v>
      </c>
      <c r="D9" s="319" t="s">
        <v>6065</v>
      </c>
      <c r="E9" s="319" t="s">
        <v>6064</v>
      </c>
      <c r="F9" s="319" t="s">
        <v>6066</v>
      </c>
      <c r="G9" s="320" t="s">
        <v>5542</v>
      </c>
      <c r="H9" s="321" t="s">
        <v>6068</v>
      </c>
      <c r="I9" s="319" t="s">
        <v>6080</v>
      </c>
      <c r="J9" s="321" t="s">
        <v>6069</v>
      </c>
      <c r="K9" s="321" t="s">
        <v>6070</v>
      </c>
      <c r="L9" s="319" t="s">
        <v>6084</v>
      </c>
      <c r="M9" s="321" t="s">
        <v>6079</v>
      </c>
      <c r="N9" s="321" t="s">
        <v>6078</v>
      </c>
    </row>
    <row r="10" spans="1:14" ht="15" customHeight="1" x14ac:dyDescent="0.25">
      <c r="A10" s="303">
        <f t="shared" ref="A10" si="0">ROW()-9</f>
        <v>1</v>
      </c>
      <c r="B10" s="299">
        <v>44054</v>
      </c>
      <c r="C10" s="311" t="s">
        <v>6076</v>
      </c>
      <c r="D10" s="323">
        <f>IFERROR(VLOOKUP(Tabela26[[#This Row],[PRODUTO]],CAD_PRODUTO!C:D,2,0),"")</f>
        <v>24011585</v>
      </c>
      <c r="E10" s="323" t="str">
        <f>IFERROR(VLOOKUP(Tabela26[[#This Row],[PRODUTO]],CAD_PRODUTO!C:E,3,0),"")</f>
        <v>ANIMALE</v>
      </c>
      <c r="F10" s="302">
        <v>416521</v>
      </c>
      <c r="G10" s="312">
        <v>235</v>
      </c>
      <c r="H10" s="299" t="s">
        <v>6046</v>
      </c>
      <c r="I10" s="323">
        <f ca="1">IF(Tabela26[[#This Row],[DATA]]&lt;&gt;"",IF(Tabela26[[#This Row],[ENTREGA COMBINADA]]&lt;&gt;"",Tabela26[[#This Row],[ENTREGA COMBINADA]]-Tabela26[[#This Row],[DATA]],TODAY()-Tabela26[[#This Row],[DATA]]),"")</f>
        <v>243</v>
      </c>
      <c r="J10" s="299">
        <v>44297</v>
      </c>
      <c r="K10" s="299">
        <v>44297</v>
      </c>
      <c r="L10" s="350">
        <f ca="1">IF(Tabela26[[#This Row],[DATA]]&lt;&gt;"",IF(Tabela26[[#This Row],[ENTREGA COMBINADA]]&lt;&gt;"",IF(Tabela26[[#This Row],[ENTREGUE]]&lt;&gt;"",0,Tabela26[[#This Row],[ENTREGA COMBINADA]]-TODAY()),Tabela26[[#This Row],[DATA]]-TODAY()),"")</f>
        <v>0</v>
      </c>
      <c r="M10" s="328" t="str">
        <f ca="1">IF(Tabela26[[#This Row],[DATA]]&lt;&gt;"",IF(Tabela26[[#This Row],[ENTREGA COMBINADA]]="","SEM DT COMBINADA",IF(Tabela26[[#This Row],[ENTREGUE]]="",IF(TODAY()&gt;Tabela26[[#This Row],[ENTREGA COMBINADA]],"EM ATRASO","EM PRODUÇÃO"),IF(Tabela26[[#This Row],[ENTREGA COMBINADA]]&lt;&gt;"",IF(Tabela26[[#This Row],[ENTREGUE]]=Tabela26[[#This Row],[ENTREGA COMBINADA]],"NO PRAZO",IF(Tabela26[[#This Row],[ENTREGUE]]&lt;Tabela26[[#This Row],[ENTREGA COMBINADA]],"ENTREGA ANTECIPADA",IF(Tabela26[[#This Row],[ENTREGUE]]&gt;Tabela26[[#This Row],[ENTREGA COMBINADA]],"EM ATRASO"))),"SEM DT ENTREGA"))),"")</f>
        <v>NO PRAZO</v>
      </c>
      <c r="N10" s="328" t="str">
        <f>IF(Tabela26[[#This Row],[DATA]]&lt;&gt;"",IF(AND(Tabela26[[#This Row],[ENTREGUE]]&lt;&gt;"",Tabela26[[#This Row],[PILOTO]]="OK"),"FINALIZADO","PENDENTE"),"")</f>
        <v>FINALIZADO</v>
      </c>
    </row>
    <row r="11" spans="1:14" ht="15" customHeight="1" x14ac:dyDescent="0.25">
      <c r="A11" s="303">
        <f>ROW()-9</f>
        <v>2</v>
      </c>
      <c r="B11" s="299">
        <v>44062</v>
      </c>
      <c r="C11" s="311" t="s">
        <v>6075</v>
      </c>
      <c r="D11" s="323">
        <f>IFERROR(VLOOKUP(Tabela26[[#This Row],[PRODUTO]],CAD_PRODUTO!C:D,2,0),"")</f>
        <v>52133453</v>
      </c>
      <c r="E11" s="323" t="str">
        <f>IFERROR(VLOOKUP(Tabela26[[#This Row],[PRODUTO]],CAD_PRODUTO!C:E,3,0),"")</f>
        <v>ANIMALE</v>
      </c>
      <c r="F11" s="302">
        <v>420314</v>
      </c>
      <c r="G11" s="312">
        <v>80</v>
      </c>
      <c r="H11" s="299" t="s">
        <v>6046</v>
      </c>
      <c r="I11" s="323">
        <f ca="1">IF(Tabela26[[#This Row],[DATA]]&lt;&gt;"",IF(Tabela26[[#This Row],[ENTREGA COMBINADA]]&lt;&gt;"",Tabela26[[#This Row],[ENTREGA COMBINADA]]-Tabela26[[#This Row],[DATA]],TODAY()-Tabela26[[#This Row],[DATA]]),"")</f>
        <v>2178</v>
      </c>
      <c r="J11" s="299"/>
      <c r="K11" s="299"/>
      <c r="L11" s="350">
        <f ca="1">IF(Tabela26[[#This Row],[DATA]]&lt;&gt;"",IF(Tabela26[[#This Row],[ENTREGA COMBINADA]]&lt;&gt;"",IF(Tabela26[[#This Row],[ENTREGUE]]&lt;&gt;"",0,Tabela26[[#This Row],[ENTREGA COMBINADA]]-TODAY()),Tabela26[[#This Row],[DATA]]-TODAY()),"")</f>
        <v>-2178</v>
      </c>
      <c r="M11" s="328" t="str">
        <f ca="1">IF(Tabela26[[#This Row],[DATA]]&lt;&gt;"",IF(Tabela26[[#This Row],[ENTREGA COMBINADA]]="","SEM DT COMBINADA",IF(Tabela26[[#This Row],[ENTREGUE]]="",IF(TODAY()&gt;Tabela26[[#This Row],[ENTREGA COMBINADA]],"EM ATRASO","EM PRODUÇÃO"),IF(Tabela26[[#This Row],[ENTREGA COMBINADA]]&lt;&gt;"",IF(Tabela26[[#This Row],[ENTREGUE]]=Tabela26[[#This Row],[ENTREGA COMBINADA]],"NO PRAZO",IF(Tabela26[[#This Row],[ENTREGUE]]&lt;Tabela26[[#This Row],[ENTREGA COMBINADA]],"ENTREGA ANTECIPADA",IF(Tabela26[[#This Row],[ENTREGUE]]&gt;Tabela26[[#This Row],[ENTREGA COMBINADA]],"EM ATRASO"))),"SEM DT ENTREGA"))),"")</f>
        <v>SEM DT COMBINADA</v>
      </c>
      <c r="N11" s="328" t="str">
        <f>IF(Tabela26[[#This Row],[DATA]]&lt;&gt;"",IF(AND(Tabela26[[#This Row],[ENTREGUE]]&lt;&gt;"",Tabela26[[#This Row],[PILOTO]]="OK"),"FINALIZADO","PENDENTE"),"")</f>
        <v>PENDENTE</v>
      </c>
    </row>
    <row r="12" spans="1:14" ht="15" customHeight="1" x14ac:dyDescent="0.25">
      <c r="A12" s="303">
        <f>ROW()-9</f>
        <v>3</v>
      </c>
      <c r="B12" s="299">
        <v>44064</v>
      </c>
      <c r="C12" s="311" t="s">
        <v>6074</v>
      </c>
      <c r="D12" s="323">
        <f>IFERROR(VLOOKUP(Tabela26[[#This Row],[PRODUTO]],CAD_PRODUTO!C:D,2,0),"")</f>
        <v>7040854</v>
      </c>
      <c r="E12" s="323" t="str">
        <f>IFERROR(VLOOKUP(Tabela26[[#This Row],[PRODUTO]],CAD_PRODUTO!C:E,3,0),"")</f>
        <v>ANIMALE</v>
      </c>
      <c r="F12" s="302">
        <v>420922</v>
      </c>
      <c r="G12" s="312">
        <v>400</v>
      </c>
      <c r="H12" s="299" t="s">
        <v>6077</v>
      </c>
      <c r="I12" s="323">
        <f ca="1">IF(Tabela26[[#This Row],[DATA]]&lt;&gt;"",IF(Tabela26[[#This Row],[ENTREGA COMBINADA]]&lt;&gt;"",Tabela26[[#This Row],[ENTREGA COMBINADA]]-Tabela26[[#This Row],[DATA]],TODAY()-Tabela26[[#This Row],[DATA]]),"")</f>
        <v>233</v>
      </c>
      <c r="J12" s="299">
        <v>44297</v>
      </c>
      <c r="K12" s="299"/>
      <c r="L12" s="350">
        <f ca="1">IF(Tabela26[[#This Row],[DATA]]&lt;&gt;"",IF(Tabela26[[#This Row],[ENTREGA COMBINADA]]&lt;&gt;"",IF(Tabela26[[#This Row],[ENTREGUE]]&lt;&gt;"",0,Tabela26[[#This Row],[ENTREGA COMBINADA]]-TODAY()),Tabela26[[#This Row],[DATA]]-TODAY()),"")</f>
        <v>-1943</v>
      </c>
      <c r="M12" s="328" t="str">
        <f ca="1">IF(Tabela26[[#This Row],[DATA]]&lt;&gt;"",IF(Tabela26[[#This Row],[ENTREGA COMBINADA]]="","SEM DT COMBINADA",IF(Tabela26[[#This Row],[ENTREGUE]]="",IF(TODAY()&gt;Tabela26[[#This Row],[ENTREGA COMBINADA]],"EM ATRASO","EM PRODUÇÃO"),IF(Tabela26[[#This Row],[ENTREGA COMBINADA]]&lt;&gt;"",IF(Tabela26[[#This Row],[ENTREGUE]]=Tabela26[[#This Row],[ENTREGA COMBINADA]],"NO PRAZO",IF(Tabela26[[#This Row],[ENTREGUE]]&lt;Tabela26[[#This Row],[ENTREGA COMBINADA]],"ENTREGA ANTECIPADA",IF(Tabela26[[#This Row],[ENTREGUE]]&gt;Tabela26[[#This Row],[ENTREGA COMBINADA]],"EM ATRASO"))),"SEM DT ENTREGA"))),"")</f>
        <v>EM ATRASO</v>
      </c>
      <c r="N12" s="328" t="str">
        <f>IF(Tabela26[[#This Row],[DATA]]&lt;&gt;"",IF(AND(Tabela26[[#This Row],[ENTREGUE]]&lt;&gt;"",Tabela26[[#This Row],[PILOTO]]="OK"),"FINALIZADO","PENDENTE"),"")</f>
        <v>PENDENTE</v>
      </c>
    </row>
    <row r="13" spans="1:14" ht="15" customHeight="1" x14ac:dyDescent="0.25">
      <c r="A13" s="303">
        <f>ROW()-9</f>
        <v>4</v>
      </c>
      <c r="B13" s="299"/>
      <c r="C13" s="311"/>
      <c r="D13" s="323" t="str">
        <f>IFERROR(VLOOKUP(Tabela26[[#This Row],[PRODUTO]],CAD_PRODUTO!C:D,2,0),"")</f>
        <v/>
      </c>
      <c r="E13" s="323" t="str">
        <f>IFERROR(VLOOKUP(Tabela26[[#This Row],[PRODUTO]],CAD_PRODUTO!C:E,3,0),"")</f>
        <v/>
      </c>
      <c r="F13" s="302"/>
      <c r="G13" s="312"/>
      <c r="H13" s="299"/>
      <c r="I13" s="323" t="str">
        <f ca="1">IF(Tabela26[[#This Row],[DATA]]&lt;&gt;"",IF(Tabela26[[#This Row],[ENTREGA COMBINADA]]&lt;&gt;"",Tabela26[[#This Row],[ENTREGA COMBINADA]]-Tabela26[[#This Row],[DATA]],TODAY()-Tabela26[[#This Row],[DATA]]),"")</f>
        <v/>
      </c>
      <c r="J13" s="299"/>
      <c r="K13" s="299"/>
      <c r="L13" s="350" t="str">
        <f ca="1">IF(Tabela26[[#This Row],[DATA]]&lt;&gt;"",IF(Tabela26[[#This Row],[ENTREGA COMBINADA]]&lt;&gt;"",IF(Tabela26[[#This Row],[ENTREGUE]]&lt;&gt;"",0,Tabela26[[#This Row],[ENTREGA COMBINADA]]-TODAY()),Tabela26[[#This Row],[DATA]]-TODAY()),"")</f>
        <v/>
      </c>
      <c r="M13" s="328" t="str">
        <f ca="1">IF(Tabela26[[#This Row],[DATA]]&lt;&gt;"",IF(Tabela26[[#This Row],[ENTREGA COMBINADA]]="","SEM DT COMBINADA",IF(Tabela26[[#This Row],[ENTREGUE]]="",IF(TODAY()&gt;Tabela26[[#This Row],[ENTREGA COMBINADA]],"EM ATRASO","EM PRODUÇÃO"),IF(Tabela26[[#This Row],[ENTREGA COMBINADA]]&lt;&gt;"",IF(Tabela26[[#This Row],[ENTREGUE]]=Tabela26[[#This Row],[ENTREGA COMBINADA]],"NO PRAZO",IF(Tabela26[[#This Row],[ENTREGUE]]&lt;Tabela26[[#This Row],[ENTREGA COMBINADA]],"ENTREGA ANTECIPADA",IF(Tabela26[[#This Row],[ENTREGUE]]&gt;Tabela26[[#This Row],[ENTREGA COMBINADA]],"EM ATRASO"))),"SEM DT ENTREGA"))),"")</f>
        <v/>
      </c>
      <c r="N13" s="328" t="str">
        <f>IF(Tabela26[[#This Row],[DATA]]&lt;&gt;"",IF(AND(Tabela26[[#This Row],[ENTREGUE]]&lt;&gt;"",Tabela26[[#This Row],[PILOTO]]="OK"),"FINALIZADO","PENDENTE"),"")</f>
        <v/>
      </c>
    </row>
  </sheetData>
  <sheetProtection sheet="1" objects="1" scenarios="1" sort="0" autoFilter="0" pivotTables="0"/>
  <conditionalFormatting sqref="A10:N13">
    <cfRule type="expression" dxfId="1373" priority="23">
      <formula>$M10="EM ATRASO"</formula>
    </cfRule>
    <cfRule type="expression" dxfId="1372" priority="24">
      <formula>$N10="FINALIZADO"</formula>
    </cfRule>
  </conditionalFormatting>
  <dataValidations count="2">
    <dataValidation type="list" allowBlank="1" showInputMessage="1" showErrorMessage="1" sqref="C10:C13" xr:uid="{F7A5DABA-217E-4BB6-9A5F-EFA4D8163A7A}">
      <formula1>rel_produtos</formula1>
    </dataValidation>
    <dataValidation type="list" allowBlank="1" showInputMessage="1" showErrorMessage="1" sqref="H10:H13" xr:uid="{46E4BD01-5559-4E71-8FCC-FABBFCB95CD2}">
      <formula1>"OK,PENDENTE"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50BD3C-2CD6-4810-8888-894A253F50FD}">
  <sheetPr codeName="Planilha32">
    <pageSetUpPr fitToPage="1"/>
  </sheetPr>
  <dimension ref="A1:V14"/>
  <sheetViews>
    <sheetView workbookViewId="0">
      <pane ySplit="9" topLeftCell="A10" activePane="bottomLeft" state="frozen"/>
      <selection pane="bottomLeft" activeCell="K16" sqref="K16"/>
    </sheetView>
  </sheetViews>
  <sheetFormatPr defaultColWidth="0" defaultRowHeight="15" customHeight="1" x14ac:dyDescent="0.25"/>
  <cols>
    <col min="1" max="2" width="9.140625" style="36" customWidth="1"/>
    <col min="3" max="3" width="34" style="45" bestFit="1" customWidth="1"/>
    <col min="4" max="4" width="16" style="36" customWidth="1"/>
    <col min="5" max="5" width="13.42578125" style="36" customWidth="1"/>
    <col min="6" max="15" width="9.140625" style="36" customWidth="1"/>
    <col min="16" max="16" width="10.42578125" style="36" customWidth="1"/>
    <col min="17" max="17" width="9.140625" style="36" hidden="1" customWidth="1"/>
    <col min="18" max="18" width="3.85546875" style="36" hidden="1" customWidth="1"/>
    <col min="19" max="22" width="0" style="36" hidden="1" customWidth="1"/>
    <col min="23" max="16384" width="9.140625" style="36" hidden="1"/>
  </cols>
  <sheetData>
    <row r="1" spans="3:5" ht="16.5" customHeight="1" x14ac:dyDescent="0.25"/>
    <row r="2" spans="3:5" ht="16.5" customHeight="1" x14ac:dyDescent="0.25"/>
    <row r="3" spans="3:5" ht="16.5" customHeight="1" x14ac:dyDescent="0.25"/>
    <row r="4" spans="3:5" ht="16.5" customHeight="1" x14ac:dyDescent="0.25"/>
    <row r="5" spans="3:5" ht="16.5" customHeight="1" x14ac:dyDescent="0.25"/>
    <row r="9" spans="3:5" ht="21.75" customHeight="1" x14ac:dyDescent="0.25">
      <c r="C9" s="310" t="s">
        <v>6067</v>
      </c>
      <c r="D9" s="309" t="s">
        <v>6065</v>
      </c>
      <c r="E9" s="309" t="s">
        <v>6064</v>
      </c>
    </row>
    <row r="10" spans="3:5" ht="21.75" customHeight="1" x14ac:dyDescent="0.25">
      <c r="C10" s="45" t="s">
        <v>6076</v>
      </c>
      <c r="D10" s="36">
        <v>24011585</v>
      </c>
      <c r="E10" s="36" t="s">
        <v>6072</v>
      </c>
    </row>
    <row r="11" spans="3:5" ht="15" customHeight="1" x14ac:dyDescent="0.25">
      <c r="C11" s="45" t="s">
        <v>6073</v>
      </c>
      <c r="D11" s="36">
        <v>52150797</v>
      </c>
      <c r="E11" s="36" t="s">
        <v>6072</v>
      </c>
    </row>
    <row r="12" spans="3:5" ht="15" customHeight="1" x14ac:dyDescent="0.25">
      <c r="C12" s="45" t="s">
        <v>6075</v>
      </c>
      <c r="D12" s="36">
        <v>52133453</v>
      </c>
      <c r="E12" s="36" t="s">
        <v>6072</v>
      </c>
    </row>
    <row r="13" spans="3:5" ht="15" customHeight="1" x14ac:dyDescent="0.25">
      <c r="C13" s="45" t="s">
        <v>6071</v>
      </c>
      <c r="D13" s="36">
        <v>52133491</v>
      </c>
      <c r="E13" s="36" t="s">
        <v>6072</v>
      </c>
    </row>
    <row r="14" spans="3:5" ht="15" customHeight="1" x14ac:dyDescent="0.25">
      <c r="C14" s="45" t="s">
        <v>6074</v>
      </c>
      <c r="D14" s="36">
        <v>7040854</v>
      </c>
      <c r="E14" s="36" t="s">
        <v>6072</v>
      </c>
    </row>
  </sheetData>
  <sheetProtection sheet="1" objects="1" scenarios="1" sort="0" autoFilter="0" pivotTables="0"/>
  <pageMargins left="0.511811024" right="0.511811024" top="0.5" bottom="0.5" header="0.31496062000000002" footer="0.23"/>
  <pageSetup paperSize="9" scale="63" fitToHeight="0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12CDFE-45D4-472A-87EA-6223AE6C93EA}">
  <sheetPr codeName="Planilha33"/>
  <dimension ref="A9:Q3566"/>
  <sheetViews>
    <sheetView showGridLines="0" showRowColHeaders="0" showZeros="0" zoomScaleNormal="100" workbookViewId="0">
      <pane ySplit="10" topLeftCell="A11" activePane="bottomLeft" state="frozen"/>
      <selection pane="bottomLeft" activeCell="A9" sqref="A9"/>
    </sheetView>
  </sheetViews>
  <sheetFormatPr defaultColWidth="0" defaultRowHeight="14.25" customHeight="1" x14ac:dyDescent="0.2"/>
  <cols>
    <col min="1" max="1" width="22.28515625" style="117" bestFit="1" customWidth="1"/>
    <col min="2" max="2" width="18.5703125" style="117" bestFit="1" customWidth="1"/>
    <col min="3" max="3" width="12.140625" style="117" customWidth="1"/>
    <col min="4" max="4" width="5.140625" style="117" bestFit="1" customWidth="1"/>
    <col min="5" max="5" width="19.42578125" style="117" hidden="1" customWidth="1"/>
    <col min="6" max="6" width="10.85546875" style="117" customWidth="1"/>
    <col min="7" max="7" width="16.140625" style="117" customWidth="1"/>
    <col min="8" max="8" width="11.85546875" style="117" bestFit="1" customWidth="1"/>
    <col min="9" max="9" width="10.85546875" style="117" customWidth="1"/>
    <col min="10" max="10" width="10.85546875" style="114" customWidth="1"/>
    <col min="11" max="11" width="11.5703125" style="117" customWidth="1"/>
    <col min="12" max="12" width="11.7109375" style="117" customWidth="1"/>
    <col min="13" max="16" width="10.85546875" style="117" customWidth="1"/>
    <col min="17" max="17" width="0" style="117" hidden="1" customWidth="1"/>
    <col min="18" max="16384" width="10.85546875" style="117" hidden="1"/>
  </cols>
  <sheetData>
    <row r="9" spans="1:13" ht="14.25" customHeight="1" thickBot="1" x14ac:dyDescent="0.25"/>
    <row r="10" spans="1:13" ht="14.25" customHeight="1" thickBot="1" x14ac:dyDescent="0.25">
      <c r="J10" s="378" t="s">
        <v>6087</v>
      </c>
      <c r="K10" s="378"/>
      <c r="L10" s="379"/>
      <c r="M10" s="339" t="s">
        <v>6088</v>
      </c>
    </row>
    <row r="11" spans="1:13" ht="14.25" customHeight="1" x14ac:dyDescent="0.2">
      <c r="J11" s="335">
        <v>1</v>
      </c>
      <c r="K11" s="380" t="str">
        <f>IFERROR(INDEX($A$17:$A$18000,MATCH(J11,$E$17:$E$18000,0)),"")</f>
        <v>VESTIDO CACHAÇO ONÇA</v>
      </c>
      <c r="L11" s="381"/>
      <c r="M11" s="340">
        <f>IFERROR(INDEX($D$17:$D$18000,MATCH(J11,$E$17:$E$18000,0)),"")</f>
        <v>400</v>
      </c>
    </row>
    <row r="12" spans="1:13" s="330" customFormat="1" ht="14.25" customHeight="1" x14ac:dyDescent="0.2">
      <c r="B12" s="331">
        <f>SUM(Tabela26[QTDE])</f>
        <v>715</v>
      </c>
      <c r="E12" s="330">
        <f>SUMIFS(Tabela26[QTDE],Tabela26[FINALIZADO],"FINALIZADO")</f>
        <v>235</v>
      </c>
      <c r="G12" s="330">
        <f>SUMIFS(Tabela26[QTDE],Tabela26[FINALIZADO],"PENDENTE")</f>
        <v>480</v>
      </c>
      <c r="J12" s="336">
        <v>2</v>
      </c>
      <c r="K12" s="374" t="str">
        <f t="shared" ref="K12:K20" si="0">IFERROR(INDEX($A$17:$A$18000,MATCH(J12,$E$17:$E$18000,0)),"")</f>
        <v>CAMISA BEATRIZ ONÇA</v>
      </c>
      <c r="L12" s="375"/>
      <c r="M12" s="341">
        <f t="shared" ref="M12:M20" si="1">IFERROR(INDEX($D$17:$D$18000,MATCH(J12,$E$17:$E$18000,0)),"")</f>
        <v>235</v>
      </c>
    </row>
    <row r="13" spans="1:13" ht="14.25" customHeight="1" x14ac:dyDescent="0.2">
      <c r="J13" s="337">
        <v>3</v>
      </c>
      <c r="K13" s="374" t="str">
        <f t="shared" si="0"/>
        <v>TOP DE SEDA JOATINGA TOILE</v>
      </c>
      <c r="L13" s="375"/>
      <c r="M13" s="341">
        <f t="shared" si="1"/>
        <v>80</v>
      </c>
    </row>
    <row r="14" spans="1:13" ht="14.25" customHeight="1" x14ac:dyDescent="0.2">
      <c r="A14" s="329"/>
      <c r="J14" s="337">
        <v>4</v>
      </c>
      <c r="K14" s="374" t="str">
        <f t="shared" si="0"/>
        <v/>
      </c>
      <c r="L14" s="375"/>
      <c r="M14" s="341" t="str">
        <f t="shared" si="1"/>
        <v/>
      </c>
    </row>
    <row r="15" spans="1:13" ht="14.25" customHeight="1" x14ac:dyDescent="0.2">
      <c r="A15" s="329"/>
      <c r="J15" s="337">
        <v>5</v>
      </c>
      <c r="K15" s="374" t="str">
        <f t="shared" si="0"/>
        <v/>
      </c>
      <c r="L15" s="375"/>
      <c r="M15" s="341" t="str">
        <f t="shared" si="1"/>
        <v/>
      </c>
    </row>
    <row r="16" spans="1:13" ht="14.25" customHeight="1" x14ac:dyDescent="0.2">
      <c r="A16" s="117">
        <f>COUNTA(A18:A18001)</f>
        <v>3</v>
      </c>
      <c r="D16" s="117">
        <f>SUM(D18:D18001)</f>
        <v>715</v>
      </c>
      <c r="J16" s="337">
        <v>6</v>
      </c>
      <c r="K16" s="374" t="str">
        <f t="shared" si="0"/>
        <v/>
      </c>
      <c r="L16" s="375"/>
      <c r="M16" s="341" t="str">
        <f t="shared" si="1"/>
        <v/>
      </c>
    </row>
    <row r="17" spans="1:13" s="334" customFormat="1" ht="11.25" x14ac:dyDescent="0.2">
      <c r="A17" s="332" t="s">
        <v>6067</v>
      </c>
      <c r="B17" s="332" t="s">
        <v>6084</v>
      </c>
      <c r="C17" s="333" t="s">
        <v>6078</v>
      </c>
      <c r="D17" s="334" t="s">
        <v>6036</v>
      </c>
      <c r="E17" s="334" t="s">
        <v>6086</v>
      </c>
      <c r="G17" s="332" t="s">
        <v>6079</v>
      </c>
      <c r="H17" s="334" t="s">
        <v>6085</v>
      </c>
      <c r="J17" s="337">
        <v>7</v>
      </c>
      <c r="K17" s="374" t="str">
        <f t="shared" si="0"/>
        <v/>
      </c>
      <c r="L17" s="375"/>
      <c r="M17" s="341" t="str">
        <f t="shared" si="1"/>
        <v/>
      </c>
    </row>
    <row r="18" spans="1:13" ht="11.25" x14ac:dyDescent="0.2">
      <c r="A18" s="117" t="s">
        <v>6074</v>
      </c>
      <c r="B18" s="117">
        <v>-7</v>
      </c>
      <c r="C18" s="117" t="s">
        <v>6077</v>
      </c>
      <c r="D18" s="117">
        <v>400</v>
      </c>
      <c r="E18" s="117">
        <f>IFERROR(_xlfn.RANK.EQ(D18,$D$18:$D$10002,0)+COUNTIF($D$18:D18,D18)-1,"")</f>
        <v>1</v>
      </c>
      <c r="G18" s="117" t="s">
        <v>6082</v>
      </c>
      <c r="H18" s="117">
        <v>1</v>
      </c>
      <c r="J18" s="337">
        <v>8</v>
      </c>
      <c r="K18" s="374" t="str">
        <f t="shared" si="0"/>
        <v/>
      </c>
      <c r="L18" s="375"/>
      <c r="M18" s="341" t="str">
        <f t="shared" si="1"/>
        <v/>
      </c>
    </row>
    <row r="19" spans="1:13" ht="11.25" x14ac:dyDescent="0.2">
      <c r="A19" s="117" t="s">
        <v>6076</v>
      </c>
      <c r="B19" s="117">
        <v>0</v>
      </c>
      <c r="C19" s="117" t="s">
        <v>6078</v>
      </c>
      <c r="D19" s="117">
        <v>235</v>
      </c>
      <c r="E19" s="117">
        <f>IFERROR(_xlfn.RANK.EQ(D19,$D$18:$D$10002,0)+COUNTIF($D$18:D19,D19)-1,"")</f>
        <v>2</v>
      </c>
      <c r="G19" s="117" t="s">
        <v>6081</v>
      </c>
      <c r="H19" s="117">
        <v>1</v>
      </c>
      <c r="J19" s="337">
        <v>9</v>
      </c>
      <c r="K19" s="374" t="str">
        <f t="shared" si="0"/>
        <v/>
      </c>
      <c r="L19" s="375"/>
      <c r="M19" s="341" t="str">
        <f t="shared" si="1"/>
        <v/>
      </c>
    </row>
    <row r="20" spans="1:13" ht="12" thickBot="1" x14ac:dyDescent="0.25">
      <c r="A20" s="117" t="s">
        <v>6075</v>
      </c>
      <c r="B20" s="117">
        <v>-242</v>
      </c>
      <c r="C20" s="117" t="s">
        <v>6077</v>
      </c>
      <c r="D20" s="117">
        <v>80</v>
      </c>
      <c r="E20" s="117">
        <f>IFERROR(_xlfn.RANK.EQ(D20,$D$18:$D$10002,0)+COUNTIF($D$18:D20,D20)-1,"")</f>
        <v>3</v>
      </c>
      <c r="G20" s="117" t="s">
        <v>6083</v>
      </c>
      <c r="H20" s="117">
        <v>1</v>
      </c>
      <c r="J20" s="338">
        <v>10</v>
      </c>
      <c r="K20" s="376" t="str">
        <f t="shared" si="0"/>
        <v/>
      </c>
      <c r="L20" s="377"/>
      <c r="M20" s="342" t="str">
        <f t="shared" si="1"/>
        <v/>
      </c>
    </row>
    <row r="21" spans="1:13" ht="14.25" customHeight="1" x14ac:dyDescent="0.25">
      <c r="A21" s="293"/>
      <c r="B21" s="293"/>
      <c r="E21" s="117" t="str">
        <f>IFERROR(_xlfn.RANK.EQ(D21,$D$18:$D$10002,0)+COUNTIF($D$18:D21,D21)-1,"")</f>
        <v/>
      </c>
    </row>
    <row r="22" spans="1:13" ht="14.25" customHeight="1" x14ac:dyDescent="0.2">
      <c r="E22" s="117" t="str">
        <f>IFERROR(_xlfn.RANK.EQ(D22,$D$18:$D$10002,0)+COUNTIF($D$18:D22,D22)-1,"")</f>
        <v/>
      </c>
    </row>
    <row r="23" spans="1:13" ht="14.25" customHeight="1" x14ac:dyDescent="0.2">
      <c r="E23" s="117" t="str">
        <f>IFERROR(_xlfn.RANK.EQ(D23,$D$18:$D$10002,0)+COUNTIF($D$18:D23,D23)-1,"")</f>
        <v/>
      </c>
    </row>
    <row r="24" spans="1:13" ht="14.25" customHeight="1" x14ac:dyDescent="0.2">
      <c r="E24" s="117" t="str">
        <f>IFERROR(_xlfn.RANK.EQ(D24,$D$18:$D$10002,0)+COUNTIF($D$18:D24,D24)-1,"")</f>
        <v/>
      </c>
    </row>
    <row r="25" spans="1:13" ht="14.25" customHeight="1" x14ac:dyDescent="0.2">
      <c r="E25" s="117" t="str">
        <f>IFERROR(_xlfn.RANK.EQ(D25,$D$18:$D$10002,0)+COUNTIF($D$18:D25,D25)-1,"")</f>
        <v/>
      </c>
    </row>
    <row r="26" spans="1:13" ht="14.25" customHeight="1" x14ac:dyDescent="0.2">
      <c r="E26" s="117" t="str">
        <f>IFERROR(_xlfn.RANK.EQ(D26,$D$18:$D$10002,0)+COUNTIF($D$18:D26,D26)-1,"")</f>
        <v/>
      </c>
    </row>
    <row r="27" spans="1:13" ht="14.25" customHeight="1" x14ac:dyDescent="0.2">
      <c r="E27" s="117" t="str">
        <f>IFERROR(_xlfn.RANK.EQ(D27,$D$18:$D$10002,0)+COUNTIF($D$18:D27,D27)-1,"")</f>
        <v/>
      </c>
    </row>
    <row r="28" spans="1:13" ht="14.25" customHeight="1" x14ac:dyDescent="0.2">
      <c r="E28" s="117" t="str">
        <f>IFERROR(_xlfn.RANK.EQ(D28,$D$18:$D$10002,0)+COUNTIF($D$18:D28,D28)-1,"")</f>
        <v/>
      </c>
    </row>
    <row r="29" spans="1:13" ht="14.25" customHeight="1" x14ac:dyDescent="0.2">
      <c r="E29" s="117" t="str">
        <f>IFERROR(_xlfn.RANK.EQ(D29,$D$18:$D$10002,0)+COUNTIF($D$18:D29,D29)-1,"")</f>
        <v/>
      </c>
    </row>
    <row r="30" spans="1:13" ht="14.25" customHeight="1" x14ac:dyDescent="0.2">
      <c r="E30" s="117" t="str">
        <f>IFERROR(_xlfn.RANK.EQ(D30,$D$18:$D$10002,0)+COUNTIF($D$18:D30,D30)-1,"")</f>
        <v/>
      </c>
    </row>
    <row r="31" spans="1:13" ht="14.25" customHeight="1" x14ac:dyDescent="0.2">
      <c r="E31" s="117" t="str">
        <f>IFERROR(_xlfn.RANK.EQ(D31,$D$18:$D$10002,0)+COUNTIF($D$18:D31,D31)-1,"")</f>
        <v/>
      </c>
    </row>
    <row r="32" spans="1:13" ht="14.25" customHeight="1" x14ac:dyDescent="0.2">
      <c r="E32" s="117" t="str">
        <f>IFERROR(_xlfn.RANK.EQ(D32,$D$18:$D$10002,0)+COUNTIF($D$18:D32,D32)-1,"")</f>
        <v/>
      </c>
    </row>
    <row r="33" spans="5:5" ht="14.25" customHeight="1" x14ac:dyDescent="0.2">
      <c r="E33" s="117" t="str">
        <f>IFERROR(_xlfn.RANK.EQ(D33,$D$18:$D$10002,0)+COUNTIF($D$18:D33,D33)-1,"")</f>
        <v/>
      </c>
    </row>
    <row r="34" spans="5:5" ht="14.25" customHeight="1" x14ac:dyDescent="0.2">
      <c r="E34" s="117" t="str">
        <f>IFERROR(_xlfn.RANK.EQ(D34,$D$18:$D$10002,0)+COUNTIF($D$18:D34,D34)-1,"")</f>
        <v/>
      </c>
    </row>
    <row r="35" spans="5:5" ht="14.25" customHeight="1" x14ac:dyDescent="0.2">
      <c r="E35" s="117" t="str">
        <f>IFERROR(_xlfn.RANK.EQ(D35,$D$18:$D$10002,0)+COUNTIF($D$18:D35,D35)-1,"")</f>
        <v/>
      </c>
    </row>
    <row r="36" spans="5:5" ht="14.25" customHeight="1" x14ac:dyDescent="0.2">
      <c r="E36" s="117" t="str">
        <f>IFERROR(_xlfn.RANK.EQ(D36,$D$18:$D$10002,0)+COUNTIF($D$18:D36,D36)-1,"")</f>
        <v/>
      </c>
    </row>
    <row r="37" spans="5:5" ht="14.25" customHeight="1" x14ac:dyDescent="0.2">
      <c r="E37" s="117" t="str">
        <f>IFERROR(_xlfn.RANK.EQ(D37,$D$18:$D$10002,0)+COUNTIF($D$18:D37,D37)-1,"")</f>
        <v/>
      </c>
    </row>
    <row r="38" spans="5:5" ht="14.25" customHeight="1" x14ac:dyDescent="0.2">
      <c r="E38" s="117" t="str">
        <f>IFERROR(_xlfn.RANK.EQ(D38,$D$18:$D$10002,0)+COUNTIF($D$18:D38,D38)-1,"")</f>
        <v/>
      </c>
    </row>
    <row r="39" spans="5:5" ht="14.25" customHeight="1" x14ac:dyDescent="0.2">
      <c r="E39" s="117" t="str">
        <f>IFERROR(_xlfn.RANK.EQ(D39,$D$18:$D$10002,0)+COUNTIF($D$18:D39,D39)-1,"")</f>
        <v/>
      </c>
    </row>
    <row r="40" spans="5:5" ht="14.25" customHeight="1" x14ac:dyDescent="0.2">
      <c r="E40" s="117" t="str">
        <f>IFERROR(_xlfn.RANK.EQ(D40,$D$18:$D$10002,0)+COUNTIF($D$18:D40,D40)-1,"")</f>
        <v/>
      </c>
    </row>
    <row r="41" spans="5:5" ht="14.25" customHeight="1" x14ac:dyDescent="0.2">
      <c r="E41" s="117" t="str">
        <f>IFERROR(_xlfn.RANK.EQ(D41,$D$18:$D$10002,0)+COUNTIF($D$18:D41,D41)-1,"")</f>
        <v/>
      </c>
    </row>
    <row r="42" spans="5:5" ht="14.25" customHeight="1" x14ac:dyDescent="0.2">
      <c r="E42" s="117" t="str">
        <f>IFERROR(_xlfn.RANK.EQ(D42,$D$18:$D$10002,0)+COUNTIF($D$18:D42,D42)-1,"")</f>
        <v/>
      </c>
    </row>
    <row r="43" spans="5:5" ht="14.25" customHeight="1" x14ac:dyDescent="0.2">
      <c r="E43" s="117" t="str">
        <f>IFERROR(_xlfn.RANK.EQ(D43,$D$18:$D$10002,0)+COUNTIF($D$18:D43,D43)-1,"")</f>
        <v/>
      </c>
    </row>
    <row r="44" spans="5:5" ht="14.25" customHeight="1" x14ac:dyDescent="0.2">
      <c r="E44" s="117" t="str">
        <f>IFERROR(_xlfn.RANK.EQ(D44,$D$18:$D$10002,0)+COUNTIF($D$18:D44,D44)-1,"")</f>
        <v/>
      </c>
    </row>
    <row r="45" spans="5:5" ht="14.25" customHeight="1" x14ac:dyDescent="0.2">
      <c r="E45" s="117" t="str">
        <f>IFERROR(_xlfn.RANK.EQ(D45,$D$18:$D$10002,0)+COUNTIF($D$18:D45,D45)-1,"")</f>
        <v/>
      </c>
    </row>
    <row r="46" spans="5:5" ht="14.25" customHeight="1" x14ac:dyDescent="0.2">
      <c r="E46" s="117" t="str">
        <f>IFERROR(_xlfn.RANK.EQ(D46,$D$18:$D$10002,0)+COUNTIF($D$18:D46,D46)-1,"")</f>
        <v/>
      </c>
    </row>
    <row r="47" spans="5:5" ht="14.25" customHeight="1" x14ac:dyDescent="0.2">
      <c r="E47" s="117" t="str">
        <f>IFERROR(_xlfn.RANK.EQ(D47,$D$18:$D$10002,0)+COUNTIF($D$18:D47,D47)-1,"")</f>
        <v/>
      </c>
    </row>
    <row r="48" spans="5:5" ht="14.25" customHeight="1" x14ac:dyDescent="0.2">
      <c r="E48" s="117" t="str">
        <f>IFERROR(_xlfn.RANK.EQ(D48,$D$18:$D$10002,0)+COUNTIF($D$18:D48,D48)-1,"")</f>
        <v/>
      </c>
    </row>
    <row r="49" spans="5:5" ht="14.25" customHeight="1" x14ac:dyDescent="0.2">
      <c r="E49" s="117" t="str">
        <f>IFERROR(_xlfn.RANK.EQ(D49,$D$18:$D$10002,0)+COUNTIF($D$18:D49,D49)-1,"")</f>
        <v/>
      </c>
    </row>
    <row r="50" spans="5:5" ht="14.25" customHeight="1" x14ac:dyDescent="0.2">
      <c r="E50" s="117" t="str">
        <f>IFERROR(_xlfn.RANK.EQ(D50,$D$18:$D$10002,0)+COUNTIF($D$18:D50,D50)-1,"")</f>
        <v/>
      </c>
    </row>
    <row r="51" spans="5:5" ht="14.25" customHeight="1" x14ac:dyDescent="0.2">
      <c r="E51" s="117" t="str">
        <f>IFERROR(_xlfn.RANK.EQ(D51,$D$18:$D$10002,0)+COUNTIF($D$18:D51,D51)-1,"")</f>
        <v/>
      </c>
    </row>
    <row r="52" spans="5:5" ht="14.25" customHeight="1" x14ac:dyDescent="0.2">
      <c r="E52" s="117" t="str">
        <f>IFERROR(_xlfn.RANK.EQ(D52,$D$18:$D$10002,0)+COUNTIF($D$18:D52,D52)-1,"")</f>
        <v/>
      </c>
    </row>
    <row r="53" spans="5:5" ht="14.25" customHeight="1" x14ac:dyDescent="0.2">
      <c r="E53" s="117" t="str">
        <f>IFERROR(_xlfn.RANK.EQ(D53,$D$18:$D$10002,0)+COUNTIF($D$18:D53,D53)-1,"")</f>
        <v/>
      </c>
    </row>
    <row r="54" spans="5:5" ht="14.25" customHeight="1" x14ac:dyDescent="0.2">
      <c r="E54" s="117" t="str">
        <f>IFERROR(_xlfn.RANK.EQ(D54,$D$18:$D$10002,0)+COUNTIF($D$18:D54,D54)-1,"")</f>
        <v/>
      </c>
    </row>
    <row r="55" spans="5:5" ht="14.25" customHeight="1" x14ac:dyDescent="0.2">
      <c r="E55" s="117" t="str">
        <f>IFERROR(_xlfn.RANK.EQ(D55,$D$18:$D$10002,0)+COUNTIF($D$18:D55,D55)-1,"")</f>
        <v/>
      </c>
    </row>
    <row r="56" spans="5:5" ht="14.25" customHeight="1" x14ac:dyDescent="0.2">
      <c r="E56" s="117" t="str">
        <f>IFERROR(_xlfn.RANK.EQ(D56,$D$18:$D$10002,0)+COUNTIF($D$18:D56,D56)-1,"")</f>
        <v/>
      </c>
    </row>
    <row r="57" spans="5:5" ht="14.25" customHeight="1" x14ac:dyDescent="0.2">
      <c r="E57" s="117" t="str">
        <f>IFERROR(_xlfn.RANK.EQ(D57,$D$18:$D$10002,0)+COUNTIF($D$18:D57,D57)-1,"")</f>
        <v/>
      </c>
    </row>
    <row r="58" spans="5:5" ht="14.25" customHeight="1" x14ac:dyDescent="0.2">
      <c r="E58" s="117" t="str">
        <f>IFERROR(_xlfn.RANK.EQ(D58,$D$18:$D$10002,0)+COUNTIF($D$18:D58,D58)-1,"")</f>
        <v/>
      </c>
    </row>
    <row r="59" spans="5:5" ht="14.25" customHeight="1" x14ac:dyDescent="0.2">
      <c r="E59" s="117" t="str">
        <f>IFERROR(_xlfn.RANK.EQ(D59,$D$18:$D$10002,0)+COUNTIF($D$18:D59,D59)-1,"")</f>
        <v/>
      </c>
    </row>
    <row r="60" spans="5:5" ht="14.25" customHeight="1" x14ac:dyDescent="0.2">
      <c r="E60" s="117" t="str">
        <f>IFERROR(_xlfn.RANK.EQ(D60,$D$18:$D$10002,0)+COUNTIF($D$18:D60,D60)-1,"")</f>
        <v/>
      </c>
    </row>
    <row r="61" spans="5:5" ht="14.25" customHeight="1" x14ac:dyDescent="0.2">
      <c r="E61" s="117" t="str">
        <f>IFERROR(_xlfn.RANK.EQ(D61,$D$18:$D$10002,0)+COUNTIF($D$18:D61,D61)-1,"")</f>
        <v/>
      </c>
    </row>
    <row r="62" spans="5:5" ht="14.25" customHeight="1" x14ac:dyDescent="0.2">
      <c r="E62" s="117" t="str">
        <f>IFERROR(_xlfn.RANK.EQ(D62,$D$18:$D$10002,0)+COUNTIF($D$18:D62,D62)-1,"")</f>
        <v/>
      </c>
    </row>
    <row r="63" spans="5:5" ht="14.25" customHeight="1" x14ac:dyDescent="0.2">
      <c r="E63" s="117" t="str">
        <f>IFERROR(_xlfn.RANK.EQ(D63,$D$18:$D$10002,0)+COUNTIF($D$18:D63,D63)-1,"")</f>
        <v/>
      </c>
    </row>
    <row r="64" spans="5:5" ht="14.25" customHeight="1" x14ac:dyDescent="0.2">
      <c r="E64" s="117" t="str">
        <f>IFERROR(_xlfn.RANK.EQ(D64,$D$18:$D$10002,0)+COUNTIF($D$18:D64,D64)-1,"")</f>
        <v/>
      </c>
    </row>
    <row r="65" spans="5:5" ht="14.25" customHeight="1" x14ac:dyDescent="0.2">
      <c r="E65" s="117" t="str">
        <f>IFERROR(_xlfn.RANK.EQ(D65,$D$18:$D$10002,0)+COUNTIF($D$18:D65,D65)-1,"")</f>
        <v/>
      </c>
    </row>
    <row r="66" spans="5:5" ht="14.25" customHeight="1" x14ac:dyDescent="0.2">
      <c r="E66" s="117" t="str">
        <f>IFERROR(_xlfn.RANK.EQ(D66,$D$18:$D$10002,0)+COUNTIF($D$18:D66,D66)-1,"")</f>
        <v/>
      </c>
    </row>
    <row r="67" spans="5:5" ht="14.25" customHeight="1" x14ac:dyDescent="0.2">
      <c r="E67" s="117" t="str">
        <f>IFERROR(_xlfn.RANK.EQ(D67,$D$18:$D$10002,0)+COUNTIF($D$18:D67,D67)-1,"")</f>
        <v/>
      </c>
    </row>
    <row r="68" spans="5:5" ht="14.25" customHeight="1" x14ac:dyDescent="0.2">
      <c r="E68" s="117" t="str">
        <f>IFERROR(_xlfn.RANK.EQ(D68,$D$18:$D$10002,0)+COUNTIF($D$18:D68,D68)-1,"")</f>
        <v/>
      </c>
    </row>
    <row r="69" spans="5:5" ht="14.25" customHeight="1" x14ac:dyDescent="0.2">
      <c r="E69" s="117" t="str">
        <f>IFERROR(_xlfn.RANK.EQ(D69,$D$18:$D$10002,0)+COUNTIF($D$18:D69,D69)-1,"")</f>
        <v/>
      </c>
    </row>
    <row r="70" spans="5:5" ht="14.25" customHeight="1" x14ac:dyDescent="0.2">
      <c r="E70" s="117" t="str">
        <f>IFERROR(_xlfn.RANK.EQ(D70,$D$18:$D$10002,0)+COUNTIF($D$18:D70,D70)-1,"")</f>
        <v/>
      </c>
    </row>
    <row r="71" spans="5:5" ht="14.25" customHeight="1" x14ac:dyDescent="0.2">
      <c r="E71" s="117" t="str">
        <f>IFERROR(_xlfn.RANK.EQ(D71,$D$18:$D$10002,0)+COUNTIF($D$18:D71,D71)-1,"")</f>
        <v/>
      </c>
    </row>
    <row r="72" spans="5:5" ht="14.25" customHeight="1" x14ac:dyDescent="0.2">
      <c r="E72" s="117" t="str">
        <f>IFERROR(_xlfn.RANK.EQ(D72,$D$18:$D$10002,0)+COUNTIF($D$18:D72,D72)-1,"")</f>
        <v/>
      </c>
    </row>
    <row r="73" spans="5:5" ht="14.25" customHeight="1" x14ac:dyDescent="0.2">
      <c r="E73" s="117" t="str">
        <f>IFERROR(_xlfn.RANK.EQ(D73,$D$18:$D$10002,0)+COUNTIF($D$18:D73,D73)-1,"")</f>
        <v/>
      </c>
    </row>
    <row r="74" spans="5:5" ht="14.25" customHeight="1" x14ac:dyDescent="0.2">
      <c r="E74" s="117" t="str">
        <f>IFERROR(_xlfn.RANK.EQ(D74,$D$18:$D$10002,0)+COUNTIF($D$18:D74,D74)-1,"")</f>
        <v/>
      </c>
    </row>
    <row r="75" spans="5:5" ht="14.25" customHeight="1" x14ac:dyDescent="0.2">
      <c r="E75" s="117" t="str">
        <f>IFERROR(_xlfn.RANK.EQ(D75,$D$18:$D$10002,0)+COUNTIF($D$18:D75,D75)-1,"")</f>
        <v/>
      </c>
    </row>
    <row r="76" spans="5:5" ht="14.25" customHeight="1" x14ac:dyDescent="0.2">
      <c r="E76" s="117" t="str">
        <f>IFERROR(_xlfn.RANK.EQ(D76,$D$18:$D$10002,0)+COUNTIF($D$18:D76,D76)-1,"")</f>
        <v/>
      </c>
    </row>
    <row r="77" spans="5:5" ht="14.25" customHeight="1" x14ac:dyDescent="0.2">
      <c r="E77" s="117" t="str">
        <f>IFERROR(_xlfn.RANK.EQ(D77,$D$18:$D$10002,0)+COUNTIF($D$18:D77,D77)-1,"")</f>
        <v/>
      </c>
    </row>
    <row r="78" spans="5:5" ht="14.25" customHeight="1" x14ac:dyDescent="0.2">
      <c r="E78" s="117" t="str">
        <f>IFERROR(_xlfn.RANK.EQ(D78,$D$18:$D$10002,0)+COUNTIF($D$18:D78,D78)-1,"")</f>
        <v/>
      </c>
    </row>
    <row r="79" spans="5:5" ht="14.25" customHeight="1" x14ac:dyDescent="0.2">
      <c r="E79" s="117" t="str">
        <f>IFERROR(_xlfn.RANK.EQ(D79,$D$18:$D$10002,0)+COUNTIF($D$18:D79,D79)-1,"")</f>
        <v/>
      </c>
    </row>
    <row r="80" spans="5:5" ht="14.25" customHeight="1" x14ac:dyDescent="0.2">
      <c r="E80" s="117" t="str">
        <f>IFERROR(_xlfn.RANK.EQ(D80,$D$18:$D$10002,0)+COUNTIF($D$18:D80,D80)-1,"")</f>
        <v/>
      </c>
    </row>
    <row r="81" spans="5:5" ht="14.25" customHeight="1" x14ac:dyDescent="0.2">
      <c r="E81" s="117" t="str">
        <f>IFERROR(_xlfn.RANK.EQ(D81,$D$18:$D$10002,0)+COUNTIF($D$18:D81,D81)-1,"")</f>
        <v/>
      </c>
    </row>
    <row r="82" spans="5:5" ht="14.25" customHeight="1" x14ac:dyDescent="0.2">
      <c r="E82" s="117" t="str">
        <f>IFERROR(_xlfn.RANK.EQ(D82,$D$18:$D$10002,0)+COUNTIF($D$18:D82,D82)-1,"")</f>
        <v/>
      </c>
    </row>
    <row r="83" spans="5:5" ht="14.25" customHeight="1" x14ac:dyDescent="0.2">
      <c r="E83" s="117" t="str">
        <f>IFERROR(_xlfn.RANK.EQ(D83,$D$18:$D$10002,0)+COUNTIF($D$18:D83,D83)-1,"")</f>
        <v/>
      </c>
    </row>
    <row r="84" spans="5:5" ht="14.25" customHeight="1" x14ac:dyDescent="0.2">
      <c r="E84" s="117" t="str">
        <f>IFERROR(_xlfn.RANK.EQ(D84,$D$18:$D$10002,0)+COUNTIF($D$18:D84,D84)-1,"")</f>
        <v/>
      </c>
    </row>
    <row r="85" spans="5:5" ht="14.25" customHeight="1" x14ac:dyDescent="0.2">
      <c r="E85" s="117" t="str">
        <f>IFERROR(_xlfn.RANK.EQ(D85,$D$18:$D$10002,0)+COUNTIF($D$18:D85,D85)-1,"")</f>
        <v/>
      </c>
    </row>
    <row r="86" spans="5:5" ht="14.25" customHeight="1" x14ac:dyDescent="0.2">
      <c r="E86" s="117" t="str">
        <f>IFERROR(_xlfn.RANK.EQ(D86,$D$18:$D$10002,0)+COUNTIF($D$18:D86,D86)-1,"")</f>
        <v/>
      </c>
    </row>
    <row r="87" spans="5:5" ht="14.25" customHeight="1" x14ac:dyDescent="0.2">
      <c r="E87" s="117" t="str">
        <f>IFERROR(_xlfn.RANK.EQ(D87,$D$18:$D$10002,0)+COUNTIF($D$18:D87,D87)-1,"")</f>
        <v/>
      </c>
    </row>
    <row r="88" spans="5:5" ht="14.25" customHeight="1" x14ac:dyDescent="0.2">
      <c r="E88" s="117" t="str">
        <f>IFERROR(_xlfn.RANK.EQ(D88,$D$18:$D$10002,0)+COUNTIF($D$18:D88,D88)-1,"")</f>
        <v/>
      </c>
    </row>
    <row r="89" spans="5:5" ht="14.25" customHeight="1" x14ac:dyDescent="0.2">
      <c r="E89" s="117" t="str">
        <f>IFERROR(_xlfn.RANK.EQ(D89,$D$18:$D$10002,0)+COUNTIF($D$18:D89,D89)-1,"")</f>
        <v/>
      </c>
    </row>
    <row r="90" spans="5:5" ht="14.25" customHeight="1" x14ac:dyDescent="0.2">
      <c r="E90" s="117" t="str">
        <f>IFERROR(_xlfn.RANK.EQ(D90,$D$18:$D$10002,0)+COUNTIF($D$18:D90,D90)-1,"")</f>
        <v/>
      </c>
    </row>
    <row r="91" spans="5:5" ht="14.25" customHeight="1" x14ac:dyDescent="0.2">
      <c r="E91" s="117" t="str">
        <f>IFERROR(_xlfn.RANK.EQ(D91,$D$18:$D$10002,0)+COUNTIF($D$18:D91,D91)-1,"")</f>
        <v/>
      </c>
    </row>
    <row r="92" spans="5:5" ht="14.25" customHeight="1" x14ac:dyDescent="0.2">
      <c r="E92" s="117" t="str">
        <f>IFERROR(_xlfn.RANK.EQ(D92,$D$18:$D$10002,0)+COUNTIF($D$18:D92,D92)-1,"")</f>
        <v/>
      </c>
    </row>
    <row r="93" spans="5:5" ht="14.25" customHeight="1" x14ac:dyDescent="0.2">
      <c r="E93" s="117" t="str">
        <f>IFERROR(_xlfn.RANK.EQ(D93,$D$18:$D$10002,0)+COUNTIF($D$18:D93,D93)-1,"")</f>
        <v/>
      </c>
    </row>
    <row r="94" spans="5:5" ht="14.25" customHeight="1" x14ac:dyDescent="0.2">
      <c r="E94" s="117" t="str">
        <f>IFERROR(_xlfn.RANK.EQ(D94,$D$18:$D$10002,0)+COUNTIF($D$18:D94,D94)-1,"")</f>
        <v/>
      </c>
    </row>
    <row r="95" spans="5:5" ht="14.25" customHeight="1" x14ac:dyDescent="0.2">
      <c r="E95" s="117" t="str">
        <f>IFERROR(_xlfn.RANK.EQ(D95,$D$18:$D$10002,0)+COUNTIF($D$18:D95,D95)-1,"")</f>
        <v/>
      </c>
    </row>
    <row r="96" spans="5:5" ht="14.25" customHeight="1" x14ac:dyDescent="0.2">
      <c r="E96" s="117" t="str">
        <f>IFERROR(_xlfn.RANK.EQ(D96,$D$18:$D$10002,0)+COUNTIF($D$18:D96,D96)-1,"")</f>
        <v/>
      </c>
    </row>
    <row r="97" spans="5:5" ht="14.25" customHeight="1" x14ac:dyDescent="0.2">
      <c r="E97" s="117" t="str">
        <f>IFERROR(_xlfn.RANK.EQ(D97,$D$18:$D$10002,0)+COUNTIF($D$18:D97,D97)-1,"")</f>
        <v/>
      </c>
    </row>
    <row r="98" spans="5:5" ht="14.25" customHeight="1" x14ac:dyDescent="0.2">
      <c r="E98" s="117" t="str">
        <f>IFERROR(_xlfn.RANK.EQ(D98,$D$18:$D$10002,0)+COUNTIF($D$18:D98,D98)-1,"")</f>
        <v/>
      </c>
    </row>
    <row r="99" spans="5:5" ht="14.25" customHeight="1" x14ac:dyDescent="0.2">
      <c r="E99" s="117" t="str">
        <f>IFERROR(_xlfn.RANK.EQ(D99,$D$18:$D$10002,0)+COUNTIF($D$18:D99,D99)-1,"")</f>
        <v/>
      </c>
    </row>
    <row r="100" spans="5:5" ht="14.25" customHeight="1" x14ac:dyDescent="0.2">
      <c r="E100" s="117" t="str">
        <f>IFERROR(_xlfn.RANK.EQ(D100,$D$18:$D$10002,0)+COUNTIF($D$18:D100,D100)-1,"")</f>
        <v/>
      </c>
    </row>
    <row r="101" spans="5:5" ht="14.25" customHeight="1" x14ac:dyDescent="0.2">
      <c r="E101" s="117" t="str">
        <f>IFERROR(_xlfn.RANK.EQ(D101,$D$18:$D$10002,0)+COUNTIF($D$18:D101,D101)-1,"")</f>
        <v/>
      </c>
    </row>
    <row r="102" spans="5:5" ht="14.25" customHeight="1" x14ac:dyDescent="0.2">
      <c r="E102" s="117" t="str">
        <f>IFERROR(_xlfn.RANK.EQ(D102,$D$18:$D$10002,0)+COUNTIF($D$18:D102,D102)-1,"")</f>
        <v/>
      </c>
    </row>
    <row r="103" spans="5:5" ht="14.25" customHeight="1" x14ac:dyDescent="0.2">
      <c r="E103" s="117" t="str">
        <f>IFERROR(_xlfn.RANK.EQ(D103,$D$18:$D$10002,0)+COUNTIF($D$18:D103,D103)-1,"")</f>
        <v/>
      </c>
    </row>
    <row r="104" spans="5:5" ht="14.25" customHeight="1" x14ac:dyDescent="0.2">
      <c r="E104" s="117" t="str">
        <f>IFERROR(_xlfn.RANK.EQ(D104,$D$18:$D$10002,0)+COUNTIF($D$18:D104,D104)-1,"")</f>
        <v/>
      </c>
    </row>
    <row r="105" spans="5:5" ht="14.25" customHeight="1" x14ac:dyDescent="0.2">
      <c r="E105" s="117" t="str">
        <f>IFERROR(_xlfn.RANK.EQ(D105,$D$18:$D$10002,0)+COUNTIF($D$18:D105,D105)-1,"")</f>
        <v/>
      </c>
    </row>
    <row r="106" spans="5:5" ht="14.25" customHeight="1" x14ac:dyDescent="0.2">
      <c r="E106" s="117" t="str">
        <f>IFERROR(_xlfn.RANK.EQ(D106,$D$18:$D$10002,0)+COUNTIF($D$18:D106,D106)-1,"")</f>
        <v/>
      </c>
    </row>
    <row r="107" spans="5:5" ht="14.25" customHeight="1" x14ac:dyDescent="0.2">
      <c r="E107" s="117" t="str">
        <f>IFERROR(_xlfn.RANK.EQ(D107,$D$18:$D$10002,0)+COUNTIF($D$18:D107,D107)-1,"")</f>
        <v/>
      </c>
    </row>
    <row r="108" spans="5:5" ht="14.25" customHeight="1" x14ac:dyDescent="0.2">
      <c r="E108" s="117" t="str">
        <f>IFERROR(_xlfn.RANK.EQ(D108,$D$18:$D$10002,0)+COUNTIF($D$18:D108,D108)-1,"")</f>
        <v/>
      </c>
    </row>
    <row r="109" spans="5:5" ht="14.25" customHeight="1" x14ac:dyDescent="0.2">
      <c r="E109" s="117" t="str">
        <f>IFERROR(_xlfn.RANK.EQ(D109,$D$18:$D$10002,0)+COUNTIF($D$18:D109,D109)-1,"")</f>
        <v/>
      </c>
    </row>
    <row r="110" spans="5:5" ht="14.25" customHeight="1" x14ac:dyDescent="0.2">
      <c r="E110" s="117" t="str">
        <f>IFERROR(_xlfn.RANK.EQ(D110,$D$18:$D$10002,0)+COUNTIF($D$18:D110,D110)-1,"")</f>
        <v/>
      </c>
    </row>
    <row r="111" spans="5:5" ht="14.25" customHeight="1" x14ac:dyDescent="0.2">
      <c r="E111" s="117" t="str">
        <f>IFERROR(_xlfn.RANK.EQ(D111,$D$18:$D$10002,0)+COUNTIF($D$18:D111,D111)-1,"")</f>
        <v/>
      </c>
    </row>
    <row r="112" spans="5:5" ht="14.25" customHeight="1" x14ac:dyDescent="0.2">
      <c r="E112" s="117" t="str">
        <f>IFERROR(_xlfn.RANK.EQ(D112,$D$18:$D$10002,0)+COUNTIF($D$18:D112,D112)-1,"")</f>
        <v/>
      </c>
    </row>
    <row r="113" spans="5:5" ht="14.25" customHeight="1" x14ac:dyDescent="0.2">
      <c r="E113" s="117" t="str">
        <f>IFERROR(_xlfn.RANK.EQ(D113,$D$18:$D$10002,0)+COUNTIF($D$18:D113,D113)-1,"")</f>
        <v/>
      </c>
    </row>
    <row r="114" spans="5:5" ht="14.25" customHeight="1" x14ac:dyDescent="0.2">
      <c r="E114" s="117" t="str">
        <f>IFERROR(_xlfn.RANK.EQ(D114,$D$18:$D$10002,0)+COUNTIF($D$18:D114,D114)-1,"")</f>
        <v/>
      </c>
    </row>
    <row r="115" spans="5:5" ht="14.25" customHeight="1" x14ac:dyDescent="0.2">
      <c r="E115" s="117" t="str">
        <f>IFERROR(_xlfn.RANK.EQ(D115,$D$18:$D$10002,0)+COUNTIF($D$18:D115,D115)-1,"")</f>
        <v/>
      </c>
    </row>
    <row r="116" spans="5:5" ht="14.25" customHeight="1" x14ac:dyDescent="0.2">
      <c r="E116" s="117" t="str">
        <f>IFERROR(_xlfn.RANK.EQ(D116,$D$18:$D$10002,0)+COUNTIF($D$18:D116,D116)-1,"")</f>
        <v/>
      </c>
    </row>
    <row r="117" spans="5:5" ht="14.25" customHeight="1" x14ac:dyDescent="0.2">
      <c r="E117" s="117" t="str">
        <f>IFERROR(_xlfn.RANK.EQ(D117,$D$18:$D$10002,0)+COUNTIF($D$18:D117,D117)-1,"")</f>
        <v/>
      </c>
    </row>
    <row r="118" spans="5:5" ht="14.25" customHeight="1" x14ac:dyDescent="0.2">
      <c r="E118" s="117" t="str">
        <f>IFERROR(_xlfn.RANK.EQ(D118,$D$18:$D$10002,0)+COUNTIF($D$18:D118,D118)-1,"")</f>
        <v/>
      </c>
    </row>
    <row r="119" spans="5:5" ht="14.25" customHeight="1" x14ac:dyDescent="0.2">
      <c r="E119" s="117" t="str">
        <f>IFERROR(_xlfn.RANK.EQ(D119,$D$18:$D$10002,0)+COUNTIF($D$18:D119,D119)-1,"")</f>
        <v/>
      </c>
    </row>
    <row r="120" spans="5:5" ht="14.25" customHeight="1" x14ac:dyDescent="0.2">
      <c r="E120" s="117" t="str">
        <f>IFERROR(_xlfn.RANK.EQ(D120,$D$18:$D$10002,0)+COUNTIF($D$18:D120,D120)-1,"")</f>
        <v/>
      </c>
    </row>
    <row r="121" spans="5:5" ht="14.25" customHeight="1" x14ac:dyDescent="0.2">
      <c r="E121" s="117" t="str">
        <f>IFERROR(_xlfn.RANK.EQ(D121,$D$18:$D$10002,0)+COUNTIF($D$18:D121,D121)-1,"")</f>
        <v/>
      </c>
    </row>
    <row r="122" spans="5:5" ht="14.25" customHeight="1" x14ac:dyDescent="0.2">
      <c r="E122" s="117" t="str">
        <f>IFERROR(_xlfn.RANK.EQ(D122,$D$18:$D$10002,0)+COUNTIF($D$18:D122,D122)-1,"")</f>
        <v/>
      </c>
    </row>
    <row r="123" spans="5:5" ht="14.25" customHeight="1" x14ac:dyDescent="0.2">
      <c r="E123" s="117" t="str">
        <f>IFERROR(_xlfn.RANK.EQ(D123,$D$18:$D$10002,0)+COUNTIF($D$18:D123,D123)-1,"")</f>
        <v/>
      </c>
    </row>
    <row r="124" spans="5:5" ht="14.25" customHeight="1" x14ac:dyDescent="0.2">
      <c r="E124" s="117" t="str">
        <f>IFERROR(_xlfn.RANK.EQ(D124,$D$18:$D$10002,0)+COUNTIF($D$18:D124,D124)-1,"")</f>
        <v/>
      </c>
    </row>
    <row r="125" spans="5:5" ht="14.25" customHeight="1" x14ac:dyDescent="0.2">
      <c r="E125" s="117" t="str">
        <f>IFERROR(_xlfn.RANK.EQ(D125,$D$18:$D$10002,0)+COUNTIF($D$18:D125,D125)-1,"")</f>
        <v/>
      </c>
    </row>
    <row r="126" spans="5:5" ht="14.25" customHeight="1" x14ac:dyDescent="0.2">
      <c r="E126" s="117" t="str">
        <f>IFERROR(_xlfn.RANK.EQ(D126,$D$18:$D$10002,0)+COUNTIF($D$18:D126,D126)-1,"")</f>
        <v/>
      </c>
    </row>
    <row r="127" spans="5:5" ht="14.25" customHeight="1" x14ac:dyDescent="0.2">
      <c r="E127" s="117" t="str">
        <f>IFERROR(_xlfn.RANK.EQ(D127,$D$18:$D$10002,0)+COUNTIF($D$18:D127,D127)-1,"")</f>
        <v/>
      </c>
    </row>
    <row r="128" spans="5:5" ht="14.25" customHeight="1" x14ac:dyDescent="0.2">
      <c r="E128" s="117" t="str">
        <f>IFERROR(_xlfn.RANK.EQ(D128,$D$18:$D$10002,0)+COUNTIF($D$18:D128,D128)-1,"")</f>
        <v/>
      </c>
    </row>
    <row r="129" spans="5:5" ht="14.25" customHeight="1" x14ac:dyDescent="0.2">
      <c r="E129" s="117" t="str">
        <f>IFERROR(_xlfn.RANK.EQ(D129,$D$18:$D$10002,0)+COUNTIF($D$18:D129,D129)-1,"")</f>
        <v/>
      </c>
    </row>
    <row r="130" spans="5:5" ht="14.25" customHeight="1" x14ac:dyDescent="0.2">
      <c r="E130" s="117" t="str">
        <f>IFERROR(_xlfn.RANK.EQ(D130,$D$18:$D$10002,0)+COUNTIF($D$18:D130,D130)-1,"")</f>
        <v/>
      </c>
    </row>
    <row r="131" spans="5:5" ht="14.25" customHeight="1" x14ac:dyDescent="0.2">
      <c r="E131" s="117" t="str">
        <f>IFERROR(_xlfn.RANK.EQ(D131,$D$18:$D$10002,0)+COUNTIF($D$18:D131,D131)-1,"")</f>
        <v/>
      </c>
    </row>
    <row r="132" spans="5:5" ht="14.25" customHeight="1" x14ac:dyDescent="0.2">
      <c r="E132" s="117" t="str">
        <f>IFERROR(_xlfn.RANK.EQ(D132,$D$18:$D$10002,0)+COUNTIF($D$18:D132,D132)-1,"")</f>
        <v/>
      </c>
    </row>
    <row r="133" spans="5:5" ht="14.25" customHeight="1" x14ac:dyDescent="0.2">
      <c r="E133" s="117" t="str">
        <f>IFERROR(_xlfn.RANK.EQ(D133,$D$18:$D$10002,0)+COUNTIF($D$18:D133,D133)-1,"")</f>
        <v/>
      </c>
    </row>
    <row r="134" spans="5:5" ht="14.25" customHeight="1" x14ac:dyDescent="0.2">
      <c r="E134" s="117" t="str">
        <f>IFERROR(_xlfn.RANK.EQ(D134,$D$18:$D$10002,0)+COUNTIF($D$18:D134,D134)-1,"")</f>
        <v/>
      </c>
    </row>
    <row r="135" spans="5:5" ht="14.25" customHeight="1" x14ac:dyDescent="0.2">
      <c r="E135" s="117" t="str">
        <f>IFERROR(_xlfn.RANK.EQ(D135,$D$18:$D$10002,0)+COUNTIF($D$18:D135,D135)-1,"")</f>
        <v/>
      </c>
    </row>
    <row r="136" spans="5:5" ht="14.25" customHeight="1" x14ac:dyDescent="0.2">
      <c r="E136" s="117" t="str">
        <f>IFERROR(_xlfn.RANK.EQ(D136,$D$18:$D$10002,0)+COUNTIF($D$18:D136,D136)-1,"")</f>
        <v/>
      </c>
    </row>
    <row r="137" spans="5:5" ht="14.25" customHeight="1" x14ac:dyDescent="0.2">
      <c r="E137" s="117" t="str">
        <f>IFERROR(_xlfn.RANK.EQ(D137,$D$18:$D$10002,0)+COUNTIF($D$18:D137,D137)-1,"")</f>
        <v/>
      </c>
    </row>
    <row r="138" spans="5:5" ht="14.25" customHeight="1" x14ac:dyDescent="0.2">
      <c r="E138" s="117" t="str">
        <f>IFERROR(_xlfn.RANK.EQ(D138,$D$18:$D$10002,0)+COUNTIF($D$18:D138,D138)-1,"")</f>
        <v/>
      </c>
    </row>
    <row r="139" spans="5:5" ht="14.25" customHeight="1" x14ac:dyDescent="0.2">
      <c r="E139" s="117" t="str">
        <f>IFERROR(_xlfn.RANK.EQ(D139,$D$18:$D$10002,0)+COUNTIF($D$18:D139,D139)-1,"")</f>
        <v/>
      </c>
    </row>
    <row r="140" spans="5:5" ht="14.25" customHeight="1" x14ac:dyDescent="0.2">
      <c r="E140" s="117" t="str">
        <f>IFERROR(_xlfn.RANK.EQ(D140,$D$18:$D$10002,0)+COUNTIF($D$18:D140,D140)-1,"")</f>
        <v/>
      </c>
    </row>
    <row r="141" spans="5:5" ht="14.25" customHeight="1" x14ac:dyDescent="0.2">
      <c r="E141" s="117" t="str">
        <f>IFERROR(_xlfn.RANK.EQ(D141,$D$18:$D$10002,0)+COUNTIF($D$18:D141,D141)-1,"")</f>
        <v/>
      </c>
    </row>
    <row r="142" spans="5:5" ht="14.25" customHeight="1" x14ac:dyDescent="0.2">
      <c r="E142" s="117" t="str">
        <f>IFERROR(_xlfn.RANK.EQ(D142,$D$18:$D$10002,0)+COUNTIF($D$18:D142,D142)-1,"")</f>
        <v/>
      </c>
    </row>
    <row r="143" spans="5:5" ht="14.25" customHeight="1" x14ac:dyDescent="0.2">
      <c r="E143" s="117" t="str">
        <f>IFERROR(_xlfn.RANK.EQ(D143,$D$18:$D$10002,0)+COUNTIF($D$18:D143,D143)-1,"")</f>
        <v/>
      </c>
    </row>
    <row r="144" spans="5:5" ht="14.25" customHeight="1" x14ac:dyDescent="0.2">
      <c r="E144" s="117" t="str">
        <f>IFERROR(_xlfn.RANK.EQ(D144,$D$18:$D$10002,0)+COUNTIF($D$18:D144,D144)-1,"")</f>
        <v/>
      </c>
    </row>
    <row r="145" spans="5:5" ht="14.25" customHeight="1" x14ac:dyDescent="0.2">
      <c r="E145" s="117" t="str">
        <f>IFERROR(_xlfn.RANK.EQ(D145,$D$18:$D$10002,0)+COUNTIF($D$18:D145,D145)-1,"")</f>
        <v/>
      </c>
    </row>
    <row r="146" spans="5:5" ht="14.25" customHeight="1" x14ac:dyDescent="0.2">
      <c r="E146" s="117" t="str">
        <f>IFERROR(_xlfn.RANK.EQ(D146,$D$18:$D$10002,0)+COUNTIF($D$18:D146,D146)-1,"")</f>
        <v/>
      </c>
    </row>
    <row r="147" spans="5:5" ht="14.25" customHeight="1" x14ac:dyDescent="0.2">
      <c r="E147" s="117" t="str">
        <f>IFERROR(_xlfn.RANK.EQ(D147,$D$18:$D$10002,0)+COUNTIF($D$18:D147,D147)-1,"")</f>
        <v/>
      </c>
    </row>
    <row r="148" spans="5:5" ht="14.25" customHeight="1" x14ac:dyDescent="0.2">
      <c r="E148" s="117" t="str">
        <f>IFERROR(_xlfn.RANK.EQ(D148,$D$18:$D$10002,0)+COUNTIF($D$18:D148,D148)-1,"")</f>
        <v/>
      </c>
    </row>
    <row r="149" spans="5:5" ht="14.25" customHeight="1" x14ac:dyDescent="0.2">
      <c r="E149" s="117" t="str">
        <f>IFERROR(_xlfn.RANK.EQ(D149,$D$18:$D$10002,0)+COUNTIF($D$18:D149,D149)-1,"")</f>
        <v/>
      </c>
    </row>
    <row r="150" spans="5:5" ht="14.25" customHeight="1" x14ac:dyDescent="0.2">
      <c r="E150" s="117" t="str">
        <f>IFERROR(_xlfn.RANK.EQ(D150,$D$18:$D$10002,0)+COUNTIF($D$18:D150,D150)-1,"")</f>
        <v/>
      </c>
    </row>
    <row r="151" spans="5:5" ht="14.25" customHeight="1" x14ac:dyDescent="0.2">
      <c r="E151" s="117" t="str">
        <f>IFERROR(_xlfn.RANK.EQ(D151,$D$18:$D$10002,0)+COUNTIF($D$18:D151,D151)-1,"")</f>
        <v/>
      </c>
    </row>
    <row r="152" spans="5:5" ht="14.25" customHeight="1" x14ac:dyDescent="0.2">
      <c r="E152" s="117" t="str">
        <f>IFERROR(_xlfn.RANK.EQ(D152,$D$18:$D$10002,0)+COUNTIF($D$18:D152,D152)-1,"")</f>
        <v/>
      </c>
    </row>
    <row r="153" spans="5:5" ht="14.25" customHeight="1" x14ac:dyDescent="0.2">
      <c r="E153" s="117" t="str">
        <f>IFERROR(_xlfn.RANK.EQ(D153,$D$18:$D$10002,0)+COUNTIF($D$18:D153,D153)-1,"")</f>
        <v/>
      </c>
    </row>
    <row r="154" spans="5:5" ht="14.25" customHeight="1" x14ac:dyDescent="0.2">
      <c r="E154" s="117" t="str">
        <f>IFERROR(_xlfn.RANK.EQ(D154,$D$18:$D$10002,0)+COUNTIF($D$18:D154,D154)-1,"")</f>
        <v/>
      </c>
    </row>
    <row r="155" spans="5:5" ht="14.25" customHeight="1" x14ac:dyDescent="0.2">
      <c r="E155" s="117" t="str">
        <f>IFERROR(_xlfn.RANK.EQ(D155,$D$18:$D$10002,0)+COUNTIF($D$18:D155,D155)-1,"")</f>
        <v/>
      </c>
    </row>
    <row r="156" spans="5:5" ht="14.25" customHeight="1" x14ac:dyDescent="0.2">
      <c r="E156" s="117" t="str">
        <f>IFERROR(_xlfn.RANK.EQ(D156,$D$18:$D$10002,0)+COUNTIF($D$18:D156,D156)-1,"")</f>
        <v/>
      </c>
    </row>
    <row r="157" spans="5:5" ht="14.25" customHeight="1" x14ac:dyDescent="0.2">
      <c r="E157" s="117" t="str">
        <f>IFERROR(_xlfn.RANK.EQ(D157,$D$18:$D$10002,0)+COUNTIF($D$18:D157,D157)-1,"")</f>
        <v/>
      </c>
    </row>
    <row r="158" spans="5:5" ht="14.25" customHeight="1" x14ac:dyDescent="0.2">
      <c r="E158" s="117" t="str">
        <f>IFERROR(_xlfn.RANK.EQ(D158,$D$18:$D$10002,0)+COUNTIF($D$18:D158,D158)-1,"")</f>
        <v/>
      </c>
    </row>
    <row r="159" spans="5:5" ht="14.25" customHeight="1" x14ac:dyDescent="0.2">
      <c r="E159" s="117" t="str">
        <f>IFERROR(_xlfn.RANK.EQ(D159,$D$18:$D$10002,0)+COUNTIF($D$18:D159,D159)-1,"")</f>
        <v/>
      </c>
    </row>
    <row r="160" spans="5:5" ht="14.25" customHeight="1" x14ac:dyDescent="0.2">
      <c r="E160" s="117" t="str">
        <f>IFERROR(_xlfn.RANK.EQ(D160,$D$18:$D$10002,0)+COUNTIF($D$18:D160,D160)-1,"")</f>
        <v/>
      </c>
    </row>
    <row r="161" spans="5:5" ht="14.25" customHeight="1" x14ac:dyDescent="0.2">
      <c r="E161" s="117" t="str">
        <f>IFERROR(_xlfn.RANK.EQ(D161,$D$18:$D$10002,0)+COUNTIF($D$18:D161,D161)-1,"")</f>
        <v/>
      </c>
    </row>
    <row r="162" spans="5:5" ht="14.25" customHeight="1" x14ac:dyDescent="0.2">
      <c r="E162" s="117" t="str">
        <f>IFERROR(_xlfn.RANK.EQ(D162,$D$18:$D$10002,0)+COUNTIF($D$18:D162,D162)-1,"")</f>
        <v/>
      </c>
    </row>
    <row r="163" spans="5:5" ht="14.25" customHeight="1" x14ac:dyDescent="0.2">
      <c r="E163" s="117" t="str">
        <f>IFERROR(_xlfn.RANK.EQ(D163,$D$18:$D$10002,0)+COUNTIF($D$18:D163,D163)-1,"")</f>
        <v/>
      </c>
    </row>
    <row r="164" spans="5:5" ht="14.25" customHeight="1" x14ac:dyDescent="0.2">
      <c r="E164" s="117" t="str">
        <f>IFERROR(_xlfn.RANK.EQ(D164,$D$18:$D$10002,0)+COUNTIF($D$18:D164,D164)-1,"")</f>
        <v/>
      </c>
    </row>
    <row r="165" spans="5:5" ht="14.25" customHeight="1" x14ac:dyDescent="0.2">
      <c r="E165" s="117" t="str">
        <f>IFERROR(_xlfn.RANK.EQ(D165,$D$18:$D$10002,0)+COUNTIF($D$18:D165,D165)-1,"")</f>
        <v/>
      </c>
    </row>
    <row r="166" spans="5:5" ht="14.25" customHeight="1" x14ac:dyDescent="0.2">
      <c r="E166" s="117" t="str">
        <f>IFERROR(_xlfn.RANK.EQ(D166,$D$18:$D$10002,0)+COUNTIF($D$18:D166,D166)-1,"")</f>
        <v/>
      </c>
    </row>
    <row r="167" spans="5:5" ht="14.25" customHeight="1" x14ac:dyDescent="0.2">
      <c r="E167" s="117" t="str">
        <f>IFERROR(_xlfn.RANK.EQ(D167,$D$18:$D$10002,0)+COUNTIF($D$18:D167,D167)-1,"")</f>
        <v/>
      </c>
    </row>
    <row r="168" spans="5:5" ht="14.25" customHeight="1" x14ac:dyDescent="0.2">
      <c r="E168" s="117" t="str">
        <f>IFERROR(_xlfn.RANK.EQ(D168,$D$18:$D$10002,0)+COUNTIF($D$18:D168,D168)-1,"")</f>
        <v/>
      </c>
    </row>
    <row r="169" spans="5:5" ht="14.25" customHeight="1" x14ac:dyDescent="0.2">
      <c r="E169" s="117" t="str">
        <f>IFERROR(_xlfn.RANK.EQ(D169,$D$18:$D$10002,0)+COUNTIF($D$18:D169,D169)-1,"")</f>
        <v/>
      </c>
    </row>
    <row r="170" spans="5:5" ht="14.25" customHeight="1" x14ac:dyDescent="0.2">
      <c r="E170" s="117" t="str">
        <f>IFERROR(_xlfn.RANK.EQ(D170,$D$18:$D$10002,0)+COUNTIF($D$18:D170,D170)-1,"")</f>
        <v/>
      </c>
    </row>
    <row r="171" spans="5:5" ht="14.25" customHeight="1" x14ac:dyDescent="0.2">
      <c r="E171" s="117" t="str">
        <f>IFERROR(_xlfn.RANK.EQ(D171,$D$18:$D$10002,0)+COUNTIF($D$18:D171,D171)-1,"")</f>
        <v/>
      </c>
    </row>
    <row r="172" spans="5:5" ht="14.25" customHeight="1" x14ac:dyDescent="0.2">
      <c r="E172" s="117" t="str">
        <f>IFERROR(_xlfn.RANK.EQ(D172,$D$18:$D$10002,0)+COUNTIF($D$18:D172,D172)-1,"")</f>
        <v/>
      </c>
    </row>
    <row r="173" spans="5:5" ht="14.25" customHeight="1" x14ac:dyDescent="0.2">
      <c r="E173" s="117" t="str">
        <f>IFERROR(_xlfn.RANK.EQ(D173,$D$18:$D$10002,0)+COUNTIF($D$18:D173,D173)-1,"")</f>
        <v/>
      </c>
    </row>
    <row r="174" spans="5:5" ht="14.25" customHeight="1" x14ac:dyDescent="0.2">
      <c r="E174" s="117" t="str">
        <f>IFERROR(_xlfn.RANK.EQ(D174,$D$18:$D$10002,0)+COUNTIF($D$18:D174,D174)-1,"")</f>
        <v/>
      </c>
    </row>
    <row r="175" spans="5:5" ht="14.25" customHeight="1" x14ac:dyDescent="0.2">
      <c r="E175" s="117" t="str">
        <f>IFERROR(_xlfn.RANK.EQ(D175,$D$18:$D$10002,0)+COUNTIF($D$18:D175,D175)-1,"")</f>
        <v/>
      </c>
    </row>
    <row r="176" spans="5:5" ht="14.25" customHeight="1" x14ac:dyDescent="0.2">
      <c r="E176" s="117" t="str">
        <f>IFERROR(_xlfn.RANK.EQ(D176,$D$18:$D$10002,0)+COUNTIF($D$18:D176,D176)-1,"")</f>
        <v/>
      </c>
    </row>
    <row r="177" spans="5:5" ht="14.25" customHeight="1" x14ac:dyDescent="0.2">
      <c r="E177" s="117" t="str">
        <f>IFERROR(_xlfn.RANK.EQ(D177,$D$18:$D$10002,0)+COUNTIF($D$18:D177,D177)-1,"")</f>
        <v/>
      </c>
    </row>
    <row r="178" spans="5:5" ht="14.25" customHeight="1" x14ac:dyDescent="0.2">
      <c r="E178" s="117" t="str">
        <f>IFERROR(_xlfn.RANK.EQ(D178,$D$18:$D$10002,0)+COUNTIF($D$18:D178,D178)-1,"")</f>
        <v/>
      </c>
    </row>
    <row r="179" spans="5:5" ht="14.25" customHeight="1" x14ac:dyDescent="0.2">
      <c r="E179" s="117" t="str">
        <f>IFERROR(_xlfn.RANK.EQ(D179,$D$18:$D$10002,0)+COUNTIF($D$18:D179,D179)-1,"")</f>
        <v/>
      </c>
    </row>
    <row r="180" spans="5:5" ht="14.25" customHeight="1" x14ac:dyDescent="0.2">
      <c r="E180" s="117" t="str">
        <f>IFERROR(_xlfn.RANK.EQ(D180,$D$18:$D$10002,0)+COUNTIF($D$18:D180,D180)-1,"")</f>
        <v/>
      </c>
    </row>
    <row r="181" spans="5:5" ht="14.25" customHeight="1" x14ac:dyDescent="0.2">
      <c r="E181" s="117" t="str">
        <f>IFERROR(_xlfn.RANK.EQ(D181,$D$18:$D$10002,0)+COUNTIF($D$18:D181,D181)-1,"")</f>
        <v/>
      </c>
    </row>
    <row r="182" spans="5:5" ht="14.25" customHeight="1" x14ac:dyDescent="0.2">
      <c r="E182" s="117" t="str">
        <f>IFERROR(_xlfn.RANK.EQ(D182,$D$18:$D$10002,0)+COUNTIF($D$18:D182,D182)-1,"")</f>
        <v/>
      </c>
    </row>
    <row r="183" spans="5:5" ht="14.25" customHeight="1" x14ac:dyDescent="0.2">
      <c r="E183" s="117" t="str">
        <f>IFERROR(_xlfn.RANK.EQ(D183,$D$18:$D$10002,0)+COUNTIF($D$18:D183,D183)-1,"")</f>
        <v/>
      </c>
    </row>
    <row r="184" spans="5:5" ht="14.25" customHeight="1" x14ac:dyDescent="0.2">
      <c r="E184" s="117" t="str">
        <f>IFERROR(_xlfn.RANK.EQ(D184,$D$18:$D$10002,0)+COUNTIF($D$18:D184,D184)-1,"")</f>
        <v/>
      </c>
    </row>
    <row r="185" spans="5:5" ht="14.25" customHeight="1" x14ac:dyDescent="0.2">
      <c r="E185" s="117" t="str">
        <f>IFERROR(_xlfn.RANK.EQ(D185,$D$18:$D$10002,0)+COUNTIF($D$18:D185,D185)-1,"")</f>
        <v/>
      </c>
    </row>
    <row r="186" spans="5:5" ht="14.25" customHeight="1" x14ac:dyDescent="0.2">
      <c r="E186" s="117" t="str">
        <f>IFERROR(_xlfn.RANK.EQ(D186,$D$18:$D$10002,0)+COUNTIF($D$18:D186,D186)-1,"")</f>
        <v/>
      </c>
    </row>
    <row r="187" spans="5:5" ht="14.25" customHeight="1" x14ac:dyDescent="0.2">
      <c r="E187" s="117" t="str">
        <f>IFERROR(_xlfn.RANK.EQ(D187,$D$18:$D$10002,0)+COUNTIF($D$18:D187,D187)-1,"")</f>
        <v/>
      </c>
    </row>
    <row r="188" spans="5:5" ht="14.25" customHeight="1" x14ac:dyDescent="0.2">
      <c r="E188" s="117" t="str">
        <f>IFERROR(_xlfn.RANK.EQ(D188,$D$18:$D$10002,0)+COUNTIF($D$18:D188,D188)-1,"")</f>
        <v/>
      </c>
    </row>
    <row r="189" spans="5:5" ht="14.25" customHeight="1" x14ac:dyDescent="0.2">
      <c r="E189" s="117" t="str">
        <f>IFERROR(_xlfn.RANK.EQ(D189,$D$18:$D$10002,0)+COUNTIF($D$18:D189,D189)-1,"")</f>
        <v/>
      </c>
    </row>
    <row r="190" spans="5:5" ht="14.25" customHeight="1" x14ac:dyDescent="0.2">
      <c r="E190" s="117" t="str">
        <f>IFERROR(_xlfn.RANK.EQ(D190,$D$18:$D$10002,0)+COUNTIF($D$18:D190,D190)-1,"")</f>
        <v/>
      </c>
    </row>
    <row r="191" spans="5:5" ht="14.25" customHeight="1" x14ac:dyDescent="0.2">
      <c r="E191" s="117" t="str">
        <f>IFERROR(_xlfn.RANK.EQ(D191,$D$18:$D$10002,0)+COUNTIF($D$18:D191,D191)-1,"")</f>
        <v/>
      </c>
    </row>
    <row r="192" spans="5:5" ht="14.25" customHeight="1" x14ac:dyDescent="0.2">
      <c r="E192" s="117" t="str">
        <f>IFERROR(_xlfn.RANK.EQ(D192,$D$18:$D$10002,0)+COUNTIF($D$18:D192,D192)-1,"")</f>
        <v/>
      </c>
    </row>
    <row r="193" spans="5:5" ht="14.25" customHeight="1" x14ac:dyDescent="0.2">
      <c r="E193" s="117" t="str">
        <f>IFERROR(_xlfn.RANK.EQ(D193,$D$18:$D$10002,0)+COUNTIF($D$18:D193,D193)-1,"")</f>
        <v/>
      </c>
    </row>
    <row r="194" spans="5:5" ht="14.25" customHeight="1" x14ac:dyDescent="0.2">
      <c r="E194" s="117" t="str">
        <f>IFERROR(_xlfn.RANK.EQ(D194,$D$18:$D$10002,0)+COUNTIF($D$18:D194,D194)-1,"")</f>
        <v/>
      </c>
    </row>
    <row r="195" spans="5:5" ht="14.25" customHeight="1" x14ac:dyDescent="0.2">
      <c r="E195" s="117" t="str">
        <f>IFERROR(_xlfn.RANK.EQ(D195,$D$18:$D$10002,0)+COUNTIF($D$18:D195,D195)-1,"")</f>
        <v/>
      </c>
    </row>
    <row r="196" spans="5:5" ht="14.25" customHeight="1" x14ac:dyDescent="0.2">
      <c r="E196" s="117" t="str">
        <f>IFERROR(_xlfn.RANK.EQ(D196,$D$18:$D$10002,0)+COUNTIF($D$18:D196,D196)-1,"")</f>
        <v/>
      </c>
    </row>
    <row r="197" spans="5:5" ht="14.25" customHeight="1" x14ac:dyDescent="0.2">
      <c r="E197" s="117" t="str">
        <f>IFERROR(_xlfn.RANK.EQ(D197,$D$18:$D$10002,0)+COUNTIF($D$18:D197,D197)-1,"")</f>
        <v/>
      </c>
    </row>
    <row r="198" spans="5:5" ht="14.25" customHeight="1" x14ac:dyDescent="0.2">
      <c r="E198" s="117" t="str">
        <f>IFERROR(_xlfn.RANK.EQ(D198,$D$18:$D$10002,0)+COUNTIF($D$18:D198,D198)-1,"")</f>
        <v/>
      </c>
    </row>
    <row r="199" spans="5:5" ht="14.25" customHeight="1" x14ac:dyDescent="0.2">
      <c r="E199" s="117" t="str">
        <f>IFERROR(_xlfn.RANK.EQ(D199,$D$18:$D$10002,0)+COUNTIF($D$18:D199,D199)-1,"")</f>
        <v/>
      </c>
    </row>
    <row r="200" spans="5:5" ht="14.25" customHeight="1" x14ac:dyDescent="0.2">
      <c r="E200" s="117" t="str">
        <f>IFERROR(_xlfn.RANK.EQ(D200,$D$18:$D$10002,0)+COUNTIF($D$18:D200,D200)-1,"")</f>
        <v/>
      </c>
    </row>
    <row r="201" spans="5:5" ht="14.25" customHeight="1" x14ac:dyDescent="0.2">
      <c r="E201" s="117" t="str">
        <f>IFERROR(_xlfn.RANK.EQ(D201,$D$18:$D$10002,0)+COUNTIF($D$18:D201,D201)-1,"")</f>
        <v/>
      </c>
    </row>
    <row r="202" spans="5:5" ht="14.25" customHeight="1" x14ac:dyDescent="0.2">
      <c r="E202" s="117" t="str">
        <f>IFERROR(_xlfn.RANK.EQ(D202,$D$18:$D$10002,0)+COUNTIF($D$18:D202,D202)-1,"")</f>
        <v/>
      </c>
    </row>
    <row r="203" spans="5:5" ht="14.25" customHeight="1" x14ac:dyDescent="0.2">
      <c r="E203" s="117" t="str">
        <f>IFERROR(_xlfn.RANK.EQ(D203,$D$18:$D$10002,0)+COUNTIF($D$18:D203,D203)-1,"")</f>
        <v/>
      </c>
    </row>
    <row r="204" spans="5:5" ht="14.25" customHeight="1" x14ac:dyDescent="0.2">
      <c r="E204" s="117" t="str">
        <f>IFERROR(_xlfn.RANK.EQ(D204,$D$18:$D$10002,0)+COUNTIF($D$18:D204,D204)-1,"")</f>
        <v/>
      </c>
    </row>
    <row r="205" spans="5:5" ht="14.25" customHeight="1" x14ac:dyDescent="0.2">
      <c r="E205" s="117" t="str">
        <f>IFERROR(_xlfn.RANK.EQ(D205,$D$18:$D$10002,0)+COUNTIF($D$18:D205,D205)-1,"")</f>
        <v/>
      </c>
    </row>
    <row r="206" spans="5:5" ht="14.25" customHeight="1" x14ac:dyDescent="0.2">
      <c r="E206" s="117" t="str">
        <f>IFERROR(_xlfn.RANK.EQ(D206,$D$18:$D$10002,0)+COUNTIF($D$18:D206,D206)-1,"")</f>
        <v/>
      </c>
    </row>
    <row r="207" spans="5:5" ht="14.25" customHeight="1" x14ac:dyDescent="0.2">
      <c r="E207" s="117" t="str">
        <f>IFERROR(_xlfn.RANK.EQ(D207,$D$18:$D$10002,0)+COUNTIF($D$18:D207,D207)-1,"")</f>
        <v/>
      </c>
    </row>
    <row r="208" spans="5:5" ht="14.25" customHeight="1" x14ac:dyDescent="0.2">
      <c r="E208" s="117" t="str">
        <f>IFERROR(_xlfn.RANK.EQ(D208,$D$18:$D$10002,0)+COUNTIF($D$18:D208,D208)-1,"")</f>
        <v/>
      </c>
    </row>
    <row r="209" spans="5:5" ht="14.25" customHeight="1" x14ac:dyDescent="0.2">
      <c r="E209" s="117" t="str">
        <f>IFERROR(_xlfn.RANK.EQ(D209,$D$18:$D$10002,0)+COUNTIF($D$18:D209,D209)-1,"")</f>
        <v/>
      </c>
    </row>
    <row r="210" spans="5:5" ht="14.25" customHeight="1" x14ac:dyDescent="0.2">
      <c r="E210" s="117" t="str">
        <f>IFERROR(_xlfn.RANK.EQ(D210,$D$18:$D$10002,0)+COUNTIF($D$18:D210,D210)-1,"")</f>
        <v/>
      </c>
    </row>
    <row r="211" spans="5:5" ht="14.25" customHeight="1" x14ac:dyDescent="0.2">
      <c r="E211" s="117" t="str">
        <f>IFERROR(_xlfn.RANK.EQ(D211,$D$18:$D$10002,0)+COUNTIF($D$18:D211,D211)-1,"")</f>
        <v/>
      </c>
    </row>
    <row r="212" spans="5:5" ht="14.25" customHeight="1" x14ac:dyDescent="0.2">
      <c r="E212" s="117" t="str">
        <f>IFERROR(_xlfn.RANK.EQ(D212,$D$18:$D$10002,0)+COUNTIF($D$18:D212,D212)-1,"")</f>
        <v/>
      </c>
    </row>
    <row r="213" spans="5:5" ht="14.25" customHeight="1" x14ac:dyDescent="0.2">
      <c r="E213" s="117" t="str">
        <f>IFERROR(_xlfn.RANK.EQ(D213,$D$18:$D$10002,0)+COUNTIF($D$18:D213,D213)-1,"")</f>
        <v/>
      </c>
    </row>
    <row r="214" spans="5:5" ht="14.25" customHeight="1" x14ac:dyDescent="0.2">
      <c r="E214" s="117" t="str">
        <f>IFERROR(_xlfn.RANK.EQ(D214,$D$18:$D$10002,0)+COUNTIF($D$18:D214,D214)-1,"")</f>
        <v/>
      </c>
    </row>
    <row r="215" spans="5:5" ht="14.25" customHeight="1" x14ac:dyDescent="0.2">
      <c r="E215" s="117" t="str">
        <f>IFERROR(_xlfn.RANK.EQ(D215,$D$18:$D$10002,0)+COUNTIF($D$18:D215,D215)-1,"")</f>
        <v/>
      </c>
    </row>
    <row r="216" spans="5:5" ht="14.25" customHeight="1" x14ac:dyDescent="0.2">
      <c r="E216" s="117" t="str">
        <f>IFERROR(_xlfn.RANK.EQ(D216,$D$18:$D$10002,0)+COUNTIF($D$18:D216,D216)-1,"")</f>
        <v/>
      </c>
    </row>
    <row r="217" spans="5:5" ht="14.25" customHeight="1" x14ac:dyDescent="0.2">
      <c r="E217" s="117" t="str">
        <f>IFERROR(_xlfn.RANK.EQ(D217,$D$18:$D$10002,0)+COUNTIF($D$18:D217,D217)-1,"")</f>
        <v/>
      </c>
    </row>
    <row r="218" spans="5:5" ht="14.25" customHeight="1" x14ac:dyDescent="0.2">
      <c r="E218" s="117" t="str">
        <f>IFERROR(_xlfn.RANK.EQ(D218,$D$18:$D$10002,0)+COUNTIF($D$18:D218,D218)-1,"")</f>
        <v/>
      </c>
    </row>
    <row r="219" spans="5:5" ht="14.25" customHeight="1" x14ac:dyDescent="0.2">
      <c r="E219" s="117" t="str">
        <f>IFERROR(_xlfn.RANK.EQ(D219,$D$18:$D$10002,0)+COUNTIF($D$18:D219,D219)-1,"")</f>
        <v/>
      </c>
    </row>
    <row r="220" spans="5:5" ht="14.25" customHeight="1" x14ac:dyDescent="0.2">
      <c r="E220" s="117" t="str">
        <f>IFERROR(_xlfn.RANK.EQ(D220,$D$18:$D$10002,0)+COUNTIF($D$18:D220,D220)-1,"")</f>
        <v/>
      </c>
    </row>
    <row r="221" spans="5:5" ht="14.25" customHeight="1" x14ac:dyDescent="0.2">
      <c r="E221" s="117" t="str">
        <f>IFERROR(_xlfn.RANK.EQ(D221,$D$18:$D$10002,0)+COUNTIF($D$18:D221,D221)-1,"")</f>
        <v/>
      </c>
    </row>
    <row r="222" spans="5:5" ht="14.25" customHeight="1" x14ac:dyDescent="0.2">
      <c r="E222" s="117" t="str">
        <f>IFERROR(_xlfn.RANK.EQ(D222,$D$18:$D$10002,0)+COUNTIF($D$18:D222,D222)-1,"")</f>
        <v/>
      </c>
    </row>
    <row r="223" spans="5:5" ht="14.25" customHeight="1" x14ac:dyDescent="0.2">
      <c r="E223" s="117" t="str">
        <f>IFERROR(_xlfn.RANK.EQ(D223,$D$18:$D$10002,0)+COUNTIF($D$18:D223,D223)-1,"")</f>
        <v/>
      </c>
    </row>
    <row r="224" spans="5:5" ht="14.25" customHeight="1" x14ac:dyDescent="0.2">
      <c r="E224" s="117" t="str">
        <f>IFERROR(_xlfn.RANK.EQ(D224,$D$18:$D$10002,0)+COUNTIF($D$18:D224,D224)-1,"")</f>
        <v/>
      </c>
    </row>
    <row r="225" spans="5:5" ht="14.25" customHeight="1" x14ac:dyDescent="0.2">
      <c r="E225" s="117" t="str">
        <f>IFERROR(_xlfn.RANK.EQ(D225,$D$18:$D$10002,0)+COUNTIF($D$18:D225,D225)-1,"")</f>
        <v/>
      </c>
    </row>
    <row r="226" spans="5:5" ht="14.25" customHeight="1" x14ac:dyDescent="0.2">
      <c r="E226" s="117" t="str">
        <f>IFERROR(_xlfn.RANK.EQ(D226,$D$18:$D$10002,0)+COUNTIF($D$18:D226,D226)-1,"")</f>
        <v/>
      </c>
    </row>
    <row r="227" spans="5:5" ht="14.25" customHeight="1" x14ac:dyDescent="0.2">
      <c r="E227" s="117" t="str">
        <f>IFERROR(_xlfn.RANK.EQ(D227,$D$18:$D$10002,0)+COUNTIF($D$18:D227,D227)-1,"")</f>
        <v/>
      </c>
    </row>
    <row r="228" spans="5:5" ht="14.25" customHeight="1" x14ac:dyDescent="0.2">
      <c r="E228" s="117" t="str">
        <f>IFERROR(_xlfn.RANK.EQ(D228,$D$18:$D$10002,0)+COUNTIF($D$18:D228,D228)-1,"")</f>
        <v/>
      </c>
    </row>
    <row r="229" spans="5:5" ht="14.25" customHeight="1" x14ac:dyDescent="0.2">
      <c r="E229" s="117" t="str">
        <f>IFERROR(_xlfn.RANK.EQ(D229,$D$18:$D$10002,0)+COUNTIF($D$18:D229,D229)-1,"")</f>
        <v/>
      </c>
    </row>
    <row r="230" spans="5:5" ht="14.25" customHeight="1" x14ac:dyDescent="0.2">
      <c r="E230" s="117" t="str">
        <f>IFERROR(_xlfn.RANK.EQ(D230,$D$18:$D$10002,0)+COUNTIF($D$18:D230,D230)-1,"")</f>
        <v/>
      </c>
    </row>
    <row r="231" spans="5:5" ht="14.25" customHeight="1" x14ac:dyDescent="0.2">
      <c r="E231" s="117" t="str">
        <f>IFERROR(_xlfn.RANK.EQ(D231,$D$18:$D$10002,0)+COUNTIF($D$18:D231,D231)-1,"")</f>
        <v/>
      </c>
    </row>
    <row r="232" spans="5:5" ht="14.25" customHeight="1" x14ac:dyDescent="0.2">
      <c r="E232" s="117" t="str">
        <f>IFERROR(_xlfn.RANK.EQ(D232,$D$18:$D$10002,0)+COUNTIF($D$18:D232,D232)-1,"")</f>
        <v/>
      </c>
    </row>
    <row r="233" spans="5:5" ht="14.25" customHeight="1" x14ac:dyDescent="0.2">
      <c r="E233" s="117" t="str">
        <f>IFERROR(_xlfn.RANK.EQ(D233,$D$18:$D$10002,0)+COUNTIF($D$18:D233,D233)-1,"")</f>
        <v/>
      </c>
    </row>
    <row r="234" spans="5:5" ht="14.25" customHeight="1" x14ac:dyDescent="0.2">
      <c r="E234" s="117" t="str">
        <f>IFERROR(_xlfn.RANK.EQ(D234,$D$18:$D$10002,0)+COUNTIF($D$18:D234,D234)-1,"")</f>
        <v/>
      </c>
    </row>
    <row r="235" spans="5:5" ht="14.25" customHeight="1" x14ac:dyDescent="0.2">
      <c r="E235" s="117" t="str">
        <f>IFERROR(_xlfn.RANK.EQ(D235,$D$18:$D$10002,0)+COUNTIF($D$18:D235,D235)-1,"")</f>
        <v/>
      </c>
    </row>
    <row r="236" spans="5:5" ht="14.25" customHeight="1" x14ac:dyDescent="0.2">
      <c r="E236" s="117" t="str">
        <f>IFERROR(_xlfn.RANK.EQ(D236,$D$18:$D$10002,0)+COUNTIF($D$18:D236,D236)-1,"")</f>
        <v/>
      </c>
    </row>
    <row r="237" spans="5:5" ht="14.25" customHeight="1" x14ac:dyDescent="0.2">
      <c r="E237" s="117" t="str">
        <f>IFERROR(_xlfn.RANK.EQ(D237,$D$18:$D$10002,0)+COUNTIF($D$18:D237,D237)-1,"")</f>
        <v/>
      </c>
    </row>
    <row r="238" spans="5:5" ht="14.25" customHeight="1" x14ac:dyDescent="0.2">
      <c r="E238" s="117" t="str">
        <f>IFERROR(_xlfn.RANK.EQ(D238,$D$18:$D$10002,0)+COUNTIF($D$18:D238,D238)-1,"")</f>
        <v/>
      </c>
    </row>
    <row r="239" spans="5:5" ht="14.25" customHeight="1" x14ac:dyDescent="0.2">
      <c r="E239" s="117" t="str">
        <f>IFERROR(_xlfn.RANK.EQ(D239,$D$18:$D$10002,0)+COUNTIF($D$18:D239,D239)-1,"")</f>
        <v/>
      </c>
    </row>
    <row r="240" spans="5:5" ht="14.25" customHeight="1" x14ac:dyDescent="0.2">
      <c r="E240" s="117" t="str">
        <f>IFERROR(_xlfn.RANK.EQ(D240,$D$18:$D$10002,0)+COUNTIF($D$18:D240,D240)-1,"")</f>
        <v/>
      </c>
    </row>
    <row r="241" spans="5:5" ht="14.25" customHeight="1" x14ac:dyDescent="0.2">
      <c r="E241" s="117" t="str">
        <f>IFERROR(_xlfn.RANK.EQ(D241,$D$18:$D$10002,0)+COUNTIF($D$18:D241,D241)-1,"")</f>
        <v/>
      </c>
    </row>
    <row r="242" spans="5:5" ht="14.25" customHeight="1" x14ac:dyDescent="0.2">
      <c r="E242" s="117" t="str">
        <f>IFERROR(_xlfn.RANK.EQ(D242,$D$18:$D$10002,0)+COUNTIF($D$18:D242,D242)-1,"")</f>
        <v/>
      </c>
    </row>
    <row r="243" spans="5:5" ht="14.25" customHeight="1" x14ac:dyDescent="0.2">
      <c r="E243" s="117" t="str">
        <f>IFERROR(_xlfn.RANK.EQ(D243,$D$18:$D$10002,0)+COUNTIF($D$18:D243,D243)-1,"")</f>
        <v/>
      </c>
    </row>
    <row r="244" spans="5:5" ht="14.25" customHeight="1" x14ac:dyDescent="0.2">
      <c r="E244" s="117" t="str">
        <f>IFERROR(_xlfn.RANK.EQ(D244,$D$18:$D$10002,0)+COUNTIF($D$18:D244,D244)-1,"")</f>
        <v/>
      </c>
    </row>
    <row r="245" spans="5:5" ht="14.25" customHeight="1" x14ac:dyDescent="0.2">
      <c r="E245" s="117" t="str">
        <f>IFERROR(_xlfn.RANK.EQ(D245,$D$18:$D$10002,0)+COUNTIF($D$18:D245,D245)-1,"")</f>
        <v/>
      </c>
    </row>
    <row r="246" spans="5:5" ht="14.25" customHeight="1" x14ac:dyDescent="0.2">
      <c r="E246" s="117" t="str">
        <f>IFERROR(_xlfn.RANK.EQ(D246,$D$18:$D$10002,0)+COUNTIF($D$18:D246,D246)-1,"")</f>
        <v/>
      </c>
    </row>
    <row r="247" spans="5:5" ht="14.25" customHeight="1" x14ac:dyDescent="0.2">
      <c r="E247" s="117" t="str">
        <f>IFERROR(_xlfn.RANK.EQ(D247,$D$18:$D$10002,0)+COUNTIF($D$18:D247,D247)-1,"")</f>
        <v/>
      </c>
    </row>
    <row r="248" spans="5:5" ht="14.25" customHeight="1" x14ac:dyDescent="0.2">
      <c r="E248" s="117" t="str">
        <f>IFERROR(_xlfn.RANK.EQ(D248,$D$18:$D$10002,0)+COUNTIF($D$18:D248,D248)-1,"")</f>
        <v/>
      </c>
    </row>
    <row r="249" spans="5:5" ht="14.25" customHeight="1" x14ac:dyDescent="0.2">
      <c r="E249" s="117" t="str">
        <f>IFERROR(_xlfn.RANK.EQ(D249,$D$18:$D$10002,0)+COUNTIF($D$18:D249,D249)-1,"")</f>
        <v/>
      </c>
    </row>
    <row r="250" spans="5:5" ht="14.25" customHeight="1" x14ac:dyDescent="0.2">
      <c r="E250" s="117" t="str">
        <f>IFERROR(_xlfn.RANK.EQ(D250,$D$18:$D$10002,0)+COUNTIF($D$18:D250,D250)-1,"")</f>
        <v/>
      </c>
    </row>
    <row r="251" spans="5:5" ht="14.25" customHeight="1" x14ac:dyDescent="0.2">
      <c r="E251" s="117" t="str">
        <f>IFERROR(_xlfn.RANK.EQ(D251,$D$18:$D$10002,0)+COUNTIF($D$18:D251,D251)-1,"")</f>
        <v/>
      </c>
    </row>
    <row r="252" spans="5:5" ht="14.25" customHeight="1" x14ac:dyDescent="0.2">
      <c r="E252" s="117" t="str">
        <f>IFERROR(_xlfn.RANK.EQ(D252,$D$18:$D$10002,0)+COUNTIF($D$18:D252,D252)-1,"")</f>
        <v/>
      </c>
    </row>
    <row r="253" spans="5:5" ht="14.25" customHeight="1" x14ac:dyDescent="0.2">
      <c r="E253" s="117" t="str">
        <f>IFERROR(_xlfn.RANK.EQ(D253,$D$18:$D$10002,0)+COUNTIF($D$18:D253,D253)-1,"")</f>
        <v/>
      </c>
    </row>
    <row r="254" spans="5:5" ht="14.25" customHeight="1" x14ac:dyDescent="0.2">
      <c r="E254" s="117" t="str">
        <f>IFERROR(_xlfn.RANK.EQ(D254,$D$18:$D$10002,0)+COUNTIF($D$18:D254,D254)-1,"")</f>
        <v/>
      </c>
    </row>
    <row r="255" spans="5:5" ht="14.25" customHeight="1" x14ac:dyDescent="0.2">
      <c r="E255" s="117" t="str">
        <f>IFERROR(_xlfn.RANK.EQ(D255,$D$18:$D$10002,0)+COUNTIF($D$18:D255,D255)-1,"")</f>
        <v/>
      </c>
    </row>
    <row r="256" spans="5:5" ht="14.25" customHeight="1" x14ac:dyDescent="0.2">
      <c r="E256" s="117" t="str">
        <f>IFERROR(_xlfn.RANK.EQ(D256,$D$18:$D$10002,0)+COUNTIF($D$18:D256,D256)-1,"")</f>
        <v/>
      </c>
    </row>
    <row r="257" spans="5:5" ht="14.25" customHeight="1" x14ac:dyDescent="0.2">
      <c r="E257" s="117" t="str">
        <f>IFERROR(_xlfn.RANK.EQ(D257,$D$18:$D$10002,0)+COUNTIF($D$18:D257,D257)-1,"")</f>
        <v/>
      </c>
    </row>
    <row r="258" spans="5:5" ht="14.25" customHeight="1" x14ac:dyDescent="0.2">
      <c r="E258" s="117" t="str">
        <f>IFERROR(_xlfn.RANK.EQ(D258,$D$18:$D$10002,0)+COUNTIF($D$18:D258,D258)-1,"")</f>
        <v/>
      </c>
    </row>
    <row r="259" spans="5:5" ht="14.25" customHeight="1" x14ac:dyDescent="0.2">
      <c r="E259" s="117" t="str">
        <f>IFERROR(_xlfn.RANK.EQ(D259,$D$18:$D$10002,0)+COUNTIF($D$18:D259,D259)-1,"")</f>
        <v/>
      </c>
    </row>
    <row r="260" spans="5:5" ht="14.25" customHeight="1" x14ac:dyDescent="0.2">
      <c r="E260" s="117" t="str">
        <f>IFERROR(_xlfn.RANK.EQ(D260,$D$18:$D$10002,0)+COUNTIF($D$18:D260,D260)-1,"")</f>
        <v/>
      </c>
    </row>
    <row r="261" spans="5:5" ht="14.25" customHeight="1" x14ac:dyDescent="0.2">
      <c r="E261" s="117" t="str">
        <f>IFERROR(_xlfn.RANK.EQ(D261,$D$18:$D$10002,0)+COUNTIF($D$18:D261,D261)-1,"")</f>
        <v/>
      </c>
    </row>
    <row r="262" spans="5:5" ht="14.25" customHeight="1" x14ac:dyDescent="0.2">
      <c r="E262" s="117" t="str">
        <f>IFERROR(_xlfn.RANK.EQ(D262,$D$18:$D$10002,0)+COUNTIF($D$18:D262,D262)-1,"")</f>
        <v/>
      </c>
    </row>
    <row r="263" spans="5:5" ht="14.25" customHeight="1" x14ac:dyDescent="0.2">
      <c r="E263" s="117" t="str">
        <f>IFERROR(_xlfn.RANK.EQ(D263,$D$18:$D$10002,0)+COUNTIF($D$18:D263,D263)-1,"")</f>
        <v/>
      </c>
    </row>
    <row r="264" spans="5:5" ht="14.25" customHeight="1" x14ac:dyDescent="0.2">
      <c r="E264" s="117" t="str">
        <f>IFERROR(_xlfn.RANK.EQ(D264,$D$18:$D$10002,0)+COUNTIF($D$18:D264,D264)-1,"")</f>
        <v/>
      </c>
    </row>
    <row r="265" spans="5:5" ht="14.25" customHeight="1" x14ac:dyDescent="0.2">
      <c r="E265" s="117" t="str">
        <f>IFERROR(_xlfn.RANK.EQ(D265,$D$18:$D$10002,0)+COUNTIF($D$18:D265,D265)-1,"")</f>
        <v/>
      </c>
    </row>
    <row r="266" spans="5:5" ht="14.25" customHeight="1" x14ac:dyDescent="0.2">
      <c r="E266" s="117" t="str">
        <f>IFERROR(_xlfn.RANK.EQ(D266,$D$18:$D$10002,0)+COUNTIF($D$18:D266,D266)-1,"")</f>
        <v/>
      </c>
    </row>
    <row r="267" spans="5:5" ht="14.25" customHeight="1" x14ac:dyDescent="0.2">
      <c r="E267" s="117" t="str">
        <f>IFERROR(_xlfn.RANK.EQ(D267,$D$18:$D$10002,0)+COUNTIF($D$18:D267,D267)-1,"")</f>
        <v/>
      </c>
    </row>
    <row r="268" spans="5:5" ht="14.25" customHeight="1" x14ac:dyDescent="0.2">
      <c r="E268" s="117" t="str">
        <f>IFERROR(_xlfn.RANK.EQ(D268,$D$18:$D$10002,0)+COUNTIF($D$18:D268,D268)-1,"")</f>
        <v/>
      </c>
    </row>
    <row r="269" spans="5:5" ht="14.25" customHeight="1" x14ac:dyDescent="0.2">
      <c r="E269" s="117" t="str">
        <f>IFERROR(_xlfn.RANK.EQ(D269,$D$18:$D$10002,0)+COUNTIF($D$18:D269,D269)-1,"")</f>
        <v/>
      </c>
    </row>
    <row r="270" spans="5:5" ht="14.25" customHeight="1" x14ac:dyDescent="0.2">
      <c r="E270" s="117" t="str">
        <f>IFERROR(_xlfn.RANK.EQ(D270,$D$18:$D$10002,0)+COUNTIF($D$18:D270,D270)-1,"")</f>
        <v/>
      </c>
    </row>
    <row r="271" spans="5:5" ht="14.25" customHeight="1" x14ac:dyDescent="0.2">
      <c r="E271" s="117" t="str">
        <f>IFERROR(_xlfn.RANK.EQ(D271,$D$18:$D$10002,0)+COUNTIF($D$18:D271,D271)-1,"")</f>
        <v/>
      </c>
    </row>
    <row r="272" spans="5:5" ht="14.25" customHeight="1" x14ac:dyDescent="0.2">
      <c r="E272" s="117" t="str">
        <f>IFERROR(_xlfn.RANK.EQ(D272,$D$18:$D$10002,0)+COUNTIF($D$18:D272,D272)-1,"")</f>
        <v/>
      </c>
    </row>
    <row r="273" spans="5:5" ht="14.25" customHeight="1" x14ac:dyDescent="0.2">
      <c r="E273" s="117" t="str">
        <f>IFERROR(_xlfn.RANK.EQ(D273,$D$18:$D$10002,0)+COUNTIF($D$18:D273,D273)-1,"")</f>
        <v/>
      </c>
    </row>
    <row r="274" spans="5:5" ht="14.25" customHeight="1" x14ac:dyDescent="0.2">
      <c r="E274" s="117" t="str">
        <f>IFERROR(_xlfn.RANK.EQ(D274,$D$18:$D$10002,0)+COUNTIF($D$18:D274,D274)-1,"")</f>
        <v/>
      </c>
    </row>
    <row r="275" spans="5:5" ht="14.25" customHeight="1" x14ac:dyDescent="0.2">
      <c r="E275" s="117" t="str">
        <f>IFERROR(_xlfn.RANK.EQ(D275,$D$18:$D$10002,0)+COUNTIF($D$18:D275,D275)-1,"")</f>
        <v/>
      </c>
    </row>
    <row r="276" spans="5:5" ht="14.25" customHeight="1" x14ac:dyDescent="0.2">
      <c r="E276" s="117" t="str">
        <f>IFERROR(_xlfn.RANK.EQ(D276,$D$18:$D$10002,0)+COUNTIF($D$18:D276,D276)-1,"")</f>
        <v/>
      </c>
    </row>
    <row r="277" spans="5:5" ht="14.25" customHeight="1" x14ac:dyDescent="0.2">
      <c r="E277" s="117" t="str">
        <f>IFERROR(_xlfn.RANK.EQ(D277,$D$18:$D$10002,0)+COUNTIF($D$18:D277,D277)-1,"")</f>
        <v/>
      </c>
    </row>
    <row r="278" spans="5:5" ht="14.25" customHeight="1" x14ac:dyDescent="0.2">
      <c r="E278" s="117" t="str">
        <f>IFERROR(_xlfn.RANK.EQ(D278,$D$18:$D$10002,0)+COUNTIF($D$18:D278,D278)-1,"")</f>
        <v/>
      </c>
    </row>
    <row r="279" spans="5:5" ht="14.25" customHeight="1" x14ac:dyDescent="0.2">
      <c r="E279" s="117" t="str">
        <f>IFERROR(_xlfn.RANK.EQ(D279,$D$18:$D$10002,0)+COUNTIF($D$18:D279,D279)-1,"")</f>
        <v/>
      </c>
    </row>
    <row r="280" spans="5:5" ht="14.25" customHeight="1" x14ac:dyDescent="0.2">
      <c r="E280" s="117" t="str">
        <f>IFERROR(_xlfn.RANK.EQ(D280,$D$18:$D$10002,0)+COUNTIF($D$18:D280,D280)-1,"")</f>
        <v/>
      </c>
    </row>
    <row r="281" spans="5:5" ht="14.25" customHeight="1" x14ac:dyDescent="0.2">
      <c r="E281" s="117" t="str">
        <f>IFERROR(_xlfn.RANK.EQ(D281,$D$18:$D$10002,0)+COUNTIF($D$18:D281,D281)-1,"")</f>
        <v/>
      </c>
    </row>
    <row r="282" spans="5:5" ht="14.25" customHeight="1" x14ac:dyDescent="0.2">
      <c r="E282" s="117" t="str">
        <f>IFERROR(_xlfn.RANK.EQ(D282,$D$18:$D$10002,0)+COUNTIF($D$18:D282,D282)-1,"")</f>
        <v/>
      </c>
    </row>
    <row r="283" spans="5:5" ht="14.25" customHeight="1" x14ac:dyDescent="0.2">
      <c r="E283" s="117" t="str">
        <f>IFERROR(_xlfn.RANK.EQ(D283,$D$18:$D$10002,0)+COUNTIF($D$18:D283,D283)-1,"")</f>
        <v/>
      </c>
    </row>
    <row r="284" spans="5:5" ht="14.25" customHeight="1" x14ac:dyDescent="0.2">
      <c r="E284" s="117" t="str">
        <f>IFERROR(_xlfn.RANK.EQ(D284,$D$18:$D$10002,0)+COUNTIF($D$18:D284,D284)-1,"")</f>
        <v/>
      </c>
    </row>
    <row r="285" spans="5:5" ht="14.25" customHeight="1" x14ac:dyDescent="0.2">
      <c r="E285" s="117" t="str">
        <f>IFERROR(_xlfn.RANK.EQ(D285,$D$18:$D$10002,0)+COUNTIF($D$18:D285,D285)-1,"")</f>
        <v/>
      </c>
    </row>
    <row r="286" spans="5:5" ht="14.25" customHeight="1" x14ac:dyDescent="0.2">
      <c r="E286" s="117" t="str">
        <f>IFERROR(_xlfn.RANK.EQ(D286,$D$18:$D$10002,0)+COUNTIF($D$18:D286,D286)-1,"")</f>
        <v/>
      </c>
    </row>
    <row r="287" spans="5:5" ht="14.25" customHeight="1" x14ac:dyDescent="0.2">
      <c r="E287" s="117" t="str">
        <f>IFERROR(_xlfn.RANK.EQ(D287,$D$18:$D$10002,0)+COUNTIF($D$18:D287,D287)-1,"")</f>
        <v/>
      </c>
    </row>
    <row r="288" spans="5:5" ht="14.25" customHeight="1" x14ac:dyDescent="0.2">
      <c r="E288" s="117" t="str">
        <f>IFERROR(_xlfn.RANK.EQ(D288,$D$18:$D$10002,0)+COUNTIF($D$18:D288,D288)-1,"")</f>
        <v/>
      </c>
    </row>
    <row r="289" spans="5:5" ht="14.25" customHeight="1" x14ac:dyDescent="0.2">
      <c r="E289" s="117" t="str">
        <f>IFERROR(_xlfn.RANK.EQ(D289,$D$18:$D$10002,0)+COUNTIF($D$18:D289,D289)-1,"")</f>
        <v/>
      </c>
    </row>
    <row r="290" spans="5:5" ht="14.25" customHeight="1" x14ac:dyDescent="0.2">
      <c r="E290" s="117" t="str">
        <f>IFERROR(_xlfn.RANK.EQ(D290,$D$18:$D$10002,0)+COUNTIF($D$18:D290,D290)-1,"")</f>
        <v/>
      </c>
    </row>
    <row r="291" spans="5:5" ht="14.25" customHeight="1" x14ac:dyDescent="0.2">
      <c r="E291" s="117" t="str">
        <f>IFERROR(_xlfn.RANK.EQ(D291,$D$18:$D$10002,0)+COUNTIF($D$18:D291,D291)-1,"")</f>
        <v/>
      </c>
    </row>
    <row r="292" spans="5:5" ht="14.25" customHeight="1" x14ac:dyDescent="0.2">
      <c r="E292" s="117" t="str">
        <f>IFERROR(_xlfn.RANK.EQ(D292,$D$18:$D$10002,0)+COUNTIF($D$18:D292,D292)-1,"")</f>
        <v/>
      </c>
    </row>
    <row r="293" spans="5:5" ht="14.25" customHeight="1" x14ac:dyDescent="0.2">
      <c r="E293" s="117" t="str">
        <f>IFERROR(_xlfn.RANK.EQ(D293,$D$18:$D$10002,0)+COUNTIF($D$18:D293,D293)-1,"")</f>
        <v/>
      </c>
    </row>
    <row r="294" spans="5:5" ht="14.25" customHeight="1" x14ac:dyDescent="0.2">
      <c r="E294" s="117" t="str">
        <f>IFERROR(_xlfn.RANK.EQ(D294,$D$18:$D$10002,0)+COUNTIF($D$18:D294,D294)-1,"")</f>
        <v/>
      </c>
    </row>
    <row r="295" spans="5:5" ht="14.25" customHeight="1" x14ac:dyDescent="0.2">
      <c r="E295" s="117" t="str">
        <f>IFERROR(_xlfn.RANK.EQ(D295,$D$18:$D$10002,0)+COUNTIF($D$18:D295,D295)-1,"")</f>
        <v/>
      </c>
    </row>
    <row r="296" spans="5:5" ht="14.25" customHeight="1" x14ac:dyDescent="0.2">
      <c r="E296" s="117" t="str">
        <f>IFERROR(_xlfn.RANK.EQ(D296,$D$18:$D$10002,0)+COUNTIF($D$18:D296,D296)-1,"")</f>
        <v/>
      </c>
    </row>
    <row r="297" spans="5:5" ht="14.25" customHeight="1" x14ac:dyDescent="0.2">
      <c r="E297" s="117" t="str">
        <f>IFERROR(_xlfn.RANK.EQ(D297,$D$18:$D$10002,0)+COUNTIF($D$18:D297,D297)-1,"")</f>
        <v/>
      </c>
    </row>
    <row r="298" spans="5:5" ht="14.25" customHeight="1" x14ac:dyDescent="0.2">
      <c r="E298" s="117" t="str">
        <f>IFERROR(_xlfn.RANK.EQ(D298,$D$18:$D$10002,0)+COUNTIF($D$18:D298,D298)-1,"")</f>
        <v/>
      </c>
    </row>
    <row r="299" spans="5:5" ht="14.25" customHeight="1" x14ac:dyDescent="0.2">
      <c r="E299" s="117" t="str">
        <f>IFERROR(_xlfn.RANK.EQ(D299,$D$18:$D$10002,0)+COUNTIF($D$18:D299,D299)-1,"")</f>
        <v/>
      </c>
    </row>
    <row r="300" spans="5:5" ht="14.25" customHeight="1" x14ac:dyDescent="0.2">
      <c r="E300" s="117" t="str">
        <f>IFERROR(_xlfn.RANK.EQ(D300,$D$18:$D$10002,0)+COUNTIF($D$18:D300,D300)-1,"")</f>
        <v/>
      </c>
    </row>
    <row r="301" spans="5:5" ht="14.25" customHeight="1" x14ac:dyDescent="0.2">
      <c r="E301" s="117" t="str">
        <f>IFERROR(_xlfn.RANK.EQ(D301,$D$18:$D$10002,0)+COUNTIF($D$18:D301,D301)-1,"")</f>
        <v/>
      </c>
    </row>
    <row r="302" spans="5:5" ht="14.25" customHeight="1" x14ac:dyDescent="0.2">
      <c r="E302" s="117" t="str">
        <f>IFERROR(_xlfn.RANK.EQ(D302,$D$18:$D$10002,0)+COUNTIF($D$18:D302,D302)-1,"")</f>
        <v/>
      </c>
    </row>
    <row r="303" spans="5:5" ht="14.25" customHeight="1" x14ac:dyDescent="0.2">
      <c r="E303" s="117" t="str">
        <f>IFERROR(_xlfn.RANK.EQ(D303,$D$18:$D$10002,0)+COUNTIF($D$18:D303,D303)-1,"")</f>
        <v/>
      </c>
    </row>
    <row r="304" spans="5:5" ht="14.25" customHeight="1" x14ac:dyDescent="0.2">
      <c r="E304" s="117" t="str">
        <f>IFERROR(_xlfn.RANK.EQ(D304,$D$18:$D$10002,0)+COUNTIF($D$18:D304,D304)-1,"")</f>
        <v/>
      </c>
    </row>
    <row r="305" spans="5:5" ht="14.25" customHeight="1" x14ac:dyDescent="0.2">
      <c r="E305" s="117" t="str">
        <f>IFERROR(_xlfn.RANK.EQ(D305,$D$18:$D$10002,0)+COUNTIF($D$18:D305,D305)-1,"")</f>
        <v/>
      </c>
    </row>
    <row r="306" spans="5:5" ht="14.25" customHeight="1" x14ac:dyDescent="0.2">
      <c r="E306" s="117" t="str">
        <f>IFERROR(_xlfn.RANK.EQ(D306,$D$18:$D$10002,0)+COUNTIF($D$18:D306,D306)-1,"")</f>
        <v/>
      </c>
    </row>
    <row r="307" spans="5:5" ht="14.25" customHeight="1" x14ac:dyDescent="0.2">
      <c r="E307" s="117" t="str">
        <f>IFERROR(_xlfn.RANK.EQ(D307,$D$18:$D$10002,0)+COUNTIF($D$18:D307,D307)-1,"")</f>
        <v/>
      </c>
    </row>
    <row r="308" spans="5:5" ht="14.25" customHeight="1" x14ac:dyDescent="0.2">
      <c r="E308" s="117" t="str">
        <f>IFERROR(_xlfn.RANK.EQ(D308,$D$18:$D$10002,0)+COUNTIF($D$18:D308,D308)-1,"")</f>
        <v/>
      </c>
    </row>
    <row r="309" spans="5:5" ht="14.25" customHeight="1" x14ac:dyDescent="0.2">
      <c r="E309" s="117" t="str">
        <f>IFERROR(_xlfn.RANK.EQ(D309,$D$18:$D$10002,0)+COUNTIF($D$18:D309,D309)-1,"")</f>
        <v/>
      </c>
    </row>
    <row r="310" spans="5:5" ht="14.25" customHeight="1" x14ac:dyDescent="0.2">
      <c r="E310" s="117" t="str">
        <f>IFERROR(_xlfn.RANK.EQ(D310,$D$18:$D$10002,0)+COUNTIF($D$18:D310,D310)-1,"")</f>
        <v/>
      </c>
    </row>
    <row r="311" spans="5:5" ht="14.25" customHeight="1" x14ac:dyDescent="0.2">
      <c r="E311" s="117" t="str">
        <f>IFERROR(_xlfn.RANK.EQ(D311,$D$18:$D$10002,0)+COUNTIF($D$18:D311,D311)-1,"")</f>
        <v/>
      </c>
    </row>
    <row r="312" spans="5:5" ht="14.25" customHeight="1" x14ac:dyDescent="0.2">
      <c r="E312" s="117" t="str">
        <f>IFERROR(_xlfn.RANK.EQ(D312,$D$18:$D$10002,0)+COUNTIF($D$18:D312,D312)-1,"")</f>
        <v/>
      </c>
    </row>
    <row r="313" spans="5:5" ht="14.25" customHeight="1" x14ac:dyDescent="0.2">
      <c r="E313" s="117" t="str">
        <f>IFERROR(_xlfn.RANK.EQ(D313,$D$18:$D$10002,0)+COUNTIF($D$18:D313,D313)-1,"")</f>
        <v/>
      </c>
    </row>
    <row r="314" spans="5:5" ht="14.25" customHeight="1" x14ac:dyDescent="0.2">
      <c r="E314" s="117" t="str">
        <f>IFERROR(_xlfn.RANK.EQ(D314,$D$18:$D$10002,0)+COUNTIF($D$18:D314,D314)-1,"")</f>
        <v/>
      </c>
    </row>
    <row r="315" spans="5:5" ht="14.25" customHeight="1" x14ac:dyDescent="0.2">
      <c r="E315" s="117" t="str">
        <f>IFERROR(_xlfn.RANK.EQ(D315,$D$18:$D$10002,0)+COUNTIF($D$18:D315,D315)-1,"")</f>
        <v/>
      </c>
    </row>
    <row r="316" spans="5:5" ht="14.25" customHeight="1" x14ac:dyDescent="0.2">
      <c r="E316" s="117" t="str">
        <f>IFERROR(_xlfn.RANK.EQ(D316,$D$18:$D$10002,0)+COUNTIF($D$18:D316,D316)-1,"")</f>
        <v/>
      </c>
    </row>
    <row r="317" spans="5:5" ht="14.25" customHeight="1" x14ac:dyDescent="0.2">
      <c r="E317" s="117" t="str">
        <f>IFERROR(_xlfn.RANK.EQ(D317,$D$18:$D$10002,0)+COUNTIF($D$18:D317,D317)-1,"")</f>
        <v/>
      </c>
    </row>
    <row r="318" spans="5:5" ht="14.25" customHeight="1" x14ac:dyDescent="0.2">
      <c r="E318" s="117" t="str">
        <f>IFERROR(_xlfn.RANK.EQ(D318,$D$18:$D$10002,0)+COUNTIF($D$18:D318,D318)-1,"")</f>
        <v/>
      </c>
    </row>
    <row r="319" spans="5:5" ht="14.25" customHeight="1" x14ac:dyDescent="0.2">
      <c r="E319" s="117" t="str">
        <f>IFERROR(_xlfn.RANK.EQ(D319,$D$18:$D$10002,0)+COUNTIF($D$18:D319,D319)-1,"")</f>
        <v/>
      </c>
    </row>
    <row r="320" spans="5:5" ht="14.25" customHeight="1" x14ac:dyDescent="0.2">
      <c r="E320" s="117" t="str">
        <f>IFERROR(_xlfn.RANK.EQ(D320,$D$18:$D$10002,0)+COUNTIF($D$18:D320,D320)-1,"")</f>
        <v/>
      </c>
    </row>
    <row r="321" spans="5:5" ht="14.25" customHeight="1" x14ac:dyDescent="0.2">
      <c r="E321" s="117" t="str">
        <f>IFERROR(_xlfn.RANK.EQ(D321,$D$18:$D$10002,0)+COUNTIF($D$18:D321,D321)-1,"")</f>
        <v/>
      </c>
    </row>
    <row r="322" spans="5:5" ht="14.25" customHeight="1" x14ac:dyDescent="0.2">
      <c r="E322" s="117" t="str">
        <f>IFERROR(_xlfn.RANK.EQ(D322,$D$18:$D$10002,0)+COUNTIF($D$18:D322,D322)-1,"")</f>
        <v/>
      </c>
    </row>
    <row r="323" spans="5:5" ht="14.25" customHeight="1" x14ac:dyDescent="0.2">
      <c r="E323" s="117" t="str">
        <f>IFERROR(_xlfn.RANK.EQ(D323,$D$18:$D$10002,0)+COUNTIF($D$18:D323,D323)-1,"")</f>
        <v/>
      </c>
    </row>
    <row r="324" spans="5:5" ht="14.25" customHeight="1" x14ac:dyDescent="0.2">
      <c r="E324" s="117" t="str">
        <f>IFERROR(_xlfn.RANK.EQ(D324,$D$18:$D$10002,0)+COUNTIF($D$18:D324,D324)-1,"")</f>
        <v/>
      </c>
    </row>
    <row r="325" spans="5:5" ht="14.25" customHeight="1" x14ac:dyDescent="0.2">
      <c r="E325" s="117" t="str">
        <f>IFERROR(_xlfn.RANK.EQ(D325,$D$18:$D$10002,0)+COUNTIF($D$18:D325,D325)-1,"")</f>
        <v/>
      </c>
    </row>
    <row r="326" spans="5:5" ht="14.25" customHeight="1" x14ac:dyDescent="0.2">
      <c r="E326" s="117" t="str">
        <f>IFERROR(_xlfn.RANK.EQ(D326,$D$18:$D$10002,0)+COUNTIF($D$18:D326,D326)-1,"")</f>
        <v/>
      </c>
    </row>
    <row r="327" spans="5:5" ht="14.25" customHeight="1" x14ac:dyDescent="0.2">
      <c r="E327" s="117" t="str">
        <f>IFERROR(_xlfn.RANK.EQ(D327,$D$18:$D$10002,0)+COUNTIF($D$18:D327,D327)-1,"")</f>
        <v/>
      </c>
    </row>
    <row r="328" spans="5:5" ht="14.25" customHeight="1" x14ac:dyDescent="0.2">
      <c r="E328" s="117" t="str">
        <f>IFERROR(_xlfn.RANK.EQ(D328,$D$18:$D$10002,0)+COUNTIF($D$18:D328,D328)-1,"")</f>
        <v/>
      </c>
    </row>
    <row r="329" spans="5:5" ht="14.25" customHeight="1" x14ac:dyDescent="0.2">
      <c r="E329" s="117" t="str">
        <f>IFERROR(_xlfn.RANK.EQ(D329,$D$18:$D$10002,0)+COUNTIF($D$18:D329,D329)-1,"")</f>
        <v/>
      </c>
    </row>
    <row r="330" spans="5:5" ht="14.25" customHeight="1" x14ac:dyDescent="0.2">
      <c r="E330" s="117" t="str">
        <f>IFERROR(_xlfn.RANK.EQ(D330,$D$18:$D$10002,0)+COUNTIF($D$18:D330,D330)-1,"")</f>
        <v/>
      </c>
    </row>
    <row r="331" spans="5:5" ht="14.25" customHeight="1" x14ac:dyDescent="0.2">
      <c r="E331" s="117" t="str">
        <f>IFERROR(_xlfn.RANK.EQ(D331,$D$18:$D$10002,0)+COUNTIF($D$18:D331,D331)-1,"")</f>
        <v/>
      </c>
    </row>
    <row r="332" spans="5:5" ht="14.25" customHeight="1" x14ac:dyDescent="0.2">
      <c r="E332" s="117" t="str">
        <f>IFERROR(_xlfn.RANK.EQ(D332,$D$18:$D$10002,0)+COUNTIF($D$18:D332,D332)-1,"")</f>
        <v/>
      </c>
    </row>
    <row r="333" spans="5:5" ht="14.25" customHeight="1" x14ac:dyDescent="0.2">
      <c r="E333" s="117" t="str">
        <f>IFERROR(_xlfn.RANK.EQ(D333,$D$18:$D$10002,0)+COUNTIF($D$18:D333,D333)-1,"")</f>
        <v/>
      </c>
    </row>
    <row r="334" spans="5:5" ht="14.25" customHeight="1" x14ac:dyDescent="0.2">
      <c r="E334" s="117" t="str">
        <f>IFERROR(_xlfn.RANK.EQ(D334,$D$18:$D$10002,0)+COUNTIF($D$18:D334,D334)-1,"")</f>
        <v/>
      </c>
    </row>
    <row r="335" spans="5:5" ht="14.25" customHeight="1" x14ac:dyDescent="0.2">
      <c r="E335" s="117" t="str">
        <f>IFERROR(_xlfn.RANK.EQ(D335,$D$18:$D$10002,0)+COUNTIF($D$18:D335,D335)-1,"")</f>
        <v/>
      </c>
    </row>
    <row r="336" spans="5:5" ht="14.25" customHeight="1" x14ac:dyDescent="0.2">
      <c r="E336" s="117" t="str">
        <f>IFERROR(_xlfn.RANK.EQ(D336,$D$18:$D$10002,0)+COUNTIF($D$18:D336,D336)-1,"")</f>
        <v/>
      </c>
    </row>
    <row r="337" spans="5:5" ht="14.25" customHeight="1" x14ac:dyDescent="0.2">
      <c r="E337" s="117" t="str">
        <f>IFERROR(_xlfn.RANK.EQ(D337,$D$18:$D$10002,0)+COUNTIF($D$18:D337,D337)-1,"")</f>
        <v/>
      </c>
    </row>
    <row r="338" spans="5:5" ht="14.25" customHeight="1" x14ac:dyDescent="0.2">
      <c r="E338" s="117" t="str">
        <f>IFERROR(_xlfn.RANK.EQ(D338,$D$18:$D$10002,0)+COUNTIF($D$18:D338,D338)-1,"")</f>
        <v/>
      </c>
    </row>
    <row r="339" spans="5:5" ht="14.25" customHeight="1" x14ac:dyDescent="0.2">
      <c r="E339" s="117" t="str">
        <f>IFERROR(_xlfn.RANK.EQ(D339,$D$18:$D$10002,0)+COUNTIF($D$18:D339,D339)-1,"")</f>
        <v/>
      </c>
    </row>
    <row r="340" spans="5:5" ht="14.25" customHeight="1" x14ac:dyDescent="0.2">
      <c r="E340" s="117" t="str">
        <f>IFERROR(_xlfn.RANK.EQ(D340,$D$18:$D$10002,0)+COUNTIF($D$18:D340,D340)-1,"")</f>
        <v/>
      </c>
    </row>
    <row r="341" spans="5:5" ht="14.25" customHeight="1" x14ac:dyDescent="0.2">
      <c r="E341" s="117" t="str">
        <f>IFERROR(_xlfn.RANK.EQ(D341,$D$18:$D$10002,0)+COUNTIF($D$18:D341,D341)-1,"")</f>
        <v/>
      </c>
    </row>
    <row r="342" spans="5:5" ht="14.25" customHeight="1" x14ac:dyDescent="0.2">
      <c r="E342" s="117" t="str">
        <f>IFERROR(_xlfn.RANK.EQ(D342,$D$18:$D$10002,0)+COUNTIF($D$18:D342,D342)-1,"")</f>
        <v/>
      </c>
    </row>
    <row r="343" spans="5:5" ht="14.25" customHeight="1" x14ac:dyDescent="0.2">
      <c r="E343" s="117" t="str">
        <f>IFERROR(_xlfn.RANK.EQ(D343,$D$18:$D$10002,0)+COUNTIF($D$18:D343,D343)-1,"")</f>
        <v/>
      </c>
    </row>
    <row r="344" spans="5:5" ht="14.25" customHeight="1" x14ac:dyDescent="0.2">
      <c r="E344" s="117" t="str">
        <f>IFERROR(_xlfn.RANK.EQ(D344,$D$18:$D$10002,0)+COUNTIF($D$18:D344,D344)-1,"")</f>
        <v/>
      </c>
    </row>
    <row r="345" spans="5:5" ht="14.25" customHeight="1" x14ac:dyDescent="0.2">
      <c r="E345" s="117" t="str">
        <f>IFERROR(_xlfn.RANK.EQ(D345,$D$18:$D$10002,0)+COUNTIF($D$18:D345,D345)-1,"")</f>
        <v/>
      </c>
    </row>
    <row r="346" spans="5:5" ht="14.25" customHeight="1" x14ac:dyDescent="0.2">
      <c r="E346" s="117" t="str">
        <f>IFERROR(_xlfn.RANK.EQ(D346,$D$18:$D$10002,0)+COUNTIF($D$18:D346,D346)-1,"")</f>
        <v/>
      </c>
    </row>
    <row r="347" spans="5:5" ht="14.25" customHeight="1" x14ac:dyDescent="0.2">
      <c r="E347" s="117" t="str">
        <f>IFERROR(_xlfn.RANK.EQ(D347,$D$18:$D$10002,0)+COUNTIF($D$18:D347,D347)-1,"")</f>
        <v/>
      </c>
    </row>
    <row r="348" spans="5:5" ht="14.25" customHeight="1" x14ac:dyDescent="0.2">
      <c r="E348" s="117" t="str">
        <f>IFERROR(_xlfn.RANK.EQ(D348,$D$18:$D$10002,0)+COUNTIF($D$18:D348,D348)-1,"")</f>
        <v/>
      </c>
    </row>
    <row r="349" spans="5:5" ht="14.25" customHeight="1" x14ac:dyDescent="0.2">
      <c r="E349" s="117" t="str">
        <f>IFERROR(_xlfn.RANK.EQ(D349,$D$18:$D$10002,0)+COUNTIF($D$18:D349,D349)-1,"")</f>
        <v/>
      </c>
    </row>
    <row r="350" spans="5:5" ht="14.25" customHeight="1" x14ac:dyDescent="0.2">
      <c r="E350" s="117" t="str">
        <f>IFERROR(_xlfn.RANK.EQ(D350,$D$18:$D$10002,0)+COUNTIF($D$18:D350,D350)-1,"")</f>
        <v/>
      </c>
    </row>
    <row r="351" spans="5:5" ht="14.25" customHeight="1" x14ac:dyDescent="0.2">
      <c r="E351" s="117" t="str">
        <f>IFERROR(_xlfn.RANK.EQ(D351,$D$18:$D$10002,0)+COUNTIF($D$18:D351,D351)-1,"")</f>
        <v/>
      </c>
    </row>
    <row r="352" spans="5:5" ht="14.25" customHeight="1" x14ac:dyDescent="0.2">
      <c r="E352" s="117" t="str">
        <f>IFERROR(_xlfn.RANK.EQ(D352,$D$18:$D$10002,0)+COUNTIF($D$18:D352,D352)-1,"")</f>
        <v/>
      </c>
    </row>
    <row r="353" spans="5:5" ht="14.25" customHeight="1" x14ac:dyDescent="0.2">
      <c r="E353" s="117" t="str">
        <f>IFERROR(_xlfn.RANK.EQ(D353,$D$18:$D$10002,0)+COUNTIF($D$18:D353,D353)-1,"")</f>
        <v/>
      </c>
    </row>
    <row r="354" spans="5:5" ht="14.25" customHeight="1" x14ac:dyDescent="0.2">
      <c r="E354" s="117" t="str">
        <f>IFERROR(_xlfn.RANK.EQ(D354,$D$18:$D$10002,0)+COUNTIF($D$18:D354,D354)-1,"")</f>
        <v/>
      </c>
    </row>
    <row r="355" spans="5:5" ht="14.25" customHeight="1" x14ac:dyDescent="0.2">
      <c r="E355" s="117" t="str">
        <f>IFERROR(_xlfn.RANK.EQ(D355,$D$18:$D$10002,0)+COUNTIF($D$18:D355,D355)-1,"")</f>
        <v/>
      </c>
    </row>
    <row r="356" spans="5:5" ht="14.25" customHeight="1" x14ac:dyDescent="0.2">
      <c r="E356" s="117" t="str">
        <f>IFERROR(_xlfn.RANK.EQ(D356,$D$18:$D$10002,0)+COUNTIF($D$18:D356,D356)-1,"")</f>
        <v/>
      </c>
    </row>
    <row r="357" spans="5:5" ht="14.25" customHeight="1" x14ac:dyDescent="0.2">
      <c r="E357" s="117" t="str">
        <f>IFERROR(_xlfn.RANK.EQ(D357,$D$18:$D$10002,0)+COUNTIF($D$18:D357,D357)-1,"")</f>
        <v/>
      </c>
    </row>
    <row r="358" spans="5:5" ht="14.25" customHeight="1" x14ac:dyDescent="0.2">
      <c r="E358" s="117" t="str">
        <f>IFERROR(_xlfn.RANK.EQ(D358,$D$18:$D$10002,0)+COUNTIF($D$18:D358,D358)-1,"")</f>
        <v/>
      </c>
    </row>
    <row r="359" spans="5:5" ht="14.25" customHeight="1" x14ac:dyDescent="0.2">
      <c r="E359" s="117" t="str">
        <f>IFERROR(_xlfn.RANK.EQ(D359,$D$18:$D$10002,0)+COUNTIF($D$18:D359,D359)-1,"")</f>
        <v/>
      </c>
    </row>
    <row r="360" spans="5:5" ht="14.25" customHeight="1" x14ac:dyDescent="0.2">
      <c r="E360" s="117" t="str">
        <f>IFERROR(_xlfn.RANK.EQ(D360,$D$18:$D$10002,0)+COUNTIF($D$18:D360,D360)-1,"")</f>
        <v/>
      </c>
    </row>
    <row r="361" spans="5:5" ht="14.25" customHeight="1" x14ac:dyDescent="0.2">
      <c r="E361" s="117" t="str">
        <f>IFERROR(_xlfn.RANK.EQ(D361,$D$18:$D$10002,0)+COUNTIF($D$18:D361,D361)-1,"")</f>
        <v/>
      </c>
    </row>
    <row r="362" spans="5:5" ht="14.25" customHeight="1" x14ac:dyDescent="0.2">
      <c r="E362" s="117" t="str">
        <f>IFERROR(_xlfn.RANK.EQ(D362,$D$18:$D$10002,0)+COUNTIF($D$18:D362,D362)-1,"")</f>
        <v/>
      </c>
    </row>
    <row r="363" spans="5:5" ht="14.25" customHeight="1" x14ac:dyDescent="0.2">
      <c r="E363" s="117" t="str">
        <f>IFERROR(_xlfn.RANK.EQ(D363,$D$18:$D$10002,0)+COUNTIF($D$18:D363,D363)-1,"")</f>
        <v/>
      </c>
    </row>
    <row r="364" spans="5:5" ht="14.25" customHeight="1" x14ac:dyDescent="0.2">
      <c r="E364" s="117" t="str">
        <f>IFERROR(_xlfn.RANK.EQ(D364,$D$18:$D$10002,0)+COUNTIF($D$18:D364,D364)-1,"")</f>
        <v/>
      </c>
    </row>
    <row r="365" spans="5:5" ht="14.25" customHeight="1" x14ac:dyDescent="0.2">
      <c r="E365" s="117" t="str">
        <f>IFERROR(_xlfn.RANK.EQ(D365,$D$18:$D$10002,0)+COUNTIF($D$18:D365,D365)-1,"")</f>
        <v/>
      </c>
    </row>
    <row r="366" spans="5:5" ht="14.25" customHeight="1" x14ac:dyDescent="0.2">
      <c r="E366" s="117" t="str">
        <f>IFERROR(_xlfn.RANK.EQ(D366,$D$18:$D$10002,0)+COUNTIF($D$18:D366,D366)-1,"")</f>
        <v/>
      </c>
    </row>
    <row r="367" spans="5:5" ht="14.25" customHeight="1" x14ac:dyDescent="0.2">
      <c r="E367" s="117" t="str">
        <f>IFERROR(_xlfn.RANK.EQ(D367,$D$18:$D$10002,0)+COUNTIF($D$18:D367,D367)-1,"")</f>
        <v/>
      </c>
    </row>
    <row r="368" spans="5:5" ht="14.25" customHeight="1" x14ac:dyDescent="0.2">
      <c r="E368" s="117" t="str">
        <f>IFERROR(_xlfn.RANK.EQ(D368,$D$18:$D$10002,0)+COUNTIF($D$18:D368,D368)-1,"")</f>
        <v/>
      </c>
    </row>
    <row r="369" spans="5:5" ht="14.25" customHeight="1" x14ac:dyDescent="0.2">
      <c r="E369" s="117" t="str">
        <f>IFERROR(_xlfn.RANK.EQ(D369,$D$18:$D$10002,0)+COUNTIF($D$18:D369,D369)-1,"")</f>
        <v/>
      </c>
    </row>
    <row r="370" spans="5:5" ht="14.25" customHeight="1" x14ac:dyDescent="0.2">
      <c r="E370" s="117" t="str">
        <f>IFERROR(_xlfn.RANK.EQ(D370,$D$18:$D$10002,0)+COUNTIF($D$18:D370,D370)-1,"")</f>
        <v/>
      </c>
    </row>
    <row r="371" spans="5:5" ht="14.25" customHeight="1" x14ac:dyDescent="0.2">
      <c r="E371" s="117" t="str">
        <f>IFERROR(_xlfn.RANK.EQ(D371,$D$18:$D$10002,0)+COUNTIF($D$18:D371,D371)-1,"")</f>
        <v/>
      </c>
    </row>
    <row r="372" spans="5:5" ht="14.25" customHeight="1" x14ac:dyDescent="0.2">
      <c r="E372" s="117" t="str">
        <f>IFERROR(_xlfn.RANK.EQ(D372,$D$18:$D$10002,0)+COUNTIF($D$18:D372,D372)-1,"")</f>
        <v/>
      </c>
    </row>
    <row r="373" spans="5:5" ht="14.25" customHeight="1" x14ac:dyDescent="0.2">
      <c r="E373" s="117" t="str">
        <f>IFERROR(_xlfn.RANK.EQ(D373,$D$18:$D$10002,0)+COUNTIF($D$18:D373,D373)-1,"")</f>
        <v/>
      </c>
    </row>
    <row r="374" spans="5:5" ht="14.25" customHeight="1" x14ac:dyDescent="0.2">
      <c r="E374" s="117" t="str">
        <f>IFERROR(_xlfn.RANK.EQ(D374,$D$18:$D$10002,0)+COUNTIF($D$18:D374,D374)-1,"")</f>
        <v/>
      </c>
    </row>
    <row r="375" spans="5:5" ht="14.25" customHeight="1" x14ac:dyDescent="0.2">
      <c r="E375" s="117" t="str">
        <f>IFERROR(_xlfn.RANK.EQ(D375,$D$18:$D$10002,0)+COUNTIF($D$18:D375,D375)-1,"")</f>
        <v/>
      </c>
    </row>
    <row r="376" spans="5:5" ht="14.25" customHeight="1" x14ac:dyDescent="0.2">
      <c r="E376" s="117" t="str">
        <f>IFERROR(_xlfn.RANK.EQ(D376,$D$18:$D$10002,0)+COUNTIF($D$18:D376,D376)-1,"")</f>
        <v/>
      </c>
    </row>
    <row r="377" spans="5:5" ht="14.25" customHeight="1" x14ac:dyDescent="0.2">
      <c r="E377" s="117" t="str">
        <f>IFERROR(_xlfn.RANK.EQ(D377,$D$18:$D$10002,0)+COUNTIF($D$18:D377,D377)-1,"")</f>
        <v/>
      </c>
    </row>
    <row r="378" spans="5:5" ht="14.25" customHeight="1" x14ac:dyDescent="0.2">
      <c r="E378" s="117" t="str">
        <f>IFERROR(_xlfn.RANK.EQ(D378,$D$18:$D$10002,0)+COUNTIF($D$18:D378,D378)-1,"")</f>
        <v/>
      </c>
    </row>
    <row r="379" spans="5:5" ht="14.25" customHeight="1" x14ac:dyDescent="0.2">
      <c r="E379" s="117" t="str">
        <f>IFERROR(_xlfn.RANK.EQ(D379,$D$18:$D$10002,0)+COUNTIF($D$18:D379,D379)-1,"")</f>
        <v/>
      </c>
    </row>
    <row r="380" spans="5:5" ht="14.25" customHeight="1" x14ac:dyDescent="0.2">
      <c r="E380" s="117" t="str">
        <f>IFERROR(_xlfn.RANK.EQ(D380,$D$18:$D$10002,0)+COUNTIF($D$18:D380,D380)-1,"")</f>
        <v/>
      </c>
    </row>
    <row r="381" spans="5:5" ht="14.25" customHeight="1" x14ac:dyDescent="0.2">
      <c r="E381" s="117" t="str">
        <f>IFERROR(_xlfn.RANK.EQ(D381,$D$18:$D$10002,0)+COUNTIF($D$18:D381,D381)-1,"")</f>
        <v/>
      </c>
    </row>
    <row r="382" spans="5:5" ht="14.25" customHeight="1" x14ac:dyDescent="0.2">
      <c r="E382" s="117" t="str">
        <f>IFERROR(_xlfn.RANK.EQ(D382,$D$18:$D$10002,0)+COUNTIF($D$18:D382,D382)-1,"")</f>
        <v/>
      </c>
    </row>
    <row r="383" spans="5:5" ht="14.25" customHeight="1" x14ac:dyDescent="0.2">
      <c r="E383" s="117" t="str">
        <f>IFERROR(_xlfn.RANK.EQ(D383,$D$18:$D$10002,0)+COUNTIF($D$18:D383,D383)-1,"")</f>
        <v/>
      </c>
    </row>
    <row r="384" spans="5:5" ht="14.25" customHeight="1" x14ac:dyDescent="0.2">
      <c r="E384" s="117" t="str">
        <f>IFERROR(_xlfn.RANK.EQ(D384,$D$18:$D$10002,0)+COUNTIF($D$18:D384,D384)-1,"")</f>
        <v/>
      </c>
    </row>
    <row r="385" spans="5:5" ht="14.25" customHeight="1" x14ac:dyDescent="0.2">
      <c r="E385" s="117" t="str">
        <f>IFERROR(_xlfn.RANK.EQ(D385,$D$18:$D$10002,0)+COUNTIF($D$18:D385,D385)-1,"")</f>
        <v/>
      </c>
    </row>
    <row r="386" spans="5:5" ht="14.25" customHeight="1" x14ac:dyDescent="0.2">
      <c r="E386" s="117" t="str">
        <f>IFERROR(_xlfn.RANK.EQ(D386,$D$18:$D$10002,0)+COUNTIF($D$18:D386,D386)-1,"")</f>
        <v/>
      </c>
    </row>
    <row r="387" spans="5:5" ht="14.25" customHeight="1" x14ac:dyDescent="0.2">
      <c r="E387" s="117" t="str">
        <f>IFERROR(_xlfn.RANK.EQ(D387,$D$18:$D$10002,0)+COUNTIF($D$18:D387,D387)-1,"")</f>
        <v/>
      </c>
    </row>
    <row r="388" spans="5:5" ht="14.25" customHeight="1" x14ac:dyDescent="0.2">
      <c r="E388" s="117" t="str">
        <f>IFERROR(_xlfn.RANK.EQ(D388,$D$18:$D$10002,0)+COUNTIF($D$18:D388,D388)-1,"")</f>
        <v/>
      </c>
    </row>
    <row r="389" spans="5:5" ht="14.25" customHeight="1" x14ac:dyDescent="0.2">
      <c r="E389" s="117" t="str">
        <f>IFERROR(_xlfn.RANK.EQ(D389,$D$18:$D$10002,0)+COUNTIF($D$18:D389,D389)-1,"")</f>
        <v/>
      </c>
    </row>
    <row r="390" spans="5:5" ht="14.25" customHeight="1" x14ac:dyDescent="0.2">
      <c r="E390" s="117" t="str">
        <f>IFERROR(_xlfn.RANK.EQ(D390,$D$18:$D$10002,0)+COUNTIF($D$18:D390,D390)-1,"")</f>
        <v/>
      </c>
    </row>
    <row r="391" spans="5:5" ht="14.25" customHeight="1" x14ac:dyDescent="0.2">
      <c r="E391" s="117" t="str">
        <f>IFERROR(_xlfn.RANK.EQ(D391,$D$18:$D$10002,0)+COUNTIF($D$18:D391,D391)-1,"")</f>
        <v/>
      </c>
    </row>
    <row r="392" spans="5:5" ht="14.25" customHeight="1" x14ac:dyDescent="0.2">
      <c r="E392" s="117" t="str">
        <f>IFERROR(_xlfn.RANK.EQ(D392,$D$18:$D$10002,0)+COUNTIF($D$18:D392,D392)-1,"")</f>
        <v/>
      </c>
    </row>
    <row r="393" spans="5:5" ht="14.25" customHeight="1" x14ac:dyDescent="0.2">
      <c r="E393" s="117" t="str">
        <f>IFERROR(_xlfn.RANK.EQ(D393,$D$18:$D$10002,0)+COUNTIF($D$18:D393,D393)-1,"")</f>
        <v/>
      </c>
    </row>
    <row r="394" spans="5:5" ht="14.25" customHeight="1" x14ac:dyDescent="0.2">
      <c r="E394" s="117" t="str">
        <f>IFERROR(_xlfn.RANK.EQ(D394,$D$18:$D$10002,0)+COUNTIF($D$18:D394,D394)-1,"")</f>
        <v/>
      </c>
    </row>
    <row r="395" spans="5:5" ht="14.25" customHeight="1" x14ac:dyDescent="0.2">
      <c r="E395" s="117" t="str">
        <f>IFERROR(_xlfn.RANK.EQ(D395,$D$18:$D$10002,0)+COUNTIF($D$18:D395,D395)-1,"")</f>
        <v/>
      </c>
    </row>
    <row r="396" spans="5:5" ht="14.25" customHeight="1" x14ac:dyDescent="0.2">
      <c r="E396" s="117" t="str">
        <f>IFERROR(_xlfn.RANK.EQ(D396,$D$18:$D$10002,0)+COUNTIF($D$18:D396,D396)-1,"")</f>
        <v/>
      </c>
    </row>
    <row r="397" spans="5:5" ht="14.25" customHeight="1" x14ac:dyDescent="0.2">
      <c r="E397" s="117" t="str">
        <f>IFERROR(_xlfn.RANK.EQ(D397,$D$18:$D$10002,0)+COUNTIF($D$18:D397,D397)-1,"")</f>
        <v/>
      </c>
    </row>
    <row r="398" spans="5:5" ht="14.25" customHeight="1" x14ac:dyDescent="0.2">
      <c r="E398" s="117" t="str">
        <f>IFERROR(_xlfn.RANK.EQ(D398,$D$18:$D$10002,0)+COUNTIF($D$18:D398,D398)-1,"")</f>
        <v/>
      </c>
    </row>
    <row r="399" spans="5:5" ht="14.25" customHeight="1" x14ac:dyDescent="0.2">
      <c r="E399" s="117" t="str">
        <f>IFERROR(_xlfn.RANK.EQ(D399,$D$18:$D$10002,0)+COUNTIF($D$18:D399,D399)-1,"")</f>
        <v/>
      </c>
    </row>
    <row r="400" spans="5:5" ht="14.25" customHeight="1" x14ac:dyDescent="0.2">
      <c r="E400" s="117" t="str">
        <f>IFERROR(_xlfn.RANK.EQ(D400,$D$18:$D$10002,0)+COUNTIF($D$18:D400,D400)-1,"")</f>
        <v/>
      </c>
    </row>
    <row r="401" spans="5:5" ht="14.25" customHeight="1" x14ac:dyDescent="0.2">
      <c r="E401" s="117" t="str">
        <f>IFERROR(_xlfn.RANK.EQ(D401,$D$18:$D$10002,0)+COUNTIF($D$18:D401,D401)-1,"")</f>
        <v/>
      </c>
    </row>
    <row r="402" spans="5:5" ht="14.25" customHeight="1" x14ac:dyDescent="0.2">
      <c r="E402" s="117" t="str">
        <f>IFERROR(_xlfn.RANK.EQ(D402,$D$18:$D$10002,0)+COUNTIF($D$18:D402,D402)-1,"")</f>
        <v/>
      </c>
    </row>
    <row r="403" spans="5:5" ht="14.25" customHeight="1" x14ac:dyDescent="0.2">
      <c r="E403" s="117" t="str">
        <f>IFERROR(_xlfn.RANK.EQ(D403,$D$18:$D$10002,0)+COUNTIF($D$18:D403,D403)-1,"")</f>
        <v/>
      </c>
    </row>
    <row r="404" spans="5:5" ht="14.25" customHeight="1" x14ac:dyDescent="0.2">
      <c r="E404" s="117" t="str">
        <f>IFERROR(_xlfn.RANK.EQ(D404,$D$18:$D$10002,0)+COUNTIF($D$18:D404,D404)-1,"")</f>
        <v/>
      </c>
    </row>
    <row r="405" spans="5:5" ht="14.25" customHeight="1" x14ac:dyDescent="0.2">
      <c r="E405" s="117" t="str">
        <f>IFERROR(_xlfn.RANK.EQ(D405,$D$18:$D$10002,0)+COUNTIF($D$18:D405,D405)-1,"")</f>
        <v/>
      </c>
    </row>
    <row r="406" spans="5:5" ht="14.25" customHeight="1" x14ac:dyDescent="0.2">
      <c r="E406" s="117" t="str">
        <f>IFERROR(_xlfn.RANK.EQ(D406,$D$18:$D$10002,0)+COUNTIF($D$18:D406,D406)-1,"")</f>
        <v/>
      </c>
    </row>
    <row r="407" spans="5:5" ht="14.25" customHeight="1" x14ac:dyDescent="0.2">
      <c r="E407" s="117" t="str">
        <f>IFERROR(_xlfn.RANK.EQ(D407,$D$18:$D$10002,0)+COUNTIF($D$18:D407,D407)-1,"")</f>
        <v/>
      </c>
    </row>
    <row r="408" spans="5:5" ht="14.25" customHeight="1" x14ac:dyDescent="0.2">
      <c r="E408" s="117" t="str">
        <f>IFERROR(_xlfn.RANK.EQ(D408,$D$18:$D$10002,0)+COUNTIF($D$18:D408,D408)-1,"")</f>
        <v/>
      </c>
    </row>
    <row r="409" spans="5:5" ht="14.25" customHeight="1" x14ac:dyDescent="0.2">
      <c r="E409" s="117" t="str">
        <f>IFERROR(_xlfn.RANK.EQ(D409,$D$18:$D$10002,0)+COUNTIF($D$18:D409,D409)-1,"")</f>
        <v/>
      </c>
    </row>
    <row r="410" spans="5:5" ht="14.25" customHeight="1" x14ac:dyDescent="0.2">
      <c r="E410" s="117" t="str">
        <f>IFERROR(_xlfn.RANK.EQ(D410,$D$18:$D$10002,0)+COUNTIF($D$18:D410,D410)-1,"")</f>
        <v/>
      </c>
    </row>
    <row r="411" spans="5:5" ht="14.25" customHeight="1" x14ac:dyDescent="0.2">
      <c r="E411" s="117" t="str">
        <f>IFERROR(_xlfn.RANK.EQ(D411,$D$18:$D$10002,0)+COUNTIF($D$18:D411,D411)-1,"")</f>
        <v/>
      </c>
    </row>
    <row r="412" spans="5:5" ht="14.25" customHeight="1" x14ac:dyDescent="0.2">
      <c r="E412" s="117" t="str">
        <f>IFERROR(_xlfn.RANK.EQ(D412,$D$18:$D$10002,0)+COUNTIF($D$18:D412,D412)-1,"")</f>
        <v/>
      </c>
    </row>
    <row r="413" spans="5:5" ht="14.25" customHeight="1" x14ac:dyDescent="0.2">
      <c r="E413" s="117" t="str">
        <f>IFERROR(_xlfn.RANK.EQ(D413,$D$18:$D$10002,0)+COUNTIF($D$18:D413,D413)-1,"")</f>
        <v/>
      </c>
    </row>
    <row r="414" spans="5:5" ht="14.25" customHeight="1" x14ac:dyDescent="0.2">
      <c r="E414" s="117" t="str">
        <f>IFERROR(_xlfn.RANK.EQ(D414,$D$18:$D$10002,0)+COUNTIF($D$18:D414,D414)-1,"")</f>
        <v/>
      </c>
    </row>
    <row r="415" spans="5:5" ht="14.25" customHeight="1" x14ac:dyDescent="0.2">
      <c r="E415" s="117" t="str">
        <f>IFERROR(_xlfn.RANK.EQ(D415,$D$18:$D$10002,0)+COUNTIF($D$18:D415,D415)-1,"")</f>
        <v/>
      </c>
    </row>
    <row r="416" spans="5:5" ht="14.25" customHeight="1" x14ac:dyDescent="0.2">
      <c r="E416" s="117" t="str">
        <f>IFERROR(_xlfn.RANK.EQ(D416,$D$18:$D$10002,0)+COUNTIF($D$18:D416,D416)-1,"")</f>
        <v/>
      </c>
    </row>
    <row r="417" spans="5:5" ht="14.25" customHeight="1" x14ac:dyDescent="0.2">
      <c r="E417" s="117" t="str">
        <f>IFERROR(_xlfn.RANK.EQ(D417,$D$18:$D$10002,0)+COUNTIF($D$18:D417,D417)-1,"")</f>
        <v/>
      </c>
    </row>
    <row r="418" spans="5:5" ht="14.25" customHeight="1" x14ac:dyDescent="0.2">
      <c r="E418" s="117" t="str">
        <f>IFERROR(_xlfn.RANK.EQ(D418,$D$18:$D$10002,0)+COUNTIF($D$18:D418,D418)-1,"")</f>
        <v/>
      </c>
    </row>
    <row r="419" spans="5:5" ht="14.25" customHeight="1" x14ac:dyDescent="0.2">
      <c r="E419" s="117" t="str">
        <f>IFERROR(_xlfn.RANK.EQ(D419,$D$18:$D$10002,0)+COUNTIF($D$18:D419,D419)-1,"")</f>
        <v/>
      </c>
    </row>
    <row r="420" spans="5:5" ht="14.25" customHeight="1" x14ac:dyDescent="0.2">
      <c r="E420" s="117" t="str">
        <f>IFERROR(_xlfn.RANK.EQ(D420,$D$18:$D$10002,0)+COUNTIF($D$18:D420,D420)-1,"")</f>
        <v/>
      </c>
    </row>
    <row r="421" spans="5:5" ht="14.25" customHeight="1" x14ac:dyDescent="0.2">
      <c r="E421" s="117" t="str">
        <f>IFERROR(_xlfn.RANK.EQ(D421,$D$18:$D$10002,0)+COUNTIF($D$18:D421,D421)-1,"")</f>
        <v/>
      </c>
    </row>
    <row r="422" spans="5:5" ht="14.25" customHeight="1" x14ac:dyDescent="0.2">
      <c r="E422" s="117" t="str">
        <f>IFERROR(_xlfn.RANK.EQ(D422,$D$18:$D$10002,0)+COUNTIF($D$18:D422,D422)-1,"")</f>
        <v/>
      </c>
    </row>
    <row r="423" spans="5:5" ht="14.25" customHeight="1" x14ac:dyDescent="0.2">
      <c r="E423" s="117" t="str">
        <f>IFERROR(_xlfn.RANK.EQ(D423,$D$18:$D$10002,0)+COUNTIF($D$18:D423,D423)-1,"")</f>
        <v/>
      </c>
    </row>
    <row r="424" spans="5:5" ht="14.25" customHeight="1" x14ac:dyDescent="0.2">
      <c r="E424" s="117" t="str">
        <f>IFERROR(_xlfn.RANK.EQ(D424,$D$18:$D$10002,0)+COUNTIF($D$18:D424,D424)-1,"")</f>
        <v/>
      </c>
    </row>
    <row r="425" spans="5:5" ht="14.25" customHeight="1" x14ac:dyDescent="0.2">
      <c r="E425" s="117" t="str">
        <f>IFERROR(_xlfn.RANK.EQ(D425,$D$18:$D$10002,0)+COUNTIF($D$18:D425,D425)-1,"")</f>
        <v/>
      </c>
    </row>
    <row r="426" spans="5:5" ht="14.25" customHeight="1" x14ac:dyDescent="0.2">
      <c r="E426" s="117" t="str">
        <f>IFERROR(_xlfn.RANK.EQ(D426,$D$18:$D$10002,0)+COUNTIF($D$18:D426,D426)-1,"")</f>
        <v/>
      </c>
    </row>
    <row r="427" spans="5:5" ht="14.25" customHeight="1" x14ac:dyDescent="0.2">
      <c r="E427" s="117" t="str">
        <f>IFERROR(_xlfn.RANK.EQ(D427,$D$18:$D$10002,0)+COUNTIF($D$18:D427,D427)-1,"")</f>
        <v/>
      </c>
    </row>
    <row r="428" spans="5:5" ht="14.25" customHeight="1" x14ac:dyDescent="0.2">
      <c r="E428" s="117" t="str">
        <f>IFERROR(_xlfn.RANK.EQ(D428,$D$18:$D$10002,0)+COUNTIF($D$18:D428,D428)-1,"")</f>
        <v/>
      </c>
    </row>
    <row r="429" spans="5:5" ht="14.25" customHeight="1" x14ac:dyDescent="0.2">
      <c r="E429" s="117" t="str">
        <f>IFERROR(_xlfn.RANK.EQ(D429,$D$18:$D$10002,0)+COUNTIF($D$18:D429,D429)-1,"")</f>
        <v/>
      </c>
    </row>
    <row r="430" spans="5:5" ht="14.25" customHeight="1" x14ac:dyDescent="0.2">
      <c r="E430" s="117" t="str">
        <f>IFERROR(_xlfn.RANK.EQ(D430,$D$18:$D$10002,0)+COUNTIF($D$18:D430,D430)-1,"")</f>
        <v/>
      </c>
    </row>
    <row r="431" spans="5:5" ht="14.25" customHeight="1" x14ac:dyDescent="0.2">
      <c r="E431" s="117" t="str">
        <f>IFERROR(_xlfn.RANK.EQ(D431,$D$18:$D$10002,0)+COUNTIF($D$18:D431,D431)-1,"")</f>
        <v/>
      </c>
    </row>
    <row r="432" spans="5:5" ht="14.25" customHeight="1" x14ac:dyDescent="0.2">
      <c r="E432" s="117" t="str">
        <f>IFERROR(_xlfn.RANK.EQ(D432,$D$18:$D$10002,0)+COUNTIF($D$18:D432,D432)-1,"")</f>
        <v/>
      </c>
    </row>
    <row r="433" spans="5:5" ht="14.25" customHeight="1" x14ac:dyDescent="0.2">
      <c r="E433" s="117" t="str">
        <f>IFERROR(_xlfn.RANK.EQ(D433,$D$18:$D$10002,0)+COUNTIF($D$18:D433,D433)-1,"")</f>
        <v/>
      </c>
    </row>
    <row r="434" spans="5:5" ht="14.25" customHeight="1" x14ac:dyDescent="0.2">
      <c r="E434" s="117" t="str">
        <f>IFERROR(_xlfn.RANK.EQ(D434,$D$18:$D$10002,0)+COUNTIF($D$18:D434,D434)-1,"")</f>
        <v/>
      </c>
    </row>
    <row r="435" spans="5:5" ht="14.25" customHeight="1" x14ac:dyDescent="0.2">
      <c r="E435" s="117" t="str">
        <f>IFERROR(_xlfn.RANK.EQ(D435,$D$18:$D$10002,0)+COUNTIF($D$18:D435,D435)-1,"")</f>
        <v/>
      </c>
    </row>
    <row r="436" spans="5:5" ht="14.25" customHeight="1" x14ac:dyDescent="0.2">
      <c r="E436" s="117" t="str">
        <f>IFERROR(_xlfn.RANK.EQ(D436,$D$18:$D$10002,0)+COUNTIF($D$18:D436,D436)-1,"")</f>
        <v/>
      </c>
    </row>
    <row r="437" spans="5:5" ht="14.25" customHeight="1" x14ac:dyDescent="0.2">
      <c r="E437" s="117" t="str">
        <f>IFERROR(_xlfn.RANK.EQ(D437,$D$18:$D$10002,0)+COUNTIF($D$18:D437,D437)-1,"")</f>
        <v/>
      </c>
    </row>
    <row r="438" spans="5:5" ht="14.25" customHeight="1" x14ac:dyDescent="0.2">
      <c r="E438" s="117" t="str">
        <f>IFERROR(_xlfn.RANK.EQ(D438,$D$18:$D$10002,0)+COUNTIF($D$18:D438,D438)-1,"")</f>
        <v/>
      </c>
    </row>
    <row r="439" spans="5:5" ht="14.25" customHeight="1" x14ac:dyDescent="0.2">
      <c r="E439" s="117" t="str">
        <f>IFERROR(_xlfn.RANK.EQ(D439,$D$18:$D$10002,0)+COUNTIF($D$18:D439,D439)-1,"")</f>
        <v/>
      </c>
    </row>
    <row r="440" spans="5:5" ht="14.25" customHeight="1" x14ac:dyDescent="0.2">
      <c r="E440" s="117" t="str">
        <f>IFERROR(_xlfn.RANK.EQ(D440,$D$18:$D$10002,0)+COUNTIF($D$18:D440,D440)-1,"")</f>
        <v/>
      </c>
    </row>
    <row r="441" spans="5:5" ht="14.25" customHeight="1" x14ac:dyDescent="0.2">
      <c r="E441" s="117" t="str">
        <f>IFERROR(_xlfn.RANK.EQ(D441,$D$18:$D$10002,0)+COUNTIF($D$18:D441,D441)-1,"")</f>
        <v/>
      </c>
    </row>
    <row r="442" spans="5:5" ht="14.25" customHeight="1" x14ac:dyDescent="0.2">
      <c r="E442" s="117" t="str">
        <f>IFERROR(_xlfn.RANK.EQ(D442,$D$18:$D$10002,0)+COUNTIF($D$18:D442,D442)-1,"")</f>
        <v/>
      </c>
    </row>
    <row r="443" spans="5:5" ht="14.25" customHeight="1" x14ac:dyDescent="0.2">
      <c r="E443" s="117" t="str">
        <f>IFERROR(_xlfn.RANK.EQ(D443,$D$18:$D$10002,0)+COUNTIF($D$18:D443,D443)-1,"")</f>
        <v/>
      </c>
    </row>
    <row r="444" spans="5:5" ht="14.25" customHeight="1" x14ac:dyDescent="0.2">
      <c r="E444" s="117" t="str">
        <f>IFERROR(_xlfn.RANK.EQ(D444,$D$18:$D$10002,0)+COUNTIF($D$18:D444,D444)-1,"")</f>
        <v/>
      </c>
    </row>
    <row r="445" spans="5:5" ht="14.25" customHeight="1" x14ac:dyDescent="0.2">
      <c r="E445" s="117" t="str">
        <f>IFERROR(_xlfn.RANK.EQ(D445,$D$18:$D$10002,0)+COUNTIF($D$18:D445,D445)-1,"")</f>
        <v/>
      </c>
    </row>
    <row r="446" spans="5:5" ht="14.25" customHeight="1" x14ac:dyDescent="0.2">
      <c r="E446" s="117" t="str">
        <f>IFERROR(_xlfn.RANK.EQ(D446,$D$18:$D$10002,0)+COUNTIF($D$18:D446,D446)-1,"")</f>
        <v/>
      </c>
    </row>
    <row r="447" spans="5:5" ht="14.25" customHeight="1" x14ac:dyDescent="0.2">
      <c r="E447" s="117" t="str">
        <f>IFERROR(_xlfn.RANK.EQ(D447,$D$18:$D$10002,0)+COUNTIF($D$18:D447,D447)-1,"")</f>
        <v/>
      </c>
    </row>
    <row r="448" spans="5:5" ht="14.25" customHeight="1" x14ac:dyDescent="0.2">
      <c r="E448" s="117" t="str">
        <f>IFERROR(_xlfn.RANK.EQ(D448,$D$18:$D$10002,0)+COUNTIF($D$18:D448,D448)-1,"")</f>
        <v/>
      </c>
    </row>
    <row r="449" spans="5:5" ht="14.25" customHeight="1" x14ac:dyDescent="0.2">
      <c r="E449" s="117" t="str">
        <f>IFERROR(_xlfn.RANK.EQ(D449,$D$18:$D$10002,0)+COUNTIF($D$18:D449,D449)-1,"")</f>
        <v/>
      </c>
    </row>
    <row r="450" spans="5:5" ht="14.25" customHeight="1" x14ac:dyDescent="0.2">
      <c r="E450" s="117" t="str">
        <f>IFERROR(_xlfn.RANK.EQ(D450,$D$18:$D$10002,0)+COUNTIF($D$18:D450,D450)-1,"")</f>
        <v/>
      </c>
    </row>
    <row r="451" spans="5:5" ht="14.25" customHeight="1" x14ac:dyDescent="0.2">
      <c r="E451" s="117" t="str">
        <f>IFERROR(_xlfn.RANK.EQ(D451,$D$18:$D$10002,0)+COUNTIF($D$18:D451,D451)-1,"")</f>
        <v/>
      </c>
    </row>
    <row r="452" spans="5:5" ht="14.25" customHeight="1" x14ac:dyDescent="0.2">
      <c r="E452" s="117" t="str">
        <f>IFERROR(_xlfn.RANK.EQ(D452,$D$18:$D$10002,0)+COUNTIF($D$18:D452,D452)-1,"")</f>
        <v/>
      </c>
    </row>
    <row r="453" spans="5:5" ht="14.25" customHeight="1" x14ac:dyDescent="0.2">
      <c r="E453" s="117" t="str">
        <f>IFERROR(_xlfn.RANK.EQ(D453,$D$18:$D$10002,0)+COUNTIF($D$18:D453,D453)-1,"")</f>
        <v/>
      </c>
    </row>
    <row r="454" spans="5:5" ht="14.25" customHeight="1" x14ac:dyDescent="0.2">
      <c r="E454" s="117" t="str">
        <f>IFERROR(_xlfn.RANK.EQ(D454,$D$18:$D$10002,0)+COUNTIF($D$18:D454,D454)-1,"")</f>
        <v/>
      </c>
    </row>
    <row r="455" spans="5:5" ht="14.25" customHeight="1" x14ac:dyDescent="0.2">
      <c r="E455" s="117" t="str">
        <f>IFERROR(_xlfn.RANK.EQ(D455,$D$18:$D$10002,0)+COUNTIF($D$18:D455,D455)-1,"")</f>
        <v/>
      </c>
    </row>
    <row r="456" spans="5:5" ht="14.25" customHeight="1" x14ac:dyDescent="0.2">
      <c r="E456" s="117" t="str">
        <f>IFERROR(_xlfn.RANK.EQ(D456,$D$18:$D$10002,0)+COUNTIF($D$18:D456,D456)-1,"")</f>
        <v/>
      </c>
    </row>
    <row r="457" spans="5:5" ht="14.25" customHeight="1" x14ac:dyDescent="0.2">
      <c r="E457" s="117" t="str">
        <f>IFERROR(_xlfn.RANK.EQ(D457,$D$18:$D$10002,0)+COUNTIF($D$18:D457,D457)-1,"")</f>
        <v/>
      </c>
    </row>
    <row r="458" spans="5:5" ht="14.25" customHeight="1" x14ac:dyDescent="0.2">
      <c r="E458" s="117" t="str">
        <f>IFERROR(_xlfn.RANK.EQ(D458,$D$18:$D$10002,0)+COUNTIF($D$18:D458,D458)-1,"")</f>
        <v/>
      </c>
    </row>
    <row r="459" spans="5:5" ht="14.25" customHeight="1" x14ac:dyDescent="0.2">
      <c r="E459" s="117" t="str">
        <f>IFERROR(_xlfn.RANK.EQ(D459,$D$18:$D$10002,0)+COUNTIF($D$18:D459,D459)-1,"")</f>
        <v/>
      </c>
    </row>
    <row r="460" spans="5:5" ht="14.25" customHeight="1" x14ac:dyDescent="0.2">
      <c r="E460" s="117" t="str">
        <f>IFERROR(_xlfn.RANK.EQ(D460,$D$18:$D$10002,0)+COUNTIF($D$18:D460,D460)-1,"")</f>
        <v/>
      </c>
    </row>
    <row r="461" spans="5:5" ht="14.25" customHeight="1" x14ac:dyDescent="0.2">
      <c r="E461" s="117" t="str">
        <f>IFERROR(_xlfn.RANK.EQ(D461,$D$18:$D$10002,0)+COUNTIF($D$18:D461,D461)-1,"")</f>
        <v/>
      </c>
    </row>
    <row r="462" spans="5:5" ht="14.25" customHeight="1" x14ac:dyDescent="0.2">
      <c r="E462" s="117" t="str">
        <f>IFERROR(_xlfn.RANK.EQ(D462,$D$18:$D$10002,0)+COUNTIF($D$18:D462,D462)-1,"")</f>
        <v/>
      </c>
    </row>
    <row r="463" spans="5:5" ht="14.25" customHeight="1" x14ac:dyDescent="0.2">
      <c r="E463" s="117" t="str">
        <f>IFERROR(_xlfn.RANK.EQ(D463,$D$18:$D$10002,0)+COUNTIF($D$18:D463,D463)-1,"")</f>
        <v/>
      </c>
    </row>
    <row r="464" spans="5:5" ht="14.25" customHeight="1" x14ac:dyDescent="0.2">
      <c r="E464" s="117" t="str">
        <f>IFERROR(_xlfn.RANK.EQ(D464,$D$18:$D$10002,0)+COUNTIF($D$18:D464,D464)-1,"")</f>
        <v/>
      </c>
    </row>
    <row r="465" spans="5:5" ht="14.25" customHeight="1" x14ac:dyDescent="0.2">
      <c r="E465" s="117" t="str">
        <f>IFERROR(_xlfn.RANK.EQ(D465,$D$18:$D$10002,0)+COUNTIF($D$18:D465,D465)-1,"")</f>
        <v/>
      </c>
    </row>
    <row r="466" spans="5:5" ht="14.25" customHeight="1" x14ac:dyDescent="0.2">
      <c r="E466" s="117" t="str">
        <f>IFERROR(_xlfn.RANK.EQ(D466,$D$18:$D$10002,0)+COUNTIF($D$18:D466,D466)-1,"")</f>
        <v/>
      </c>
    </row>
    <row r="467" spans="5:5" ht="14.25" customHeight="1" x14ac:dyDescent="0.2">
      <c r="E467" s="117" t="str">
        <f>IFERROR(_xlfn.RANK.EQ(D467,$D$18:$D$10002,0)+COUNTIF($D$18:D467,D467)-1,"")</f>
        <v/>
      </c>
    </row>
    <row r="468" spans="5:5" ht="14.25" customHeight="1" x14ac:dyDescent="0.2">
      <c r="E468" s="117" t="str">
        <f>IFERROR(_xlfn.RANK.EQ(D468,$D$18:$D$10002,0)+COUNTIF($D$18:D468,D468)-1,"")</f>
        <v/>
      </c>
    </row>
    <row r="469" spans="5:5" ht="14.25" customHeight="1" x14ac:dyDescent="0.2">
      <c r="E469" s="117" t="str">
        <f>IFERROR(_xlfn.RANK.EQ(D469,$D$18:$D$10002,0)+COUNTIF($D$18:D469,D469)-1,"")</f>
        <v/>
      </c>
    </row>
    <row r="470" spans="5:5" ht="14.25" customHeight="1" x14ac:dyDescent="0.2">
      <c r="E470" s="117" t="str">
        <f>IFERROR(_xlfn.RANK.EQ(D470,$D$18:$D$10002,0)+COUNTIF($D$18:D470,D470)-1,"")</f>
        <v/>
      </c>
    </row>
    <row r="471" spans="5:5" ht="14.25" customHeight="1" x14ac:dyDescent="0.2">
      <c r="E471" s="117" t="str">
        <f>IFERROR(_xlfn.RANK.EQ(D471,$D$18:$D$10002,0)+COUNTIF($D$18:D471,D471)-1,"")</f>
        <v/>
      </c>
    </row>
    <row r="472" spans="5:5" ht="14.25" customHeight="1" x14ac:dyDescent="0.2">
      <c r="E472" s="117" t="str">
        <f>IFERROR(_xlfn.RANK.EQ(D472,$D$18:$D$10002,0)+COUNTIF($D$18:D472,D472)-1,"")</f>
        <v/>
      </c>
    </row>
    <row r="473" spans="5:5" ht="14.25" customHeight="1" x14ac:dyDescent="0.2">
      <c r="E473" s="117" t="str">
        <f>IFERROR(_xlfn.RANK.EQ(D473,$D$18:$D$10002,0)+COUNTIF($D$18:D473,D473)-1,"")</f>
        <v/>
      </c>
    </row>
    <row r="474" spans="5:5" ht="14.25" customHeight="1" x14ac:dyDescent="0.2">
      <c r="E474" s="117" t="str">
        <f>IFERROR(_xlfn.RANK.EQ(D474,$D$18:$D$10002,0)+COUNTIF($D$18:D474,D474)-1,"")</f>
        <v/>
      </c>
    </row>
    <row r="475" spans="5:5" ht="14.25" customHeight="1" x14ac:dyDescent="0.2">
      <c r="E475" s="117" t="str">
        <f>IFERROR(_xlfn.RANK.EQ(D475,$D$18:$D$10002,0)+COUNTIF($D$18:D475,D475)-1,"")</f>
        <v/>
      </c>
    </row>
    <row r="476" spans="5:5" ht="14.25" customHeight="1" x14ac:dyDescent="0.2">
      <c r="E476" s="117" t="str">
        <f>IFERROR(_xlfn.RANK.EQ(D476,$D$18:$D$10002,0)+COUNTIF($D$18:D476,D476)-1,"")</f>
        <v/>
      </c>
    </row>
    <row r="477" spans="5:5" ht="14.25" customHeight="1" x14ac:dyDescent="0.2">
      <c r="E477" s="117" t="str">
        <f>IFERROR(_xlfn.RANK.EQ(D477,$D$18:$D$10002,0)+COUNTIF($D$18:D477,D477)-1,"")</f>
        <v/>
      </c>
    </row>
    <row r="478" spans="5:5" ht="14.25" customHeight="1" x14ac:dyDescent="0.2">
      <c r="E478" s="117" t="str">
        <f>IFERROR(_xlfn.RANK.EQ(D478,$D$18:$D$10002,0)+COUNTIF($D$18:D478,D478)-1,"")</f>
        <v/>
      </c>
    </row>
    <row r="479" spans="5:5" ht="14.25" customHeight="1" x14ac:dyDescent="0.2">
      <c r="E479" s="117" t="str">
        <f>IFERROR(_xlfn.RANK.EQ(D479,$D$18:$D$10002,0)+COUNTIF($D$18:D479,D479)-1,"")</f>
        <v/>
      </c>
    </row>
    <row r="480" spans="5:5" ht="14.25" customHeight="1" x14ac:dyDescent="0.2">
      <c r="E480" s="117" t="str">
        <f>IFERROR(_xlfn.RANK.EQ(D480,$D$18:$D$10002,0)+COUNTIF($D$18:D480,D480)-1,"")</f>
        <v/>
      </c>
    </row>
    <row r="481" spans="5:5" ht="14.25" customHeight="1" x14ac:dyDescent="0.2">
      <c r="E481" s="117" t="str">
        <f>IFERROR(_xlfn.RANK.EQ(D481,$D$18:$D$10002,0)+COUNTIF($D$18:D481,D481)-1,"")</f>
        <v/>
      </c>
    </row>
    <row r="482" spans="5:5" ht="14.25" customHeight="1" x14ac:dyDescent="0.2">
      <c r="E482" s="117" t="str">
        <f>IFERROR(_xlfn.RANK.EQ(D482,$D$18:$D$10002,0)+COUNTIF($D$18:D482,D482)-1,"")</f>
        <v/>
      </c>
    </row>
    <row r="483" spans="5:5" ht="14.25" customHeight="1" x14ac:dyDescent="0.2">
      <c r="E483" s="117" t="str">
        <f>IFERROR(_xlfn.RANK.EQ(D483,$D$18:$D$10002,0)+COUNTIF($D$18:D483,D483)-1,"")</f>
        <v/>
      </c>
    </row>
    <row r="484" spans="5:5" ht="14.25" customHeight="1" x14ac:dyDescent="0.2">
      <c r="E484" s="117" t="str">
        <f>IFERROR(_xlfn.RANK.EQ(D484,$D$18:$D$10002,0)+COUNTIF($D$18:D484,D484)-1,"")</f>
        <v/>
      </c>
    </row>
    <row r="485" spans="5:5" ht="14.25" customHeight="1" x14ac:dyDescent="0.2">
      <c r="E485" s="117" t="str">
        <f>IFERROR(_xlfn.RANK.EQ(D485,$D$18:$D$10002,0)+COUNTIF($D$18:D485,D485)-1,"")</f>
        <v/>
      </c>
    </row>
    <row r="486" spans="5:5" ht="14.25" customHeight="1" x14ac:dyDescent="0.2">
      <c r="E486" s="117" t="str">
        <f>IFERROR(_xlfn.RANK.EQ(D486,$D$18:$D$10002,0)+COUNTIF($D$18:D486,D486)-1,"")</f>
        <v/>
      </c>
    </row>
    <row r="487" spans="5:5" ht="14.25" customHeight="1" x14ac:dyDescent="0.2">
      <c r="E487" s="117" t="str">
        <f>IFERROR(_xlfn.RANK.EQ(D487,$D$18:$D$10002,0)+COUNTIF($D$18:D487,D487)-1,"")</f>
        <v/>
      </c>
    </row>
    <row r="488" spans="5:5" ht="14.25" customHeight="1" x14ac:dyDescent="0.2">
      <c r="E488" s="117" t="str">
        <f>IFERROR(_xlfn.RANK.EQ(D488,$D$18:$D$10002,0)+COUNTIF($D$18:D488,D488)-1,"")</f>
        <v/>
      </c>
    </row>
    <row r="489" spans="5:5" ht="14.25" customHeight="1" x14ac:dyDescent="0.2">
      <c r="E489" s="117" t="str">
        <f>IFERROR(_xlfn.RANK.EQ(D489,$D$18:$D$10002,0)+COUNTIF($D$18:D489,D489)-1,"")</f>
        <v/>
      </c>
    </row>
    <row r="490" spans="5:5" ht="14.25" customHeight="1" x14ac:dyDescent="0.2">
      <c r="E490" s="117" t="str">
        <f>IFERROR(_xlfn.RANK.EQ(D490,$D$18:$D$10002,0)+COUNTIF($D$18:D490,D490)-1,"")</f>
        <v/>
      </c>
    </row>
    <row r="491" spans="5:5" ht="14.25" customHeight="1" x14ac:dyDescent="0.2">
      <c r="E491" s="117" t="str">
        <f>IFERROR(_xlfn.RANK.EQ(D491,$D$18:$D$10002,0)+COUNTIF($D$18:D491,D491)-1,"")</f>
        <v/>
      </c>
    </row>
    <row r="492" spans="5:5" ht="14.25" customHeight="1" x14ac:dyDescent="0.2">
      <c r="E492" s="117" t="str">
        <f>IFERROR(_xlfn.RANK.EQ(D492,$D$18:$D$10002,0)+COUNTIF($D$18:D492,D492)-1,"")</f>
        <v/>
      </c>
    </row>
    <row r="493" spans="5:5" ht="14.25" customHeight="1" x14ac:dyDescent="0.2">
      <c r="E493" s="117" t="str">
        <f>IFERROR(_xlfn.RANK.EQ(D493,$D$18:$D$10002,0)+COUNTIF($D$18:D493,D493)-1,"")</f>
        <v/>
      </c>
    </row>
    <row r="494" spans="5:5" ht="14.25" customHeight="1" x14ac:dyDescent="0.2">
      <c r="E494" s="117" t="str">
        <f>IFERROR(_xlfn.RANK.EQ(D494,$D$18:$D$10002,0)+COUNTIF($D$18:D494,D494)-1,"")</f>
        <v/>
      </c>
    </row>
    <row r="495" spans="5:5" ht="14.25" customHeight="1" x14ac:dyDescent="0.2">
      <c r="E495" s="117" t="str">
        <f>IFERROR(_xlfn.RANK.EQ(D495,$D$18:$D$10002,0)+COUNTIF($D$18:D495,D495)-1,"")</f>
        <v/>
      </c>
    </row>
    <row r="496" spans="5:5" ht="14.25" customHeight="1" x14ac:dyDescent="0.2">
      <c r="E496" s="117" t="str">
        <f>IFERROR(_xlfn.RANK.EQ(D496,$D$18:$D$10002,0)+COUNTIF($D$18:D496,D496)-1,"")</f>
        <v/>
      </c>
    </row>
    <row r="497" spans="5:5" ht="14.25" customHeight="1" x14ac:dyDescent="0.2">
      <c r="E497" s="117" t="str">
        <f>IFERROR(_xlfn.RANK.EQ(D497,$D$18:$D$10002,0)+COUNTIF($D$18:D497,D497)-1,"")</f>
        <v/>
      </c>
    </row>
    <row r="498" spans="5:5" ht="14.25" customHeight="1" x14ac:dyDescent="0.2">
      <c r="E498" s="117" t="str">
        <f>IFERROR(_xlfn.RANK.EQ(D498,$D$18:$D$10002,0)+COUNTIF($D$18:D498,D498)-1,"")</f>
        <v/>
      </c>
    </row>
    <row r="499" spans="5:5" ht="14.25" customHeight="1" x14ac:dyDescent="0.2">
      <c r="E499" s="117" t="str">
        <f>IFERROR(_xlfn.RANK.EQ(D499,$D$18:$D$10002,0)+COUNTIF($D$18:D499,D499)-1,"")</f>
        <v/>
      </c>
    </row>
    <row r="500" spans="5:5" ht="14.25" customHeight="1" x14ac:dyDescent="0.2">
      <c r="E500" s="117" t="str">
        <f>IFERROR(_xlfn.RANK.EQ(D500,$D$18:$D$10002,0)+COUNTIF($D$18:D500,D500)-1,"")</f>
        <v/>
      </c>
    </row>
    <row r="501" spans="5:5" ht="14.25" customHeight="1" x14ac:dyDescent="0.2">
      <c r="E501" s="117" t="str">
        <f>IFERROR(_xlfn.RANK.EQ(D501,$D$18:$D$10002,0)+COUNTIF($D$18:D501,D501)-1,"")</f>
        <v/>
      </c>
    </row>
    <row r="502" spans="5:5" ht="14.25" customHeight="1" x14ac:dyDescent="0.2">
      <c r="E502" s="117" t="str">
        <f>IFERROR(_xlfn.RANK.EQ(D502,$D$18:$D$10002,0)+COUNTIF($D$18:D502,D502)-1,"")</f>
        <v/>
      </c>
    </row>
    <row r="503" spans="5:5" ht="14.25" customHeight="1" x14ac:dyDescent="0.2">
      <c r="E503" s="117" t="str">
        <f>IFERROR(_xlfn.RANK.EQ(D503,$D$18:$D$10002,0)+COUNTIF($D$18:D503,D503)-1,"")</f>
        <v/>
      </c>
    </row>
    <row r="504" spans="5:5" ht="14.25" customHeight="1" x14ac:dyDescent="0.2">
      <c r="E504" s="117" t="str">
        <f>IFERROR(_xlfn.RANK.EQ(D504,$D$18:$D$10002,0)+COUNTIF($D$18:D504,D504)-1,"")</f>
        <v/>
      </c>
    </row>
    <row r="505" spans="5:5" ht="14.25" customHeight="1" x14ac:dyDescent="0.2">
      <c r="E505" s="117" t="str">
        <f>IFERROR(_xlfn.RANK.EQ(D505,$D$18:$D$10002,0)+COUNTIF($D$18:D505,D505)-1,"")</f>
        <v/>
      </c>
    </row>
    <row r="506" spans="5:5" ht="14.25" customHeight="1" x14ac:dyDescent="0.2">
      <c r="E506" s="117" t="str">
        <f>IFERROR(_xlfn.RANK.EQ(D506,$D$18:$D$10002,0)+COUNTIF($D$18:D506,D506)-1,"")</f>
        <v/>
      </c>
    </row>
    <row r="507" spans="5:5" ht="14.25" customHeight="1" x14ac:dyDescent="0.2">
      <c r="E507" s="117" t="str">
        <f>IFERROR(_xlfn.RANK.EQ(D507,$D$18:$D$10002,0)+COUNTIF($D$18:D507,D507)-1,"")</f>
        <v/>
      </c>
    </row>
    <row r="508" spans="5:5" ht="14.25" customHeight="1" x14ac:dyDescent="0.2">
      <c r="E508" s="117" t="str">
        <f>IFERROR(_xlfn.RANK.EQ(D508,$D$18:$D$10002,0)+COUNTIF($D$18:D508,D508)-1,"")</f>
        <v/>
      </c>
    </row>
    <row r="509" spans="5:5" ht="14.25" customHeight="1" x14ac:dyDescent="0.2">
      <c r="E509" s="117" t="str">
        <f>IFERROR(_xlfn.RANK.EQ(D509,$D$18:$D$10002,0)+COUNTIF($D$18:D509,D509)-1,"")</f>
        <v/>
      </c>
    </row>
    <row r="510" spans="5:5" ht="14.25" customHeight="1" x14ac:dyDescent="0.2">
      <c r="E510" s="117" t="str">
        <f>IFERROR(_xlfn.RANK.EQ(D510,$D$18:$D$10002,0)+COUNTIF($D$18:D510,D510)-1,"")</f>
        <v/>
      </c>
    </row>
    <row r="511" spans="5:5" ht="14.25" customHeight="1" x14ac:dyDescent="0.2">
      <c r="E511" s="117" t="str">
        <f>IFERROR(_xlfn.RANK.EQ(D511,$D$18:$D$10002,0)+COUNTIF($D$18:D511,D511)-1,"")</f>
        <v/>
      </c>
    </row>
    <row r="512" spans="5:5" ht="14.25" customHeight="1" x14ac:dyDescent="0.2">
      <c r="E512" s="117" t="str">
        <f>IFERROR(_xlfn.RANK.EQ(D512,$D$18:$D$10002,0)+COUNTIF($D$18:D512,D512)-1,"")</f>
        <v/>
      </c>
    </row>
    <row r="513" spans="5:5" ht="14.25" customHeight="1" x14ac:dyDescent="0.2">
      <c r="E513" s="117" t="str">
        <f>IFERROR(_xlfn.RANK.EQ(D513,$D$18:$D$10002,0)+COUNTIF($D$18:D513,D513)-1,"")</f>
        <v/>
      </c>
    </row>
    <row r="514" spans="5:5" ht="14.25" customHeight="1" x14ac:dyDescent="0.2">
      <c r="E514" s="117" t="str">
        <f>IFERROR(_xlfn.RANK.EQ(D514,$D$18:$D$10002,0)+COUNTIF($D$18:D514,D514)-1,"")</f>
        <v/>
      </c>
    </row>
    <row r="515" spans="5:5" ht="14.25" customHeight="1" x14ac:dyDescent="0.2">
      <c r="E515" s="117" t="str">
        <f>IFERROR(_xlfn.RANK.EQ(D515,$D$18:$D$10002,0)+COUNTIF($D$18:D515,D515)-1,"")</f>
        <v/>
      </c>
    </row>
    <row r="516" spans="5:5" ht="14.25" customHeight="1" x14ac:dyDescent="0.2">
      <c r="E516" s="117" t="str">
        <f>IFERROR(_xlfn.RANK.EQ(D516,$D$18:$D$10002,0)+COUNTIF($D$18:D516,D516)-1,"")</f>
        <v/>
      </c>
    </row>
    <row r="517" spans="5:5" ht="14.25" customHeight="1" x14ac:dyDescent="0.2">
      <c r="E517" s="117" t="str">
        <f>IFERROR(_xlfn.RANK.EQ(D517,$D$18:$D$10002,0)+COUNTIF($D$18:D517,D517)-1,"")</f>
        <v/>
      </c>
    </row>
    <row r="518" spans="5:5" ht="14.25" customHeight="1" x14ac:dyDescent="0.2">
      <c r="E518" s="117" t="str">
        <f>IFERROR(_xlfn.RANK.EQ(D518,$D$18:$D$10002,0)+COUNTIF($D$18:D518,D518)-1,"")</f>
        <v/>
      </c>
    </row>
    <row r="519" spans="5:5" ht="14.25" customHeight="1" x14ac:dyDescent="0.2">
      <c r="E519" s="117" t="str">
        <f>IFERROR(_xlfn.RANK.EQ(D519,$D$18:$D$10002,0)+COUNTIF($D$18:D519,D519)-1,"")</f>
        <v/>
      </c>
    </row>
    <row r="520" spans="5:5" ht="14.25" customHeight="1" x14ac:dyDescent="0.2">
      <c r="E520" s="117" t="str">
        <f>IFERROR(_xlfn.RANK.EQ(D520,$D$18:$D$10002,0)+COUNTIF($D$18:D520,D520)-1,"")</f>
        <v/>
      </c>
    </row>
    <row r="521" spans="5:5" ht="14.25" customHeight="1" x14ac:dyDescent="0.2">
      <c r="E521" s="117" t="str">
        <f>IFERROR(_xlfn.RANK.EQ(D521,$D$18:$D$10002,0)+COUNTIF($D$18:D521,D521)-1,"")</f>
        <v/>
      </c>
    </row>
    <row r="522" spans="5:5" ht="14.25" customHeight="1" x14ac:dyDescent="0.2">
      <c r="E522" s="117" t="str">
        <f>IFERROR(_xlfn.RANK.EQ(D522,$D$18:$D$10002,0)+COUNTIF($D$18:D522,D522)-1,"")</f>
        <v/>
      </c>
    </row>
    <row r="523" spans="5:5" ht="14.25" customHeight="1" x14ac:dyDescent="0.2">
      <c r="E523" s="117" t="str">
        <f>IFERROR(_xlfn.RANK.EQ(D523,$D$18:$D$10002,0)+COUNTIF($D$18:D523,D523)-1,"")</f>
        <v/>
      </c>
    </row>
    <row r="524" spans="5:5" ht="14.25" customHeight="1" x14ac:dyDescent="0.2">
      <c r="E524" s="117" t="str">
        <f>IFERROR(_xlfn.RANK.EQ(D524,$D$18:$D$10002,0)+COUNTIF($D$18:D524,D524)-1,"")</f>
        <v/>
      </c>
    </row>
    <row r="525" spans="5:5" ht="14.25" customHeight="1" x14ac:dyDescent="0.2">
      <c r="E525" s="117" t="str">
        <f>IFERROR(_xlfn.RANK.EQ(D525,$D$18:$D$10002,0)+COUNTIF($D$18:D525,D525)-1,"")</f>
        <v/>
      </c>
    </row>
    <row r="526" spans="5:5" ht="14.25" customHeight="1" x14ac:dyDescent="0.2">
      <c r="E526" s="117" t="str">
        <f>IFERROR(_xlfn.RANK.EQ(D526,$D$18:$D$10002,0)+COUNTIF($D$18:D526,D526)-1,"")</f>
        <v/>
      </c>
    </row>
    <row r="527" spans="5:5" ht="14.25" customHeight="1" x14ac:dyDescent="0.2">
      <c r="E527" s="117" t="str">
        <f>IFERROR(_xlfn.RANK.EQ(D527,$D$18:$D$10002,0)+COUNTIF($D$18:D527,D527)-1,"")</f>
        <v/>
      </c>
    </row>
    <row r="528" spans="5:5" ht="14.25" customHeight="1" x14ac:dyDescent="0.2">
      <c r="E528" s="117" t="str">
        <f>IFERROR(_xlfn.RANK.EQ(D528,$D$18:$D$10002,0)+COUNTIF($D$18:D528,D528)-1,"")</f>
        <v/>
      </c>
    </row>
    <row r="529" spans="5:5" ht="14.25" customHeight="1" x14ac:dyDescent="0.2">
      <c r="E529" s="117" t="str">
        <f>IFERROR(_xlfn.RANK.EQ(D529,$D$18:$D$10002,0)+COUNTIF($D$18:D529,D529)-1,"")</f>
        <v/>
      </c>
    </row>
    <row r="530" spans="5:5" ht="14.25" customHeight="1" x14ac:dyDescent="0.2">
      <c r="E530" s="117" t="str">
        <f>IFERROR(_xlfn.RANK.EQ(D530,$D$18:$D$10002,0)+COUNTIF($D$18:D530,D530)-1,"")</f>
        <v/>
      </c>
    </row>
    <row r="531" spans="5:5" ht="14.25" customHeight="1" x14ac:dyDescent="0.2">
      <c r="E531" s="117" t="str">
        <f>IFERROR(_xlfn.RANK.EQ(D531,$D$18:$D$10002,0)+COUNTIF($D$18:D531,D531)-1,"")</f>
        <v/>
      </c>
    </row>
    <row r="532" spans="5:5" ht="14.25" customHeight="1" x14ac:dyDescent="0.2">
      <c r="E532" s="117" t="str">
        <f>IFERROR(_xlfn.RANK.EQ(D532,$D$18:$D$10002,0)+COUNTIF($D$18:D532,D532)-1,"")</f>
        <v/>
      </c>
    </row>
    <row r="533" spans="5:5" ht="14.25" customHeight="1" x14ac:dyDescent="0.2">
      <c r="E533" s="117" t="str">
        <f>IFERROR(_xlfn.RANK.EQ(D533,$D$18:$D$10002,0)+COUNTIF($D$18:D533,D533)-1,"")</f>
        <v/>
      </c>
    </row>
    <row r="534" spans="5:5" ht="14.25" customHeight="1" x14ac:dyDescent="0.2">
      <c r="E534" s="117" t="str">
        <f>IFERROR(_xlfn.RANK.EQ(D534,$D$18:$D$10002,0)+COUNTIF($D$18:D534,D534)-1,"")</f>
        <v/>
      </c>
    </row>
    <row r="535" spans="5:5" ht="14.25" customHeight="1" x14ac:dyDescent="0.2">
      <c r="E535" s="117" t="str">
        <f>IFERROR(_xlfn.RANK.EQ(D535,$D$18:$D$10002,0)+COUNTIF($D$18:D535,D535)-1,"")</f>
        <v/>
      </c>
    </row>
    <row r="536" spans="5:5" ht="14.25" customHeight="1" x14ac:dyDescent="0.2">
      <c r="E536" s="117" t="str">
        <f>IFERROR(_xlfn.RANK.EQ(D536,$D$18:$D$10002,0)+COUNTIF($D$18:D536,D536)-1,"")</f>
        <v/>
      </c>
    </row>
    <row r="537" spans="5:5" ht="14.25" customHeight="1" x14ac:dyDescent="0.2">
      <c r="E537" s="117" t="str">
        <f>IFERROR(_xlfn.RANK.EQ(D537,$D$18:$D$10002,0)+COUNTIF($D$18:D537,D537)-1,"")</f>
        <v/>
      </c>
    </row>
    <row r="538" spans="5:5" ht="14.25" customHeight="1" x14ac:dyDescent="0.2">
      <c r="E538" s="117" t="str">
        <f>IFERROR(_xlfn.RANK.EQ(D538,$D$18:$D$10002,0)+COUNTIF($D$18:D538,D538)-1,"")</f>
        <v/>
      </c>
    </row>
    <row r="539" spans="5:5" ht="14.25" customHeight="1" x14ac:dyDescent="0.2">
      <c r="E539" s="117" t="str">
        <f>IFERROR(_xlfn.RANK.EQ(D539,$D$18:$D$10002,0)+COUNTIF($D$18:D539,D539)-1,"")</f>
        <v/>
      </c>
    </row>
    <row r="540" spans="5:5" ht="14.25" customHeight="1" x14ac:dyDescent="0.2">
      <c r="E540" s="117" t="str">
        <f>IFERROR(_xlfn.RANK.EQ(D540,$D$18:$D$10002,0)+COUNTIF($D$18:D540,D540)-1,"")</f>
        <v/>
      </c>
    </row>
    <row r="541" spans="5:5" ht="14.25" customHeight="1" x14ac:dyDescent="0.2">
      <c r="E541" s="117" t="str">
        <f>IFERROR(_xlfn.RANK.EQ(D541,$D$18:$D$10002,0)+COUNTIF($D$18:D541,D541)-1,"")</f>
        <v/>
      </c>
    </row>
    <row r="542" spans="5:5" ht="14.25" customHeight="1" x14ac:dyDescent="0.2">
      <c r="E542" s="117" t="str">
        <f>IFERROR(_xlfn.RANK.EQ(D542,$D$18:$D$10002,0)+COUNTIF($D$18:D542,D542)-1,"")</f>
        <v/>
      </c>
    </row>
    <row r="543" spans="5:5" ht="14.25" customHeight="1" x14ac:dyDescent="0.2">
      <c r="E543" s="117" t="str">
        <f>IFERROR(_xlfn.RANK.EQ(D543,$D$18:$D$10002,0)+COUNTIF($D$18:D543,D543)-1,"")</f>
        <v/>
      </c>
    </row>
    <row r="544" spans="5:5" ht="14.25" customHeight="1" x14ac:dyDescent="0.2">
      <c r="E544" s="117" t="str">
        <f>IFERROR(_xlfn.RANK.EQ(D544,$D$18:$D$10002,0)+COUNTIF($D$18:D544,D544)-1,"")</f>
        <v/>
      </c>
    </row>
    <row r="545" spans="5:5" ht="14.25" customHeight="1" x14ac:dyDescent="0.2">
      <c r="E545" s="117" t="str">
        <f>IFERROR(_xlfn.RANK.EQ(D545,$D$18:$D$10002,0)+COUNTIF($D$18:D545,D545)-1,"")</f>
        <v/>
      </c>
    </row>
    <row r="546" spans="5:5" ht="14.25" customHeight="1" x14ac:dyDescent="0.2">
      <c r="E546" s="117" t="str">
        <f>IFERROR(_xlfn.RANK.EQ(D546,$D$18:$D$10002,0)+COUNTIF($D$18:D546,D546)-1,"")</f>
        <v/>
      </c>
    </row>
    <row r="547" spans="5:5" ht="14.25" customHeight="1" x14ac:dyDescent="0.2">
      <c r="E547" s="117" t="str">
        <f>IFERROR(_xlfn.RANK.EQ(D547,$D$18:$D$10002,0)+COUNTIF($D$18:D547,D547)-1,"")</f>
        <v/>
      </c>
    </row>
    <row r="548" spans="5:5" ht="14.25" customHeight="1" x14ac:dyDescent="0.2">
      <c r="E548" s="117" t="str">
        <f>IFERROR(_xlfn.RANK.EQ(D548,$D$18:$D$10002,0)+COUNTIF($D$18:D548,D548)-1,"")</f>
        <v/>
      </c>
    </row>
    <row r="549" spans="5:5" ht="14.25" customHeight="1" x14ac:dyDescent="0.2">
      <c r="E549" s="117" t="str">
        <f>IFERROR(_xlfn.RANK.EQ(D549,$D$18:$D$10002,0)+COUNTIF($D$18:D549,D549)-1,"")</f>
        <v/>
      </c>
    </row>
    <row r="550" spans="5:5" ht="14.25" customHeight="1" x14ac:dyDescent="0.2">
      <c r="E550" s="117" t="str">
        <f>IFERROR(_xlfn.RANK.EQ(D550,$D$18:$D$10002,0)+COUNTIF($D$18:D550,D550)-1,"")</f>
        <v/>
      </c>
    </row>
    <row r="551" spans="5:5" ht="14.25" customHeight="1" x14ac:dyDescent="0.2">
      <c r="E551" s="117" t="str">
        <f>IFERROR(_xlfn.RANK.EQ(D551,$D$18:$D$10002,0)+COUNTIF($D$18:D551,D551)-1,"")</f>
        <v/>
      </c>
    </row>
    <row r="552" spans="5:5" ht="14.25" customHeight="1" x14ac:dyDescent="0.2">
      <c r="E552" s="117" t="str">
        <f>IFERROR(_xlfn.RANK.EQ(D552,$D$18:$D$10002,0)+COUNTIF($D$18:D552,D552)-1,"")</f>
        <v/>
      </c>
    </row>
    <row r="553" spans="5:5" ht="14.25" customHeight="1" x14ac:dyDescent="0.2">
      <c r="E553" s="117" t="str">
        <f>IFERROR(_xlfn.RANK.EQ(D553,$D$18:$D$10002,0)+COUNTIF($D$18:D553,D553)-1,"")</f>
        <v/>
      </c>
    </row>
    <row r="554" spans="5:5" ht="14.25" customHeight="1" x14ac:dyDescent="0.2">
      <c r="E554" s="117" t="str">
        <f>IFERROR(_xlfn.RANK.EQ(D554,$D$18:$D$10002,0)+COUNTIF($D$18:D554,D554)-1,"")</f>
        <v/>
      </c>
    </row>
    <row r="555" spans="5:5" ht="14.25" customHeight="1" x14ac:dyDescent="0.2">
      <c r="E555" s="117" t="str">
        <f>IFERROR(_xlfn.RANK.EQ(D555,$D$18:$D$10002,0)+COUNTIF($D$18:D555,D555)-1,"")</f>
        <v/>
      </c>
    </row>
    <row r="556" spans="5:5" ht="14.25" customHeight="1" x14ac:dyDescent="0.2">
      <c r="E556" s="117" t="str">
        <f>IFERROR(_xlfn.RANK.EQ(D556,$D$18:$D$10002,0)+COUNTIF($D$18:D556,D556)-1,"")</f>
        <v/>
      </c>
    </row>
    <row r="557" spans="5:5" ht="14.25" customHeight="1" x14ac:dyDescent="0.2">
      <c r="E557" s="117" t="str">
        <f>IFERROR(_xlfn.RANK.EQ(D557,$D$18:$D$10002,0)+COUNTIF($D$18:D557,D557)-1,"")</f>
        <v/>
      </c>
    </row>
    <row r="558" spans="5:5" ht="14.25" customHeight="1" x14ac:dyDescent="0.2">
      <c r="E558" s="117" t="str">
        <f>IFERROR(_xlfn.RANK.EQ(D558,$D$18:$D$10002,0)+COUNTIF($D$18:D558,D558)-1,"")</f>
        <v/>
      </c>
    </row>
    <row r="559" spans="5:5" ht="14.25" customHeight="1" x14ac:dyDescent="0.2">
      <c r="E559" s="117" t="str">
        <f>IFERROR(_xlfn.RANK.EQ(D559,$D$18:$D$10002,0)+COUNTIF($D$18:D559,D559)-1,"")</f>
        <v/>
      </c>
    </row>
    <row r="560" spans="5:5" ht="14.25" customHeight="1" x14ac:dyDescent="0.2">
      <c r="E560" s="117" t="str">
        <f>IFERROR(_xlfn.RANK.EQ(D560,$D$18:$D$10002,0)+COUNTIF($D$18:D560,D560)-1,"")</f>
        <v/>
      </c>
    </row>
    <row r="561" spans="5:5" ht="14.25" customHeight="1" x14ac:dyDescent="0.2">
      <c r="E561" s="117" t="str">
        <f>IFERROR(_xlfn.RANK.EQ(D561,$D$18:$D$10002,0)+COUNTIF($D$18:D561,D561)-1,"")</f>
        <v/>
      </c>
    </row>
    <row r="562" spans="5:5" ht="14.25" customHeight="1" x14ac:dyDescent="0.2">
      <c r="E562" s="117" t="str">
        <f>IFERROR(_xlfn.RANK.EQ(D562,$D$18:$D$10002,0)+COUNTIF($D$18:D562,D562)-1,"")</f>
        <v/>
      </c>
    </row>
    <row r="563" spans="5:5" ht="14.25" customHeight="1" x14ac:dyDescent="0.2">
      <c r="E563" s="117" t="str">
        <f>IFERROR(_xlfn.RANK.EQ(D563,$D$18:$D$10002,0)+COUNTIF($D$18:D563,D563)-1,"")</f>
        <v/>
      </c>
    </row>
    <row r="564" spans="5:5" ht="14.25" customHeight="1" x14ac:dyDescent="0.2">
      <c r="E564" s="117" t="str">
        <f>IFERROR(_xlfn.RANK.EQ(D564,$D$18:$D$10002,0)+COUNTIF($D$18:D564,D564)-1,"")</f>
        <v/>
      </c>
    </row>
    <row r="565" spans="5:5" ht="14.25" customHeight="1" x14ac:dyDescent="0.2">
      <c r="E565" s="117" t="str">
        <f>IFERROR(_xlfn.RANK.EQ(D565,$D$18:$D$10002,0)+COUNTIF($D$18:D565,D565)-1,"")</f>
        <v/>
      </c>
    </row>
    <row r="566" spans="5:5" ht="14.25" customHeight="1" x14ac:dyDescent="0.2">
      <c r="E566" s="117" t="str">
        <f>IFERROR(_xlfn.RANK.EQ(D566,$D$18:$D$10002,0)+COUNTIF($D$18:D566,D566)-1,"")</f>
        <v/>
      </c>
    </row>
    <row r="567" spans="5:5" ht="14.25" customHeight="1" x14ac:dyDescent="0.2">
      <c r="E567" s="117" t="str">
        <f>IFERROR(_xlfn.RANK.EQ(D567,$D$18:$D$10002,0)+COUNTIF($D$18:D567,D567)-1,"")</f>
        <v/>
      </c>
    </row>
    <row r="568" spans="5:5" ht="14.25" customHeight="1" x14ac:dyDescent="0.2">
      <c r="E568" s="117" t="str">
        <f>IFERROR(_xlfn.RANK.EQ(D568,$D$18:$D$10002,0)+COUNTIF($D$18:D568,D568)-1,"")</f>
        <v/>
      </c>
    </row>
    <row r="569" spans="5:5" ht="14.25" customHeight="1" x14ac:dyDescent="0.2">
      <c r="E569" s="117" t="str">
        <f>IFERROR(_xlfn.RANK.EQ(D569,$D$18:$D$10002,0)+COUNTIF($D$18:D569,D569)-1,"")</f>
        <v/>
      </c>
    </row>
    <row r="570" spans="5:5" ht="14.25" customHeight="1" x14ac:dyDescent="0.2">
      <c r="E570" s="117" t="str">
        <f>IFERROR(_xlfn.RANK.EQ(D570,$D$18:$D$10002,0)+COUNTIF($D$18:D570,D570)-1,"")</f>
        <v/>
      </c>
    </row>
    <row r="571" spans="5:5" ht="14.25" customHeight="1" x14ac:dyDescent="0.2">
      <c r="E571" s="117" t="str">
        <f>IFERROR(_xlfn.RANK.EQ(D571,$D$18:$D$10002,0)+COUNTIF($D$18:D571,D571)-1,"")</f>
        <v/>
      </c>
    </row>
    <row r="572" spans="5:5" ht="14.25" customHeight="1" x14ac:dyDescent="0.2">
      <c r="E572" s="117" t="str">
        <f>IFERROR(_xlfn.RANK.EQ(D572,$D$18:$D$10002,0)+COUNTIF($D$18:D572,D572)-1,"")</f>
        <v/>
      </c>
    </row>
    <row r="573" spans="5:5" ht="14.25" customHeight="1" x14ac:dyDescent="0.2">
      <c r="E573" s="117" t="str">
        <f>IFERROR(_xlfn.RANK.EQ(D573,$D$18:$D$10002,0)+COUNTIF($D$18:D573,D573)-1,"")</f>
        <v/>
      </c>
    </row>
    <row r="574" spans="5:5" ht="14.25" customHeight="1" x14ac:dyDescent="0.2">
      <c r="E574" s="117" t="str">
        <f>IFERROR(_xlfn.RANK.EQ(D574,$D$18:$D$10002,0)+COUNTIF($D$18:D574,D574)-1,"")</f>
        <v/>
      </c>
    </row>
    <row r="575" spans="5:5" ht="14.25" customHeight="1" x14ac:dyDescent="0.2">
      <c r="E575" s="117" t="str">
        <f>IFERROR(_xlfn.RANK.EQ(D575,$D$18:$D$10002,0)+COUNTIF($D$18:D575,D575)-1,"")</f>
        <v/>
      </c>
    </row>
    <row r="576" spans="5:5" ht="14.25" customHeight="1" x14ac:dyDescent="0.2">
      <c r="E576" s="117" t="str">
        <f>IFERROR(_xlfn.RANK.EQ(D576,$D$18:$D$10002,0)+COUNTIF($D$18:D576,D576)-1,"")</f>
        <v/>
      </c>
    </row>
    <row r="577" spans="5:5" ht="14.25" customHeight="1" x14ac:dyDescent="0.2">
      <c r="E577" s="117" t="str">
        <f>IFERROR(_xlfn.RANK.EQ(D577,$D$18:$D$10002,0)+COUNTIF($D$18:D577,D577)-1,"")</f>
        <v/>
      </c>
    </row>
    <row r="578" spans="5:5" ht="14.25" customHeight="1" x14ac:dyDescent="0.2">
      <c r="E578" s="117" t="str">
        <f>IFERROR(_xlfn.RANK.EQ(D578,$D$18:$D$10002,0)+COUNTIF($D$18:D578,D578)-1,"")</f>
        <v/>
      </c>
    </row>
    <row r="579" spans="5:5" ht="14.25" customHeight="1" x14ac:dyDescent="0.2">
      <c r="E579" s="117" t="str">
        <f>IFERROR(_xlfn.RANK.EQ(D579,$D$18:$D$10002,0)+COUNTIF($D$18:D579,D579)-1,"")</f>
        <v/>
      </c>
    </row>
    <row r="580" spans="5:5" ht="14.25" customHeight="1" x14ac:dyDescent="0.2">
      <c r="E580" s="117" t="str">
        <f>IFERROR(_xlfn.RANK.EQ(D580,$D$18:$D$10002,0)+COUNTIF($D$18:D580,D580)-1,"")</f>
        <v/>
      </c>
    </row>
    <row r="581" spans="5:5" ht="14.25" customHeight="1" x14ac:dyDescent="0.2">
      <c r="E581" s="117" t="str">
        <f>IFERROR(_xlfn.RANK.EQ(D581,$D$18:$D$10002,0)+COUNTIF($D$18:D581,D581)-1,"")</f>
        <v/>
      </c>
    </row>
    <row r="582" spans="5:5" ht="14.25" customHeight="1" x14ac:dyDescent="0.2">
      <c r="E582" s="117" t="str">
        <f>IFERROR(_xlfn.RANK.EQ(D582,$D$18:$D$10002,0)+COUNTIF($D$18:D582,D582)-1,"")</f>
        <v/>
      </c>
    </row>
    <row r="583" spans="5:5" ht="14.25" customHeight="1" x14ac:dyDescent="0.2">
      <c r="E583" s="117" t="str">
        <f>IFERROR(_xlfn.RANK.EQ(D583,$D$18:$D$10002,0)+COUNTIF($D$18:D583,D583)-1,"")</f>
        <v/>
      </c>
    </row>
    <row r="584" spans="5:5" ht="14.25" customHeight="1" x14ac:dyDescent="0.2">
      <c r="E584" s="117" t="str">
        <f>IFERROR(_xlfn.RANK.EQ(D584,$D$18:$D$10002,0)+COUNTIF($D$18:D584,D584)-1,"")</f>
        <v/>
      </c>
    </row>
    <row r="585" spans="5:5" ht="14.25" customHeight="1" x14ac:dyDescent="0.2">
      <c r="E585" s="117" t="str">
        <f>IFERROR(_xlfn.RANK.EQ(D585,$D$18:$D$10002,0)+COUNTIF($D$18:D585,D585)-1,"")</f>
        <v/>
      </c>
    </row>
    <row r="586" spans="5:5" ht="14.25" customHeight="1" x14ac:dyDescent="0.2">
      <c r="E586" s="117" t="str">
        <f>IFERROR(_xlfn.RANK.EQ(D586,$D$18:$D$10002,0)+COUNTIF($D$18:D586,D586)-1,"")</f>
        <v/>
      </c>
    </row>
    <row r="587" spans="5:5" ht="14.25" customHeight="1" x14ac:dyDescent="0.2">
      <c r="E587" s="117" t="str">
        <f>IFERROR(_xlfn.RANK.EQ(D587,$D$18:$D$10002,0)+COUNTIF($D$18:D587,D587)-1,"")</f>
        <v/>
      </c>
    </row>
    <row r="588" spans="5:5" ht="14.25" customHeight="1" x14ac:dyDescent="0.2">
      <c r="E588" s="117" t="str">
        <f>IFERROR(_xlfn.RANK.EQ(D588,$D$18:$D$10002,0)+COUNTIF($D$18:D588,D588)-1,"")</f>
        <v/>
      </c>
    </row>
    <row r="589" spans="5:5" ht="14.25" customHeight="1" x14ac:dyDescent="0.2">
      <c r="E589" s="117" t="str">
        <f>IFERROR(_xlfn.RANK.EQ(D589,$D$18:$D$10002,0)+COUNTIF($D$18:D589,D589)-1,"")</f>
        <v/>
      </c>
    </row>
    <row r="590" spans="5:5" ht="14.25" customHeight="1" x14ac:dyDescent="0.2">
      <c r="E590" s="117" t="str">
        <f>IFERROR(_xlfn.RANK.EQ(D590,$D$18:$D$10002,0)+COUNTIF($D$18:D590,D590)-1,"")</f>
        <v/>
      </c>
    </row>
    <row r="591" spans="5:5" ht="14.25" customHeight="1" x14ac:dyDescent="0.2">
      <c r="E591" s="117" t="str">
        <f>IFERROR(_xlfn.RANK.EQ(D591,$D$18:$D$10002,0)+COUNTIF($D$18:D591,D591)-1,"")</f>
        <v/>
      </c>
    </row>
    <row r="592" spans="5:5" ht="14.25" customHeight="1" x14ac:dyDescent="0.2">
      <c r="E592" s="117" t="str">
        <f>IFERROR(_xlfn.RANK.EQ(D592,$D$18:$D$10002,0)+COUNTIF($D$18:D592,D592)-1,"")</f>
        <v/>
      </c>
    </row>
    <row r="593" spans="5:5" ht="14.25" customHeight="1" x14ac:dyDescent="0.2">
      <c r="E593" s="117" t="str">
        <f>IFERROR(_xlfn.RANK.EQ(D593,$D$18:$D$10002,0)+COUNTIF($D$18:D593,D593)-1,"")</f>
        <v/>
      </c>
    </row>
    <row r="594" spans="5:5" ht="14.25" customHeight="1" x14ac:dyDescent="0.2">
      <c r="E594" s="117" t="str">
        <f>IFERROR(_xlfn.RANK.EQ(D594,$D$18:$D$10002,0)+COUNTIF($D$18:D594,D594)-1,"")</f>
        <v/>
      </c>
    </row>
    <row r="595" spans="5:5" ht="14.25" customHeight="1" x14ac:dyDescent="0.2">
      <c r="E595" s="117" t="str">
        <f>IFERROR(_xlfn.RANK.EQ(D595,$D$18:$D$10002,0)+COUNTIF($D$18:D595,D595)-1,"")</f>
        <v/>
      </c>
    </row>
    <row r="596" spans="5:5" ht="14.25" customHeight="1" x14ac:dyDescent="0.2">
      <c r="E596" s="117" t="str">
        <f>IFERROR(_xlfn.RANK.EQ(D596,$D$18:$D$10002,0)+COUNTIF($D$18:D596,D596)-1,"")</f>
        <v/>
      </c>
    </row>
    <row r="597" spans="5:5" ht="14.25" customHeight="1" x14ac:dyDescent="0.2">
      <c r="E597" s="117" t="str">
        <f>IFERROR(_xlfn.RANK.EQ(D597,$D$18:$D$10002,0)+COUNTIF($D$18:D597,D597)-1,"")</f>
        <v/>
      </c>
    </row>
    <row r="598" spans="5:5" ht="14.25" customHeight="1" x14ac:dyDescent="0.2">
      <c r="E598" s="117" t="str">
        <f>IFERROR(_xlfn.RANK.EQ(D598,$D$18:$D$10002,0)+COUNTIF($D$18:D598,D598)-1,"")</f>
        <v/>
      </c>
    </row>
    <row r="599" spans="5:5" ht="14.25" customHeight="1" x14ac:dyDescent="0.2">
      <c r="E599" s="117" t="str">
        <f>IFERROR(_xlfn.RANK.EQ(D599,$D$18:$D$10002,0)+COUNTIF($D$18:D599,D599)-1,"")</f>
        <v/>
      </c>
    </row>
    <row r="600" spans="5:5" ht="14.25" customHeight="1" x14ac:dyDescent="0.2">
      <c r="E600" s="117" t="str">
        <f>IFERROR(_xlfn.RANK.EQ(D600,$D$18:$D$10002,0)+COUNTIF($D$18:D600,D600)-1,"")</f>
        <v/>
      </c>
    </row>
    <row r="601" spans="5:5" ht="14.25" customHeight="1" x14ac:dyDescent="0.2">
      <c r="E601" s="117" t="str">
        <f>IFERROR(_xlfn.RANK.EQ(D601,$D$18:$D$10002,0)+COUNTIF($D$18:D601,D601)-1,"")</f>
        <v/>
      </c>
    </row>
    <row r="602" spans="5:5" ht="14.25" customHeight="1" x14ac:dyDescent="0.2">
      <c r="E602" s="117" t="str">
        <f>IFERROR(_xlfn.RANK.EQ(D602,$D$18:$D$10002,0)+COUNTIF($D$18:D602,D602)-1,"")</f>
        <v/>
      </c>
    </row>
    <row r="603" spans="5:5" ht="14.25" customHeight="1" x14ac:dyDescent="0.2">
      <c r="E603" s="117" t="str">
        <f>IFERROR(_xlfn.RANK.EQ(D603,$D$18:$D$10002,0)+COUNTIF($D$18:D603,D603)-1,"")</f>
        <v/>
      </c>
    </row>
    <row r="604" spans="5:5" ht="14.25" customHeight="1" x14ac:dyDescent="0.2">
      <c r="E604" s="117" t="str">
        <f>IFERROR(_xlfn.RANK.EQ(D604,$D$18:$D$10002,0)+COUNTIF($D$18:D604,D604)-1,"")</f>
        <v/>
      </c>
    </row>
    <row r="605" spans="5:5" ht="14.25" customHeight="1" x14ac:dyDescent="0.2">
      <c r="E605" s="117" t="str">
        <f>IFERROR(_xlfn.RANK.EQ(D605,$D$18:$D$10002,0)+COUNTIF($D$18:D605,D605)-1,"")</f>
        <v/>
      </c>
    </row>
    <row r="606" spans="5:5" ht="14.25" customHeight="1" x14ac:dyDescent="0.2">
      <c r="E606" s="117" t="str">
        <f>IFERROR(_xlfn.RANK.EQ(D606,$D$18:$D$10002,0)+COUNTIF($D$18:D606,D606)-1,"")</f>
        <v/>
      </c>
    </row>
    <row r="607" spans="5:5" ht="14.25" customHeight="1" x14ac:dyDescent="0.2">
      <c r="E607" s="117" t="str">
        <f>IFERROR(_xlfn.RANK.EQ(D607,$D$18:$D$10002,0)+COUNTIF($D$18:D607,D607)-1,"")</f>
        <v/>
      </c>
    </row>
    <row r="608" spans="5:5" ht="14.25" customHeight="1" x14ac:dyDescent="0.2">
      <c r="E608" s="117" t="str">
        <f>IFERROR(_xlfn.RANK.EQ(D608,$D$18:$D$10002,0)+COUNTIF($D$18:D608,D608)-1,"")</f>
        <v/>
      </c>
    </row>
    <row r="609" spans="5:5" ht="14.25" customHeight="1" x14ac:dyDescent="0.2">
      <c r="E609" s="117" t="str">
        <f>IFERROR(_xlfn.RANK.EQ(D609,$D$18:$D$10002,0)+COUNTIF($D$18:D609,D609)-1,"")</f>
        <v/>
      </c>
    </row>
    <row r="610" spans="5:5" ht="14.25" customHeight="1" x14ac:dyDescent="0.2">
      <c r="E610" s="117" t="str">
        <f>IFERROR(_xlfn.RANK.EQ(D610,$D$18:$D$10002,0)+COUNTIF($D$18:D610,D610)-1,"")</f>
        <v/>
      </c>
    </row>
    <row r="611" spans="5:5" ht="14.25" customHeight="1" x14ac:dyDescent="0.2">
      <c r="E611" s="117" t="str">
        <f>IFERROR(_xlfn.RANK.EQ(D611,$D$18:$D$10002,0)+COUNTIF($D$18:D611,D611)-1,"")</f>
        <v/>
      </c>
    </row>
    <row r="612" spans="5:5" ht="14.25" customHeight="1" x14ac:dyDescent="0.2">
      <c r="E612" s="117" t="str">
        <f>IFERROR(_xlfn.RANK.EQ(D612,$D$18:$D$10002,0)+COUNTIF($D$18:D612,D612)-1,"")</f>
        <v/>
      </c>
    </row>
    <row r="613" spans="5:5" ht="14.25" customHeight="1" x14ac:dyDescent="0.2">
      <c r="E613" s="117" t="str">
        <f>IFERROR(_xlfn.RANK.EQ(D613,$D$18:$D$10002,0)+COUNTIF($D$18:D613,D613)-1,"")</f>
        <v/>
      </c>
    </row>
    <row r="614" spans="5:5" ht="14.25" customHeight="1" x14ac:dyDescent="0.2">
      <c r="E614" s="117" t="str">
        <f>IFERROR(_xlfn.RANK.EQ(D614,$D$18:$D$10002,0)+COUNTIF($D$18:D614,D614)-1,"")</f>
        <v/>
      </c>
    </row>
    <row r="615" spans="5:5" ht="14.25" customHeight="1" x14ac:dyDescent="0.2">
      <c r="E615" s="117" t="str">
        <f>IFERROR(_xlfn.RANK.EQ(D615,$D$18:$D$10002,0)+COUNTIF($D$18:D615,D615)-1,"")</f>
        <v/>
      </c>
    </row>
    <row r="616" spans="5:5" ht="14.25" customHeight="1" x14ac:dyDescent="0.2">
      <c r="E616" s="117" t="str">
        <f>IFERROR(_xlfn.RANK.EQ(D616,$D$18:$D$10002,0)+COUNTIF($D$18:D616,D616)-1,"")</f>
        <v/>
      </c>
    </row>
    <row r="617" spans="5:5" ht="14.25" customHeight="1" x14ac:dyDescent="0.2">
      <c r="E617" s="117" t="str">
        <f>IFERROR(_xlfn.RANK.EQ(D617,$D$18:$D$10002,0)+COUNTIF($D$18:D617,D617)-1,"")</f>
        <v/>
      </c>
    </row>
    <row r="618" spans="5:5" ht="14.25" customHeight="1" x14ac:dyDescent="0.2">
      <c r="E618" s="117" t="str">
        <f>IFERROR(_xlfn.RANK.EQ(D618,$D$18:$D$10002,0)+COUNTIF($D$18:D618,D618)-1,"")</f>
        <v/>
      </c>
    </row>
    <row r="619" spans="5:5" ht="14.25" customHeight="1" x14ac:dyDescent="0.2">
      <c r="E619" s="117" t="str">
        <f>IFERROR(_xlfn.RANK.EQ(D619,$D$18:$D$10002,0)+COUNTIF($D$18:D619,D619)-1,"")</f>
        <v/>
      </c>
    </row>
    <row r="620" spans="5:5" ht="14.25" customHeight="1" x14ac:dyDescent="0.2">
      <c r="E620" s="117" t="str">
        <f>IFERROR(_xlfn.RANK.EQ(D620,$D$18:$D$10002,0)+COUNTIF($D$18:D620,D620)-1,"")</f>
        <v/>
      </c>
    </row>
    <row r="621" spans="5:5" ht="14.25" customHeight="1" x14ac:dyDescent="0.2">
      <c r="E621" s="117" t="str">
        <f>IFERROR(_xlfn.RANK.EQ(D621,$D$18:$D$10002,0)+COUNTIF($D$18:D621,D621)-1,"")</f>
        <v/>
      </c>
    </row>
    <row r="622" spans="5:5" ht="14.25" customHeight="1" x14ac:dyDescent="0.2">
      <c r="E622" s="117" t="str">
        <f>IFERROR(_xlfn.RANK.EQ(D622,$D$18:$D$10002,0)+COUNTIF($D$18:D622,D622)-1,"")</f>
        <v/>
      </c>
    </row>
    <row r="623" spans="5:5" ht="14.25" customHeight="1" x14ac:dyDescent="0.2">
      <c r="E623" s="117" t="str">
        <f>IFERROR(_xlfn.RANK.EQ(D623,$D$18:$D$10002,0)+COUNTIF($D$18:D623,D623)-1,"")</f>
        <v/>
      </c>
    </row>
    <row r="624" spans="5:5" ht="14.25" customHeight="1" x14ac:dyDescent="0.2">
      <c r="E624" s="117" t="str">
        <f>IFERROR(_xlfn.RANK.EQ(D624,$D$18:$D$10002,0)+COUNTIF($D$18:D624,D624)-1,"")</f>
        <v/>
      </c>
    </row>
    <row r="625" spans="5:5" ht="14.25" customHeight="1" x14ac:dyDescent="0.2">
      <c r="E625" s="117" t="str">
        <f>IFERROR(_xlfn.RANK.EQ(D625,$D$18:$D$10002,0)+COUNTIF($D$18:D625,D625)-1,"")</f>
        <v/>
      </c>
    </row>
    <row r="626" spans="5:5" ht="14.25" customHeight="1" x14ac:dyDescent="0.2">
      <c r="E626" s="117" t="str">
        <f>IFERROR(_xlfn.RANK.EQ(D626,$D$18:$D$10002,0)+COUNTIF($D$18:D626,D626)-1,"")</f>
        <v/>
      </c>
    </row>
    <row r="627" spans="5:5" ht="14.25" customHeight="1" x14ac:dyDescent="0.2">
      <c r="E627" s="117" t="str">
        <f>IFERROR(_xlfn.RANK.EQ(D627,$D$18:$D$10002,0)+COUNTIF($D$18:D627,D627)-1,"")</f>
        <v/>
      </c>
    </row>
    <row r="628" spans="5:5" ht="14.25" customHeight="1" x14ac:dyDescent="0.2">
      <c r="E628" s="117" t="str">
        <f>IFERROR(_xlfn.RANK.EQ(D628,$D$18:$D$10002,0)+COUNTIF($D$18:D628,D628)-1,"")</f>
        <v/>
      </c>
    </row>
    <row r="629" spans="5:5" ht="14.25" customHeight="1" x14ac:dyDescent="0.2">
      <c r="E629" s="117" t="str">
        <f>IFERROR(_xlfn.RANK.EQ(D629,$D$18:$D$10002,0)+COUNTIF($D$18:D629,D629)-1,"")</f>
        <v/>
      </c>
    </row>
    <row r="630" spans="5:5" ht="14.25" customHeight="1" x14ac:dyDescent="0.2">
      <c r="E630" s="117" t="str">
        <f>IFERROR(_xlfn.RANK.EQ(D630,$D$18:$D$10002,0)+COUNTIF($D$18:D630,D630)-1,"")</f>
        <v/>
      </c>
    </row>
    <row r="631" spans="5:5" ht="14.25" customHeight="1" x14ac:dyDescent="0.2">
      <c r="E631" s="117" t="str">
        <f>IFERROR(_xlfn.RANK.EQ(D631,$D$18:$D$10002,0)+COUNTIF($D$18:D631,D631)-1,"")</f>
        <v/>
      </c>
    </row>
    <row r="632" spans="5:5" ht="14.25" customHeight="1" x14ac:dyDescent="0.2">
      <c r="E632" s="117" t="str">
        <f>IFERROR(_xlfn.RANK.EQ(D632,$D$18:$D$10002,0)+COUNTIF($D$18:D632,D632)-1,"")</f>
        <v/>
      </c>
    </row>
    <row r="633" spans="5:5" ht="14.25" customHeight="1" x14ac:dyDescent="0.2">
      <c r="E633" s="117" t="str">
        <f>IFERROR(_xlfn.RANK.EQ(D633,$D$18:$D$10002,0)+COUNTIF($D$18:D633,D633)-1,"")</f>
        <v/>
      </c>
    </row>
    <row r="634" spans="5:5" ht="14.25" customHeight="1" x14ac:dyDescent="0.2">
      <c r="E634" s="117" t="str">
        <f>IFERROR(_xlfn.RANK.EQ(D634,$D$18:$D$10002,0)+COUNTIF($D$18:D634,D634)-1,"")</f>
        <v/>
      </c>
    </row>
    <row r="635" spans="5:5" ht="14.25" customHeight="1" x14ac:dyDescent="0.2">
      <c r="E635" s="117" t="str">
        <f>IFERROR(_xlfn.RANK.EQ(D635,$D$18:$D$10002,0)+COUNTIF($D$18:D635,D635)-1,"")</f>
        <v/>
      </c>
    </row>
    <row r="636" spans="5:5" ht="14.25" customHeight="1" x14ac:dyDescent="0.2">
      <c r="E636" s="117" t="str">
        <f>IFERROR(_xlfn.RANK.EQ(D636,$D$18:$D$10002,0)+COUNTIF($D$18:D636,D636)-1,"")</f>
        <v/>
      </c>
    </row>
    <row r="637" spans="5:5" ht="14.25" customHeight="1" x14ac:dyDescent="0.2">
      <c r="E637" s="117" t="str">
        <f>IFERROR(_xlfn.RANK.EQ(D637,$D$18:$D$10002,0)+COUNTIF($D$18:D637,D637)-1,"")</f>
        <v/>
      </c>
    </row>
    <row r="638" spans="5:5" ht="14.25" customHeight="1" x14ac:dyDescent="0.2">
      <c r="E638" s="117" t="str">
        <f>IFERROR(_xlfn.RANK.EQ(D638,$D$18:$D$10002,0)+COUNTIF($D$18:D638,D638)-1,"")</f>
        <v/>
      </c>
    </row>
    <row r="639" spans="5:5" ht="14.25" customHeight="1" x14ac:dyDescent="0.2">
      <c r="E639" s="117" t="str">
        <f>IFERROR(_xlfn.RANK.EQ(D639,$D$18:$D$10002,0)+COUNTIF($D$18:D639,D639)-1,"")</f>
        <v/>
      </c>
    </row>
    <row r="640" spans="5:5" ht="14.25" customHeight="1" x14ac:dyDescent="0.2">
      <c r="E640" s="117" t="str">
        <f>IFERROR(_xlfn.RANK.EQ(D640,$D$18:$D$10002,0)+COUNTIF($D$18:D640,D640)-1,"")</f>
        <v/>
      </c>
    </row>
    <row r="641" spans="5:5" ht="14.25" customHeight="1" x14ac:dyDescent="0.2">
      <c r="E641" s="117" t="str">
        <f>IFERROR(_xlfn.RANK.EQ(D641,$D$18:$D$10002,0)+COUNTIF($D$18:D641,D641)-1,"")</f>
        <v/>
      </c>
    </row>
    <row r="642" spans="5:5" ht="14.25" customHeight="1" x14ac:dyDescent="0.2">
      <c r="E642" s="117" t="str">
        <f>IFERROR(_xlfn.RANK.EQ(D642,$D$18:$D$10002,0)+COUNTIF($D$18:D642,D642)-1,"")</f>
        <v/>
      </c>
    </row>
    <row r="643" spans="5:5" ht="14.25" customHeight="1" x14ac:dyDescent="0.2">
      <c r="E643" s="117" t="str">
        <f>IFERROR(_xlfn.RANK.EQ(D643,$D$18:$D$10002,0)+COUNTIF($D$18:D643,D643)-1,"")</f>
        <v/>
      </c>
    </row>
    <row r="644" spans="5:5" ht="14.25" customHeight="1" x14ac:dyDescent="0.2">
      <c r="E644" s="117" t="str">
        <f>IFERROR(_xlfn.RANK.EQ(D644,$D$18:$D$10002,0)+COUNTIF($D$18:D644,D644)-1,"")</f>
        <v/>
      </c>
    </row>
    <row r="645" spans="5:5" ht="14.25" customHeight="1" x14ac:dyDescent="0.2">
      <c r="E645" s="117" t="str">
        <f>IFERROR(_xlfn.RANK.EQ(D645,$D$18:$D$10002,0)+COUNTIF($D$18:D645,D645)-1,"")</f>
        <v/>
      </c>
    </row>
    <row r="646" spans="5:5" ht="14.25" customHeight="1" x14ac:dyDescent="0.2">
      <c r="E646" s="117" t="str">
        <f>IFERROR(_xlfn.RANK.EQ(D646,$D$18:$D$10002,0)+COUNTIF($D$18:D646,D646)-1,"")</f>
        <v/>
      </c>
    </row>
    <row r="647" spans="5:5" ht="14.25" customHeight="1" x14ac:dyDescent="0.2">
      <c r="E647" s="117" t="str">
        <f>IFERROR(_xlfn.RANK.EQ(D647,$D$18:$D$10002,0)+COUNTIF($D$18:D647,D647)-1,"")</f>
        <v/>
      </c>
    </row>
    <row r="648" spans="5:5" ht="14.25" customHeight="1" x14ac:dyDescent="0.2">
      <c r="E648" s="117" t="str">
        <f>IFERROR(_xlfn.RANK.EQ(D648,$D$18:$D$10002,0)+COUNTIF($D$18:D648,D648)-1,"")</f>
        <v/>
      </c>
    </row>
    <row r="649" spans="5:5" ht="14.25" customHeight="1" x14ac:dyDescent="0.2">
      <c r="E649" s="117" t="str">
        <f>IFERROR(_xlfn.RANK.EQ(D649,$D$18:$D$10002,0)+COUNTIF($D$18:D649,D649)-1,"")</f>
        <v/>
      </c>
    </row>
    <row r="650" spans="5:5" ht="14.25" customHeight="1" x14ac:dyDescent="0.2">
      <c r="E650" s="117" t="str">
        <f>IFERROR(_xlfn.RANK.EQ(D650,$D$18:$D$10002,0)+COUNTIF($D$18:D650,D650)-1,"")</f>
        <v/>
      </c>
    </row>
    <row r="651" spans="5:5" ht="14.25" customHeight="1" x14ac:dyDescent="0.2">
      <c r="E651" s="117" t="str">
        <f>IFERROR(_xlfn.RANK.EQ(D651,$D$18:$D$10002,0)+COUNTIF($D$18:D651,D651)-1,"")</f>
        <v/>
      </c>
    </row>
    <row r="652" spans="5:5" ht="14.25" customHeight="1" x14ac:dyDescent="0.2">
      <c r="E652" s="117" t="str">
        <f>IFERROR(_xlfn.RANK.EQ(D652,$D$18:$D$10002,0)+COUNTIF($D$18:D652,D652)-1,"")</f>
        <v/>
      </c>
    </row>
    <row r="653" spans="5:5" ht="14.25" customHeight="1" x14ac:dyDescent="0.2">
      <c r="E653" s="117" t="str">
        <f>IFERROR(_xlfn.RANK.EQ(D653,$D$18:$D$10002,0)+COUNTIF($D$18:D653,D653)-1,"")</f>
        <v/>
      </c>
    </row>
    <row r="654" spans="5:5" ht="14.25" customHeight="1" x14ac:dyDescent="0.2">
      <c r="E654" s="117" t="str">
        <f>IFERROR(_xlfn.RANK.EQ(D654,$D$18:$D$10002,0)+COUNTIF($D$18:D654,D654)-1,"")</f>
        <v/>
      </c>
    </row>
    <row r="655" spans="5:5" ht="14.25" customHeight="1" x14ac:dyDescent="0.2">
      <c r="E655" s="117" t="str">
        <f>IFERROR(_xlfn.RANK.EQ(D655,$D$18:$D$10002,0)+COUNTIF($D$18:D655,D655)-1,"")</f>
        <v/>
      </c>
    </row>
    <row r="656" spans="5:5" ht="14.25" customHeight="1" x14ac:dyDescent="0.2">
      <c r="E656" s="117" t="str">
        <f>IFERROR(_xlfn.RANK.EQ(D656,$D$18:$D$10002,0)+COUNTIF($D$18:D656,D656)-1,"")</f>
        <v/>
      </c>
    </row>
    <row r="657" spans="5:5" ht="14.25" customHeight="1" x14ac:dyDescent="0.2">
      <c r="E657" s="117" t="str">
        <f>IFERROR(_xlfn.RANK.EQ(D657,$D$18:$D$10002,0)+COUNTIF($D$18:D657,D657)-1,"")</f>
        <v/>
      </c>
    </row>
    <row r="658" spans="5:5" ht="14.25" customHeight="1" x14ac:dyDescent="0.2">
      <c r="E658" s="117" t="str">
        <f>IFERROR(_xlfn.RANK.EQ(D658,$D$18:$D$10002,0)+COUNTIF($D$18:D658,D658)-1,"")</f>
        <v/>
      </c>
    </row>
    <row r="659" spans="5:5" ht="14.25" customHeight="1" x14ac:dyDescent="0.2">
      <c r="E659" s="117" t="str">
        <f>IFERROR(_xlfn.RANK.EQ(D659,$D$18:$D$10002,0)+COUNTIF($D$18:D659,D659)-1,"")</f>
        <v/>
      </c>
    </row>
    <row r="660" spans="5:5" ht="14.25" customHeight="1" x14ac:dyDescent="0.2">
      <c r="E660" s="117" t="str">
        <f>IFERROR(_xlfn.RANK.EQ(D660,$D$18:$D$10002,0)+COUNTIF($D$18:D660,D660)-1,"")</f>
        <v/>
      </c>
    </row>
    <row r="661" spans="5:5" ht="14.25" customHeight="1" x14ac:dyDescent="0.2">
      <c r="E661" s="117" t="str">
        <f>IFERROR(_xlfn.RANK.EQ(D661,$D$18:$D$10002,0)+COUNTIF($D$18:D661,D661)-1,"")</f>
        <v/>
      </c>
    </row>
    <row r="662" spans="5:5" ht="14.25" customHeight="1" x14ac:dyDescent="0.2">
      <c r="E662" s="117" t="str">
        <f>IFERROR(_xlfn.RANK.EQ(D662,$D$18:$D$10002,0)+COUNTIF($D$18:D662,D662)-1,"")</f>
        <v/>
      </c>
    </row>
    <row r="663" spans="5:5" ht="14.25" customHeight="1" x14ac:dyDescent="0.2">
      <c r="E663" s="117" t="str">
        <f>IFERROR(_xlfn.RANK.EQ(D663,$D$18:$D$10002,0)+COUNTIF($D$18:D663,D663)-1,"")</f>
        <v/>
      </c>
    </row>
    <row r="664" spans="5:5" ht="14.25" customHeight="1" x14ac:dyDescent="0.2">
      <c r="E664" s="117" t="str">
        <f>IFERROR(_xlfn.RANK.EQ(D664,$D$18:$D$10002,0)+COUNTIF($D$18:D664,D664)-1,"")</f>
        <v/>
      </c>
    </row>
    <row r="665" spans="5:5" ht="14.25" customHeight="1" x14ac:dyDescent="0.2">
      <c r="E665" s="117" t="str">
        <f>IFERROR(_xlfn.RANK.EQ(D665,$D$18:$D$10002,0)+COUNTIF($D$18:D665,D665)-1,"")</f>
        <v/>
      </c>
    </row>
    <row r="666" spans="5:5" ht="14.25" customHeight="1" x14ac:dyDescent="0.2">
      <c r="E666" s="117" t="str">
        <f>IFERROR(_xlfn.RANK.EQ(D666,$D$18:$D$10002,0)+COUNTIF($D$18:D666,D666)-1,"")</f>
        <v/>
      </c>
    </row>
    <row r="667" spans="5:5" ht="14.25" customHeight="1" x14ac:dyDescent="0.2">
      <c r="E667" s="117" t="str">
        <f>IFERROR(_xlfn.RANK.EQ(D667,$D$18:$D$10002,0)+COUNTIF($D$18:D667,D667)-1,"")</f>
        <v/>
      </c>
    </row>
    <row r="668" spans="5:5" ht="14.25" customHeight="1" x14ac:dyDescent="0.2">
      <c r="E668" s="117" t="str">
        <f>IFERROR(_xlfn.RANK.EQ(D668,$D$18:$D$10002,0)+COUNTIF($D$18:D668,D668)-1,"")</f>
        <v/>
      </c>
    </row>
    <row r="669" spans="5:5" ht="14.25" customHeight="1" x14ac:dyDescent="0.2">
      <c r="E669" s="117" t="str">
        <f>IFERROR(_xlfn.RANK.EQ(D669,$D$18:$D$10002,0)+COUNTIF($D$18:D669,D669)-1,"")</f>
        <v/>
      </c>
    </row>
    <row r="670" spans="5:5" ht="14.25" customHeight="1" x14ac:dyDescent="0.2">
      <c r="E670" s="117" t="str">
        <f>IFERROR(_xlfn.RANK.EQ(D670,$D$18:$D$10002,0)+COUNTIF($D$18:D670,D670)-1,"")</f>
        <v/>
      </c>
    </row>
    <row r="671" spans="5:5" ht="14.25" customHeight="1" x14ac:dyDescent="0.2">
      <c r="E671" s="117" t="str">
        <f>IFERROR(_xlfn.RANK.EQ(D671,$D$18:$D$10002,0)+COUNTIF($D$18:D671,D671)-1,"")</f>
        <v/>
      </c>
    </row>
    <row r="672" spans="5:5" ht="14.25" customHeight="1" x14ac:dyDescent="0.2">
      <c r="E672" s="117" t="str">
        <f>IFERROR(_xlfn.RANK.EQ(D672,$D$18:$D$10002,0)+COUNTIF($D$18:D672,D672)-1,"")</f>
        <v/>
      </c>
    </row>
    <row r="673" spans="5:5" ht="14.25" customHeight="1" x14ac:dyDescent="0.2">
      <c r="E673" s="117" t="str">
        <f>IFERROR(_xlfn.RANK.EQ(D673,$D$18:$D$10002,0)+COUNTIF($D$18:D673,D673)-1,"")</f>
        <v/>
      </c>
    </row>
    <row r="674" spans="5:5" ht="14.25" customHeight="1" x14ac:dyDescent="0.2">
      <c r="E674" s="117" t="str">
        <f>IFERROR(_xlfn.RANK.EQ(D674,$D$18:$D$10002,0)+COUNTIF($D$18:D674,D674)-1,"")</f>
        <v/>
      </c>
    </row>
    <row r="675" spans="5:5" ht="14.25" customHeight="1" x14ac:dyDescent="0.2">
      <c r="E675" s="117" t="str">
        <f>IFERROR(_xlfn.RANK.EQ(D675,$D$18:$D$10002,0)+COUNTIF($D$18:D675,D675)-1,"")</f>
        <v/>
      </c>
    </row>
    <row r="676" spans="5:5" ht="14.25" customHeight="1" x14ac:dyDescent="0.2">
      <c r="E676" s="117" t="str">
        <f>IFERROR(_xlfn.RANK.EQ(D676,$D$18:$D$10002,0)+COUNTIF($D$18:D676,D676)-1,"")</f>
        <v/>
      </c>
    </row>
    <row r="677" spans="5:5" ht="14.25" customHeight="1" x14ac:dyDescent="0.2">
      <c r="E677" s="117" t="str">
        <f>IFERROR(_xlfn.RANK.EQ(D677,$D$18:$D$10002,0)+COUNTIF($D$18:D677,D677)-1,"")</f>
        <v/>
      </c>
    </row>
    <row r="678" spans="5:5" ht="14.25" customHeight="1" x14ac:dyDescent="0.2">
      <c r="E678" s="117" t="str">
        <f>IFERROR(_xlfn.RANK.EQ(D678,$D$18:$D$10002,0)+COUNTIF($D$18:D678,D678)-1,"")</f>
        <v/>
      </c>
    </row>
    <row r="679" spans="5:5" ht="14.25" customHeight="1" x14ac:dyDescent="0.2">
      <c r="E679" s="117" t="str">
        <f>IFERROR(_xlfn.RANK.EQ(D679,$D$18:$D$10002,0)+COUNTIF($D$18:D679,D679)-1,"")</f>
        <v/>
      </c>
    </row>
    <row r="680" spans="5:5" ht="14.25" customHeight="1" x14ac:dyDescent="0.2">
      <c r="E680" s="117" t="str">
        <f>IFERROR(_xlfn.RANK.EQ(D680,$D$18:$D$10002,0)+COUNTIF($D$18:D680,D680)-1,"")</f>
        <v/>
      </c>
    </row>
    <row r="681" spans="5:5" ht="14.25" customHeight="1" x14ac:dyDescent="0.2">
      <c r="E681" s="117" t="str">
        <f>IFERROR(_xlfn.RANK.EQ(D681,$D$18:$D$10002,0)+COUNTIF($D$18:D681,D681)-1,"")</f>
        <v/>
      </c>
    </row>
    <row r="682" spans="5:5" ht="14.25" customHeight="1" x14ac:dyDescent="0.2">
      <c r="E682" s="117" t="str">
        <f>IFERROR(_xlfn.RANK.EQ(D682,$D$18:$D$10002,0)+COUNTIF($D$18:D682,D682)-1,"")</f>
        <v/>
      </c>
    </row>
    <row r="683" spans="5:5" ht="14.25" customHeight="1" x14ac:dyDescent="0.2">
      <c r="E683" s="117" t="str">
        <f>IFERROR(_xlfn.RANK.EQ(D683,$D$18:$D$10002,0)+COUNTIF($D$18:D683,D683)-1,"")</f>
        <v/>
      </c>
    </row>
    <row r="684" spans="5:5" ht="14.25" customHeight="1" x14ac:dyDescent="0.2">
      <c r="E684" s="117" t="str">
        <f>IFERROR(_xlfn.RANK.EQ(D684,$D$18:$D$10002,0)+COUNTIF($D$18:D684,D684)-1,"")</f>
        <v/>
      </c>
    </row>
    <row r="685" spans="5:5" ht="14.25" customHeight="1" x14ac:dyDescent="0.2">
      <c r="E685" s="117" t="str">
        <f>IFERROR(_xlfn.RANK.EQ(D685,$D$18:$D$10002,0)+COUNTIF($D$18:D685,D685)-1,"")</f>
        <v/>
      </c>
    </row>
    <row r="686" spans="5:5" ht="14.25" customHeight="1" x14ac:dyDescent="0.2">
      <c r="E686" s="117" t="str">
        <f>IFERROR(_xlfn.RANK.EQ(D686,$D$18:$D$10002,0)+COUNTIF($D$18:D686,D686)-1,"")</f>
        <v/>
      </c>
    </row>
    <row r="687" spans="5:5" ht="14.25" customHeight="1" x14ac:dyDescent="0.2">
      <c r="E687" s="117" t="str">
        <f>IFERROR(_xlfn.RANK.EQ(D687,$D$18:$D$10002,0)+COUNTIF($D$18:D687,D687)-1,"")</f>
        <v/>
      </c>
    </row>
    <row r="688" spans="5:5" ht="14.25" customHeight="1" x14ac:dyDescent="0.2">
      <c r="E688" s="117" t="str">
        <f>IFERROR(_xlfn.RANK.EQ(D688,$D$18:$D$10002,0)+COUNTIF($D$18:D688,D688)-1,"")</f>
        <v/>
      </c>
    </row>
    <row r="689" spans="5:5" ht="14.25" customHeight="1" x14ac:dyDescent="0.2">
      <c r="E689" s="117" t="str">
        <f>IFERROR(_xlfn.RANK.EQ(D689,$D$18:$D$10002,0)+COUNTIF($D$18:D689,D689)-1,"")</f>
        <v/>
      </c>
    </row>
    <row r="690" spans="5:5" ht="14.25" customHeight="1" x14ac:dyDescent="0.2">
      <c r="E690" s="117" t="str">
        <f>IFERROR(_xlfn.RANK.EQ(D690,$D$18:$D$10002,0)+COUNTIF($D$18:D690,D690)-1,"")</f>
        <v/>
      </c>
    </row>
    <row r="691" spans="5:5" ht="14.25" customHeight="1" x14ac:dyDescent="0.2">
      <c r="E691" s="117" t="str">
        <f>IFERROR(_xlfn.RANK.EQ(D691,$D$18:$D$10002,0)+COUNTIF($D$18:D691,D691)-1,"")</f>
        <v/>
      </c>
    </row>
    <row r="692" spans="5:5" ht="14.25" customHeight="1" x14ac:dyDescent="0.2">
      <c r="E692" s="117" t="str">
        <f>IFERROR(_xlfn.RANK.EQ(D692,$D$18:$D$10002,0)+COUNTIF($D$18:D692,D692)-1,"")</f>
        <v/>
      </c>
    </row>
    <row r="693" spans="5:5" ht="14.25" customHeight="1" x14ac:dyDescent="0.2">
      <c r="E693" s="117" t="str">
        <f>IFERROR(_xlfn.RANK.EQ(D693,$D$18:$D$10002,0)+COUNTIF($D$18:D693,D693)-1,"")</f>
        <v/>
      </c>
    </row>
    <row r="694" spans="5:5" ht="14.25" customHeight="1" x14ac:dyDescent="0.2">
      <c r="E694" s="117" t="str">
        <f>IFERROR(_xlfn.RANK.EQ(D694,$D$18:$D$10002,0)+COUNTIF($D$18:D694,D694)-1,"")</f>
        <v/>
      </c>
    </row>
    <row r="695" spans="5:5" ht="14.25" customHeight="1" x14ac:dyDescent="0.2">
      <c r="E695" s="117" t="str">
        <f>IFERROR(_xlfn.RANK.EQ(D695,$D$18:$D$10002,0)+COUNTIF($D$18:D695,D695)-1,"")</f>
        <v/>
      </c>
    </row>
    <row r="696" spans="5:5" ht="14.25" customHeight="1" x14ac:dyDescent="0.2">
      <c r="E696" s="117" t="str">
        <f>IFERROR(_xlfn.RANK.EQ(D696,$D$18:$D$10002,0)+COUNTIF($D$18:D696,D696)-1,"")</f>
        <v/>
      </c>
    </row>
    <row r="697" spans="5:5" ht="14.25" customHeight="1" x14ac:dyDescent="0.2">
      <c r="E697" s="117" t="str">
        <f>IFERROR(_xlfn.RANK.EQ(D697,$D$18:$D$10002,0)+COUNTIF($D$18:D697,D697)-1,"")</f>
        <v/>
      </c>
    </row>
    <row r="698" spans="5:5" ht="14.25" customHeight="1" x14ac:dyDescent="0.2">
      <c r="E698" s="117" t="str">
        <f>IFERROR(_xlfn.RANK.EQ(D698,$D$18:$D$10002,0)+COUNTIF($D$18:D698,D698)-1,"")</f>
        <v/>
      </c>
    </row>
    <row r="699" spans="5:5" ht="14.25" customHeight="1" x14ac:dyDescent="0.2">
      <c r="E699" s="117" t="str">
        <f>IFERROR(_xlfn.RANK.EQ(D699,$D$18:$D$10002,0)+COUNTIF($D$18:D699,D699)-1,"")</f>
        <v/>
      </c>
    </row>
    <row r="700" spans="5:5" ht="14.25" customHeight="1" x14ac:dyDescent="0.2">
      <c r="E700" s="117" t="str">
        <f>IFERROR(_xlfn.RANK.EQ(D700,$D$18:$D$10002,0)+COUNTIF($D$18:D700,D700)-1,"")</f>
        <v/>
      </c>
    </row>
    <row r="701" spans="5:5" ht="14.25" customHeight="1" x14ac:dyDescent="0.2">
      <c r="E701" s="117" t="str">
        <f>IFERROR(_xlfn.RANK.EQ(D701,$D$18:$D$10002,0)+COUNTIF($D$18:D701,D701)-1,"")</f>
        <v/>
      </c>
    </row>
    <row r="702" spans="5:5" ht="14.25" customHeight="1" x14ac:dyDescent="0.2">
      <c r="E702" s="117" t="str">
        <f>IFERROR(_xlfn.RANK.EQ(D702,$D$18:$D$10002,0)+COUNTIF($D$18:D702,D702)-1,"")</f>
        <v/>
      </c>
    </row>
    <row r="703" spans="5:5" ht="14.25" customHeight="1" x14ac:dyDescent="0.2">
      <c r="E703" s="117" t="str">
        <f>IFERROR(_xlfn.RANK.EQ(D703,$D$18:$D$10002,0)+COUNTIF($D$18:D703,D703)-1,"")</f>
        <v/>
      </c>
    </row>
    <row r="704" spans="5:5" ht="14.25" customHeight="1" x14ac:dyDescent="0.2">
      <c r="E704" s="117" t="str">
        <f>IFERROR(_xlfn.RANK.EQ(D704,$D$18:$D$10002,0)+COUNTIF($D$18:D704,D704)-1,"")</f>
        <v/>
      </c>
    </row>
    <row r="705" spans="5:5" ht="14.25" customHeight="1" x14ac:dyDescent="0.2">
      <c r="E705" s="117" t="str">
        <f>IFERROR(_xlfn.RANK.EQ(D705,$D$18:$D$10002,0)+COUNTIF($D$18:D705,D705)-1,"")</f>
        <v/>
      </c>
    </row>
    <row r="706" spans="5:5" ht="14.25" customHeight="1" x14ac:dyDescent="0.2">
      <c r="E706" s="117" t="str">
        <f>IFERROR(_xlfn.RANK.EQ(D706,$D$18:$D$10002,0)+COUNTIF($D$18:D706,D706)-1,"")</f>
        <v/>
      </c>
    </row>
    <row r="707" spans="5:5" ht="14.25" customHeight="1" x14ac:dyDescent="0.2">
      <c r="E707" s="117" t="str">
        <f>IFERROR(_xlfn.RANK.EQ(D707,$D$18:$D$10002,0)+COUNTIF($D$18:D707,D707)-1,"")</f>
        <v/>
      </c>
    </row>
    <row r="708" spans="5:5" ht="14.25" customHeight="1" x14ac:dyDescent="0.2">
      <c r="E708" s="117" t="str">
        <f>IFERROR(_xlfn.RANK.EQ(D708,$D$18:$D$10002,0)+COUNTIF($D$18:D708,D708)-1,"")</f>
        <v/>
      </c>
    </row>
    <row r="709" spans="5:5" ht="14.25" customHeight="1" x14ac:dyDescent="0.2">
      <c r="E709" s="117" t="str">
        <f>IFERROR(_xlfn.RANK.EQ(D709,$D$18:$D$10002,0)+COUNTIF($D$18:D709,D709)-1,"")</f>
        <v/>
      </c>
    </row>
    <row r="710" spans="5:5" ht="14.25" customHeight="1" x14ac:dyDescent="0.2">
      <c r="E710" s="117" t="str">
        <f>IFERROR(_xlfn.RANK.EQ(D710,$D$18:$D$10002,0)+COUNTIF($D$18:D710,D710)-1,"")</f>
        <v/>
      </c>
    </row>
    <row r="711" spans="5:5" ht="14.25" customHeight="1" x14ac:dyDescent="0.2">
      <c r="E711" s="117" t="str">
        <f>IFERROR(_xlfn.RANK.EQ(D711,$D$18:$D$10002,0)+COUNTIF($D$18:D711,D711)-1,"")</f>
        <v/>
      </c>
    </row>
    <row r="712" spans="5:5" ht="14.25" customHeight="1" x14ac:dyDescent="0.2">
      <c r="E712" s="117" t="str">
        <f>IFERROR(_xlfn.RANK.EQ(D712,$D$18:$D$10002,0)+COUNTIF($D$18:D712,D712)-1,"")</f>
        <v/>
      </c>
    </row>
    <row r="713" spans="5:5" ht="14.25" customHeight="1" x14ac:dyDescent="0.2">
      <c r="E713" s="117" t="str">
        <f>IFERROR(_xlfn.RANK.EQ(D713,$D$18:$D$10002,0)+COUNTIF($D$18:D713,D713)-1,"")</f>
        <v/>
      </c>
    </row>
    <row r="714" spans="5:5" ht="14.25" customHeight="1" x14ac:dyDescent="0.2">
      <c r="E714" s="117" t="str">
        <f>IFERROR(_xlfn.RANK.EQ(D714,$D$18:$D$10002,0)+COUNTIF($D$18:D714,D714)-1,"")</f>
        <v/>
      </c>
    </row>
    <row r="715" spans="5:5" ht="14.25" customHeight="1" x14ac:dyDescent="0.2">
      <c r="E715" s="117" t="str">
        <f>IFERROR(_xlfn.RANK.EQ(D715,$D$18:$D$10002,0)+COUNTIF($D$18:D715,D715)-1,"")</f>
        <v/>
      </c>
    </row>
    <row r="716" spans="5:5" ht="14.25" customHeight="1" x14ac:dyDescent="0.2">
      <c r="E716" s="117" t="str">
        <f>IFERROR(_xlfn.RANK.EQ(D716,$D$18:$D$10002,0)+COUNTIF($D$18:D716,D716)-1,"")</f>
        <v/>
      </c>
    </row>
    <row r="717" spans="5:5" ht="14.25" customHeight="1" x14ac:dyDescent="0.2">
      <c r="E717" s="117" t="str">
        <f>IFERROR(_xlfn.RANK.EQ(D717,$D$18:$D$10002,0)+COUNTIF($D$18:D717,D717)-1,"")</f>
        <v/>
      </c>
    </row>
    <row r="718" spans="5:5" ht="14.25" customHeight="1" x14ac:dyDescent="0.2">
      <c r="E718" s="117" t="str">
        <f>IFERROR(_xlfn.RANK.EQ(D718,$D$18:$D$10002,0)+COUNTIF($D$18:D718,D718)-1,"")</f>
        <v/>
      </c>
    </row>
    <row r="719" spans="5:5" ht="14.25" customHeight="1" x14ac:dyDescent="0.2">
      <c r="E719" s="117" t="str">
        <f>IFERROR(_xlfn.RANK.EQ(D719,$D$18:$D$10002,0)+COUNTIF($D$18:D719,D719)-1,"")</f>
        <v/>
      </c>
    </row>
    <row r="720" spans="5:5" ht="14.25" customHeight="1" x14ac:dyDescent="0.2">
      <c r="E720" s="117" t="str">
        <f>IFERROR(_xlfn.RANK.EQ(D720,$D$18:$D$10002,0)+COUNTIF($D$18:D720,D720)-1,"")</f>
        <v/>
      </c>
    </row>
    <row r="721" spans="5:5" ht="14.25" customHeight="1" x14ac:dyDescent="0.2">
      <c r="E721" s="117" t="str">
        <f>IFERROR(_xlfn.RANK.EQ(D721,$D$18:$D$10002,0)+COUNTIF($D$18:D721,D721)-1,"")</f>
        <v/>
      </c>
    </row>
    <row r="722" spans="5:5" ht="14.25" customHeight="1" x14ac:dyDescent="0.2">
      <c r="E722" s="117" t="str">
        <f>IFERROR(_xlfn.RANK.EQ(D722,$D$18:$D$10002,0)+COUNTIF($D$18:D722,D722)-1,"")</f>
        <v/>
      </c>
    </row>
    <row r="723" spans="5:5" ht="14.25" customHeight="1" x14ac:dyDescent="0.2">
      <c r="E723" s="117" t="str">
        <f>IFERROR(_xlfn.RANK.EQ(D723,$D$18:$D$10002,0)+COUNTIF($D$18:D723,D723)-1,"")</f>
        <v/>
      </c>
    </row>
    <row r="724" spans="5:5" ht="14.25" customHeight="1" x14ac:dyDescent="0.2">
      <c r="E724" s="117" t="str">
        <f>IFERROR(_xlfn.RANK.EQ(D724,$D$18:$D$10002,0)+COUNTIF($D$18:D724,D724)-1,"")</f>
        <v/>
      </c>
    </row>
    <row r="725" spans="5:5" ht="14.25" customHeight="1" x14ac:dyDescent="0.2">
      <c r="E725" s="117" t="str">
        <f>IFERROR(_xlfn.RANK.EQ(D725,$D$18:$D$10002,0)+COUNTIF($D$18:D725,D725)-1,"")</f>
        <v/>
      </c>
    </row>
    <row r="726" spans="5:5" ht="14.25" customHeight="1" x14ac:dyDescent="0.2">
      <c r="E726" s="117" t="str">
        <f>IFERROR(_xlfn.RANK.EQ(D726,$D$18:$D$10002,0)+COUNTIF($D$18:D726,D726)-1,"")</f>
        <v/>
      </c>
    </row>
    <row r="727" spans="5:5" ht="14.25" customHeight="1" x14ac:dyDescent="0.2">
      <c r="E727" s="117" t="str">
        <f>IFERROR(_xlfn.RANK.EQ(D727,$D$18:$D$10002,0)+COUNTIF($D$18:D727,D727)-1,"")</f>
        <v/>
      </c>
    </row>
    <row r="728" spans="5:5" ht="14.25" customHeight="1" x14ac:dyDescent="0.2">
      <c r="E728" s="117" t="str">
        <f>IFERROR(_xlfn.RANK.EQ(D728,$D$18:$D$10002,0)+COUNTIF($D$18:D728,D728)-1,"")</f>
        <v/>
      </c>
    </row>
    <row r="729" spans="5:5" ht="14.25" customHeight="1" x14ac:dyDescent="0.2">
      <c r="E729" s="117" t="str">
        <f>IFERROR(_xlfn.RANK.EQ(D729,$D$18:$D$10002,0)+COUNTIF($D$18:D729,D729)-1,"")</f>
        <v/>
      </c>
    </row>
    <row r="730" spans="5:5" ht="14.25" customHeight="1" x14ac:dyDescent="0.2">
      <c r="E730" s="117" t="str">
        <f>IFERROR(_xlfn.RANK.EQ(D730,$D$18:$D$10002,0)+COUNTIF($D$18:D730,D730)-1,"")</f>
        <v/>
      </c>
    </row>
    <row r="731" spans="5:5" ht="14.25" customHeight="1" x14ac:dyDescent="0.2">
      <c r="E731" s="117" t="str">
        <f>IFERROR(_xlfn.RANK.EQ(D731,$D$18:$D$10002,0)+COUNTIF($D$18:D731,D731)-1,"")</f>
        <v/>
      </c>
    </row>
    <row r="732" spans="5:5" ht="14.25" customHeight="1" x14ac:dyDescent="0.2">
      <c r="E732" s="117" t="str">
        <f>IFERROR(_xlfn.RANK.EQ(D732,$D$18:$D$10002,0)+COUNTIF($D$18:D732,D732)-1,"")</f>
        <v/>
      </c>
    </row>
    <row r="733" spans="5:5" ht="14.25" customHeight="1" x14ac:dyDescent="0.2">
      <c r="E733" s="117" t="str">
        <f>IFERROR(_xlfn.RANK.EQ(D733,$D$18:$D$10002,0)+COUNTIF($D$18:D733,D733)-1,"")</f>
        <v/>
      </c>
    </row>
    <row r="734" spans="5:5" ht="14.25" customHeight="1" x14ac:dyDescent="0.2">
      <c r="E734" s="117" t="str">
        <f>IFERROR(_xlfn.RANK.EQ(D734,$D$18:$D$10002,0)+COUNTIF($D$18:D734,D734)-1,"")</f>
        <v/>
      </c>
    </row>
    <row r="735" spans="5:5" ht="14.25" customHeight="1" x14ac:dyDescent="0.2">
      <c r="E735" s="117" t="str">
        <f>IFERROR(_xlfn.RANK.EQ(D735,$D$18:$D$10002,0)+COUNTIF($D$18:D735,D735)-1,"")</f>
        <v/>
      </c>
    </row>
    <row r="736" spans="5:5" ht="14.25" customHeight="1" x14ac:dyDescent="0.2">
      <c r="E736" s="117" t="str">
        <f>IFERROR(_xlfn.RANK.EQ(D736,$D$18:$D$10002,0)+COUNTIF($D$18:D736,D736)-1,"")</f>
        <v/>
      </c>
    </row>
    <row r="737" spans="5:5" ht="14.25" customHeight="1" x14ac:dyDescent="0.2">
      <c r="E737" s="117" t="str">
        <f>IFERROR(_xlfn.RANK.EQ(D737,$D$18:$D$10002,0)+COUNTIF($D$18:D737,D737)-1,"")</f>
        <v/>
      </c>
    </row>
    <row r="738" spans="5:5" ht="14.25" customHeight="1" x14ac:dyDescent="0.2">
      <c r="E738" s="117" t="str">
        <f>IFERROR(_xlfn.RANK.EQ(D738,$D$18:$D$10002,0)+COUNTIF($D$18:D738,D738)-1,"")</f>
        <v/>
      </c>
    </row>
    <row r="739" spans="5:5" ht="14.25" customHeight="1" x14ac:dyDescent="0.2">
      <c r="E739" s="117" t="str">
        <f>IFERROR(_xlfn.RANK.EQ(D739,$D$18:$D$10002,0)+COUNTIF($D$18:D739,D739)-1,"")</f>
        <v/>
      </c>
    </row>
    <row r="740" spans="5:5" ht="14.25" customHeight="1" x14ac:dyDescent="0.2">
      <c r="E740" s="117" t="str">
        <f>IFERROR(_xlfn.RANK.EQ(D740,$D$18:$D$10002,0)+COUNTIF($D$18:D740,D740)-1,"")</f>
        <v/>
      </c>
    </row>
    <row r="741" spans="5:5" ht="14.25" customHeight="1" x14ac:dyDescent="0.2">
      <c r="E741" s="117" t="str">
        <f>IFERROR(_xlfn.RANK.EQ(D741,$D$18:$D$10002,0)+COUNTIF($D$18:D741,D741)-1,"")</f>
        <v/>
      </c>
    </row>
    <row r="742" spans="5:5" ht="14.25" customHeight="1" x14ac:dyDescent="0.2">
      <c r="E742" s="117" t="str">
        <f>IFERROR(_xlfn.RANK.EQ(D742,$D$18:$D$10002,0)+COUNTIF($D$18:D742,D742)-1,"")</f>
        <v/>
      </c>
    </row>
    <row r="743" spans="5:5" ht="14.25" customHeight="1" x14ac:dyDescent="0.2">
      <c r="E743" s="117" t="str">
        <f>IFERROR(_xlfn.RANK.EQ(D743,$D$18:$D$10002,0)+COUNTIF($D$18:D743,D743)-1,"")</f>
        <v/>
      </c>
    </row>
    <row r="744" spans="5:5" ht="14.25" customHeight="1" x14ac:dyDescent="0.2">
      <c r="E744" s="117" t="str">
        <f>IFERROR(_xlfn.RANK.EQ(D744,$D$18:$D$10002,0)+COUNTIF($D$18:D744,D744)-1,"")</f>
        <v/>
      </c>
    </row>
    <row r="745" spans="5:5" ht="14.25" customHeight="1" x14ac:dyDescent="0.2">
      <c r="E745" s="117" t="str">
        <f>IFERROR(_xlfn.RANK.EQ(D745,$D$18:$D$10002,0)+COUNTIF($D$18:D745,D745)-1,"")</f>
        <v/>
      </c>
    </row>
    <row r="746" spans="5:5" ht="14.25" customHeight="1" x14ac:dyDescent="0.2">
      <c r="E746" s="117" t="str">
        <f>IFERROR(_xlfn.RANK.EQ(D746,$D$18:$D$10002,0)+COUNTIF($D$18:D746,D746)-1,"")</f>
        <v/>
      </c>
    </row>
    <row r="747" spans="5:5" ht="14.25" customHeight="1" x14ac:dyDescent="0.2">
      <c r="E747" s="117" t="str">
        <f>IFERROR(_xlfn.RANK.EQ(D747,$D$18:$D$10002,0)+COUNTIF($D$18:D747,D747)-1,"")</f>
        <v/>
      </c>
    </row>
    <row r="748" spans="5:5" ht="14.25" customHeight="1" x14ac:dyDescent="0.2">
      <c r="E748" s="117" t="str">
        <f>IFERROR(_xlfn.RANK.EQ(D748,$D$18:$D$10002,0)+COUNTIF($D$18:D748,D748)-1,"")</f>
        <v/>
      </c>
    </row>
    <row r="749" spans="5:5" ht="14.25" customHeight="1" x14ac:dyDescent="0.2">
      <c r="E749" s="117" t="str">
        <f>IFERROR(_xlfn.RANK.EQ(D749,$D$18:$D$10002,0)+COUNTIF($D$18:D749,D749)-1,"")</f>
        <v/>
      </c>
    </row>
    <row r="750" spans="5:5" ht="14.25" customHeight="1" x14ac:dyDescent="0.2">
      <c r="E750" s="117" t="str">
        <f>IFERROR(_xlfn.RANK.EQ(D750,$D$18:$D$10002,0)+COUNTIF($D$18:D750,D750)-1,"")</f>
        <v/>
      </c>
    </row>
    <row r="751" spans="5:5" ht="14.25" customHeight="1" x14ac:dyDescent="0.2">
      <c r="E751" s="117" t="str">
        <f>IFERROR(_xlfn.RANK.EQ(D751,$D$18:$D$10002,0)+COUNTIF($D$18:D751,D751)-1,"")</f>
        <v/>
      </c>
    </row>
    <row r="752" spans="5:5" ht="14.25" customHeight="1" x14ac:dyDescent="0.2">
      <c r="E752" s="117" t="str">
        <f>IFERROR(_xlfn.RANK.EQ(D752,$D$18:$D$10002,0)+COUNTIF($D$18:D752,D752)-1,"")</f>
        <v/>
      </c>
    </row>
    <row r="753" spans="5:5" ht="14.25" customHeight="1" x14ac:dyDescent="0.2">
      <c r="E753" s="117" t="str">
        <f>IFERROR(_xlfn.RANK.EQ(D753,$D$18:$D$10002,0)+COUNTIF($D$18:D753,D753)-1,"")</f>
        <v/>
      </c>
    </row>
    <row r="754" spans="5:5" ht="14.25" customHeight="1" x14ac:dyDescent="0.2">
      <c r="E754" s="117" t="str">
        <f>IFERROR(_xlfn.RANK.EQ(D754,$D$18:$D$10002,0)+COUNTIF($D$18:D754,D754)-1,"")</f>
        <v/>
      </c>
    </row>
    <row r="755" spans="5:5" ht="14.25" customHeight="1" x14ac:dyDescent="0.2">
      <c r="E755" s="117" t="str">
        <f>IFERROR(_xlfn.RANK.EQ(D755,$D$18:$D$10002,0)+COUNTIF($D$18:D755,D755)-1,"")</f>
        <v/>
      </c>
    </row>
    <row r="756" spans="5:5" ht="14.25" customHeight="1" x14ac:dyDescent="0.2">
      <c r="E756" s="117" t="str">
        <f>IFERROR(_xlfn.RANK.EQ(D756,$D$18:$D$10002,0)+COUNTIF($D$18:D756,D756)-1,"")</f>
        <v/>
      </c>
    </row>
    <row r="757" spans="5:5" ht="14.25" customHeight="1" x14ac:dyDescent="0.2">
      <c r="E757" s="117" t="str">
        <f>IFERROR(_xlfn.RANK.EQ(D757,$D$18:$D$10002,0)+COUNTIF($D$18:D757,D757)-1,"")</f>
        <v/>
      </c>
    </row>
    <row r="758" spans="5:5" ht="14.25" customHeight="1" x14ac:dyDescent="0.2">
      <c r="E758" s="117" t="str">
        <f>IFERROR(_xlfn.RANK.EQ(D758,$D$18:$D$10002,0)+COUNTIF($D$18:D758,D758)-1,"")</f>
        <v/>
      </c>
    </row>
    <row r="759" spans="5:5" ht="14.25" customHeight="1" x14ac:dyDescent="0.2">
      <c r="E759" s="117" t="str">
        <f>IFERROR(_xlfn.RANK.EQ(D759,$D$18:$D$10002,0)+COUNTIF($D$18:D759,D759)-1,"")</f>
        <v/>
      </c>
    </row>
    <row r="760" spans="5:5" ht="14.25" customHeight="1" x14ac:dyDescent="0.2">
      <c r="E760" s="117" t="str">
        <f>IFERROR(_xlfn.RANK.EQ(D760,$D$18:$D$10002,0)+COUNTIF($D$18:D760,D760)-1,"")</f>
        <v/>
      </c>
    </row>
    <row r="761" spans="5:5" ht="14.25" customHeight="1" x14ac:dyDescent="0.2">
      <c r="E761" s="117" t="str">
        <f>IFERROR(_xlfn.RANK.EQ(D761,$D$18:$D$10002,0)+COUNTIF($D$18:D761,D761)-1,"")</f>
        <v/>
      </c>
    </row>
    <row r="762" spans="5:5" ht="14.25" customHeight="1" x14ac:dyDescent="0.2">
      <c r="E762" s="117" t="str">
        <f>IFERROR(_xlfn.RANK.EQ(D762,$D$18:$D$10002,0)+COUNTIF($D$18:D762,D762)-1,"")</f>
        <v/>
      </c>
    </row>
    <row r="763" spans="5:5" ht="14.25" customHeight="1" x14ac:dyDescent="0.2">
      <c r="E763" s="117" t="str">
        <f>IFERROR(_xlfn.RANK.EQ(D763,$D$18:$D$10002,0)+COUNTIF($D$18:D763,D763)-1,"")</f>
        <v/>
      </c>
    </row>
    <row r="764" spans="5:5" ht="14.25" customHeight="1" x14ac:dyDescent="0.2">
      <c r="E764" s="117" t="str">
        <f>IFERROR(_xlfn.RANK.EQ(D764,$D$18:$D$10002,0)+COUNTIF($D$18:D764,D764)-1,"")</f>
        <v/>
      </c>
    </row>
    <row r="765" spans="5:5" ht="14.25" customHeight="1" x14ac:dyDescent="0.2">
      <c r="E765" s="117" t="str">
        <f>IFERROR(_xlfn.RANK.EQ(D765,$D$18:$D$10002,0)+COUNTIF($D$18:D765,D765)-1,"")</f>
        <v/>
      </c>
    </row>
    <row r="766" spans="5:5" ht="14.25" customHeight="1" x14ac:dyDescent="0.2">
      <c r="E766" s="117" t="str">
        <f>IFERROR(_xlfn.RANK.EQ(D766,$D$18:$D$10002,0)+COUNTIF($D$18:D766,D766)-1,"")</f>
        <v/>
      </c>
    </row>
    <row r="767" spans="5:5" ht="14.25" customHeight="1" x14ac:dyDescent="0.2">
      <c r="E767" s="117" t="str">
        <f>IFERROR(_xlfn.RANK.EQ(D767,$D$18:$D$10002,0)+COUNTIF($D$18:D767,D767)-1,"")</f>
        <v/>
      </c>
    </row>
    <row r="768" spans="5:5" ht="14.25" customHeight="1" x14ac:dyDescent="0.2">
      <c r="E768" s="117" t="str">
        <f>IFERROR(_xlfn.RANK.EQ(D768,$D$18:$D$10002,0)+COUNTIF($D$18:D768,D768)-1,"")</f>
        <v/>
      </c>
    </row>
    <row r="769" spans="5:5" ht="14.25" customHeight="1" x14ac:dyDescent="0.2">
      <c r="E769" s="117" t="str">
        <f>IFERROR(_xlfn.RANK.EQ(D769,$D$18:$D$10002,0)+COUNTIF($D$18:D769,D769)-1,"")</f>
        <v/>
      </c>
    </row>
    <row r="770" spans="5:5" ht="14.25" customHeight="1" x14ac:dyDescent="0.2">
      <c r="E770" s="117" t="str">
        <f>IFERROR(_xlfn.RANK.EQ(D770,$D$18:$D$10002,0)+COUNTIF($D$18:D770,D770)-1,"")</f>
        <v/>
      </c>
    </row>
    <row r="771" spans="5:5" ht="14.25" customHeight="1" x14ac:dyDescent="0.2">
      <c r="E771" s="117" t="str">
        <f>IFERROR(_xlfn.RANK.EQ(D771,$D$18:$D$10002,0)+COUNTIF($D$18:D771,D771)-1,"")</f>
        <v/>
      </c>
    </row>
    <row r="772" spans="5:5" ht="14.25" customHeight="1" x14ac:dyDescent="0.2">
      <c r="E772" s="117" t="str">
        <f>IFERROR(_xlfn.RANK.EQ(D772,$D$18:$D$10002,0)+COUNTIF($D$18:D772,D772)-1,"")</f>
        <v/>
      </c>
    </row>
    <row r="773" spans="5:5" ht="14.25" customHeight="1" x14ac:dyDescent="0.2">
      <c r="E773" s="117" t="str">
        <f>IFERROR(_xlfn.RANK.EQ(D773,$D$18:$D$10002,0)+COUNTIF($D$18:D773,D773)-1,"")</f>
        <v/>
      </c>
    </row>
    <row r="774" spans="5:5" ht="14.25" customHeight="1" x14ac:dyDescent="0.2">
      <c r="E774" s="117" t="str">
        <f>IFERROR(_xlfn.RANK.EQ(D774,$D$18:$D$10002,0)+COUNTIF($D$18:D774,D774)-1,"")</f>
        <v/>
      </c>
    </row>
    <row r="775" spans="5:5" ht="14.25" customHeight="1" x14ac:dyDescent="0.2">
      <c r="E775" s="117" t="str">
        <f>IFERROR(_xlfn.RANK.EQ(D775,$D$18:$D$10002,0)+COUNTIF($D$18:D775,D775)-1,"")</f>
        <v/>
      </c>
    </row>
    <row r="776" spans="5:5" ht="14.25" customHeight="1" x14ac:dyDescent="0.2">
      <c r="E776" s="117" t="str">
        <f>IFERROR(_xlfn.RANK.EQ(D776,$D$18:$D$10002,0)+COUNTIF($D$18:D776,D776)-1,"")</f>
        <v/>
      </c>
    </row>
    <row r="777" spans="5:5" ht="14.25" customHeight="1" x14ac:dyDescent="0.2">
      <c r="E777" s="117" t="str">
        <f>IFERROR(_xlfn.RANK.EQ(D777,$D$18:$D$10002,0)+COUNTIF($D$18:D777,D777)-1,"")</f>
        <v/>
      </c>
    </row>
    <row r="778" spans="5:5" ht="14.25" customHeight="1" x14ac:dyDescent="0.2">
      <c r="E778" s="117" t="str">
        <f>IFERROR(_xlfn.RANK.EQ(D778,$D$18:$D$10002,0)+COUNTIF($D$18:D778,D778)-1,"")</f>
        <v/>
      </c>
    </row>
    <row r="779" spans="5:5" ht="14.25" customHeight="1" x14ac:dyDescent="0.2">
      <c r="E779" s="117" t="str">
        <f>IFERROR(_xlfn.RANK.EQ(D779,$D$18:$D$10002,0)+COUNTIF($D$18:D779,D779)-1,"")</f>
        <v/>
      </c>
    </row>
    <row r="780" spans="5:5" ht="14.25" customHeight="1" x14ac:dyDescent="0.2">
      <c r="E780" s="117" t="str">
        <f>IFERROR(_xlfn.RANK.EQ(D780,$D$18:$D$10002,0)+COUNTIF($D$18:D780,D780)-1,"")</f>
        <v/>
      </c>
    </row>
    <row r="781" spans="5:5" ht="14.25" customHeight="1" x14ac:dyDescent="0.2">
      <c r="E781" s="117" t="str">
        <f>IFERROR(_xlfn.RANK.EQ(D781,$D$18:$D$10002,0)+COUNTIF($D$18:D781,D781)-1,"")</f>
        <v/>
      </c>
    </row>
    <row r="782" spans="5:5" ht="14.25" customHeight="1" x14ac:dyDescent="0.2">
      <c r="E782" s="117" t="str">
        <f>IFERROR(_xlfn.RANK.EQ(D782,$D$18:$D$10002,0)+COUNTIF($D$18:D782,D782)-1,"")</f>
        <v/>
      </c>
    </row>
    <row r="783" spans="5:5" ht="14.25" customHeight="1" x14ac:dyDescent="0.2">
      <c r="E783" s="117" t="str">
        <f>IFERROR(_xlfn.RANK.EQ(D783,$D$18:$D$10002,0)+COUNTIF($D$18:D783,D783)-1,"")</f>
        <v/>
      </c>
    </row>
    <row r="784" spans="5:5" ht="14.25" customHeight="1" x14ac:dyDescent="0.2">
      <c r="E784" s="117" t="str">
        <f>IFERROR(_xlfn.RANK.EQ(D784,$D$18:$D$10002,0)+COUNTIF($D$18:D784,D784)-1,"")</f>
        <v/>
      </c>
    </row>
    <row r="785" spans="5:5" ht="14.25" customHeight="1" x14ac:dyDescent="0.2">
      <c r="E785" s="117" t="str">
        <f>IFERROR(_xlfn.RANK.EQ(D785,$D$18:$D$10002,0)+COUNTIF($D$18:D785,D785)-1,"")</f>
        <v/>
      </c>
    </row>
    <row r="786" spans="5:5" ht="14.25" customHeight="1" x14ac:dyDescent="0.2">
      <c r="E786" s="117" t="str">
        <f>IFERROR(_xlfn.RANK.EQ(D786,$D$18:$D$10002,0)+COUNTIF($D$18:D786,D786)-1,"")</f>
        <v/>
      </c>
    </row>
    <row r="787" spans="5:5" ht="14.25" customHeight="1" x14ac:dyDescent="0.2">
      <c r="E787" s="117" t="str">
        <f>IFERROR(_xlfn.RANK.EQ(D787,$D$18:$D$10002,0)+COUNTIF($D$18:D787,D787)-1,"")</f>
        <v/>
      </c>
    </row>
    <row r="788" spans="5:5" ht="14.25" customHeight="1" x14ac:dyDescent="0.2">
      <c r="E788" s="117" t="str">
        <f>IFERROR(_xlfn.RANK.EQ(D788,$D$18:$D$10002,0)+COUNTIF($D$18:D788,D788)-1,"")</f>
        <v/>
      </c>
    </row>
    <row r="789" spans="5:5" ht="14.25" customHeight="1" x14ac:dyDescent="0.2">
      <c r="E789" s="117" t="str">
        <f>IFERROR(_xlfn.RANK.EQ(D789,$D$18:$D$10002,0)+COUNTIF($D$18:D789,D789)-1,"")</f>
        <v/>
      </c>
    </row>
    <row r="790" spans="5:5" ht="14.25" customHeight="1" x14ac:dyDescent="0.2">
      <c r="E790" s="117" t="str">
        <f>IFERROR(_xlfn.RANK.EQ(D790,$D$18:$D$10002,0)+COUNTIF($D$18:D790,D790)-1,"")</f>
        <v/>
      </c>
    </row>
    <row r="791" spans="5:5" ht="14.25" customHeight="1" x14ac:dyDescent="0.2">
      <c r="E791" s="117" t="str">
        <f>IFERROR(_xlfn.RANK.EQ(D791,$D$18:$D$10002,0)+COUNTIF($D$18:D791,D791)-1,"")</f>
        <v/>
      </c>
    </row>
    <row r="792" spans="5:5" ht="14.25" customHeight="1" x14ac:dyDescent="0.2">
      <c r="E792" s="117" t="str">
        <f>IFERROR(_xlfn.RANK.EQ(D792,$D$18:$D$10002,0)+COUNTIF($D$18:D792,D792)-1,"")</f>
        <v/>
      </c>
    </row>
    <row r="793" spans="5:5" ht="14.25" customHeight="1" x14ac:dyDescent="0.2">
      <c r="E793" s="117" t="str">
        <f>IFERROR(_xlfn.RANK.EQ(D793,$D$18:$D$10002,0)+COUNTIF($D$18:D793,D793)-1,"")</f>
        <v/>
      </c>
    </row>
    <row r="794" spans="5:5" ht="14.25" customHeight="1" x14ac:dyDescent="0.2">
      <c r="E794" s="117" t="str">
        <f>IFERROR(_xlfn.RANK.EQ(D794,$D$18:$D$10002,0)+COUNTIF($D$18:D794,D794)-1,"")</f>
        <v/>
      </c>
    </row>
    <row r="795" spans="5:5" ht="14.25" customHeight="1" x14ac:dyDescent="0.2">
      <c r="E795" s="117" t="str">
        <f>IFERROR(_xlfn.RANK.EQ(D795,$D$18:$D$10002,0)+COUNTIF($D$18:D795,D795)-1,"")</f>
        <v/>
      </c>
    </row>
    <row r="796" spans="5:5" ht="14.25" customHeight="1" x14ac:dyDescent="0.2">
      <c r="E796" s="117" t="str">
        <f>IFERROR(_xlfn.RANK.EQ(D796,$D$18:$D$10002,0)+COUNTIF($D$18:D796,D796)-1,"")</f>
        <v/>
      </c>
    </row>
    <row r="797" spans="5:5" ht="14.25" customHeight="1" x14ac:dyDescent="0.2">
      <c r="E797" s="117" t="str">
        <f>IFERROR(_xlfn.RANK.EQ(D797,$D$18:$D$10002,0)+COUNTIF($D$18:D797,D797)-1,"")</f>
        <v/>
      </c>
    </row>
    <row r="798" spans="5:5" ht="14.25" customHeight="1" x14ac:dyDescent="0.2">
      <c r="E798" s="117" t="str">
        <f>IFERROR(_xlfn.RANK.EQ(D798,$D$18:$D$10002,0)+COUNTIF($D$18:D798,D798)-1,"")</f>
        <v/>
      </c>
    </row>
    <row r="799" spans="5:5" ht="14.25" customHeight="1" x14ac:dyDescent="0.2">
      <c r="E799" s="117" t="str">
        <f>IFERROR(_xlfn.RANK.EQ(D799,$D$18:$D$10002,0)+COUNTIF($D$18:D799,D799)-1,"")</f>
        <v/>
      </c>
    </row>
    <row r="800" spans="5:5" ht="14.25" customHeight="1" x14ac:dyDescent="0.2">
      <c r="E800" s="117" t="str">
        <f>IFERROR(_xlfn.RANK.EQ(D800,$D$18:$D$10002,0)+COUNTIF($D$18:D800,D800)-1,"")</f>
        <v/>
      </c>
    </row>
    <row r="801" spans="5:5" ht="14.25" customHeight="1" x14ac:dyDescent="0.2">
      <c r="E801" s="117" t="str">
        <f>IFERROR(_xlfn.RANK.EQ(D801,$D$18:$D$10002,0)+COUNTIF($D$18:D801,D801)-1,"")</f>
        <v/>
      </c>
    </row>
    <row r="802" spans="5:5" ht="14.25" customHeight="1" x14ac:dyDescent="0.2">
      <c r="E802" s="117" t="str">
        <f>IFERROR(_xlfn.RANK.EQ(D802,$D$18:$D$10002,0)+COUNTIF($D$18:D802,D802)-1,"")</f>
        <v/>
      </c>
    </row>
    <row r="803" spans="5:5" ht="14.25" customHeight="1" x14ac:dyDescent="0.2">
      <c r="E803" s="117" t="str">
        <f>IFERROR(_xlfn.RANK.EQ(D803,$D$18:$D$10002,0)+COUNTIF($D$18:D803,D803)-1,"")</f>
        <v/>
      </c>
    </row>
    <row r="804" spans="5:5" ht="14.25" customHeight="1" x14ac:dyDescent="0.2">
      <c r="E804" s="117" t="str">
        <f>IFERROR(_xlfn.RANK.EQ(D804,$D$18:$D$10002,0)+COUNTIF($D$18:D804,D804)-1,"")</f>
        <v/>
      </c>
    </row>
    <row r="805" spans="5:5" ht="14.25" customHeight="1" x14ac:dyDescent="0.2">
      <c r="E805" s="117" t="str">
        <f>IFERROR(_xlfn.RANK.EQ(D805,$D$18:$D$10002,0)+COUNTIF($D$18:D805,D805)-1,"")</f>
        <v/>
      </c>
    </row>
    <row r="806" spans="5:5" ht="14.25" customHeight="1" x14ac:dyDescent="0.2">
      <c r="E806" s="117" t="str">
        <f>IFERROR(_xlfn.RANK.EQ(D806,$D$18:$D$10002,0)+COUNTIF($D$18:D806,D806)-1,"")</f>
        <v/>
      </c>
    </row>
    <row r="807" spans="5:5" ht="14.25" customHeight="1" x14ac:dyDescent="0.2">
      <c r="E807" s="117" t="str">
        <f>IFERROR(_xlfn.RANK.EQ(D807,$D$18:$D$10002,0)+COUNTIF($D$18:D807,D807)-1,"")</f>
        <v/>
      </c>
    </row>
    <row r="808" spans="5:5" ht="14.25" customHeight="1" x14ac:dyDescent="0.2">
      <c r="E808" s="117" t="str">
        <f>IFERROR(_xlfn.RANK.EQ(D808,$D$18:$D$10002,0)+COUNTIF($D$18:D808,D808)-1,"")</f>
        <v/>
      </c>
    </row>
    <row r="809" spans="5:5" ht="14.25" customHeight="1" x14ac:dyDescent="0.2">
      <c r="E809" s="117" t="str">
        <f>IFERROR(_xlfn.RANK.EQ(D809,$D$18:$D$10002,0)+COUNTIF($D$18:D809,D809)-1,"")</f>
        <v/>
      </c>
    </row>
    <row r="810" spans="5:5" ht="14.25" customHeight="1" x14ac:dyDescent="0.2">
      <c r="E810" s="117" t="str">
        <f>IFERROR(_xlfn.RANK.EQ(D810,$D$18:$D$10002,0)+COUNTIF($D$18:D810,D810)-1,"")</f>
        <v/>
      </c>
    </row>
    <row r="811" spans="5:5" ht="14.25" customHeight="1" x14ac:dyDescent="0.2">
      <c r="E811" s="117" t="str">
        <f>IFERROR(_xlfn.RANK.EQ(D811,$D$18:$D$10002,0)+COUNTIF($D$18:D811,D811)-1,"")</f>
        <v/>
      </c>
    </row>
    <row r="812" spans="5:5" ht="14.25" customHeight="1" x14ac:dyDescent="0.2">
      <c r="E812" s="117" t="str">
        <f>IFERROR(_xlfn.RANK.EQ(D812,$D$18:$D$10002,0)+COUNTIF($D$18:D812,D812)-1,"")</f>
        <v/>
      </c>
    </row>
    <row r="813" spans="5:5" ht="14.25" customHeight="1" x14ac:dyDescent="0.2">
      <c r="E813" s="117" t="str">
        <f>IFERROR(_xlfn.RANK.EQ(D813,$D$18:$D$10002,0)+COUNTIF($D$18:D813,D813)-1,"")</f>
        <v/>
      </c>
    </row>
    <row r="814" spans="5:5" ht="14.25" customHeight="1" x14ac:dyDescent="0.2">
      <c r="E814" s="117" t="str">
        <f>IFERROR(_xlfn.RANK.EQ(D814,$D$18:$D$10002,0)+COUNTIF($D$18:D814,D814)-1,"")</f>
        <v/>
      </c>
    </row>
    <row r="815" spans="5:5" ht="14.25" customHeight="1" x14ac:dyDescent="0.2">
      <c r="E815" s="117" t="str">
        <f>IFERROR(_xlfn.RANK.EQ(D815,$D$18:$D$10002,0)+COUNTIF($D$18:D815,D815)-1,"")</f>
        <v/>
      </c>
    </row>
    <row r="816" spans="5:5" ht="14.25" customHeight="1" x14ac:dyDescent="0.2">
      <c r="E816" s="117" t="str">
        <f>IFERROR(_xlfn.RANK.EQ(D816,$D$18:$D$10002,0)+COUNTIF($D$18:D816,D816)-1,"")</f>
        <v/>
      </c>
    </row>
    <row r="817" spans="5:5" ht="14.25" customHeight="1" x14ac:dyDescent="0.2">
      <c r="E817" s="117" t="str">
        <f>IFERROR(_xlfn.RANK.EQ(D817,$D$18:$D$10002,0)+COUNTIF($D$18:D817,D817)-1,"")</f>
        <v/>
      </c>
    </row>
    <row r="818" spans="5:5" ht="14.25" customHeight="1" x14ac:dyDescent="0.2">
      <c r="E818" s="117" t="str">
        <f>IFERROR(_xlfn.RANK.EQ(D818,$D$18:$D$10002,0)+COUNTIF($D$18:D818,D818)-1,"")</f>
        <v/>
      </c>
    </row>
    <row r="819" spans="5:5" ht="14.25" customHeight="1" x14ac:dyDescent="0.2">
      <c r="E819" s="117" t="str">
        <f>IFERROR(_xlfn.RANK.EQ(D819,$D$18:$D$10002,0)+COUNTIF($D$18:D819,D819)-1,"")</f>
        <v/>
      </c>
    </row>
    <row r="820" spans="5:5" ht="14.25" customHeight="1" x14ac:dyDescent="0.2">
      <c r="E820" s="117" t="str">
        <f>IFERROR(_xlfn.RANK.EQ(D820,$D$18:$D$10002,0)+COUNTIF($D$18:D820,D820)-1,"")</f>
        <v/>
      </c>
    </row>
    <row r="821" spans="5:5" ht="14.25" customHeight="1" x14ac:dyDescent="0.2">
      <c r="E821" s="117" t="str">
        <f>IFERROR(_xlfn.RANK.EQ(D821,$D$18:$D$10002,0)+COUNTIF($D$18:D821,D821)-1,"")</f>
        <v/>
      </c>
    </row>
    <row r="822" spans="5:5" ht="14.25" customHeight="1" x14ac:dyDescent="0.2">
      <c r="E822" s="117" t="str">
        <f>IFERROR(_xlfn.RANK.EQ(D822,$D$18:$D$10002,0)+COUNTIF($D$18:D822,D822)-1,"")</f>
        <v/>
      </c>
    </row>
    <row r="823" spans="5:5" ht="14.25" customHeight="1" x14ac:dyDescent="0.2">
      <c r="E823" s="117" t="str">
        <f>IFERROR(_xlfn.RANK.EQ(D823,$D$18:$D$10002,0)+COUNTIF($D$18:D823,D823)-1,"")</f>
        <v/>
      </c>
    </row>
    <row r="824" spans="5:5" ht="14.25" customHeight="1" x14ac:dyDescent="0.2">
      <c r="E824" s="117" t="str">
        <f>IFERROR(_xlfn.RANK.EQ(D824,$D$18:$D$10002,0)+COUNTIF($D$18:D824,D824)-1,"")</f>
        <v/>
      </c>
    </row>
    <row r="825" spans="5:5" ht="14.25" customHeight="1" x14ac:dyDescent="0.2">
      <c r="E825" s="117" t="str">
        <f>IFERROR(_xlfn.RANK.EQ(D825,$D$18:$D$10002,0)+COUNTIF($D$18:D825,D825)-1,"")</f>
        <v/>
      </c>
    </row>
    <row r="826" spans="5:5" ht="14.25" customHeight="1" x14ac:dyDescent="0.2">
      <c r="E826" s="117" t="str">
        <f>IFERROR(_xlfn.RANK.EQ(D826,$D$18:$D$10002,0)+COUNTIF($D$18:D826,D826)-1,"")</f>
        <v/>
      </c>
    </row>
    <row r="827" spans="5:5" ht="14.25" customHeight="1" x14ac:dyDescent="0.2">
      <c r="E827" s="117" t="str">
        <f>IFERROR(_xlfn.RANK.EQ(D827,$D$18:$D$10002,0)+COUNTIF($D$18:D827,D827)-1,"")</f>
        <v/>
      </c>
    </row>
    <row r="828" spans="5:5" ht="14.25" customHeight="1" x14ac:dyDescent="0.2">
      <c r="E828" s="117" t="str">
        <f>IFERROR(_xlfn.RANK.EQ(D828,$D$18:$D$10002,0)+COUNTIF($D$18:D828,D828)-1,"")</f>
        <v/>
      </c>
    </row>
    <row r="829" spans="5:5" ht="14.25" customHeight="1" x14ac:dyDescent="0.2">
      <c r="E829" s="117" t="str">
        <f>IFERROR(_xlfn.RANK.EQ(D829,$D$18:$D$10002,0)+COUNTIF($D$18:D829,D829)-1,"")</f>
        <v/>
      </c>
    </row>
    <row r="830" spans="5:5" ht="14.25" customHeight="1" x14ac:dyDescent="0.2">
      <c r="E830" s="117" t="str">
        <f>IFERROR(_xlfn.RANK.EQ(D830,$D$18:$D$10002,0)+COUNTIF($D$18:D830,D830)-1,"")</f>
        <v/>
      </c>
    </row>
    <row r="831" spans="5:5" ht="14.25" customHeight="1" x14ac:dyDescent="0.2">
      <c r="E831" s="117" t="str">
        <f>IFERROR(_xlfn.RANK.EQ(D831,$D$18:$D$10002,0)+COUNTIF($D$18:D831,D831)-1,"")</f>
        <v/>
      </c>
    </row>
    <row r="832" spans="5:5" ht="14.25" customHeight="1" x14ac:dyDescent="0.2">
      <c r="E832" s="117" t="str">
        <f>IFERROR(_xlfn.RANK.EQ(D832,$D$18:$D$10002,0)+COUNTIF($D$18:D832,D832)-1,"")</f>
        <v/>
      </c>
    </row>
    <row r="833" spans="5:5" ht="14.25" customHeight="1" x14ac:dyDescent="0.2">
      <c r="E833" s="117" t="str">
        <f>IFERROR(_xlfn.RANK.EQ(D833,$D$18:$D$10002,0)+COUNTIF($D$18:D833,D833)-1,"")</f>
        <v/>
      </c>
    </row>
    <row r="834" spans="5:5" ht="14.25" customHeight="1" x14ac:dyDescent="0.2">
      <c r="E834" s="117" t="str">
        <f>IFERROR(_xlfn.RANK.EQ(D834,$D$18:$D$10002,0)+COUNTIF($D$18:D834,D834)-1,"")</f>
        <v/>
      </c>
    </row>
    <row r="835" spans="5:5" ht="14.25" customHeight="1" x14ac:dyDescent="0.2">
      <c r="E835" s="117" t="str">
        <f>IFERROR(_xlfn.RANK.EQ(D835,$D$18:$D$10002,0)+COUNTIF($D$18:D835,D835)-1,"")</f>
        <v/>
      </c>
    </row>
    <row r="836" spans="5:5" ht="14.25" customHeight="1" x14ac:dyDescent="0.2">
      <c r="E836" s="117" t="str">
        <f>IFERROR(_xlfn.RANK.EQ(D836,$D$18:$D$10002,0)+COUNTIF($D$18:D836,D836)-1,"")</f>
        <v/>
      </c>
    </row>
    <row r="837" spans="5:5" ht="14.25" customHeight="1" x14ac:dyDescent="0.2">
      <c r="E837" s="117" t="str">
        <f>IFERROR(_xlfn.RANK.EQ(D837,$D$18:$D$10002,0)+COUNTIF($D$18:D837,D837)-1,"")</f>
        <v/>
      </c>
    </row>
    <row r="838" spans="5:5" ht="14.25" customHeight="1" x14ac:dyDescent="0.2">
      <c r="E838" s="117" t="str">
        <f>IFERROR(_xlfn.RANK.EQ(D838,$D$18:$D$10002,0)+COUNTIF($D$18:D838,D838)-1,"")</f>
        <v/>
      </c>
    </row>
    <row r="839" spans="5:5" ht="14.25" customHeight="1" x14ac:dyDescent="0.2">
      <c r="E839" s="117" t="str">
        <f>IFERROR(_xlfn.RANK.EQ(D839,$D$18:$D$10002,0)+COUNTIF($D$18:D839,D839)-1,"")</f>
        <v/>
      </c>
    </row>
    <row r="840" spans="5:5" ht="14.25" customHeight="1" x14ac:dyDescent="0.2">
      <c r="E840" s="117" t="str">
        <f>IFERROR(_xlfn.RANK.EQ(D840,$D$18:$D$10002,0)+COUNTIF($D$18:D840,D840)-1,"")</f>
        <v/>
      </c>
    </row>
    <row r="841" spans="5:5" ht="14.25" customHeight="1" x14ac:dyDescent="0.2">
      <c r="E841" s="117" t="str">
        <f>IFERROR(_xlfn.RANK.EQ(D841,$D$18:$D$10002,0)+COUNTIF($D$18:D841,D841)-1,"")</f>
        <v/>
      </c>
    </row>
    <row r="842" spans="5:5" ht="14.25" customHeight="1" x14ac:dyDescent="0.2">
      <c r="E842" s="117" t="str">
        <f>IFERROR(_xlfn.RANK.EQ(D842,$D$18:$D$10002,0)+COUNTIF($D$18:D842,D842)-1,"")</f>
        <v/>
      </c>
    </row>
    <row r="843" spans="5:5" ht="14.25" customHeight="1" x14ac:dyDescent="0.2">
      <c r="E843" s="117" t="str">
        <f>IFERROR(_xlfn.RANK.EQ(D843,$D$18:$D$10002,0)+COUNTIF($D$18:D843,D843)-1,"")</f>
        <v/>
      </c>
    </row>
    <row r="844" spans="5:5" ht="14.25" customHeight="1" x14ac:dyDescent="0.2">
      <c r="E844" s="117" t="str">
        <f>IFERROR(_xlfn.RANK.EQ(D844,$D$18:$D$10002,0)+COUNTIF($D$18:D844,D844)-1,"")</f>
        <v/>
      </c>
    </row>
    <row r="845" spans="5:5" ht="14.25" customHeight="1" x14ac:dyDescent="0.2">
      <c r="E845" s="117" t="str">
        <f>IFERROR(_xlfn.RANK.EQ(D845,$D$18:$D$10002,0)+COUNTIF($D$18:D845,D845)-1,"")</f>
        <v/>
      </c>
    </row>
    <row r="846" spans="5:5" ht="14.25" customHeight="1" x14ac:dyDescent="0.2">
      <c r="E846" s="117" t="str">
        <f>IFERROR(_xlfn.RANK.EQ(D846,$D$18:$D$10002,0)+COUNTIF($D$18:D846,D846)-1,"")</f>
        <v/>
      </c>
    </row>
    <row r="847" spans="5:5" ht="14.25" customHeight="1" x14ac:dyDescent="0.2">
      <c r="E847" s="117" t="str">
        <f>IFERROR(_xlfn.RANK.EQ(D847,$D$18:$D$10002,0)+COUNTIF($D$18:D847,D847)-1,"")</f>
        <v/>
      </c>
    </row>
    <row r="848" spans="5:5" ht="14.25" customHeight="1" x14ac:dyDescent="0.2">
      <c r="E848" s="117" t="str">
        <f>IFERROR(_xlfn.RANK.EQ(D848,$D$18:$D$10002,0)+COUNTIF($D$18:D848,D848)-1,"")</f>
        <v/>
      </c>
    </row>
    <row r="849" spans="5:5" ht="14.25" customHeight="1" x14ac:dyDescent="0.2">
      <c r="E849" s="117" t="str">
        <f>IFERROR(_xlfn.RANK.EQ(D849,$D$18:$D$10002,0)+COUNTIF($D$18:D849,D849)-1,"")</f>
        <v/>
      </c>
    </row>
    <row r="850" spans="5:5" ht="14.25" customHeight="1" x14ac:dyDescent="0.2">
      <c r="E850" s="117" t="str">
        <f>IFERROR(_xlfn.RANK.EQ(D850,$D$18:$D$10002,0)+COUNTIF($D$18:D850,D850)-1,"")</f>
        <v/>
      </c>
    </row>
    <row r="851" spans="5:5" ht="14.25" customHeight="1" x14ac:dyDescent="0.2">
      <c r="E851" s="117" t="str">
        <f>IFERROR(_xlfn.RANK.EQ(D851,$D$18:$D$10002,0)+COUNTIF($D$18:D851,D851)-1,"")</f>
        <v/>
      </c>
    </row>
    <row r="852" spans="5:5" ht="14.25" customHeight="1" x14ac:dyDescent="0.2">
      <c r="E852" s="117" t="str">
        <f>IFERROR(_xlfn.RANK.EQ(D852,$D$18:$D$10002,0)+COUNTIF($D$18:D852,D852)-1,"")</f>
        <v/>
      </c>
    </row>
    <row r="853" spans="5:5" ht="14.25" customHeight="1" x14ac:dyDescent="0.2">
      <c r="E853" s="117" t="str">
        <f>IFERROR(_xlfn.RANK.EQ(D853,$D$18:$D$10002,0)+COUNTIF($D$18:D853,D853)-1,"")</f>
        <v/>
      </c>
    </row>
    <row r="854" spans="5:5" ht="14.25" customHeight="1" x14ac:dyDescent="0.2">
      <c r="E854" s="117" t="str">
        <f>IFERROR(_xlfn.RANK.EQ(D854,$D$18:$D$10002,0)+COUNTIF($D$18:D854,D854)-1,"")</f>
        <v/>
      </c>
    </row>
    <row r="855" spans="5:5" ht="14.25" customHeight="1" x14ac:dyDescent="0.2">
      <c r="E855" s="117" t="str">
        <f>IFERROR(_xlfn.RANK.EQ(D855,$D$18:$D$10002,0)+COUNTIF($D$18:D855,D855)-1,"")</f>
        <v/>
      </c>
    </row>
    <row r="856" spans="5:5" ht="14.25" customHeight="1" x14ac:dyDescent="0.2">
      <c r="E856" s="117" t="str">
        <f>IFERROR(_xlfn.RANK.EQ(D856,$D$18:$D$10002,0)+COUNTIF($D$18:D856,D856)-1,"")</f>
        <v/>
      </c>
    </row>
    <row r="857" spans="5:5" ht="14.25" customHeight="1" x14ac:dyDescent="0.2">
      <c r="E857" s="117" t="str">
        <f>IFERROR(_xlfn.RANK.EQ(D857,$D$18:$D$10002,0)+COUNTIF($D$18:D857,D857)-1,"")</f>
        <v/>
      </c>
    </row>
    <row r="858" spans="5:5" ht="14.25" customHeight="1" x14ac:dyDescent="0.2">
      <c r="E858" s="117" t="str">
        <f>IFERROR(_xlfn.RANK.EQ(D858,$D$18:$D$10002,0)+COUNTIF($D$18:D858,D858)-1,"")</f>
        <v/>
      </c>
    </row>
    <row r="859" spans="5:5" ht="14.25" customHeight="1" x14ac:dyDescent="0.2">
      <c r="E859" s="117" t="str">
        <f>IFERROR(_xlfn.RANK.EQ(D859,$D$18:$D$10002,0)+COUNTIF($D$18:D859,D859)-1,"")</f>
        <v/>
      </c>
    </row>
    <row r="860" spans="5:5" ht="14.25" customHeight="1" x14ac:dyDescent="0.2">
      <c r="E860" s="117" t="str">
        <f>IFERROR(_xlfn.RANK.EQ(D860,$D$18:$D$10002,0)+COUNTIF($D$18:D860,D860)-1,"")</f>
        <v/>
      </c>
    </row>
    <row r="861" spans="5:5" ht="14.25" customHeight="1" x14ac:dyDescent="0.2">
      <c r="E861" s="117" t="str">
        <f>IFERROR(_xlfn.RANK.EQ(D861,$D$18:$D$10002,0)+COUNTIF($D$18:D861,D861)-1,"")</f>
        <v/>
      </c>
    </row>
    <row r="862" spans="5:5" ht="14.25" customHeight="1" x14ac:dyDescent="0.2">
      <c r="E862" s="117" t="str">
        <f>IFERROR(_xlfn.RANK.EQ(D862,$D$18:$D$10002,0)+COUNTIF($D$18:D862,D862)-1,"")</f>
        <v/>
      </c>
    </row>
    <row r="863" spans="5:5" ht="14.25" customHeight="1" x14ac:dyDescent="0.2">
      <c r="E863" s="117" t="str">
        <f>IFERROR(_xlfn.RANK.EQ(D863,$D$18:$D$10002,0)+COUNTIF($D$18:D863,D863)-1,"")</f>
        <v/>
      </c>
    </row>
    <row r="864" spans="5:5" ht="14.25" customHeight="1" x14ac:dyDescent="0.2">
      <c r="E864" s="117" t="str">
        <f>IFERROR(_xlfn.RANK.EQ(D864,$D$18:$D$10002,0)+COUNTIF($D$18:D864,D864)-1,"")</f>
        <v/>
      </c>
    </row>
    <row r="865" spans="5:5" ht="14.25" customHeight="1" x14ac:dyDescent="0.2">
      <c r="E865" s="117" t="str">
        <f>IFERROR(_xlfn.RANK.EQ(D865,$D$18:$D$10002,0)+COUNTIF($D$18:D865,D865)-1,"")</f>
        <v/>
      </c>
    </row>
    <row r="866" spans="5:5" ht="14.25" customHeight="1" x14ac:dyDescent="0.2">
      <c r="E866" s="117" t="str">
        <f>IFERROR(_xlfn.RANK.EQ(D866,$D$18:$D$10002,0)+COUNTIF($D$18:D866,D866)-1,"")</f>
        <v/>
      </c>
    </row>
    <row r="867" spans="5:5" ht="14.25" customHeight="1" x14ac:dyDescent="0.2">
      <c r="E867" s="117" t="str">
        <f>IFERROR(_xlfn.RANK.EQ(D867,$D$18:$D$10002,0)+COUNTIF($D$18:D867,D867)-1,"")</f>
        <v/>
      </c>
    </row>
    <row r="868" spans="5:5" ht="14.25" customHeight="1" x14ac:dyDescent="0.2">
      <c r="E868" s="117" t="str">
        <f>IFERROR(_xlfn.RANK.EQ(D868,$D$18:$D$10002,0)+COUNTIF($D$18:D868,D868)-1,"")</f>
        <v/>
      </c>
    </row>
    <row r="869" spans="5:5" ht="14.25" customHeight="1" x14ac:dyDescent="0.2">
      <c r="E869" s="117" t="str">
        <f>IFERROR(_xlfn.RANK.EQ(D869,$D$18:$D$10002,0)+COUNTIF($D$18:D869,D869)-1,"")</f>
        <v/>
      </c>
    </row>
    <row r="870" spans="5:5" ht="14.25" customHeight="1" x14ac:dyDescent="0.2">
      <c r="E870" s="117" t="str">
        <f>IFERROR(_xlfn.RANK.EQ(D870,$D$18:$D$10002,0)+COUNTIF($D$18:D870,D870)-1,"")</f>
        <v/>
      </c>
    </row>
    <row r="871" spans="5:5" ht="14.25" customHeight="1" x14ac:dyDescent="0.2">
      <c r="E871" s="117" t="str">
        <f>IFERROR(_xlfn.RANK.EQ(D871,$D$18:$D$10002,0)+COUNTIF($D$18:D871,D871)-1,"")</f>
        <v/>
      </c>
    </row>
    <row r="872" spans="5:5" ht="14.25" customHeight="1" x14ac:dyDescent="0.2">
      <c r="E872" s="117" t="str">
        <f>IFERROR(_xlfn.RANK.EQ(D872,$D$18:$D$10002,0)+COUNTIF($D$18:D872,D872)-1,"")</f>
        <v/>
      </c>
    </row>
    <row r="873" spans="5:5" ht="14.25" customHeight="1" x14ac:dyDescent="0.2">
      <c r="E873" s="117" t="str">
        <f>IFERROR(_xlfn.RANK.EQ(D873,$D$18:$D$10002,0)+COUNTIF($D$18:D873,D873)-1,"")</f>
        <v/>
      </c>
    </row>
    <row r="874" spans="5:5" ht="14.25" customHeight="1" x14ac:dyDescent="0.2">
      <c r="E874" s="117" t="str">
        <f>IFERROR(_xlfn.RANK.EQ(D874,$D$18:$D$10002,0)+COUNTIF($D$18:D874,D874)-1,"")</f>
        <v/>
      </c>
    </row>
    <row r="875" spans="5:5" ht="14.25" customHeight="1" x14ac:dyDescent="0.2">
      <c r="E875" s="117" t="str">
        <f>IFERROR(_xlfn.RANK.EQ(D875,$D$18:$D$10002,0)+COUNTIF($D$18:D875,D875)-1,"")</f>
        <v/>
      </c>
    </row>
    <row r="876" spans="5:5" ht="14.25" customHeight="1" x14ac:dyDescent="0.2">
      <c r="E876" s="117" t="str">
        <f>IFERROR(_xlfn.RANK.EQ(D876,$D$18:$D$10002,0)+COUNTIF($D$18:D876,D876)-1,"")</f>
        <v/>
      </c>
    </row>
    <row r="877" spans="5:5" ht="14.25" customHeight="1" x14ac:dyDescent="0.2">
      <c r="E877" s="117" t="str">
        <f>IFERROR(_xlfn.RANK.EQ(D877,$D$18:$D$10002,0)+COUNTIF($D$18:D877,D877)-1,"")</f>
        <v/>
      </c>
    </row>
    <row r="878" spans="5:5" ht="14.25" customHeight="1" x14ac:dyDescent="0.2">
      <c r="E878" s="117" t="str">
        <f>IFERROR(_xlfn.RANK.EQ(D878,$D$18:$D$10002,0)+COUNTIF($D$18:D878,D878)-1,"")</f>
        <v/>
      </c>
    </row>
    <row r="879" spans="5:5" ht="14.25" customHeight="1" x14ac:dyDescent="0.2">
      <c r="E879" s="117" t="str">
        <f>IFERROR(_xlfn.RANK.EQ(D879,$D$18:$D$10002,0)+COUNTIF($D$18:D879,D879)-1,"")</f>
        <v/>
      </c>
    </row>
    <row r="880" spans="5:5" ht="14.25" customHeight="1" x14ac:dyDescent="0.2">
      <c r="E880" s="117" t="str">
        <f>IFERROR(_xlfn.RANK.EQ(D880,$D$18:$D$10002,0)+COUNTIF($D$18:D880,D880)-1,"")</f>
        <v/>
      </c>
    </row>
    <row r="881" spans="5:5" ht="14.25" customHeight="1" x14ac:dyDescent="0.2">
      <c r="E881" s="117" t="str">
        <f>IFERROR(_xlfn.RANK.EQ(D881,$D$18:$D$10002,0)+COUNTIF($D$18:D881,D881)-1,"")</f>
        <v/>
      </c>
    </row>
    <row r="882" spans="5:5" ht="14.25" customHeight="1" x14ac:dyDescent="0.2">
      <c r="E882" s="117" t="str">
        <f>IFERROR(_xlfn.RANK.EQ(D882,$D$18:$D$10002,0)+COUNTIF($D$18:D882,D882)-1,"")</f>
        <v/>
      </c>
    </row>
    <row r="883" spans="5:5" ht="14.25" customHeight="1" x14ac:dyDescent="0.2">
      <c r="E883" s="117" t="str">
        <f>IFERROR(_xlfn.RANK.EQ(D883,$D$18:$D$10002,0)+COUNTIF($D$18:D883,D883)-1,"")</f>
        <v/>
      </c>
    </row>
    <row r="884" spans="5:5" ht="14.25" customHeight="1" x14ac:dyDescent="0.2">
      <c r="E884" s="117" t="str">
        <f>IFERROR(_xlfn.RANK.EQ(D884,$D$18:$D$10002,0)+COUNTIF($D$18:D884,D884)-1,"")</f>
        <v/>
      </c>
    </row>
    <row r="885" spans="5:5" ht="14.25" customHeight="1" x14ac:dyDescent="0.2">
      <c r="E885" s="117" t="str">
        <f>IFERROR(_xlfn.RANK.EQ(D885,$D$18:$D$10002,0)+COUNTIF($D$18:D885,D885)-1,"")</f>
        <v/>
      </c>
    </row>
    <row r="886" spans="5:5" ht="14.25" customHeight="1" x14ac:dyDescent="0.2">
      <c r="E886" s="117" t="str">
        <f>IFERROR(_xlfn.RANK.EQ(D886,$D$18:$D$10002,0)+COUNTIF($D$18:D886,D886)-1,"")</f>
        <v/>
      </c>
    </row>
    <row r="887" spans="5:5" ht="14.25" customHeight="1" x14ac:dyDescent="0.2">
      <c r="E887" s="117" t="str">
        <f>IFERROR(_xlfn.RANK.EQ(D887,$D$18:$D$10002,0)+COUNTIF($D$18:D887,D887)-1,"")</f>
        <v/>
      </c>
    </row>
    <row r="888" spans="5:5" ht="14.25" customHeight="1" x14ac:dyDescent="0.2">
      <c r="E888" s="117" t="str">
        <f>IFERROR(_xlfn.RANK.EQ(D888,$D$18:$D$10002,0)+COUNTIF($D$18:D888,D888)-1,"")</f>
        <v/>
      </c>
    </row>
    <row r="889" spans="5:5" ht="14.25" customHeight="1" x14ac:dyDescent="0.2">
      <c r="E889" s="117" t="str">
        <f>IFERROR(_xlfn.RANK.EQ(D889,$D$18:$D$10002,0)+COUNTIF($D$18:D889,D889)-1,"")</f>
        <v/>
      </c>
    </row>
    <row r="890" spans="5:5" ht="14.25" customHeight="1" x14ac:dyDescent="0.2">
      <c r="E890" s="117" t="str">
        <f>IFERROR(_xlfn.RANK.EQ(D890,$D$18:$D$10002,0)+COUNTIF($D$18:D890,D890)-1,"")</f>
        <v/>
      </c>
    </row>
    <row r="891" spans="5:5" ht="14.25" customHeight="1" x14ac:dyDescent="0.2">
      <c r="E891" s="117" t="str">
        <f>IFERROR(_xlfn.RANK.EQ(D891,$D$18:$D$10002,0)+COUNTIF($D$18:D891,D891)-1,"")</f>
        <v/>
      </c>
    </row>
    <row r="892" spans="5:5" ht="14.25" customHeight="1" x14ac:dyDescent="0.2">
      <c r="E892" s="117" t="str">
        <f>IFERROR(_xlfn.RANK.EQ(D892,$D$18:$D$10002,0)+COUNTIF($D$18:D892,D892)-1,"")</f>
        <v/>
      </c>
    </row>
    <row r="893" spans="5:5" ht="14.25" customHeight="1" x14ac:dyDescent="0.2">
      <c r="E893" s="117" t="str">
        <f>IFERROR(_xlfn.RANK.EQ(D893,$D$18:$D$10002,0)+COUNTIF($D$18:D893,D893)-1,"")</f>
        <v/>
      </c>
    </row>
    <row r="894" spans="5:5" ht="14.25" customHeight="1" x14ac:dyDescent="0.2">
      <c r="E894" s="117" t="str">
        <f>IFERROR(_xlfn.RANK.EQ(D894,$D$18:$D$10002,0)+COUNTIF($D$18:D894,D894)-1,"")</f>
        <v/>
      </c>
    </row>
    <row r="895" spans="5:5" ht="14.25" customHeight="1" x14ac:dyDescent="0.2">
      <c r="E895" s="117" t="str">
        <f>IFERROR(_xlfn.RANK.EQ(D895,$D$18:$D$10002,0)+COUNTIF($D$18:D895,D895)-1,"")</f>
        <v/>
      </c>
    </row>
    <row r="896" spans="5:5" ht="14.25" customHeight="1" x14ac:dyDescent="0.2">
      <c r="E896" s="117" t="str">
        <f>IFERROR(_xlfn.RANK.EQ(D896,$D$18:$D$10002,0)+COUNTIF($D$18:D896,D896)-1,"")</f>
        <v/>
      </c>
    </row>
    <row r="897" spans="5:5" ht="14.25" customHeight="1" x14ac:dyDescent="0.2">
      <c r="E897" s="117" t="str">
        <f>IFERROR(_xlfn.RANK.EQ(D897,$D$18:$D$10002,0)+COUNTIF($D$18:D897,D897)-1,"")</f>
        <v/>
      </c>
    </row>
    <row r="898" spans="5:5" ht="14.25" customHeight="1" x14ac:dyDescent="0.2">
      <c r="E898" s="117" t="str">
        <f>IFERROR(_xlfn.RANK.EQ(D898,$D$18:$D$10002,0)+COUNTIF($D$18:D898,D898)-1,"")</f>
        <v/>
      </c>
    </row>
    <row r="899" spans="5:5" ht="14.25" customHeight="1" x14ac:dyDescent="0.2">
      <c r="E899" s="117" t="str">
        <f>IFERROR(_xlfn.RANK.EQ(D899,$D$18:$D$10002,0)+COUNTIF($D$18:D899,D899)-1,"")</f>
        <v/>
      </c>
    </row>
    <row r="900" spans="5:5" ht="14.25" customHeight="1" x14ac:dyDescent="0.2">
      <c r="E900" s="117" t="str">
        <f>IFERROR(_xlfn.RANK.EQ(D900,$D$18:$D$10002,0)+COUNTIF($D$18:D900,D900)-1,"")</f>
        <v/>
      </c>
    </row>
    <row r="901" spans="5:5" ht="14.25" customHeight="1" x14ac:dyDescent="0.2">
      <c r="E901" s="117" t="str">
        <f>IFERROR(_xlfn.RANK.EQ(D901,$D$18:$D$10002,0)+COUNTIF($D$18:D901,D901)-1,"")</f>
        <v/>
      </c>
    </row>
    <row r="902" spans="5:5" ht="14.25" customHeight="1" x14ac:dyDescent="0.2">
      <c r="E902" s="117" t="str">
        <f>IFERROR(_xlfn.RANK.EQ(D902,$D$18:$D$10002,0)+COUNTIF($D$18:D902,D902)-1,"")</f>
        <v/>
      </c>
    </row>
    <row r="903" spans="5:5" ht="14.25" customHeight="1" x14ac:dyDescent="0.2">
      <c r="E903" s="117" t="str">
        <f>IFERROR(_xlfn.RANK.EQ(D903,$D$18:$D$10002,0)+COUNTIF($D$18:D903,D903)-1,"")</f>
        <v/>
      </c>
    </row>
    <row r="904" spans="5:5" ht="14.25" customHeight="1" x14ac:dyDescent="0.2">
      <c r="E904" s="117" t="str">
        <f>IFERROR(_xlfn.RANK.EQ(D904,$D$18:$D$10002,0)+COUNTIF($D$18:D904,D904)-1,"")</f>
        <v/>
      </c>
    </row>
    <row r="905" spans="5:5" ht="14.25" customHeight="1" x14ac:dyDescent="0.2">
      <c r="E905" s="117" t="str">
        <f>IFERROR(_xlfn.RANK.EQ(D905,$D$18:$D$10002,0)+COUNTIF($D$18:D905,D905)-1,"")</f>
        <v/>
      </c>
    </row>
    <row r="906" spans="5:5" ht="14.25" customHeight="1" x14ac:dyDescent="0.2">
      <c r="E906" s="117" t="str">
        <f>IFERROR(_xlfn.RANK.EQ(D906,$D$18:$D$10002,0)+COUNTIF($D$18:D906,D906)-1,"")</f>
        <v/>
      </c>
    </row>
    <row r="907" spans="5:5" ht="14.25" customHeight="1" x14ac:dyDescent="0.2">
      <c r="E907" s="117" t="str">
        <f>IFERROR(_xlfn.RANK.EQ(D907,$D$18:$D$10002,0)+COUNTIF($D$18:D907,D907)-1,"")</f>
        <v/>
      </c>
    </row>
    <row r="908" spans="5:5" ht="14.25" customHeight="1" x14ac:dyDescent="0.2">
      <c r="E908" s="117" t="str">
        <f>IFERROR(_xlfn.RANK.EQ(D908,$D$18:$D$10002,0)+COUNTIF($D$18:D908,D908)-1,"")</f>
        <v/>
      </c>
    </row>
    <row r="909" spans="5:5" ht="14.25" customHeight="1" x14ac:dyDescent="0.2">
      <c r="E909" s="117" t="str">
        <f>IFERROR(_xlfn.RANK.EQ(D909,$D$18:$D$10002,0)+COUNTIF($D$18:D909,D909)-1,"")</f>
        <v/>
      </c>
    </row>
    <row r="910" spans="5:5" ht="14.25" customHeight="1" x14ac:dyDescent="0.2">
      <c r="E910" s="117" t="str">
        <f>IFERROR(_xlfn.RANK.EQ(D910,$D$18:$D$10002,0)+COUNTIF($D$18:D910,D910)-1,"")</f>
        <v/>
      </c>
    </row>
    <row r="911" spans="5:5" ht="14.25" customHeight="1" x14ac:dyDescent="0.2">
      <c r="E911" s="117" t="str">
        <f>IFERROR(_xlfn.RANK.EQ(D911,$D$18:$D$10002,0)+COUNTIF($D$18:D911,D911)-1,"")</f>
        <v/>
      </c>
    </row>
    <row r="912" spans="5:5" ht="14.25" customHeight="1" x14ac:dyDescent="0.2">
      <c r="E912" s="117" t="str">
        <f>IFERROR(_xlfn.RANK.EQ(D912,$D$18:$D$10002,0)+COUNTIF($D$18:D912,D912)-1,"")</f>
        <v/>
      </c>
    </row>
    <row r="913" spans="5:5" ht="14.25" customHeight="1" x14ac:dyDescent="0.2">
      <c r="E913" s="117" t="str">
        <f>IFERROR(_xlfn.RANK.EQ(D913,$D$18:$D$10002,0)+COUNTIF($D$18:D913,D913)-1,"")</f>
        <v/>
      </c>
    </row>
    <row r="914" spans="5:5" ht="14.25" customHeight="1" x14ac:dyDescent="0.2">
      <c r="E914" s="117" t="str">
        <f>IFERROR(_xlfn.RANK.EQ(D914,$D$18:$D$10002,0)+COUNTIF($D$18:D914,D914)-1,"")</f>
        <v/>
      </c>
    </row>
    <row r="915" spans="5:5" ht="14.25" customHeight="1" x14ac:dyDescent="0.2">
      <c r="E915" s="117" t="str">
        <f>IFERROR(_xlfn.RANK.EQ(D915,$D$18:$D$10002,0)+COUNTIF($D$18:D915,D915)-1,"")</f>
        <v/>
      </c>
    </row>
    <row r="916" spans="5:5" ht="14.25" customHeight="1" x14ac:dyDescent="0.2">
      <c r="E916" s="117" t="str">
        <f>IFERROR(_xlfn.RANK.EQ(D916,$D$18:$D$10002,0)+COUNTIF($D$18:D916,D916)-1,"")</f>
        <v/>
      </c>
    </row>
    <row r="917" spans="5:5" ht="14.25" customHeight="1" x14ac:dyDescent="0.2">
      <c r="E917" s="117" t="str">
        <f>IFERROR(_xlfn.RANK.EQ(D917,$D$18:$D$10002,0)+COUNTIF($D$18:D917,D917)-1,"")</f>
        <v/>
      </c>
    </row>
    <row r="918" spans="5:5" ht="14.25" customHeight="1" x14ac:dyDescent="0.2">
      <c r="E918" s="117" t="str">
        <f>IFERROR(_xlfn.RANK.EQ(D918,$D$18:$D$10002,0)+COUNTIF($D$18:D918,D918)-1,"")</f>
        <v/>
      </c>
    </row>
    <row r="919" spans="5:5" ht="14.25" customHeight="1" x14ac:dyDescent="0.2">
      <c r="E919" s="117" t="str">
        <f>IFERROR(_xlfn.RANK.EQ(D919,$D$18:$D$10002,0)+COUNTIF($D$18:D919,D919)-1,"")</f>
        <v/>
      </c>
    </row>
    <row r="920" spans="5:5" ht="14.25" customHeight="1" x14ac:dyDescent="0.2">
      <c r="E920" s="117" t="str">
        <f>IFERROR(_xlfn.RANK.EQ(D920,$D$18:$D$10002,0)+COUNTIF($D$18:D920,D920)-1,"")</f>
        <v/>
      </c>
    </row>
    <row r="921" spans="5:5" ht="14.25" customHeight="1" x14ac:dyDescent="0.2">
      <c r="E921" s="117" t="str">
        <f>IFERROR(_xlfn.RANK.EQ(D921,$D$18:$D$10002,0)+COUNTIF($D$18:D921,D921)-1,"")</f>
        <v/>
      </c>
    </row>
    <row r="922" spans="5:5" ht="14.25" customHeight="1" x14ac:dyDescent="0.2">
      <c r="E922" s="117" t="str">
        <f>IFERROR(_xlfn.RANK.EQ(D922,$D$18:$D$10002,0)+COUNTIF($D$18:D922,D922)-1,"")</f>
        <v/>
      </c>
    </row>
    <row r="923" spans="5:5" ht="14.25" customHeight="1" x14ac:dyDescent="0.2">
      <c r="E923" s="117" t="str">
        <f>IFERROR(_xlfn.RANK.EQ(D923,$D$18:$D$10002,0)+COUNTIF($D$18:D923,D923)-1,"")</f>
        <v/>
      </c>
    </row>
    <row r="924" spans="5:5" ht="14.25" customHeight="1" x14ac:dyDescent="0.2">
      <c r="E924" s="117" t="str">
        <f>IFERROR(_xlfn.RANK.EQ(D924,$D$18:$D$10002,0)+COUNTIF($D$18:D924,D924)-1,"")</f>
        <v/>
      </c>
    </row>
    <row r="925" spans="5:5" ht="14.25" customHeight="1" x14ac:dyDescent="0.2">
      <c r="E925" s="117" t="str">
        <f>IFERROR(_xlfn.RANK.EQ(D925,$D$18:$D$10002,0)+COUNTIF($D$18:D925,D925)-1,"")</f>
        <v/>
      </c>
    </row>
    <row r="926" spans="5:5" ht="14.25" customHeight="1" x14ac:dyDescent="0.2">
      <c r="E926" s="117" t="str">
        <f>IFERROR(_xlfn.RANK.EQ(D926,$D$18:$D$10002,0)+COUNTIF($D$18:D926,D926)-1,"")</f>
        <v/>
      </c>
    </row>
    <row r="927" spans="5:5" ht="14.25" customHeight="1" x14ac:dyDescent="0.2">
      <c r="E927" s="117" t="str">
        <f>IFERROR(_xlfn.RANK.EQ(D927,$D$18:$D$10002,0)+COUNTIF($D$18:D927,D927)-1,"")</f>
        <v/>
      </c>
    </row>
    <row r="928" spans="5:5" ht="14.25" customHeight="1" x14ac:dyDescent="0.2">
      <c r="E928" s="117" t="str">
        <f>IFERROR(_xlfn.RANK.EQ(D928,$D$18:$D$10002,0)+COUNTIF($D$18:D928,D928)-1,"")</f>
        <v/>
      </c>
    </row>
    <row r="929" spans="5:5" ht="14.25" customHeight="1" x14ac:dyDescent="0.2">
      <c r="E929" s="117" t="str">
        <f>IFERROR(_xlfn.RANK.EQ(D929,$D$18:$D$10002,0)+COUNTIF($D$18:D929,D929)-1,"")</f>
        <v/>
      </c>
    </row>
    <row r="930" spans="5:5" ht="14.25" customHeight="1" x14ac:dyDescent="0.2">
      <c r="E930" s="117" t="str">
        <f>IFERROR(_xlfn.RANK.EQ(D930,$D$18:$D$10002,0)+COUNTIF($D$18:D930,D930)-1,"")</f>
        <v/>
      </c>
    </row>
    <row r="931" spans="5:5" ht="14.25" customHeight="1" x14ac:dyDescent="0.2">
      <c r="E931" s="117" t="str">
        <f>IFERROR(_xlfn.RANK.EQ(D931,$D$18:$D$10002,0)+COUNTIF($D$18:D931,D931)-1,"")</f>
        <v/>
      </c>
    </row>
    <row r="932" spans="5:5" ht="14.25" customHeight="1" x14ac:dyDescent="0.2">
      <c r="E932" s="117" t="str">
        <f>IFERROR(_xlfn.RANK.EQ(D932,$D$18:$D$10002,0)+COUNTIF($D$18:D932,D932)-1,"")</f>
        <v/>
      </c>
    </row>
    <row r="933" spans="5:5" ht="14.25" customHeight="1" x14ac:dyDescent="0.2">
      <c r="E933" s="117" t="str">
        <f>IFERROR(_xlfn.RANK.EQ(D933,$D$18:$D$10002,0)+COUNTIF($D$18:D933,D933)-1,"")</f>
        <v/>
      </c>
    </row>
    <row r="934" spans="5:5" ht="14.25" customHeight="1" x14ac:dyDescent="0.2">
      <c r="E934" s="117" t="str">
        <f>IFERROR(_xlfn.RANK.EQ(D934,$D$18:$D$10002,0)+COUNTIF($D$18:D934,D934)-1,"")</f>
        <v/>
      </c>
    </row>
    <row r="935" spans="5:5" ht="14.25" customHeight="1" x14ac:dyDescent="0.2">
      <c r="E935" s="117" t="str">
        <f>IFERROR(_xlfn.RANK.EQ(D935,$D$18:$D$10002,0)+COUNTIF($D$18:D935,D935)-1,"")</f>
        <v/>
      </c>
    </row>
    <row r="936" spans="5:5" ht="14.25" customHeight="1" x14ac:dyDescent="0.2">
      <c r="E936" s="117" t="str">
        <f>IFERROR(_xlfn.RANK.EQ(D936,$D$18:$D$10002,0)+COUNTIF($D$18:D936,D936)-1,"")</f>
        <v/>
      </c>
    </row>
    <row r="937" spans="5:5" ht="14.25" customHeight="1" x14ac:dyDescent="0.2">
      <c r="E937" s="117" t="str">
        <f>IFERROR(_xlfn.RANK.EQ(D937,$D$18:$D$10002,0)+COUNTIF($D$18:D937,D937)-1,"")</f>
        <v/>
      </c>
    </row>
    <row r="938" spans="5:5" ht="14.25" customHeight="1" x14ac:dyDescent="0.2">
      <c r="E938" s="117" t="str">
        <f>IFERROR(_xlfn.RANK.EQ(D938,$D$18:$D$10002,0)+COUNTIF($D$18:D938,D938)-1,"")</f>
        <v/>
      </c>
    </row>
    <row r="939" spans="5:5" ht="14.25" customHeight="1" x14ac:dyDescent="0.2">
      <c r="E939" s="117" t="str">
        <f>IFERROR(_xlfn.RANK.EQ(D939,$D$18:$D$10002,0)+COUNTIF($D$18:D939,D939)-1,"")</f>
        <v/>
      </c>
    </row>
    <row r="940" spans="5:5" ht="14.25" customHeight="1" x14ac:dyDescent="0.2">
      <c r="E940" s="117" t="str">
        <f>IFERROR(_xlfn.RANK.EQ(D940,$D$18:$D$10002,0)+COUNTIF($D$18:D940,D940)-1,"")</f>
        <v/>
      </c>
    </row>
    <row r="941" spans="5:5" ht="14.25" customHeight="1" x14ac:dyDescent="0.2">
      <c r="E941" s="117" t="str">
        <f>IFERROR(_xlfn.RANK.EQ(D941,$D$18:$D$10002,0)+COUNTIF($D$18:D941,D941)-1,"")</f>
        <v/>
      </c>
    </row>
    <row r="942" spans="5:5" ht="14.25" customHeight="1" x14ac:dyDescent="0.2">
      <c r="E942" s="117" t="str">
        <f>IFERROR(_xlfn.RANK.EQ(D942,$D$18:$D$10002,0)+COUNTIF($D$18:D942,D942)-1,"")</f>
        <v/>
      </c>
    </row>
    <row r="943" spans="5:5" ht="14.25" customHeight="1" x14ac:dyDescent="0.2">
      <c r="E943" s="117" t="str">
        <f>IFERROR(_xlfn.RANK.EQ(D943,$D$18:$D$10002,0)+COUNTIF($D$18:D943,D943)-1,"")</f>
        <v/>
      </c>
    </row>
    <row r="944" spans="5:5" ht="14.25" customHeight="1" x14ac:dyDescent="0.2">
      <c r="E944" s="117" t="str">
        <f>IFERROR(_xlfn.RANK.EQ(D944,$D$18:$D$10002,0)+COUNTIF($D$18:D944,D944)-1,"")</f>
        <v/>
      </c>
    </row>
    <row r="945" spans="5:5" ht="14.25" customHeight="1" x14ac:dyDescent="0.2">
      <c r="E945" s="117" t="str">
        <f>IFERROR(_xlfn.RANK.EQ(D945,$D$18:$D$10002,0)+COUNTIF($D$18:D945,D945)-1,"")</f>
        <v/>
      </c>
    </row>
    <row r="946" spans="5:5" ht="14.25" customHeight="1" x14ac:dyDescent="0.2">
      <c r="E946" s="117" t="str">
        <f>IFERROR(_xlfn.RANK.EQ(D946,$D$18:$D$10002,0)+COUNTIF($D$18:D946,D946)-1,"")</f>
        <v/>
      </c>
    </row>
    <row r="947" spans="5:5" ht="14.25" customHeight="1" x14ac:dyDescent="0.2">
      <c r="E947" s="117" t="str">
        <f>IFERROR(_xlfn.RANK.EQ(D947,$D$18:$D$10002,0)+COUNTIF($D$18:D947,D947)-1,"")</f>
        <v/>
      </c>
    </row>
    <row r="948" spans="5:5" ht="14.25" customHeight="1" x14ac:dyDescent="0.2">
      <c r="E948" s="117" t="str">
        <f>IFERROR(_xlfn.RANK.EQ(D948,$D$18:$D$10002,0)+COUNTIF($D$18:D948,D948)-1,"")</f>
        <v/>
      </c>
    </row>
    <row r="949" spans="5:5" ht="14.25" customHeight="1" x14ac:dyDescent="0.2">
      <c r="E949" s="117" t="str">
        <f>IFERROR(_xlfn.RANK.EQ(D949,$D$18:$D$10002,0)+COUNTIF($D$18:D949,D949)-1,"")</f>
        <v/>
      </c>
    </row>
    <row r="950" spans="5:5" ht="14.25" customHeight="1" x14ac:dyDescent="0.2">
      <c r="E950" s="117" t="str">
        <f>IFERROR(_xlfn.RANK.EQ(D950,$D$18:$D$10002,0)+COUNTIF($D$18:D950,D950)-1,"")</f>
        <v/>
      </c>
    </row>
    <row r="951" spans="5:5" ht="14.25" customHeight="1" x14ac:dyDescent="0.2">
      <c r="E951" s="117" t="str">
        <f>IFERROR(_xlfn.RANK.EQ(D951,$D$18:$D$10002,0)+COUNTIF($D$18:D951,D951)-1,"")</f>
        <v/>
      </c>
    </row>
    <row r="952" spans="5:5" ht="14.25" customHeight="1" x14ac:dyDescent="0.2">
      <c r="E952" s="117" t="str">
        <f>IFERROR(_xlfn.RANK.EQ(D952,$D$18:$D$10002,0)+COUNTIF($D$18:D952,D952)-1,"")</f>
        <v/>
      </c>
    </row>
    <row r="953" spans="5:5" ht="14.25" customHeight="1" x14ac:dyDescent="0.2">
      <c r="E953" s="117" t="str">
        <f>IFERROR(_xlfn.RANK.EQ(D953,$D$18:$D$10002,0)+COUNTIF($D$18:D953,D953)-1,"")</f>
        <v/>
      </c>
    </row>
    <row r="954" spans="5:5" ht="14.25" customHeight="1" x14ac:dyDescent="0.2">
      <c r="E954" s="117" t="str">
        <f>IFERROR(_xlfn.RANK.EQ(D954,$D$18:$D$10002,0)+COUNTIF($D$18:D954,D954)-1,"")</f>
        <v/>
      </c>
    </row>
    <row r="955" spans="5:5" ht="14.25" customHeight="1" x14ac:dyDescent="0.2">
      <c r="E955" s="117" t="str">
        <f>IFERROR(_xlfn.RANK.EQ(D955,$D$18:$D$10002,0)+COUNTIF($D$18:D955,D955)-1,"")</f>
        <v/>
      </c>
    </row>
    <row r="956" spans="5:5" ht="14.25" customHeight="1" x14ac:dyDescent="0.2">
      <c r="E956" s="117" t="str">
        <f>IFERROR(_xlfn.RANK.EQ(D956,$D$18:$D$10002,0)+COUNTIF($D$18:D956,D956)-1,"")</f>
        <v/>
      </c>
    </row>
    <row r="957" spans="5:5" ht="14.25" customHeight="1" x14ac:dyDescent="0.2">
      <c r="E957" s="117" t="str">
        <f>IFERROR(_xlfn.RANK.EQ(D957,$D$18:$D$10002,0)+COUNTIF($D$18:D957,D957)-1,"")</f>
        <v/>
      </c>
    </row>
    <row r="958" spans="5:5" ht="14.25" customHeight="1" x14ac:dyDescent="0.2">
      <c r="E958" s="117" t="str">
        <f>IFERROR(_xlfn.RANK.EQ(D958,$D$18:$D$10002,0)+COUNTIF($D$18:D958,D958)-1,"")</f>
        <v/>
      </c>
    </row>
    <row r="959" spans="5:5" ht="14.25" customHeight="1" x14ac:dyDescent="0.2">
      <c r="E959" s="117" t="str">
        <f>IFERROR(_xlfn.RANK.EQ(D959,$D$18:$D$10002,0)+COUNTIF($D$18:D959,D959)-1,"")</f>
        <v/>
      </c>
    </row>
    <row r="960" spans="5:5" ht="14.25" customHeight="1" x14ac:dyDescent="0.2">
      <c r="E960" s="117" t="str">
        <f>IFERROR(_xlfn.RANK.EQ(D960,$D$18:$D$10002,0)+COUNTIF($D$18:D960,D960)-1,"")</f>
        <v/>
      </c>
    </row>
    <row r="961" spans="5:5" ht="14.25" customHeight="1" x14ac:dyDescent="0.2">
      <c r="E961" s="117" t="str">
        <f>IFERROR(_xlfn.RANK.EQ(D961,$D$18:$D$10002,0)+COUNTIF($D$18:D961,D961)-1,"")</f>
        <v/>
      </c>
    </row>
    <row r="962" spans="5:5" ht="14.25" customHeight="1" x14ac:dyDescent="0.2">
      <c r="E962" s="117" t="str">
        <f>IFERROR(_xlfn.RANK.EQ(D962,$D$18:$D$10002,0)+COUNTIF($D$18:D962,D962)-1,"")</f>
        <v/>
      </c>
    </row>
    <row r="963" spans="5:5" ht="14.25" customHeight="1" x14ac:dyDescent="0.2">
      <c r="E963" s="117" t="str">
        <f>IFERROR(_xlfn.RANK.EQ(D963,$D$18:$D$10002,0)+COUNTIF($D$18:D963,D963)-1,"")</f>
        <v/>
      </c>
    </row>
    <row r="964" spans="5:5" ht="14.25" customHeight="1" x14ac:dyDescent="0.2">
      <c r="E964" s="117" t="str">
        <f>IFERROR(_xlfn.RANK.EQ(D964,$D$18:$D$10002,0)+COUNTIF($D$18:D964,D964)-1,"")</f>
        <v/>
      </c>
    </row>
    <row r="965" spans="5:5" ht="14.25" customHeight="1" x14ac:dyDescent="0.2">
      <c r="E965" s="117" t="str">
        <f>IFERROR(_xlfn.RANK.EQ(D965,$D$18:$D$10002,0)+COUNTIF($D$18:D965,D965)-1,"")</f>
        <v/>
      </c>
    </row>
    <row r="966" spans="5:5" ht="14.25" customHeight="1" x14ac:dyDescent="0.2">
      <c r="E966" s="117" t="str">
        <f>IFERROR(_xlfn.RANK.EQ(D966,$D$18:$D$10002,0)+COUNTIF($D$18:D966,D966)-1,"")</f>
        <v/>
      </c>
    </row>
    <row r="967" spans="5:5" ht="14.25" customHeight="1" x14ac:dyDescent="0.2">
      <c r="E967" s="117" t="str">
        <f>IFERROR(_xlfn.RANK.EQ(D967,$D$18:$D$10002,0)+COUNTIF($D$18:D967,D967)-1,"")</f>
        <v/>
      </c>
    </row>
    <row r="968" spans="5:5" ht="14.25" customHeight="1" x14ac:dyDescent="0.2">
      <c r="E968" s="117" t="str">
        <f>IFERROR(_xlfn.RANK.EQ(D968,$D$18:$D$10002,0)+COUNTIF($D$18:D968,D968)-1,"")</f>
        <v/>
      </c>
    </row>
    <row r="969" spans="5:5" ht="14.25" customHeight="1" x14ac:dyDescent="0.2">
      <c r="E969" s="117" t="str">
        <f>IFERROR(_xlfn.RANK.EQ(D969,$D$18:$D$10002,0)+COUNTIF($D$18:D969,D969)-1,"")</f>
        <v/>
      </c>
    </row>
    <row r="970" spans="5:5" ht="14.25" customHeight="1" x14ac:dyDescent="0.2">
      <c r="E970" s="117" t="str">
        <f>IFERROR(_xlfn.RANK.EQ(D970,$D$18:$D$10002,0)+COUNTIF($D$18:D970,D970)-1,"")</f>
        <v/>
      </c>
    </row>
    <row r="971" spans="5:5" ht="14.25" customHeight="1" x14ac:dyDescent="0.2">
      <c r="E971" s="117" t="str">
        <f>IFERROR(_xlfn.RANK.EQ(D971,$D$18:$D$10002,0)+COUNTIF($D$18:D971,D971)-1,"")</f>
        <v/>
      </c>
    </row>
    <row r="972" spans="5:5" ht="14.25" customHeight="1" x14ac:dyDescent="0.2">
      <c r="E972" s="117" t="str">
        <f>IFERROR(_xlfn.RANK.EQ(D972,$D$18:$D$10002,0)+COUNTIF($D$18:D972,D972)-1,"")</f>
        <v/>
      </c>
    </row>
    <row r="973" spans="5:5" ht="14.25" customHeight="1" x14ac:dyDescent="0.2">
      <c r="E973" s="117" t="str">
        <f>IFERROR(_xlfn.RANK.EQ(D973,$D$18:$D$10002,0)+COUNTIF($D$18:D973,D973)-1,"")</f>
        <v/>
      </c>
    </row>
    <row r="974" spans="5:5" ht="14.25" customHeight="1" x14ac:dyDescent="0.2">
      <c r="E974" s="117" t="str">
        <f>IFERROR(_xlfn.RANK.EQ(D974,$D$18:$D$10002,0)+COUNTIF($D$18:D974,D974)-1,"")</f>
        <v/>
      </c>
    </row>
    <row r="975" spans="5:5" ht="14.25" customHeight="1" x14ac:dyDescent="0.2">
      <c r="E975" s="117" t="str">
        <f>IFERROR(_xlfn.RANK.EQ(D975,$D$18:$D$10002,0)+COUNTIF($D$18:D975,D975)-1,"")</f>
        <v/>
      </c>
    </row>
    <row r="976" spans="5:5" ht="14.25" customHeight="1" x14ac:dyDescent="0.2">
      <c r="E976" s="117" t="str">
        <f>IFERROR(_xlfn.RANK.EQ(D976,$D$18:$D$10002,0)+COUNTIF($D$18:D976,D976)-1,"")</f>
        <v/>
      </c>
    </row>
    <row r="977" spans="5:5" ht="14.25" customHeight="1" x14ac:dyDescent="0.2">
      <c r="E977" s="117" t="str">
        <f>IFERROR(_xlfn.RANK.EQ(D977,$D$18:$D$10002,0)+COUNTIF($D$18:D977,D977)-1,"")</f>
        <v/>
      </c>
    </row>
    <row r="978" spans="5:5" ht="14.25" customHeight="1" x14ac:dyDescent="0.2">
      <c r="E978" s="117" t="str">
        <f>IFERROR(_xlfn.RANK.EQ(D978,$D$18:$D$10002,0)+COUNTIF($D$18:D978,D978)-1,"")</f>
        <v/>
      </c>
    </row>
    <row r="979" spans="5:5" ht="14.25" customHeight="1" x14ac:dyDescent="0.2">
      <c r="E979" s="117" t="str">
        <f>IFERROR(_xlfn.RANK.EQ(D979,$D$18:$D$10002,0)+COUNTIF($D$18:D979,D979)-1,"")</f>
        <v/>
      </c>
    </row>
    <row r="980" spans="5:5" ht="14.25" customHeight="1" x14ac:dyDescent="0.2">
      <c r="E980" s="117" t="str">
        <f>IFERROR(_xlfn.RANK.EQ(D980,$D$18:$D$10002,0)+COUNTIF($D$18:D980,D980)-1,"")</f>
        <v/>
      </c>
    </row>
    <row r="981" spans="5:5" ht="14.25" customHeight="1" x14ac:dyDescent="0.2">
      <c r="E981" s="117" t="str">
        <f>IFERROR(_xlfn.RANK.EQ(D981,$D$18:$D$10002,0)+COUNTIF($D$18:D981,D981)-1,"")</f>
        <v/>
      </c>
    </row>
    <row r="982" spans="5:5" ht="14.25" customHeight="1" x14ac:dyDescent="0.2">
      <c r="E982" s="117" t="str">
        <f>IFERROR(_xlfn.RANK.EQ(D982,$D$18:$D$10002,0)+COUNTIF($D$18:D982,D982)-1,"")</f>
        <v/>
      </c>
    </row>
    <row r="983" spans="5:5" ht="14.25" customHeight="1" x14ac:dyDescent="0.2">
      <c r="E983" s="117" t="str">
        <f>IFERROR(_xlfn.RANK.EQ(D983,$D$18:$D$10002,0)+COUNTIF($D$18:D983,D983)-1,"")</f>
        <v/>
      </c>
    </row>
    <row r="984" spans="5:5" ht="14.25" customHeight="1" x14ac:dyDescent="0.2">
      <c r="E984" s="117" t="str">
        <f>IFERROR(_xlfn.RANK.EQ(D984,$D$18:$D$10002,0)+COUNTIF($D$18:D984,D984)-1,"")</f>
        <v/>
      </c>
    </row>
    <row r="985" spans="5:5" ht="14.25" customHeight="1" x14ac:dyDescent="0.2">
      <c r="E985" s="117" t="str">
        <f>IFERROR(_xlfn.RANK.EQ(D985,$D$18:$D$10002,0)+COUNTIF($D$18:D985,D985)-1,"")</f>
        <v/>
      </c>
    </row>
    <row r="986" spans="5:5" ht="14.25" customHeight="1" x14ac:dyDescent="0.2">
      <c r="E986" s="117" t="str">
        <f>IFERROR(_xlfn.RANK.EQ(D986,$D$18:$D$10002,0)+COUNTIF($D$18:D986,D986)-1,"")</f>
        <v/>
      </c>
    </row>
    <row r="987" spans="5:5" ht="14.25" customHeight="1" x14ac:dyDescent="0.2">
      <c r="E987" s="117" t="str">
        <f>IFERROR(_xlfn.RANK.EQ(D987,$D$18:$D$10002,0)+COUNTIF($D$18:D987,D987)-1,"")</f>
        <v/>
      </c>
    </row>
    <row r="988" spans="5:5" ht="14.25" customHeight="1" x14ac:dyDescent="0.2">
      <c r="E988" s="117" t="str">
        <f>IFERROR(_xlfn.RANK.EQ(D988,$D$18:$D$10002,0)+COUNTIF($D$18:D988,D988)-1,"")</f>
        <v/>
      </c>
    </row>
    <row r="989" spans="5:5" ht="14.25" customHeight="1" x14ac:dyDescent="0.2">
      <c r="E989" s="117" t="str">
        <f>IFERROR(_xlfn.RANK.EQ(D989,$D$18:$D$10002,0)+COUNTIF($D$18:D989,D989)-1,"")</f>
        <v/>
      </c>
    </row>
    <row r="990" spans="5:5" ht="14.25" customHeight="1" x14ac:dyDescent="0.2">
      <c r="E990" s="117" t="str">
        <f>IFERROR(_xlfn.RANK.EQ(D990,$D$18:$D$10002,0)+COUNTIF($D$18:D990,D990)-1,"")</f>
        <v/>
      </c>
    </row>
    <row r="991" spans="5:5" ht="14.25" customHeight="1" x14ac:dyDescent="0.2">
      <c r="E991" s="117" t="str">
        <f>IFERROR(_xlfn.RANK.EQ(D991,$D$18:$D$10002,0)+COUNTIF($D$18:D991,D991)-1,"")</f>
        <v/>
      </c>
    </row>
    <row r="992" spans="5:5" ht="14.25" customHeight="1" x14ac:dyDescent="0.2">
      <c r="E992" s="117" t="str">
        <f>IFERROR(_xlfn.RANK.EQ(D992,$D$18:$D$10002,0)+COUNTIF($D$18:D992,D992)-1,"")</f>
        <v/>
      </c>
    </row>
    <row r="993" spans="5:5" ht="14.25" customHeight="1" x14ac:dyDescent="0.2">
      <c r="E993" s="117" t="str">
        <f>IFERROR(_xlfn.RANK.EQ(D993,$D$18:$D$10002,0)+COUNTIF($D$18:D993,D993)-1,"")</f>
        <v/>
      </c>
    </row>
    <row r="994" spans="5:5" ht="14.25" customHeight="1" x14ac:dyDescent="0.2">
      <c r="E994" s="117" t="str">
        <f>IFERROR(_xlfn.RANK.EQ(D994,$D$18:$D$10002,0)+COUNTIF($D$18:D994,D994)-1,"")</f>
        <v/>
      </c>
    </row>
    <row r="995" spans="5:5" ht="14.25" customHeight="1" x14ac:dyDescent="0.2">
      <c r="E995" s="117" t="str">
        <f>IFERROR(_xlfn.RANK.EQ(D995,$D$18:$D$10002,0)+COUNTIF($D$18:D995,D995)-1,"")</f>
        <v/>
      </c>
    </row>
    <row r="996" spans="5:5" ht="14.25" customHeight="1" x14ac:dyDescent="0.2">
      <c r="E996" s="117" t="str">
        <f>IFERROR(_xlfn.RANK.EQ(D996,$D$18:$D$10002,0)+COUNTIF($D$18:D996,D996)-1,"")</f>
        <v/>
      </c>
    </row>
    <row r="997" spans="5:5" ht="14.25" customHeight="1" x14ac:dyDescent="0.2">
      <c r="E997" s="117" t="str">
        <f>IFERROR(_xlfn.RANK.EQ(D997,$D$18:$D$10002,0)+COUNTIF($D$18:D997,D997)-1,"")</f>
        <v/>
      </c>
    </row>
    <row r="998" spans="5:5" ht="14.25" customHeight="1" x14ac:dyDescent="0.2">
      <c r="E998" s="117" t="str">
        <f>IFERROR(_xlfn.RANK.EQ(D998,$D$18:$D$10002,0)+COUNTIF($D$18:D998,D998)-1,"")</f>
        <v/>
      </c>
    </row>
    <row r="999" spans="5:5" ht="14.25" customHeight="1" x14ac:dyDescent="0.2">
      <c r="E999" s="117" t="str">
        <f>IFERROR(_xlfn.RANK.EQ(D999,$D$18:$D$10002,0)+COUNTIF($D$18:D999,D999)-1,"")</f>
        <v/>
      </c>
    </row>
    <row r="1000" spans="5:5" ht="14.25" customHeight="1" x14ac:dyDescent="0.2">
      <c r="E1000" s="117" t="str">
        <f>IFERROR(_xlfn.RANK.EQ(D1000,$D$18:$D$10002,0)+COUNTIF($D$18:D1000,D1000)-1,"")</f>
        <v/>
      </c>
    </row>
    <row r="1001" spans="5:5" ht="14.25" customHeight="1" x14ac:dyDescent="0.2">
      <c r="E1001" s="117" t="str">
        <f>IFERROR(_xlfn.RANK.EQ(D1001,$D$18:$D$10002,0)+COUNTIF($D$18:D1001,D1001)-1,"")</f>
        <v/>
      </c>
    </row>
    <row r="1002" spans="5:5" ht="14.25" customHeight="1" x14ac:dyDescent="0.2">
      <c r="E1002" s="117" t="str">
        <f>IFERROR(_xlfn.RANK.EQ(D1002,$D$18:$D$10002,0)+COUNTIF($D$18:D1002,D1002)-1,"")</f>
        <v/>
      </c>
    </row>
    <row r="1003" spans="5:5" ht="14.25" customHeight="1" x14ac:dyDescent="0.2">
      <c r="E1003" s="117" t="str">
        <f>IFERROR(_xlfn.RANK.EQ(D1003,$D$18:$D$10002,0)+COUNTIF($D$18:D1003,D1003)-1,"")</f>
        <v/>
      </c>
    </row>
    <row r="1004" spans="5:5" ht="14.25" customHeight="1" x14ac:dyDescent="0.2">
      <c r="E1004" s="117" t="str">
        <f>IFERROR(_xlfn.RANK.EQ(D1004,$D$18:$D$10002,0)+COUNTIF($D$18:D1004,D1004)-1,"")</f>
        <v/>
      </c>
    </row>
    <row r="1005" spans="5:5" ht="14.25" customHeight="1" x14ac:dyDescent="0.2">
      <c r="E1005" s="117" t="str">
        <f>IFERROR(_xlfn.RANK.EQ(D1005,$D$18:$D$10002,0)+COUNTIF($D$18:D1005,D1005)-1,"")</f>
        <v/>
      </c>
    </row>
    <row r="1006" spans="5:5" ht="14.25" customHeight="1" x14ac:dyDescent="0.2">
      <c r="E1006" s="117" t="str">
        <f>IFERROR(_xlfn.RANK.EQ(D1006,$D$18:$D$10002,0)+COUNTIF($D$18:D1006,D1006)-1,"")</f>
        <v/>
      </c>
    </row>
    <row r="1007" spans="5:5" ht="14.25" customHeight="1" x14ac:dyDescent="0.2">
      <c r="E1007" s="117" t="str">
        <f>IFERROR(_xlfn.RANK.EQ(D1007,$D$18:$D$10002,0)+COUNTIF($D$18:D1007,D1007)-1,"")</f>
        <v/>
      </c>
    </row>
    <row r="1008" spans="5:5" ht="14.25" customHeight="1" x14ac:dyDescent="0.2">
      <c r="E1008" s="117" t="str">
        <f>IFERROR(_xlfn.RANK.EQ(D1008,$D$18:$D$10002,0)+COUNTIF($D$18:D1008,D1008)-1,"")</f>
        <v/>
      </c>
    </row>
    <row r="1009" spans="5:5" ht="14.25" customHeight="1" x14ac:dyDescent="0.2">
      <c r="E1009" s="117" t="str">
        <f>IFERROR(_xlfn.RANK.EQ(D1009,$D$18:$D$10002,0)+COUNTIF($D$18:D1009,D1009)-1,"")</f>
        <v/>
      </c>
    </row>
    <row r="1010" spans="5:5" ht="14.25" customHeight="1" x14ac:dyDescent="0.2">
      <c r="E1010" s="117" t="str">
        <f>IFERROR(_xlfn.RANK.EQ(D1010,$D$18:$D$10002,0)+COUNTIF($D$18:D1010,D1010)-1,"")</f>
        <v/>
      </c>
    </row>
    <row r="1011" spans="5:5" ht="14.25" customHeight="1" x14ac:dyDescent="0.2">
      <c r="E1011" s="117" t="str">
        <f>IFERROR(_xlfn.RANK.EQ(D1011,$D$18:$D$10002,0)+COUNTIF($D$18:D1011,D1011)-1,"")</f>
        <v/>
      </c>
    </row>
    <row r="1012" spans="5:5" ht="14.25" customHeight="1" x14ac:dyDescent="0.2">
      <c r="E1012" s="117" t="str">
        <f>IFERROR(_xlfn.RANK.EQ(D1012,$D$18:$D$10002,0)+COUNTIF($D$18:D1012,D1012)-1,"")</f>
        <v/>
      </c>
    </row>
    <row r="1013" spans="5:5" ht="14.25" customHeight="1" x14ac:dyDescent="0.2">
      <c r="E1013" s="117" t="str">
        <f>IFERROR(_xlfn.RANK.EQ(D1013,$D$18:$D$10002,0)+COUNTIF($D$18:D1013,D1013)-1,"")</f>
        <v/>
      </c>
    </row>
    <row r="1014" spans="5:5" ht="14.25" customHeight="1" x14ac:dyDescent="0.2">
      <c r="E1014" s="117" t="str">
        <f>IFERROR(_xlfn.RANK.EQ(D1014,$D$18:$D$10002,0)+COUNTIF($D$18:D1014,D1014)-1,"")</f>
        <v/>
      </c>
    </row>
    <row r="1015" spans="5:5" ht="14.25" customHeight="1" x14ac:dyDescent="0.2">
      <c r="E1015" s="117" t="str">
        <f>IFERROR(_xlfn.RANK.EQ(D1015,$D$18:$D$10002,0)+COUNTIF($D$18:D1015,D1015)-1,"")</f>
        <v/>
      </c>
    </row>
    <row r="1016" spans="5:5" ht="14.25" customHeight="1" x14ac:dyDescent="0.2">
      <c r="E1016" s="117" t="str">
        <f>IFERROR(_xlfn.RANK.EQ(D1016,$D$18:$D$10002,0)+COUNTIF($D$18:D1016,D1016)-1,"")</f>
        <v/>
      </c>
    </row>
    <row r="1017" spans="5:5" ht="14.25" customHeight="1" x14ac:dyDescent="0.2">
      <c r="E1017" s="117" t="str">
        <f>IFERROR(_xlfn.RANK.EQ(D1017,$D$18:$D$10002,0)+COUNTIF($D$18:D1017,D1017)-1,"")</f>
        <v/>
      </c>
    </row>
    <row r="1018" spans="5:5" ht="14.25" customHeight="1" x14ac:dyDescent="0.2">
      <c r="E1018" s="117" t="str">
        <f>IFERROR(_xlfn.RANK.EQ(D1018,$D$18:$D$10002,0)+COUNTIF($D$18:D1018,D1018)-1,"")</f>
        <v/>
      </c>
    </row>
    <row r="1019" spans="5:5" ht="14.25" customHeight="1" x14ac:dyDescent="0.2">
      <c r="E1019" s="117" t="str">
        <f>IFERROR(_xlfn.RANK.EQ(D1019,$D$18:$D$10002,0)+COUNTIF($D$18:D1019,D1019)-1,"")</f>
        <v/>
      </c>
    </row>
    <row r="1020" spans="5:5" ht="14.25" customHeight="1" x14ac:dyDescent="0.2">
      <c r="E1020" s="117" t="str">
        <f>IFERROR(_xlfn.RANK.EQ(D1020,$D$18:$D$10002,0)+COUNTIF($D$18:D1020,D1020)-1,"")</f>
        <v/>
      </c>
    </row>
    <row r="1021" spans="5:5" ht="14.25" customHeight="1" x14ac:dyDescent="0.2">
      <c r="E1021" s="117" t="str">
        <f>IFERROR(_xlfn.RANK.EQ(D1021,$D$18:$D$10002,0)+COUNTIF($D$18:D1021,D1021)-1,"")</f>
        <v/>
      </c>
    </row>
    <row r="1022" spans="5:5" ht="14.25" customHeight="1" x14ac:dyDescent="0.2">
      <c r="E1022" s="117" t="str">
        <f>IFERROR(_xlfn.RANK.EQ(D1022,$D$18:$D$10002,0)+COUNTIF($D$18:D1022,D1022)-1,"")</f>
        <v/>
      </c>
    </row>
    <row r="1023" spans="5:5" ht="14.25" customHeight="1" x14ac:dyDescent="0.2">
      <c r="E1023" s="117" t="str">
        <f>IFERROR(_xlfn.RANK.EQ(D1023,$D$18:$D$10002,0)+COUNTIF($D$18:D1023,D1023)-1,"")</f>
        <v/>
      </c>
    </row>
    <row r="1024" spans="5:5" ht="14.25" customHeight="1" x14ac:dyDescent="0.2">
      <c r="E1024" s="117" t="str">
        <f>IFERROR(_xlfn.RANK.EQ(D1024,$D$18:$D$10002,0)+COUNTIF($D$18:D1024,D1024)-1,"")</f>
        <v/>
      </c>
    </row>
    <row r="1025" spans="5:5" ht="14.25" customHeight="1" x14ac:dyDescent="0.2">
      <c r="E1025" s="117" t="str">
        <f>IFERROR(_xlfn.RANK.EQ(D1025,$D$18:$D$10002,0)+COUNTIF($D$18:D1025,D1025)-1,"")</f>
        <v/>
      </c>
    </row>
    <row r="1026" spans="5:5" ht="14.25" customHeight="1" x14ac:dyDescent="0.2">
      <c r="E1026" s="117" t="str">
        <f>IFERROR(_xlfn.RANK.EQ(D1026,$D$18:$D$10002,0)+COUNTIF($D$18:D1026,D1026)-1,"")</f>
        <v/>
      </c>
    </row>
    <row r="1027" spans="5:5" ht="14.25" customHeight="1" x14ac:dyDescent="0.2">
      <c r="E1027" s="117" t="str">
        <f>IFERROR(_xlfn.RANK.EQ(D1027,$D$18:$D$10002,0)+COUNTIF($D$18:D1027,D1027)-1,"")</f>
        <v/>
      </c>
    </row>
    <row r="1028" spans="5:5" ht="14.25" customHeight="1" x14ac:dyDescent="0.2">
      <c r="E1028" s="117" t="str">
        <f>IFERROR(_xlfn.RANK.EQ(D1028,$D$18:$D$10002,0)+COUNTIF($D$18:D1028,D1028)-1,"")</f>
        <v/>
      </c>
    </row>
    <row r="1029" spans="5:5" ht="14.25" customHeight="1" x14ac:dyDescent="0.2">
      <c r="E1029" s="117" t="str">
        <f>IFERROR(_xlfn.RANK.EQ(D1029,$D$18:$D$10002,0)+COUNTIF($D$18:D1029,D1029)-1,"")</f>
        <v/>
      </c>
    </row>
    <row r="1030" spans="5:5" ht="14.25" customHeight="1" x14ac:dyDescent="0.2">
      <c r="E1030" s="117" t="str">
        <f>IFERROR(_xlfn.RANK.EQ(D1030,$D$18:$D$10002,0)+COUNTIF($D$18:D1030,D1030)-1,"")</f>
        <v/>
      </c>
    </row>
    <row r="1031" spans="5:5" ht="14.25" customHeight="1" x14ac:dyDescent="0.2">
      <c r="E1031" s="117" t="str">
        <f>IFERROR(_xlfn.RANK.EQ(D1031,$D$18:$D$10002,0)+COUNTIF($D$18:D1031,D1031)-1,"")</f>
        <v/>
      </c>
    </row>
    <row r="1032" spans="5:5" ht="14.25" customHeight="1" x14ac:dyDescent="0.2">
      <c r="E1032" s="117" t="str">
        <f>IFERROR(_xlfn.RANK.EQ(D1032,$D$18:$D$10002,0)+COUNTIF($D$18:D1032,D1032)-1,"")</f>
        <v/>
      </c>
    </row>
    <row r="1033" spans="5:5" ht="14.25" customHeight="1" x14ac:dyDescent="0.2">
      <c r="E1033" s="117" t="str">
        <f>IFERROR(_xlfn.RANK.EQ(D1033,$D$18:$D$10002,0)+COUNTIF($D$18:D1033,D1033)-1,"")</f>
        <v/>
      </c>
    </row>
    <row r="1034" spans="5:5" ht="14.25" customHeight="1" x14ac:dyDescent="0.2">
      <c r="E1034" s="117" t="str">
        <f>IFERROR(_xlfn.RANK.EQ(D1034,$D$18:$D$10002,0)+COUNTIF($D$18:D1034,D1034)-1,"")</f>
        <v/>
      </c>
    </row>
    <row r="1035" spans="5:5" ht="14.25" customHeight="1" x14ac:dyDescent="0.2">
      <c r="E1035" s="117" t="str">
        <f>IFERROR(_xlfn.RANK.EQ(D1035,$D$18:$D$10002,0)+COUNTIF($D$18:D1035,D1035)-1,"")</f>
        <v/>
      </c>
    </row>
    <row r="1036" spans="5:5" ht="14.25" customHeight="1" x14ac:dyDescent="0.2">
      <c r="E1036" s="117" t="str">
        <f>IFERROR(_xlfn.RANK.EQ(D1036,$D$18:$D$10002,0)+COUNTIF($D$18:D1036,D1036)-1,"")</f>
        <v/>
      </c>
    </row>
    <row r="1037" spans="5:5" ht="14.25" customHeight="1" x14ac:dyDescent="0.2">
      <c r="E1037" s="117" t="str">
        <f>IFERROR(_xlfn.RANK.EQ(D1037,$D$18:$D$10002,0)+COUNTIF($D$18:D1037,D1037)-1,"")</f>
        <v/>
      </c>
    </row>
    <row r="1038" spans="5:5" ht="14.25" customHeight="1" x14ac:dyDescent="0.2">
      <c r="E1038" s="117" t="str">
        <f>IFERROR(_xlfn.RANK.EQ(D1038,$D$18:$D$10002,0)+COUNTIF($D$18:D1038,D1038)-1,"")</f>
        <v/>
      </c>
    </row>
    <row r="1039" spans="5:5" ht="14.25" customHeight="1" x14ac:dyDescent="0.2">
      <c r="E1039" s="117" t="str">
        <f>IFERROR(_xlfn.RANK.EQ(D1039,$D$18:$D$10002,0)+COUNTIF($D$18:D1039,D1039)-1,"")</f>
        <v/>
      </c>
    </row>
    <row r="1040" spans="5:5" ht="14.25" customHeight="1" x14ac:dyDescent="0.2">
      <c r="E1040" s="117" t="str">
        <f>IFERROR(_xlfn.RANK.EQ(D1040,$D$18:$D$10002,0)+COUNTIF($D$18:D1040,D1040)-1,"")</f>
        <v/>
      </c>
    </row>
    <row r="1041" spans="5:5" ht="14.25" customHeight="1" x14ac:dyDescent="0.2">
      <c r="E1041" s="117" t="str">
        <f>IFERROR(_xlfn.RANK.EQ(D1041,$D$18:$D$10002,0)+COUNTIF($D$18:D1041,D1041)-1,"")</f>
        <v/>
      </c>
    </row>
    <row r="1042" spans="5:5" ht="14.25" customHeight="1" x14ac:dyDescent="0.2">
      <c r="E1042" s="117" t="str">
        <f>IFERROR(_xlfn.RANK.EQ(D1042,$D$18:$D$10002,0)+COUNTIF($D$18:D1042,D1042)-1,"")</f>
        <v/>
      </c>
    </row>
    <row r="1043" spans="5:5" ht="14.25" customHeight="1" x14ac:dyDescent="0.2">
      <c r="E1043" s="117" t="str">
        <f>IFERROR(_xlfn.RANK.EQ(D1043,$D$18:$D$10002,0)+COUNTIF($D$18:D1043,D1043)-1,"")</f>
        <v/>
      </c>
    </row>
    <row r="1044" spans="5:5" ht="14.25" customHeight="1" x14ac:dyDescent="0.2">
      <c r="E1044" s="117" t="str">
        <f>IFERROR(_xlfn.RANK.EQ(D1044,$D$18:$D$10002,0)+COUNTIF($D$18:D1044,D1044)-1,"")</f>
        <v/>
      </c>
    </row>
    <row r="1045" spans="5:5" ht="14.25" customHeight="1" x14ac:dyDescent="0.2">
      <c r="E1045" s="117" t="str">
        <f>IFERROR(_xlfn.RANK.EQ(D1045,$D$18:$D$10002,0)+COUNTIF($D$18:D1045,D1045)-1,"")</f>
        <v/>
      </c>
    </row>
    <row r="1046" spans="5:5" ht="14.25" customHeight="1" x14ac:dyDescent="0.2">
      <c r="E1046" s="117" t="str">
        <f>IFERROR(_xlfn.RANK.EQ(D1046,$D$18:$D$10002,0)+COUNTIF($D$18:D1046,D1046)-1,"")</f>
        <v/>
      </c>
    </row>
    <row r="1047" spans="5:5" ht="14.25" customHeight="1" x14ac:dyDescent="0.2">
      <c r="E1047" s="117" t="str">
        <f>IFERROR(_xlfn.RANK.EQ(D1047,$D$18:$D$10002,0)+COUNTIF($D$18:D1047,D1047)-1,"")</f>
        <v/>
      </c>
    </row>
    <row r="1048" spans="5:5" ht="14.25" customHeight="1" x14ac:dyDescent="0.2">
      <c r="E1048" s="117" t="str">
        <f>IFERROR(_xlfn.RANK.EQ(D1048,$D$18:$D$10002,0)+COUNTIF($D$18:D1048,D1048)-1,"")</f>
        <v/>
      </c>
    </row>
    <row r="1049" spans="5:5" ht="14.25" customHeight="1" x14ac:dyDescent="0.2">
      <c r="E1049" s="117" t="str">
        <f>IFERROR(_xlfn.RANK.EQ(D1049,$D$18:$D$10002,0)+COUNTIF($D$18:D1049,D1049)-1,"")</f>
        <v/>
      </c>
    </row>
    <row r="1050" spans="5:5" ht="14.25" customHeight="1" x14ac:dyDescent="0.2">
      <c r="E1050" s="117" t="str">
        <f>IFERROR(_xlfn.RANK.EQ(D1050,$D$18:$D$10002,0)+COUNTIF($D$18:D1050,D1050)-1,"")</f>
        <v/>
      </c>
    </row>
    <row r="1051" spans="5:5" ht="14.25" customHeight="1" x14ac:dyDescent="0.2">
      <c r="E1051" s="117" t="str">
        <f>IFERROR(_xlfn.RANK.EQ(D1051,$D$18:$D$10002,0)+COUNTIF($D$18:D1051,D1051)-1,"")</f>
        <v/>
      </c>
    </row>
    <row r="1052" spans="5:5" ht="14.25" customHeight="1" x14ac:dyDescent="0.2">
      <c r="E1052" s="117" t="str">
        <f>IFERROR(_xlfn.RANK.EQ(D1052,$D$18:$D$10002,0)+COUNTIF($D$18:D1052,D1052)-1,"")</f>
        <v/>
      </c>
    </row>
    <row r="1053" spans="5:5" ht="14.25" customHeight="1" x14ac:dyDescent="0.2">
      <c r="E1053" s="117" t="str">
        <f>IFERROR(_xlfn.RANK.EQ(D1053,$D$18:$D$10002,0)+COUNTIF($D$18:D1053,D1053)-1,"")</f>
        <v/>
      </c>
    </row>
    <row r="1054" spans="5:5" ht="14.25" customHeight="1" x14ac:dyDescent="0.2">
      <c r="E1054" s="117" t="str">
        <f>IFERROR(_xlfn.RANK.EQ(D1054,$D$18:$D$10002,0)+COUNTIF($D$18:D1054,D1054)-1,"")</f>
        <v/>
      </c>
    </row>
    <row r="1055" spans="5:5" ht="14.25" customHeight="1" x14ac:dyDescent="0.2">
      <c r="E1055" s="117" t="str">
        <f>IFERROR(_xlfn.RANK.EQ(D1055,$D$18:$D$10002,0)+COUNTIF($D$18:D1055,D1055)-1,"")</f>
        <v/>
      </c>
    </row>
    <row r="1056" spans="5:5" ht="14.25" customHeight="1" x14ac:dyDescent="0.2">
      <c r="E1056" s="117" t="str">
        <f>IFERROR(_xlfn.RANK.EQ(D1056,$D$18:$D$10002,0)+COUNTIF($D$18:D1056,D1056)-1,"")</f>
        <v/>
      </c>
    </row>
    <row r="1057" spans="5:5" ht="14.25" customHeight="1" x14ac:dyDescent="0.2">
      <c r="E1057" s="117" t="str">
        <f>IFERROR(_xlfn.RANK.EQ(D1057,$D$18:$D$10002,0)+COUNTIF($D$18:D1057,D1057)-1,"")</f>
        <v/>
      </c>
    </row>
    <row r="1058" spans="5:5" ht="14.25" customHeight="1" x14ac:dyDescent="0.2">
      <c r="E1058" s="117" t="str">
        <f>IFERROR(_xlfn.RANK.EQ(D1058,$D$18:$D$10002,0)+COUNTIF($D$18:D1058,D1058)-1,"")</f>
        <v/>
      </c>
    </row>
    <row r="1059" spans="5:5" ht="14.25" customHeight="1" x14ac:dyDescent="0.2">
      <c r="E1059" s="117" t="str">
        <f>IFERROR(_xlfn.RANK.EQ(D1059,$D$18:$D$10002,0)+COUNTIF($D$18:D1059,D1059)-1,"")</f>
        <v/>
      </c>
    </row>
    <row r="1060" spans="5:5" ht="14.25" customHeight="1" x14ac:dyDescent="0.2">
      <c r="E1060" s="117" t="str">
        <f>IFERROR(_xlfn.RANK.EQ(D1060,$D$18:$D$10002,0)+COUNTIF($D$18:D1060,D1060)-1,"")</f>
        <v/>
      </c>
    </row>
    <row r="1061" spans="5:5" ht="14.25" customHeight="1" x14ac:dyDescent="0.2">
      <c r="E1061" s="117" t="str">
        <f>IFERROR(_xlfn.RANK.EQ(D1061,$D$18:$D$10002,0)+COUNTIF($D$18:D1061,D1061)-1,"")</f>
        <v/>
      </c>
    </row>
    <row r="1062" spans="5:5" ht="14.25" customHeight="1" x14ac:dyDescent="0.2">
      <c r="E1062" s="117" t="str">
        <f>IFERROR(_xlfn.RANK.EQ(D1062,$D$18:$D$10002,0)+COUNTIF($D$18:D1062,D1062)-1,"")</f>
        <v/>
      </c>
    </row>
    <row r="1063" spans="5:5" ht="14.25" customHeight="1" x14ac:dyDescent="0.2">
      <c r="E1063" s="117" t="str">
        <f>IFERROR(_xlfn.RANK.EQ(D1063,$D$18:$D$10002,0)+COUNTIF($D$18:D1063,D1063)-1,"")</f>
        <v/>
      </c>
    </row>
    <row r="1064" spans="5:5" ht="14.25" customHeight="1" x14ac:dyDescent="0.2">
      <c r="E1064" s="117" t="str">
        <f>IFERROR(_xlfn.RANK.EQ(D1064,$D$18:$D$10002,0)+COUNTIF($D$18:D1064,D1064)-1,"")</f>
        <v/>
      </c>
    </row>
    <row r="1065" spans="5:5" ht="14.25" customHeight="1" x14ac:dyDescent="0.2">
      <c r="E1065" s="117" t="str">
        <f>IFERROR(_xlfn.RANK.EQ(D1065,$D$18:$D$10002,0)+COUNTIF($D$18:D1065,D1065)-1,"")</f>
        <v/>
      </c>
    </row>
    <row r="1066" spans="5:5" ht="14.25" customHeight="1" x14ac:dyDescent="0.2">
      <c r="E1066" s="117" t="str">
        <f>IFERROR(_xlfn.RANK.EQ(D1066,$D$18:$D$10002,0)+COUNTIF($D$18:D1066,D1066)-1,"")</f>
        <v/>
      </c>
    </row>
    <row r="1067" spans="5:5" ht="14.25" customHeight="1" x14ac:dyDescent="0.2">
      <c r="E1067" s="117" t="str">
        <f>IFERROR(_xlfn.RANK.EQ(D1067,$D$18:$D$10002,0)+COUNTIF($D$18:D1067,D1067)-1,"")</f>
        <v/>
      </c>
    </row>
    <row r="1068" spans="5:5" ht="14.25" customHeight="1" x14ac:dyDescent="0.2">
      <c r="E1068" s="117" t="str">
        <f>IFERROR(_xlfn.RANK.EQ(D1068,$D$18:$D$10002,0)+COUNTIF($D$18:D1068,D1068)-1,"")</f>
        <v/>
      </c>
    </row>
    <row r="1069" spans="5:5" ht="14.25" customHeight="1" x14ac:dyDescent="0.2">
      <c r="E1069" s="117" t="str">
        <f>IFERROR(_xlfn.RANK.EQ(D1069,$D$18:$D$10002,0)+COUNTIF($D$18:D1069,D1069)-1,"")</f>
        <v/>
      </c>
    </row>
    <row r="1070" spans="5:5" ht="14.25" customHeight="1" x14ac:dyDescent="0.2">
      <c r="E1070" s="117" t="str">
        <f>IFERROR(_xlfn.RANK.EQ(D1070,$D$18:$D$10002,0)+COUNTIF($D$18:D1070,D1070)-1,"")</f>
        <v/>
      </c>
    </row>
    <row r="1071" spans="5:5" ht="14.25" customHeight="1" x14ac:dyDescent="0.2">
      <c r="E1071" s="117" t="str">
        <f>IFERROR(_xlfn.RANK.EQ(D1071,$D$18:$D$10002,0)+COUNTIF($D$18:D1071,D1071)-1,"")</f>
        <v/>
      </c>
    </row>
    <row r="1072" spans="5:5" ht="14.25" customHeight="1" x14ac:dyDescent="0.2">
      <c r="E1072" s="117" t="str">
        <f>IFERROR(_xlfn.RANK.EQ(D1072,$D$18:$D$10002,0)+COUNTIF($D$18:D1072,D1072)-1,"")</f>
        <v/>
      </c>
    </row>
    <row r="1073" spans="5:5" ht="14.25" customHeight="1" x14ac:dyDescent="0.2">
      <c r="E1073" s="117" t="str">
        <f>IFERROR(_xlfn.RANK.EQ(D1073,$D$18:$D$10002,0)+COUNTIF($D$18:D1073,D1073)-1,"")</f>
        <v/>
      </c>
    </row>
    <row r="1074" spans="5:5" ht="14.25" customHeight="1" x14ac:dyDescent="0.2">
      <c r="E1074" s="117" t="str">
        <f>IFERROR(_xlfn.RANK.EQ(D1074,$D$18:$D$10002,0)+COUNTIF($D$18:D1074,D1074)-1,"")</f>
        <v/>
      </c>
    </row>
    <row r="1075" spans="5:5" ht="14.25" customHeight="1" x14ac:dyDescent="0.2">
      <c r="E1075" s="117" t="str">
        <f>IFERROR(_xlfn.RANK.EQ(D1075,$D$18:$D$10002,0)+COUNTIF($D$18:D1075,D1075)-1,"")</f>
        <v/>
      </c>
    </row>
    <row r="1076" spans="5:5" ht="14.25" customHeight="1" x14ac:dyDescent="0.2">
      <c r="E1076" s="117" t="str">
        <f>IFERROR(_xlfn.RANK.EQ(D1076,$D$18:$D$10002,0)+COUNTIF($D$18:D1076,D1076)-1,"")</f>
        <v/>
      </c>
    </row>
    <row r="1077" spans="5:5" ht="14.25" customHeight="1" x14ac:dyDescent="0.2">
      <c r="E1077" s="117" t="str">
        <f>IFERROR(_xlfn.RANK.EQ(D1077,$D$18:$D$10002,0)+COUNTIF($D$18:D1077,D1077)-1,"")</f>
        <v/>
      </c>
    </row>
    <row r="1078" spans="5:5" ht="14.25" customHeight="1" x14ac:dyDescent="0.2">
      <c r="E1078" s="117" t="str">
        <f>IFERROR(_xlfn.RANK.EQ(D1078,$D$18:$D$10002,0)+COUNTIF($D$18:D1078,D1078)-1,"")</f>
        <v/>
      </c>
    </row>
    <row r="1079" spans="5:5" ht="14.25" customHeight="1" x14ac:dyDescent="0.2">
      <c r="E1079" s="117" t="str">
        <f>IFERROR(_xlfn.RANK.EQ(D1079,$D$18:$D$10002,0)+COUNTIF($D$18:D1079,D1079)-1,"")</f>
        <v/>
      </c>
    </row>
    <row r="1080" spans="5:5" ht="14.25" customHeight="1" x14ac:dyDescent="0.2">
      <c r="E1080" s="117" t="str">
        <f>IFERROR(_xlfn.RANK.EQ(D1080,$D$18:$D$10002,0)+COUNTIF($D$18:D1080,D1080)-1,"")</f>
        <v/>
      </c>
    </row>
    <row r="1081" spans="5:5" ht="14.25" customHeight="1" x14ac:dyDescent="0.2">
      <c r="E1081" s="117" t="str">
        <f>IFERROR(_xlfn.RANK.EQ(D1081,$D$18:$D$10002,0)+COUNTIF($D$18:D1081,D1081)-1,"")</f>
        <v/>
      </c>
    </row>
    <row r="1082" spans="5:5" ht="14.25" customHeight="1" x14ac:dyDescent="0.2">
      <c r="E1082" s="117" t="str">
        <f>IFERROR(_xlfn.RANK.EQ(D1082,$D$18:$D$10002,0)+COUNTIF($D$18:D1082,D1082)-1,"")</f>
        <v/>
      </c>
    </row>
    <row r="1083" spans="5:5" ht="14.25" customHeight="1" x14ac:dyDescent="0.2">
      <c r="E1083" s="117" t="str">
        <f>IFERROR(_xlfn.RANK.EQ(D1083,$D$18:$D$10002,0)+COUNTIF($D$18:D1083,D1083)-1,"")</f>
        <v/>
      </c>
    </row>
    <row r="1084" spans="5:5" ht="14.25" customHeight="1" x14ac:dyDescent="0.2">
      <c r="E1084" s="117" t="str">
        <f>IFERROR(_xlfn.RANK.EQ(D1084,$D$18:$D$10002,0)+COUNTIF($D$18:D1084,D1084)-1,"")</f>
        <v/>
      </c>
    </row>
    <row r="1085" spans="5:5" ht="14.25" customHeight="1" x14ac:dyDescent="0.2">
      <c r="E1085" s="117" t="str">
        <f>IFERROR(_xlfn.RANK.EQ(D1085,$D$18:$D$10002,0)+COUNTIF($D$18:D1085,D1085)-1,"")</f>
        <v/>
      </c>
    </row>
    <row r="1086" spans="5:5" ht="14.25" customHeight="1" x14ac:dyDescent="0.2">
      <c r="E1086" s="117" t="str">
        <f>IFERROR(_xlfn.RANK.EQ(D1086,$D$18:$D$10002,0)+COUNTIF($D$18:D1086,D1086)-1,"")</f>
        <v/>
      </c>
    </row>
    <row r="1087" spans="5:5" ht="14.25" customHeight="1" x14ac:dyDescent="0.2">
      <c r="E1087" s="117" t="str">
        <f>IFERROR(_xlfn.RANK.EQ(D1087,$D$18:$D$10002,0)+COUNTIF($D$18:D1087,D1087)-1,"")</f>
        <v/>
      </c>
    </row>
    <row r="1088" spans="5:5" ht="14.25" customHeight="1" x14ac:dyDescent="0.2">
      <c r="E1088" s="117" t="str">
        <f>IFERROR(_xlfn.RANK.EQ(D1088,$D$18:$D$10002,0)+COUNTIF($D$18:D1088,D1088)-1,"")</f>
        <v/>
      </c>
    </row>
    <row r="1089" spans="5:5" ht="14.25" customHeight="1" x14ac:dyDescent="0.2">
      <c r="E1089" s="117" t="str">
        <f>IFERROR(_xlfn.RANK.EQ(D1089,$D$18:$D$10002,0)+COUNTIF($D$18:D1089,D1089)-1,"")</f>
        <v/>
      </c>
    </row>
    <row r="1090" spans="5:5" ht="14.25" customHeight="1" x14ac:dyDescent="0.2">
      <c r="E1090" s="117" t="str">
        <f>IFERROR(_xlfn.RANK.EQ(D1090,$D$18:$D$10002,0)+COUNTIF($D$18:D1090,D1090)-1,"")</f>
        <v/>
      </c>
    </row>
    <row r="1091" spans="5:5" ht="14.25" customHeight="1" x14ac:dyDescent="0.2">
      <c r="E1091" s="117" t="str">
        <f>IFERROR(_xlfn.RANK.EQ(D1091,$D$18:$D$10002,0)+COUNTIF($D$18:D1091,D1091)-1,"")</f>
        <v/>
      </c>
    </row>
    <row r="1092" spans="5:5" ht="14.25" customHeight="1" x14ac:dyDescent="0.2">
      <c r="E1092" s="117" t="str">
        <f>IFERROR(_xlfn.RANK.EQ(D1092,$D$18:$D$10002,0)+COUNTIF($D$18:D1092,D1092)-1,"")</f>
        <v/>
      </c>
    </row>
    <row r="1093" spans="5:5" ht="14.25" customHeight="1" x14ac:dyDescent="0.2">
      <c r="E1093" s="117" t="str">
        <f>IFERROR(_xlfn.RANK.EQ(D1093,$D$18:$D$10002,0)+COUNTIF($D$18:D1093,D1093)-1,"")</f>
        <v/>
      </c>
    </row>
    <row r="1094" spans="5:5" ht="14.25" customHeight="1" x14ac:dyDescent="0.2">
      <c r="E1094" s="117" t="str">
        <f>IFERROR(_xlfn.RANK.EQ(D1094,$D$18:$D$10002,0)+COUNTIF($D$18:D1094,D1094)-1,"")</f>
        <v/>
      </c>
    </row>
    <row r="1095" spans="5:5" ht="14.25" customHeight="1" x14ac:dyDescent="0.2">
      <c r="E1095" s="117" t="str">
        <f>IFERROR(_xlfn.RANK.EQ(D1095,$D$18:$D$10002,0)+COUNTIF($D$18:D1095,D1095)-1,"")</f>
        <v/>
      </c>
    </row>
    <row r="1096" spans="5:5" ht="14.25" customHeight="1" x14ac:dyDescent="0.2">
      <c r="E1096" s="117" t="str">
        <f>IFERROR(_xlfn.RANK.EQ(D1096,$D$18:$D$10002,0)+COUNTIF($D$18:D1096,D1096)-1,"")</f>
        <v/>
      </c>
    </row>
    <row r="1097" spans="5:5" ht="14.25" customHeight="1" x14ac:dyDescent="0.2">
      <c r="E1097" s="117" t="str">
        <f>IFERROR(_xlfn.RANK.EQ(D1097,$D$18:$D$10002,0)+COUNTIF($D$18:D1097,D1097)-1,"")</f>
        <v/>
      </c>
    </row>
    <row r="1098" spans="5:5" ht="14.25" customHeight="1" x14ac:dyDescent="0.2">
      <c r="E1098" s="117" t="str">
        <f>IFERROR(_xlfn.RANK.EQ(D1098,$D$18:$D$10002,0)+COUNTIF($D$18:D1098,D1098)-1,"")</f>
        <v/>
      </c>
    </row>
    <row r="1099" spans="5:5" ht="14.25" customHeight="1" x14ac:dyDescent="0.2">
      <c r="E1099" s="117" t="str">
        <f>IFERROR(_xlfn.RANK.EQ(D1099,$D$18:$D$10002,0)+COUNTIF($D$18:D1099,D1099)-1,"")</f>
        <v/>
      </c>
    </row>
    <row r="1100" spans="5:5" ht="14.25" customHeight="1" x14ac:dyDescent="0.2">
      <c r="E1100" s="117" t="str">
        <f>IFERROR(_xlfn.RANK.EQ(D1100,$D$18:$D$10002,0)+COUNTIF($D$18:D1100,D1100)-1,"")</f>
        <v/>
      </c>
    </row>
    <row r="1101" spans="5:5" ht="14.25" customHeight="1" x14ac:dyDescent="0.2">
      <c r="E1101" s="117" t="str">
        <f>IFERROR(_xlfn.RANK.EQ(D1101,$D$18:$D$10002,0)+COUNTIF($D$18:D1101,D1101)-1,"")</f>
        <v/>
      </c>
    </row>
    <row r="1102" spans="5:5" ht="14.25" customHeight="1" x14ac:dyDescent="0.2">
      <c r="E1102" s="117" t="str">
        <f>IFERROR(_xlfn.RANK.EQ(D1102,$D$18:$D$10002,0)+COUNTIF($D$18:D1102,D1102)-1,"")</f>
        <v/>
      </c>
    </row>
    <row r="1103" spans="5:5" ht="14.25" customHeight="1" x14ac:dyDescent="0.2">
      <c r="E1103" s="117" t="str">
        <f>IFERROR(_xlfn.RANK.EQ(D1103,$D$18:$D$10002,0)+COUNTIF($D$18:D1103,D1103)-1,"")</f>
        <v/>
      </c>
    </row>
    <row r="1104" spans="5:5" ht="14.25" customHeight="1" x14ac:dyDescent="0.2">
      <c r="E1104" s="117" t="str">
        <f>IFERROR(_xlfn.RANK.EQ(D1104,$D$18:$D$10002,0)+COUNTIF($D$18:D1104,D1104)-1,"")</f>
        <v/>
      </c>
    </row>
    <row r="1105" spans="5:5" ht="14.25" customHeight="1" x14ac:dyDescent="0.2">
      <c r="E1105" s="117" t="str">
        <f>IFERROR(_xlfn.RANK.EQ(D1105,$D$18:$D$10002,0)+COUNTIF($D$18:D1105,D1105)-1,"")</f>
        <v/>
      </c>
    </row>
    <row r="1106" spans="5:5" ht="14.25" customHeight="1" x14ac:dyDescent="0.2">
      <c r="E1106" s="117" t="str">
        <f>IFERROR(_xlfn.RANK.EQ(D1106,$D$18:$D$10002,0)+COUNTIF($D$18:D1106,D1106)-1,"")</f>
        <v/>
      </c>
    </row>
    <row r="1107" spans="5:5" ht="14.25" customHeight="1" x14ac:dyDescent="0.2">
      <c r="E1107" s="117" t="str">
        <f>IFERROR(_xlfn.RANK.EQ(D1107,$D$18:$D$10002,0)+COUNTIF($D$18:D1107,D1107)-1,"")</f>
        <v/>
      </c>
    </row>
    <row r="1108" spans="5:5" ht="14.25" customHeight="1" x14ac:dyDescent="0.2">
      <c r="E1108" s="117" t="str">
        <f>IFERROR(_xlfn.RANK.EQ(D1108,$D$18:$D$10002,0)+COUNTIF($D$18:D1108,D1108)-1,"")</f>
        <v/>
      </c>
    </row>
    <row r="1109" spans="5:5" ht="14.25" customHeight="1" x14ac:dyDescent="0.2">
      <c r="E1109" s="117" t="str">
        <f>IFERROR(_xlfn.RANK.EQ(D1109,$D$18:$D$10002,0)+COUNTIF($D$18:D1109,D1109)-1,"")</f>
        <v/>
      </c>
    </row>
    <row r="1110" spans="5:5" ht="14.25" customHeight="1" x14ac:dyDescent="0.2">
      <c r="E1110" s="117" t="str">
        <f>IFERROR(_xlfn.RANK.EQ(D1110,$D$18:$D$10002,0)+COUNTIF($D$18:D1110,D1110)-1,"")</f>
        <v/>
      </c>
    </row>
    <row r="1111" spans="5:5" ht="14.25" customHeight="1" x14ac:dyDescent="0.2">
      <c r="E1111" s="117" t="str">
        <f>IFERROR(_xlfn.RANK.EQ(D1111,$D$18:$D$10002,0)+COUNTIF($D$18:D1111,D1111)-1,"")</f>
        <v/>
      </c>
    </row>
    <row r="1112" spans="5:5" ht="14.25" customHeight="1" x14ac:dyDescent="0.2">
      <c r="E1112" s="117" t="str">
        <f>IFERROR(_xlfn.RANK.EQ(D1112,$D$18:$D$10002,0)+COUNTIF($D$18:D1112,D1112)-1,"")</f>
        <v/>
      </c>
    </row>
    <row r="1113" spans="5:5" ht="14.25" customHeight="1" x14ac:dyDescent="0.2">
      <c r="E1113" s="117" t="str">
        <f>IFERROR(_xlfn.RANK.EQ(D1113,$D$18:$D$10002,0)+COUNTIF($D$18:D1113,D1113)-1,"")</f>
        <v/>
      </c>
    </row>
    <row r="1114" spans="5:5" ht="14.25" customHeight="1" x14ac:dyDescent="0.2">
      <c r="E1114" s="117" t="str">
        <f>IFERROR(_xlfn.RANK.EQ(D1114,$D$18:$D$10002,0)+COUNTIF($D$18:D1114,D1114)-1,"")</f>
        <v/>
      </c>
    </row>
    <row r="1115" spans="5:5" ht="14.25" customHeight="1" x14ac:dyDescent="0.2">
      <c r="E1115" s="117" t="str">
        <f>IFERROR(_xlfn.RANK.EQ(D1115,$D$18:$D$10002,0)+COUNTIF($D$18:D1115,D1115)-1,"")</f>
        <v/>
      </c>
    </row>
    <row r="1116" spans="5:5" ht="14.25" customHeight="1" x14ac:dyDescent="0.2">
      <c r="E1116" s="117" t="str">
        <f>IFERROR(_xlfn.RANK.EQ(D1116,$D$18:$D$10002,0)+COUNTIF($D$18:D1116,D1116)-1,"")</f>
        <v/>
      </c>
    </row>
    <row r="1117" spans="5:5" ht="14.25" customHeight="1" x14ac:dyDescent="0.2">
      <c r="E1117" s="117" t="str">
        <f>IFERROR(_xlfn.RANK.EQ(D1117,$D$18:$D$10002,0)+COUNTIF($D$18:D1117,D1117)-1,"")</f>
        <v/>
      </c>
    </row>
    <row r="1118" spans="5:5" ht="14.25" customHeight="1" x14ac:dyDescent="0.2">
      <c r="E1118" s="117" t="str">
        <f>IFERROR(_xlfn.RANK.EQ(D1118,$D$18:$D$10002,0)+COUNTIF($D$18:D1118,D1118)-1,"")</f>
        <v/>
      </c>
    </row>
    <row r="1119" spans="5:5" ht="14.25" customHeight="1" x14ac:dyDescent="0.2">
      <c r="E1119" s="117" t="str">
        <f>IFERROR(_xlfn.RANK.EQ(D1119,$D$18:$D$10002,0)+COUNTIF($D$18:D1119,D1119)-1,"")</f>
        <v/>
      </c>
    </row>
    <row r="1120" spans="5:5" ht="14.25" customHeight="1" x14ac:dyDescent="0.2">
      <c r="E1120" s="117" t="str">
        <f>IFERROR(_xlfn.RANK.EQ(D1120,$D$18:$D$10002,0)+COUNTIF($D$18:D1120,D1120)-1,"")</f>
        <v/>
      </c>
    </row>
    <row r="1121" spans="5:5" ht="14.25" customHeight="1" x14ac:dyDescent="0.2">
      <c r="E1121" s="117" t="str">
        <f>IFERROR(_xlfn.RANK.EQ(D1121,$D$18:$D$10002,0)+COUNTIF($D$18:D1121,D1121)-1,"")</f>
        <v/>
      </c>
    </row>
    <row r="1122" spans="5:5" ht="14.25" customHeight="1" x14ac:dyDescent="0.2">
      <c r="E1122" s="117" t="str">
        <f>IFERROR(_xlfn.RANK.EQ(D1122,$D$18:$D$10002,0)+COUNTIF($D$18:D1122,D1122)-1,"")</f>
        <v/>
      </c>
    </row>
    <row r="1123" spans="5:5" ht="14.25" customHeight="1" x14ac:dyDescent="0.2">
      <c r="E1123" s="117" t="str">
        <f>IFERROR(_xlfn.RANK.EQ(D1123,$D$18:$D$10002,0)+COUNTIF($D$18:D1123,D1123)-1,"")</f>
        <v/>
      </c>
    </row>
    <row r="1124" spans="5:5" ht="14.25" customHeight="1" x14ac:dyDescent="0.2">
      <c r="E1124" s="117" t="str">
        <f>IFERROR(_xlfn.RANK.EQ(D1124,$D$18:$D$10002,0)+COUNTIF($D$18:D1124,D1124)-1,"")</f>
        <v/>
      </c>
    </row>
    <row r="1125" spans="5:5" ht="14.25" customHeight="1" x14ac:dyDescent="0.2">
      <c r="E1125" s="117" t="str">
        <f>IFERROR(_xlfn.RANK.EQ(D1125,$D$18:$D$10002,0)+COUNTIF($D$18:D1125,D1125)-1,"")</f>
        <v/>
      </c>
    </row>
    <row r="1126" spans="5:5" ht="14.25" customHeight="1" x14ac:dyDescent="0.2">
      <c r="E1126" s="117" t="str">
        <f>IFERROR(_xlfn.RANK.EQ(D1126,$D$18:$D$10002,0)+COUNTIF($D$18:D1126,D1126)-1,"")</f>
        <v/>
      </c>
    </row>
    <row r="1127" spans="5:5" ht="14.25" customHeight="1" x14ac:dyDescent="0.2">
      <c r="E1127" s="117" t="str">
        <f>IFERROR(_xlfn.RANK.EQ(D1127,$D$18:$D$10002,0)+COUNTIF($D$18:D1127,D1127)-1,"")</f>
        <v/>
      </c>
    </row>
    <row r="1128" spans="5:5" ht="14.25" customHeight="1" x14ac:dyDescent="0.2">
      <c r="E1128" s="117" t="str">
        <f>IFERROR(_xlfn.RANK.EQ(D1128,$D$18:$D$10002,0)+COUNTIF($D$18:D1128,D1128)-1,"")</f>
        <v/>
      </c>
    </row>
    <row r="1129" spans="5:5" ht="14.25" customHeight="1" x14ac:dyDescent="0.2">
      <c r="E1129" s="117" t="str">
        <f>IFERROR(_xlfn.RANK.EQ(D1129,$D$18:$D$10002,0)+COUNTIF($D$18:D1129,D1129)-1,"")</f>
        <v/>
      </c>
    </row>
    <row r="1130" spans="5:5" ht="14.25" customHeight="1" x14ac:dyDescent="0.2">
      <c r="E1130" s="117" t="str">
        <f>IFERROR(_xlfn.RANK.EQ(D1130,$D$18:$D$10002,0)+COUNTIF($D$18:D1130,D1130)-1,"")</f>
        <v/>
      </c>
    </row>
    <row r="1131" spans="5:5" ht="14.25" customHeight="1" x14ac:dyDescent="0.2">
      <c r="E1131" s="117" t="str">
        <f>IFERROR(_xlfn.RANK.EQ(D1131,$D$18:$D$10002,0)+COUNTIF($D$18:D1131,D1131)-1,"")</f>
        <v/>
      </c>
    </row>
    <row r="1132" spans="5:5" ht="14.25" customHeight="1" x14ac:dyDescent="0.2">
      <c r="E1132" s="117" t="str">
        <f>IFERROR(_xlfn.RANK.EQ(D1132,$D$18:$D$10002,0)+COUNTIF($D$18:D1132,D1132)-1,"")</f>
        <v/>
      </c>
    </row>
    <row r="1133" spans="5:5" ht="14.25" customHeight="1" x14ac:dyDescent="0.2">
      <c r="E1133" s="117" t="str">
        <f>IFERROR(_xlfn.RANK.EQ(D1133,$D$18:$D$10002,0)+COUNTIF($D$18:D1133,D1133)-1,"")</f>
        <v/>
      </c>
    </row>
    <row r="1134" spans="5:5" ht="14.25" customHeight="1" x14ac:dyDescent="0.2">
      <c r="E1134" s="117" t="str">
        <f>IFERROR(_xlfn.RANK.EQ(D1134,$D$18:$D$10002,0)+COUNTIF($D$18:D1134,D1134)-1,"")</f>
        <v/>
      </c>
    </row>
    <row r="1135" spans="5:5" ht="14.25" customHeight="1" x14ac:dyDescent="0.2">
      <c r="E1135" s="117" t="str">
        <f>IFERROR(_xlfn.RANK.EQ(D1135,$D$18:$D$10002,0)+COUNTIF($D$18:D1135,D1135)-1,"")</f>
        <v/>
      </c>
    </row>
    <row r="1136" spans="5:5" ht="14.25" customHeight="1" x14ac:dyDescent="0.2">
      <c r="E1136" s="117" t="str">
        <f>IFERROR(_xlfn.RANK.EQ(D1136,$D$18:$D$10002,0)+COUNTIF($D$18:D1136,D1136)-1,"")</f>
        <v/>
      </c>
    </row>
    <row r="1137" spans="5:5" ht="14.25" customHeight="1" x14ac:dyDescent="0.2">
      <c r="E1137" s="117" t="str">
        <f>IFERROR(_xlfn.RANK.EQ(D1137,$D$18:$D$10002,0)+COUNTIF($D$18:D1137,D1137)-1,"")</f>
        <v/>
      </c>
    </row>
    <row r="1138" spans="5:5" ht="14.25" customHeight="1" x14ac:dyDescent="0.2">
      <c r="E1138" s="117" t="str">
        <f>IFERROR(_xlfn.RANK.EQ(D1138,$D$18:$D$10002,0)+COUNTIF($D$18:D1138,D1138)-1,"")</f>
        <v/>
      </c>
    </row>
    <row r="1139" spans="5:5" ht="14.25" customHeight="1" x14ac:dyDescent="0.2">
      <c r="E1139" s="117" t="str">
        <f>IFERROR(_xlfn.RANK.EQ(D1139,$D$18:$D$10002,0)+COUNTIF($D$18:D1139,D1139)-1,"")</f>
        <v/>
      </c>
    </row>
    <row r="1140" spans="5:5" ht="14.25" customHeight="1" x14ac:dyDescent="0.2">
      <c r="E1140" s="117" t="str">
        <f>IFERROR(_xlfn.RANK.EQ(D1140,$D$18:$D$10002,0)+COUNTIF($D$18:D1140,D1140)-1,"")</f>
        <v/>
      </c>
    </row>
    <row r="1141" spans="5:5" ht="14.25" customHeight="1" x14ac:dyDescent="0.2">
      <c r="E1141" s="117" t="str">
        <f>IFERROR(_xlfn.RANK.EQ(D1141,$D$18:$D$10002,0)+COUNTIF($D$18:D1141,D1141)-1,"")</f>
        <v/>
      </c>
    </row>
    <row r="1142" spans="5:5" ht="14.25" customHeight="1" x14ac:dyDescent="0.2">
      <c r="E1142" s="117" t="str">
        <f>IFERROR(_xlfn.RANK.EQ(D1142,$D$18:$D$10002,0)+COUNTIF($D$18:D1142,D1142)-1,"")</f>
        <v/>
      </c>
    </row>
    <row r="1143" spans="5:5" ht="14.25" customHeight="1" x14ac:dyDescent="0.2">
      <c r="E1143" s="117" t="str">
        <f>IFERROR(_xlfn.RANK.EQ(D1143,$D$18:$D$10002,0)+COUNTIF($D$18:D1143,D1143)-1,"")</f>
        <v/>
      </c>
    </row>
    <row r="1144" spans="5:5" ht="14.25" customHeight="1" x14ac:dyDescent="0.2">
      <c r="E1144" s="117" t="str">
        <f>IFERROR(_xlfn.RANK.EQ(D1144,$D$18:$D$10002,0)+COUNTIF($D$18:D1144,D1144)-1,"")</f>
        <v/>
      </c>
    </row>
    <row r="1145" spans="5:5" ht="14.25" customHeight="1" x14ac:dyDescent="0.2">
      <c r="E1145" s="117" t="str">
        <f>IFERROR(_xlfn.RANK.EQ(D1145,$D$18:$D$10002,0)+COUNTIF($D$18:D1145,D1145)-1,"")</f>
        <v/>
      </c>
    </row>
    <row r="1146" spans="5:5" ht="14.25" customHeight="1" x14ac:dyDescent="0.2">
      <c r="E1146" s="117" t="str">
        <f>IFERROR(_xlfn.RANK.EQ(D1146,$D$18:$D$10002,0)+COUNTIF($D$18:D1146,D1146)-1,"")</f>
        <v/>
      </c>
    </row>
    <row r="1147" spans="5:5" ht="14.25" customHeight="1" x14ac:dyDescent="0.2">
      <c r="E1147" s="117" t="str">
        <f>IFERROR(_xlfn.RANK.EQ(D1147,$D$18:$D$10002,0)+COUNTIF($D$18:D1147,D1147)-1,"")</f>
        <v/>
      </c>
    </row>
    <row r="1148" spans="5:5" ht="14.25" customHeight="1" x14ac:dyDescent="0.2">
      <c r="E1148" s="117" t="str">
        <f>IFERROR(_xlfn.RANK.EQ(D1148,$D$18:$D$10002,0)+COUNTIF($D$18:D1148,D1148)-1,"")</f>
        <v/>
      </c>
    </row>
    <row r="1149" spans="5:5" ht="14.25" customHeight="1" x14ac:dyDescent="0.2">
      <c r="E1149" s="117" t="str">
        <f>IFERROR(_xlfn.RANK.EQ(D1149,$D$18:$D$10002,0)+COUNTIF($D$18:D1149,D1149)-1,"")</f>
        <v/>
      </c>
    </row>
    <row r="1150" spans="5:5" ht="14.25" customHeight="1" x14ac:dyDescent="0.2">
      <c r="E1150" s="117" t="str">
        <f>IFERROR(_xlfn.RANK.EQ(D1150,$D$18:$D$10002,0)+COUNTIF($D$18:D1150,D1150)-1,"")</f>
        <v/>
      </c>
    </row>
    <row r="1151" spans="5:5" ht="14.25" customHeight="1" x14ac:dyDescent="0.2">
      <c r="E1151" s="117" t="str">
        <f>IFERROR(_xlfn.RANK.EQ(D1151,$D$18:$D$10002,0)+COUNTIF($D$18:D1151,D1151)-1,"")</f>
        <v/>
      </c>
    </row>
    <row r="1152" spans="5:5" ht="14.25" customHeight="1" x14ac:dyDescent="0.2">
      <c r="E1152" s="117" t="str">
        <f>IFERROR(_xlfn.RANK.EQ(D1152,$D$18:$D$10002,0)+COUNTIF($D$18:D1152,D1152)-1,"")</f>
        <v/>
      </c>
    </row>
    <row r="1153" spans="5:5" ht="14.25" customHeight="1" x14ac:dyDescent="0.2">
      <c r="E1153" s="117" t="str">
        <f>IFERROR(_xlfn.RANK.EQ(D1153,$D$18:$D$10002,0)+COUNTIF($D$18:D1153,D1153)-1,"")</f>
        <v/>
      </c>
    </row>
    <row r="1154" spans="5:5" ht="14.25" customHeight="1" x14ac:dyDescent="0.2">
      <c r="E1154" s="117" t="str">
        <f>IFERROR(_xlfn.RANK.EQ(D1154,$D$18:$D$10002,0)+COUNTIF($D$18:D1154,D1154)-1,"")</f>
        <v/>
      </c>
    </row>
    <row r="1155" spans="5:5" ht="14.25" customHeight="1" x14ac:dyDescent="0.2">
      <c r="E1155" s="117" t="str">
        <f>IFERROR(_xlfn.RANK.EQ(D1155,$D$18:$D$10002,0)+COUNTIF($D$18:D1155,D1155)-1,"")</f>
        <v/>
      </c>
    </row>
    <row r="1156" spans="5:5" ht="14.25" customHeight="1" x14ac:dyDescent="0.2">
      <c r="E1156" s="117" t="str">
        <f>IFERROR(_xlfn.RANK.EQ(D1156,$D$18:$D$10002,0)+COUNTIF($D$18:D1156,D1156)-1,"")</f>
        <v/>
      </c>
    </row>
    <row r="1157" spans="5:5" ht="14.25" customHeight="1" x14ac:dyDescent="0.2">
      <c r="E1157" s="117" t="str">
        <f>IFERROR(_xlfn.RANK.EQ(D1157,$D$18:$D$10002,0)+COUNTIF($D$18:D1157,D1157)-1,"")</f>
        <v/>
      </c>
    </row>
    <row r="1158" spans="5:5" ht="14.25" customHeight="1" x14ac:dyDescent="0.2">
      <c r="E1158" s="117" t="str">
        <f>IFERROR(_xlfn.RANK.EQ(D1158,$D$18:$D$10002,0)+COUNTIF($D$18:D1158,D1158)-1,"")</f>
        <v/>
      </c>
    </row>
    <row r="1159" spans="5:5" ht="14.25" customHeight="1" x14ac:dyDescent="0.2">
      <c r="E1159" s="117" t="str">
        <f>IFERROR(_xlfn.RANK.EQ(D1159,$D$18:$D$10002,0)+COUNTIF($D$18:D1159,D1159)-1,"")</f>
        <v/>
      </c>
    </row>
    <row r="1160" spans="5:5" ht="14.25" customHeight="1" x14ac:dyDescent="0.2">
      <c r="E1160" s="117" t="str">
        <f>IFERROR(_xlfn.RANK.EQ(D1160,$D$18:$D$10002,0)+COUNTIF($D$18:D1160,D1160)-1,"")</f>
        <v/>
      </c>
    </row>
    <row r="1161" spans="5:5" ht="14.25" customHeight="1" x14ac:dyDescent="0.2">
      <c r="E1161" s="117" t="str">
        <f>IFERROR(_xlfn.RANK.EQ(D1161,$D$18:$D$10002,0)+COUNTIF($D$18:D1161,D1161)-1,"")</f>
        <v/>
      </c>
    </row>
    <row r="1162" spans="5:5" ht="14.25" customHeight="1" x14ac:dyDescent="0.2">
      <c r="E1162" s="117" t="str">
        <f>IFERROR(_xlfn.RANK.EQ(D1162,$D$18:$D$10002,0)+COUNTIF($D$18:D1162,D1162)-1,"")</f>
        <v/>
      </c>
    </row>
    <row r="1163" spans="5:5" ht="14.25" customHeight="1" x14ac:dyDescent="0.2">
      <c r="E1163" s="117" t="str">
        <f>IFERROR(_xlfn.RANK.EQ(D1163,$D$18:$D$10002,0)+COUNTIF($D$18:D1163,D1163)-1,"")</f>
        <v/>
      </c>
    </row>
    <row r="1164" spans="5:5" ht="14.25" customHeight="1" x14ac:dyDescent="0.2">
      <c r="E1164" s="117" t="str">
        <f>IFERROR(_xlfn.RANK.EQ(D1164,$D$18:$D$10002,0)+COUNTIF($D$18:D1164,D1164)-1,"")</f>
        <v/>
      </c>
    </row>
    <row r="1165" spans="5:5" ht="14.25" customHeight="1" x14ac:dyDescent="0.2">
      <c r="E1165" s="117" t="str">
        <f>IFERROR(_xlfn.RANK.EQ(D1165,$D$18:$D$10002,0)+COUNTIF($D$18:D1165,D1165)-1,"")</f>
        <v/>
      </c>
    </row>
    <row r="1166" spans="5:5" ht="14.25" customHeight="1" x14ac:dyDescent="0.2">
      <c r="E1166" s="117" t="str">
        <f>IFERROR(_xlfn.RANK.EQ(D1166,$D$18:$D$10002,0)+COUNTIF($D$18:D1166,D1166)-1,"")</f>
        <v/>
      </c>
    </row>
    <row r="1167" spans="5:5" ht="14.25" customHeight="1" x14ac:dyDescent="0.2">
      <c r="E1167" s="117" t="str">
        <f>IFERROR(_xlfn.RANK.EQ(D1167,$D$18:$D$10002,0)+COUNTIF($D$18:D1167,D1167)-1,"")</f>
        <v/>
      </c>
    </row>
    <row r="1168" spans="5:5" ht="14.25" customHeight="1" x14ac:dyDescent="0.2">
      <c r="E1168" s="117" t="str">
        <f>IFERROR(_xlfn.RANK.EQ(D1168,$D$18:$D$10002,0)+COUNTIF($D$18:D1168,D1168)-1,"")</f>
        <v/>
      </c>
    </row>
    <row r="1169" spans="5:5" ht="14.25" customHeight="1" x14ac:dyDescent="0.2">
      <c r="E1169" s="117" t="str">
        <f>IFERROR(_xlfn.RANK.EQ(D1169,$D$18:$D$10002,0)+COUNTIF($D$18:D1169,D1169)-1,"")</f>
        <v/>
      </c>
    </row>
    <row r="1170" spans="5:5" ht="14.25" customHeight="1" x14ac:dyDescent="0.2">
      <c r="E1170" s="117" t="str">
        <f>IFERROR(_xlfn.RANK.EQ(D1170,$D$18:$D$10002,0)+COUNTIF($D$18:D1170,D1170)-1,"")</f>
        <v/>
      </c>
    </row>
    <row r="1171" spans="5:5" ht="14.25" customHeight="1" x14ac:dyDescent="0.2">
      <c r="E1171" s="117" t="str">
        <f>IFERROR(_xlfn.RANK.EQ(D1171,$D$18:$D$10002,0)+COUNTIF($D$18:D1171,D1171)-1,"")</f>
        <v/>
      </c>
    </row>
    <row r="1172" spans="5:5" ht="14.25" customHeight="1" x14ac:dyDescent="0.2">
      <c r="E1172" s="117" t="str">
        <f>IFERROR(_xlfn.RANK.EQ(D1172,$D$18:$D$10002,0)+COUNTIF($D$18:D1172,D1172)-1,"")</f>
        <v/>
      </c>
    </row>
    <row r="1173" spans="5:5" ht="14.25" customHeight="1" x14ac:dyDescent="0.2">
      <c r="E1173" s="117" t="str">
        <f>IFERROR(_xlfn.RANK.EQ(D1173,$D$18:$D$10002,0)+COUNTIF($D$18:D1173,D1173)-1,"")</f>
        <v/>
      </c>
    </row>
    <row r="1174" spans="5:5" ht="14.25" customHeight="1" x14ac:dyDescent="0.2">
      <c r="E1174" s="117" t="str">
        <f>IFERROR(_xlfn.RANK.EQ(D1174,$D$18:$D$10002,0)+COUNTIF($D$18:D1174,D1174)-1,"")</f>
        <v/>
      </c>
    </row>
    <row r="1175" spans="5:5" ht="14.25" customHeight="1" x14ac:dyDescent="0.2">
      <c r="E1175" s="117" t="str">
        <f>IFERROR(_xlfn.RANK.EQ(D1175,$D$18:$D$10002,0)+COUNTIF($D$18:D1175,D1175)-1,"")</f>
        <v/>
      </c>
    </row>
    <row r="1176" spans="5:5" ht="14.25" customHeight="1" x14ac:dyDescent="0.2">
      <c r="E1176" s="117" t="str">
        <f>IFERROR(_xlfn.RANK.EQ(D1176,$D$18:$D$10002,0)+COUNTIF($D$18:D1176,D1176)-1,"")</f>
        <v/>
      </c>
    </row>
    <row r="1177" spans="5:5" ht="14.25" customHeight="1" x14ac:dyDescent="0.2">
      <c r="E1177" s="117" t="str">
        <f>IFERROR(_xlfn.RANK.EQ(D1177,$D$18:$D$10002,0)+COUNTIF($D$18:D1177,D1177)-1,"")</f>
        <v/>
      </c>
    </row>
    <row r="1178" spans="5:5" ht="14.25" customHeight="1" x14ac:dyDescent="0.2">
      <c r="E1178" s="117" t="str">
        <f>IFERROR(_xlfn.RANK.EQ(D1178,$D$18:$D$10002,0)+COUNTIF($D$18:D1178,D1178)-1,"")</f>
        <v/>
      </c>
    </row>
    <row r="1179" spans="5:5" ht="14.25" customHeight="1" x14ac:dyDescent="0.2">
      <c r="E1179" s="117" t="str">
        <f>IFERROR(_xlfn.RANK.EQ(D1179,$D$18:$D$10002,0)+COUNTIF($D$18:D1179,D1179)-1,"")</f>
        <v/>
      </c>
    </row>
    <row r="1180" spans="5:5" ht="14.25" customHeight="1" x14ac:dyDescent="0.2">
      <c r="E1180" s="117" t="str">
        <f>IFERROR(_xlfn.RANK.EQ(D1180,$D$18:$D$10002,0)+COUNTIF($D$18:D1180,D1180)-1,"")</f>
        <v/>
      </c>
    </row>
    <row r="1181" spans="5:5" ht="14.25" customHeight="1" x14ac:dyDescent="0.2">
      <c r="E1181" s="117" t="str">
        <f>IFERROR(_xlfn.RANK.EQ(D1181,$D$18:$D$10002,0)+COUNTIF($D$18:D1181,D1181)-1,"")</f>
        <v/>
      </c>
    </row>
    <row r="1182" spans="5:5" ht="14.25" customHeight="1" x14ac:dyDescent="0.2">
      <c r="E1182" s="117" t="str">
        <f>IFERROR(_xlfn.RANK.EQ(D1182,$D$18:$D$10002,0)+COUNTIF($D$18:D1182,D1182)-1,"")</f>
        <v/>
      </c>
    </row>
    <row r="1183" spans="5:5" ht="14.25" customHeight="1" x14ac:dyDescent="0.2">
      <c r="E1183" s="117" t="str">
        <f>IFERROR(_xlfn.RANK.EQ(D1183,$D$18:$D$10002,0)+COUNTIF($D$18:D1183,D1183)-1,"")</f>
        <v/>
      </c>
    </row>
    <row r="1184" spans="5:5" ht="14.25" customHeight="1" x14ac:dyDescent="0.2">
      <c r="E1184" s="117" t="str">
        <f>IFERROR(_xlfn.RANK.EQ(D1184,$D$18:$D$10002,0)+COUNTIF($D$18:D1184,D1184)-1,"")</f>
        <v/>
      </c>
    </row>
    <row r="1185" spans="5:5" ht="14.25" customHeight="1" x14ac:dyDescent="0.2">
      <c r="E1185" s="117" t="str">
        <f>IFERROR(_xlfn.RANK.EQ(D1185,$D$18:$D$10002,0)+COUNTIF($D$18:D1185,D1185)-1,"")</f>
        <v/>
      </c>
    </row>
    <row r="1186" spans="5:5" ht="14.25" customHeight="1" x14ac:dyDescent="0.2">
      <c r="E1186" s="117" t="str">
        <f>IFERROR(_xlfn.RANK.EQ(D1186,$D$18:$D$10002,0)+COUNTIF($D$18:D1186,D1186)-1,"")</f>
        <v/>
      </c>
    </row>
    <row r="1187" spans="5:5" ht="14.25" customHeight="1" x14ac:dyDescent="0.2">
      <c r="E1187" s="117" t="str">
        <f>IFERROR(_xlfn.RANK.EQ(D1187,$D$18:$D$10002,0)+COUNTIF($D$18:D1187,D1187)-1,"")</f>
        <v/>
      </c>
    </row>
    <row r="1188" spans="5:5" ht="14.25" customHeight="1" x14ac:dyDescent="0.2">
      <c r="E1188" s="117" t="str">
        <f>IFERROR(_xlfn.RANK.EQ(D1188,$D$18:$D$10002,0)+COUNTIF($D$18:D1188,D1188)-1,"")</f>
        <v/>
      </c>
    </row>
    <row r="1189" spans="5:5" ht="14.25" customHeight="1" x14ac:dyDescent="0.2">
      <c r="E1189" s="117" t="str">
        <f>IFERROR(_xlfn.RANK.EQ(D1189,$D$18:$D$10002,0)+COUNTIF($D$18:D1189,D1189)-1,"")</f>
        <v/>
      </c>
    </row>
    <row r="1190" spans="5:5" ht="14.25" customHeight="1" x14ac:dyDescent="0.2">
      <c r="E1190" s="117" t="str">
        <f>IFERROR(_xlfn.RANK.EQ(D1190,$D$18:$D$10002,0)+COUNTIF($D$18:D1190,D1190)-1,"")</f>
        <v/>
      </c>
    </row>
    <row r="1191" spans="5:5" ht="14.25" customHeight="1" x14ac:dyDescent="0.2">
      <c r="E1191" s="117" t="str">
        <f>IFERROR(_xlfn.RANK.EQ(D1191,$D$18:$D$10002,0)+COUNTIF($D$18:D1191,D1191)-1,"")</f>
        <v/>
      </c>
    </row>
    <row r="1192" spans="5:5" ht="14.25" customHeight="1" x14ac:dyDescent="0.2">
      <c r="E1192" s="117" t="str">
        <f>IFERROR(_xlfn.RANK.EQ(D1192,$D$18:$D$10002,0)+COUNTIF($D$18:D1192,D1192)-1,"")</f>
        <v/>
      </c>
    </row>
    <row r="1193" spans="5:5" ht="14.25" customHeight="1" x14ac:dyDescent="0.2">
      <c r="E1193" s="117" t="str">
        <f>IFERROR(_xlfn.RANK.EQ(D1193,$D$18:$D$10002,0)+COUNTIF($D$18:D1193,D1193)-1,"")</f>
        <v/>
      </c>
    </row>
    <row r="1194" spans="5:5" ht="14.25" customHeight="1" x14ac:dyDescent="0.2">
      <c r="E1194" s="117" t="str">
        <f>IFERROR(_xlfn.RANK.EQ(D1194,$D$18:$D$10002,0)+COUNTIF($D$18:D1194,D1194)-1,"")</f>
        <v/>
      </c>
    </row>
    <row r="1195" spans="5:5" ht="14.25" customHeight="1" x14ac:dyDescent="0.2">
      <c r="E1195" s="117" t="str">
        <f>IFERROR(_xlfn.RANK.EQ(D1195,$D$18:$D$10002,0)+COUNTIF($D$18:D1195,D1195)-1,"")</f>
        <v/>
      </c>
    </row>
    <row r="1196" spans="5:5" ht="14.25" customHeight="1" x14ac:dyDescent="0.2">
      <c r="E1196" s="117" t="str">
        <f>IFERROR(_xlfn.RANK.EQ(D1196,$D$18:$D$10002,0)+COUNTIF($D$18:D1196,D1196)-1,"")</f>
        <v/>
      </c>
    </row>
    <row r="1197" spans="5:5" ht="14.25" customHeight="1" x14ac:dyDescent="0.2">
      <c r="E1197" s="117" t="str">
        <f>IFERROR(_xlfn.RANK.EQ(D1197,$D$18:$D$10002,0)+COUNTIF($D$18:D1197,D1197)-1,"")</f>
        <v/>
      </c>
    </row>
    <row r="1198" spans="5:5" ht="14.25" customHeight="1" x14ac:dyDescent="0.2">
      <c r="E1198" s="117" t="str">
        <f>IFERROR(_xlfn.RANK.EQ(D1198,$D$18:$D$10002,0)+COUNTIF($D$18:D1198,D1198)-1,"")</f>
        <v/>
      </c>
    </row>
    <row r="1199" spans="5:5" ht="14.25" customHeight="1" x14ac:dyDescent="0.2">
      <c r="E1199" s="117" t="str">
        <f>IFERROR(_xlfn.RANK.EQ(D1199,$D$18:$D$10002,0)+COUNTIF($D$18:D1199,D1199)-1,"")</f>
        <v/>
      </c>
    </row>
    <row r="1200" spans="5:5" ht="14.25" customHeight="1" x14ac:dyDescent="0.2">
      <c r="E1200" s="117" t="str">
        <f>IFERROR(_xlfn.RANK.EQ(D1200,$D$18:$D$10002,0)+COUNTIF($D$18:D1200,D1200)-1,"")</f>
        <v/>
      </c>
    </row>
    <row r="1201" spans="5:5" ht="14.25" customHeight="1" x14ac:dyDescent="0.2">
      <c r="E1201" s="117" t="str">
        <f>IFERROR(_xlfn.RANK.EQ(D1201,$D$18:$D$10002,0)+COUNTIF($D$18:D1201,D1201)-1,"")</f>
        <v/>
      </c>
    </row>
    <row r="1202" spans="5:5" ht="14.25" customHeight="1" x14ac:dyDescent="0.2">
      <c r="E1202" s="117" t="str">
        <f>IFERROR(_xlfn.RANK.EQ(D1202,$D$18:$D$10002,0)+COUNTIF($D$18:D1202,D1202)-1,"")</f>
        <v/>
      </c>
    </row>
    <row r="1203" spans="5:5" ht="14.25" customHeight="1" x14ac:dyDescent="0.2">
      <c r="E1203" s="117" t="str">
        <f>IFERROR(_xlfn.RANK.EQ(D1203,$D$18:$D$10002,0)+COUNTIF($D$18:D1203,D1203)-1,"")</f>
        <v/>
      </c>
    </row>
    <row r="1204" spans="5:5" ht="14.25" customHeight="1" x14ac:dyDescent="0.2">
      <c r="E1204" s="117" t="str">
        <f>IFERROR(_xlfn.RANK.EQ(D1204,$D$18:$D$10002,0)+COUNTIF($D$18:D1204,D1204)-1,"")</f>
        <v/>
      </c>
    </row>
    <row r="1205" spans="5:5" ht="14.25" customHeight="1" x14ac:dyDescent="0.2">
      <c r="E1205" s="117" t="str">
        <f>IFERROR(_xlfn.RANK.EQ(D1205,$D$18:$D$10002,0)+COUNTIF($D$18:D1205,D1205)-1,"")</f>
        <v/>
      </c>
    </row>
    <row r="1206" spans="5:5" ht="14.25" customHeight="1" x14ac:dyDescent="0.2">
      <c r="E1206" s="117" t="str">
        <f>IFERROR(_xlfn.RANK.EQ(D1206,$D$18:$D$10002,0)+COUNTIF($D$18:D1206,D1206)-1,"")</f>
        <v/>
      </c>
    </row>
    <row r="1207" spans="5:5" ht="14.25" customHeight="1" x14ac:dyDescent="0.2">
      <c r="E1207" s="117" t="str">
        <f>IFERROR(_xlfn.RANK.EQ(D1207,$D$18:$D$10002,0)+COUNTIF($D$18:D1207,D1207)-1,"")</f>
        <v/>
      </c>
    </row>
    <row r="1208" spans="5:5" ht="14.25" customHeight="1" x14ac:dyDescent="0.2">
      <c r="E1208" s="117" t="str">
        <f>IFERROR(_xlfn.RANK.EQ(D1208,$D$18:$D$10002,0)+COUNTIF($D$18:D1208,D1208)-1,"")</f>
        <v/>
      </c>
    </row>
    <row r="1209" spans="5:5" ht="14.25" customHeight="1" x14ac:dyDescent="0.2">
      <c r="E1209" s="117" t="str">
        <f>IFERROR(_xlfn.RANK.EQ(D1209,$D$18:$D$10002,0)+COUNTIF($D$18:D1209,D1209)-1,"")</f>
        <v/>
      </c>
    </row>
    <row r="1210" spans="5:5" ht="14.25" customHeight="1" x14ac:dyDescent="0.2">
      <c r="E1210" s="117" t="str">
        <f>IFERROR(_xlfn.RANK.EQ(D1210,$D$18:$D$10002,0)+COUNTIF($D$18:D1210,D1210)-1,"")</f>
        <v/>
      </c>
    </row>
    <row r="1211" spans="5:5" ht="14.25" customHeight="1" x14ac:dyDescent="0.2">
      <c r="E1211" s="117" t="str">
        <f>IFERROR(_xlfn.RANK.EQ(D1211,$D$18:$D$10002,0)+COUNTIF($D$18:D1211,D1211)-1,"")</f>
        <v/>
      </c>
    </row>
    <row r="1212" spans="5:5" ht="14.25" customHeight="1" x14ac:dyDescent="0.2">
      <c r="E1212" s="117" t="str">
        <f>IFERROR(_xlfn.RANK.EQ(D1212,$D$18:$D$10002,0)+COUNTIF($D$18:D1212,D1212)-1,"")</f>
        <v/>
      </c>
    </row>
    <row r="1213" spans="5:5" ht="14.25" customHeight="1" x14ac:dyDescent="0.2">
      <c r="E1213" s="117" t="str">
        <f>IFERROR(_xlfn.RANK.EQ(D1213,$D$18:$D$10002,0)+COUNTIF($D$18:D1213,D1213)-1,"")</f>
        <v/>
      </c>
    </row>
    <row r="1214" spans="5:5" ht="14.25" customHeight="1" x14ac:dyDescent="0.2">
      <c r="E1214" s="117" t="str">
        <f>IFERROR(_xlfn.RANK.EQ(D1214,$D$18:$D$10002,0)+COUNTIF($D$18:D1214,D1214)-1,"")</f>
        <v/>
      </c>
    </row>
    <row r="1215" spans="5:5" ht="14.25" customHeight="1" x14ac:dyDescent="0.2">
      <c r="E1215" s="117" t="str">
        <f>IFERROR(_xlfn.RANK.EQ(D1215,$D$18:$D$10002,0)+COUNTIF($D$18:D1215,D1215)-1,"")</f>
        <v/>
      </c>
    </row>
    <row r="1216" spans="5:5" ht="14.25" customHeight="1" x14ac:dyDescent="0.2">
      <c r="E1216" s="117" t="str">
        <f>IFERROR(_xlfn.RANK.EQ(D1216,$D$18:$D$10002,0)+COUNTIF($D$18:D1216,D1216)-1,"")</f>
        <v/>
      </c>
    </row>
    <row r="1217" spans="5:5" ht="14.25" customHeight="1" x14ac:dyDescent="0.2">
      <c r="E1217" s="117" t="str">
        <f>IFERROR(_xlfn.RANK.EQ(D1217,$D$18:$D$10002,0)+COUNTIF($D$18:D1217,D1217)-1,"")</f>
        <v/>
      </c>
    </row>
    <row r="1218" spans="5:5" ht="14.25" customHeight="1" x14ac:dyDescent="0.2">
      <c r="E1218" s="117" t="str">
        <f>IFERROR(_xlfn.RANK.EQ(D1218,$D$18:$D$10002,0)+COUNTIF($D$18:D1218,D1218)-1,"")</f>
        <v/>
      </c>
    </row>
    <row r="1219" spans="5:5" ht="14.25" customHeight="1" x14ac:dyDescent="0.2">
      <c r="E1219" s="117" t="str">
        <f>IFERROR(_xlfn.RANK.EQ(D1219,$D$18:$D$10002,0)+COUNTIF($D$18:D1219,D1219)-1,"")</f>
        <v/>
      </c>
    </row>
    <row r="1220" spans="5:5" ht="14.25" customHeight="1" x14ac:dyDescent="0.2">
      <c r="E1220" s="117" t="str">
        <f>IFERROR(_xlfn.RANK.EQ(D1220,$D$18:$D$10002,0)+COUNTIF($D$18:D1220,D1220)-1,"")</f>
        <v/>
      </c>
    </row>
    <row r="1221" spans="5:5" ht="14.25" customHeight="1" x14ac:dyDescent="0.2">
      <c r="E1221" s="117" t="str">
        <f>IFERROR(_xlfn.RANK.EQ(D1221,$D$18:$D$10002,0)+COUNTIF($D$18:D1221,D1221)-1,"")</f>
        <v/>
      </c>
    </row>
    <row r="1222" spans="5:5" ht="14.25" customHeight="1" x14ac:dyDescent="0.2">
      <c r="E1222" s="117" t="str">
        <f>IFERROR(_xlfn.RANK.EQ(D1222,$D$18:$D$10002,0)+COUNTIF($D$18:D1222,D1222)-1,"")</f>
        <v/>
      </c>
    </row>
    <row r="1223" spans="5:5" ht="14.25" customHeight="1" x14ac:dyDescent="0.2">
      <c r="E1223" s="117" t="str">
        <f>IFERROR(_xlfn.RANK.EQ(D1223,$D$18:$D$10002,0)+COUNTIF($D$18:D1223,D1223)-1,"")</f>
        <v/>
      </c>
    </row>
    <row r="1224" spans="5:5" ht="14.25" customHeight="1" x14ac:dyDescent="0.2">
      <c r="E1224" s="117" t="str">
        <f>IFERROR(_xlfn.RANK.EQ(D1224,$D$18:$D$10002,0)+COUNTIF($D$18:D1224,D1224)-1,"")</f>
        <v/>
      </c>
    </row>
    <row r="1225" spans="5:5" ht="14.25" customHeight="1" x14ac:dyDescent="0.2">
      <c r="E1225" s="117" t="str">
        <f>IFERROR(_xlfn.RANK.EQ(D1225,$D$18:$D$10002,0)+COUNTIF($D$18:D1225,D1225)-1,"")</f>
        <v/>
      </c>
    </row>
    <row r="1226" spans="5:5" ht="14.25" customHeight="1" x14ac:dyDescent="0.2">
      <c r="E1226" s="117" t="str">
        <f>IFERROR(_xlfn.RANK.EQ(D1226,$D$18:$D$10002,0)+COUNTIF($D$18:D1226,D1226)-1,"")</f>
        <v/>
      </c>
    </row>
    <row r="1227" spans="5:5" ht="14.25" customHeight="1" x14ac:dyDescent="0.2">
      <c r="E1227" s="117" t="str">
        <f>IFERROR(_xlfn.RANK.EQ(D1227,$D$18:$D$10002,0)+COUNTIF($D$18:D1227,D1227)-1,"")</f>
        <v/>
      </c>
    </row>
    <row r="1228" spans="5:5" ht="14.25" customHeight="1" x14ac:dyDescent="0.2">
      <c r="E1228" s="117" t="str">
        <f>IFERROR(_xlfn.RANK.EQ(D1228,$D$18:$D$10002,0)+COUNTIF($D$18:D1228,D1228)-1,"")</f>
        <v/>
      </c>
    </row>
    <row r="1229" spans="5:5" ht="14.25" customHeight="1" x14ac:dyDescent="0.2">
      <c r="E1229" s="117" t="str">
        <f>IFERROR(_xlfn.RANK.EQ(D1229,$D$18:$D$10002,0)+COUNTIF($D$18:D1229,D1229)-1,"")</f>
        <v/>
      </c>
    </row>
    <row r="1230" spans="5:5" ht="14.25" customHeight="1" x14ac:dyDescent="0.2">
      <c r="E1230" s="117" t="str">
        <f>IFERROR(_xlfn.RANK.EQ(D1230,$D$18:$D$10002,0)+COUNTIF($D$18:D1230,D1230)-1,"")</f>
        <v/>
      </c>
    </row>
    <row r="1231" spans="5:5" ht="14.25" customHeight="1" x14ac:dyDescent="0.2">
      <c r="E1231" s="117" t="str">
        <f>IFERROR(_xlfn.RANK.EQ(D1231,$D$18:$D$10002,0)+COUNTIF($D$18:D1231,D1231)-1,"")</f>
        <v/>
      </c>
    </row>
    <row r="1232" spans="5:5" ht="14.25" customHeight="1" x14ac:dyDescent="0.2">
      <c r="E1232" s="117" t="str">
        <f>IFERROR(_xlfn.RANK.EQ(D1232,$D$18:$D$10002,0)+COUNTIF($D$18:D1232,D1232)-1,"")</f>
        <v/>
      </c>
    </row>
    <row r="1233" spans="5:5" ht="14.25" customHeight="1" x14ac:dyDescent="0.2">
      <c r="E1233" s="117" t="str">
        <f>IFERROR(_xlfn.RANK.EQ(D1233,$D$18:$D$10002,0)+COUNTIF($D$18:D1233,D1233)-1,"")</f>
        <v/>
      </c>
    </row>
    <row r="1234" spans="5:5" ht="14.25" customHeight="1" x14ac:dyDescent="0.2">
      <c r="E1234" s="117" t="str">
        <f>IFERROR(_xlfn.RANK.EQ(D1234,$D$18:$D$10002,0)+COUNTIF($D$18:D1234,D1234)-1,"")</f>
        <v/>
      </c>
    </row>
    <row r="1235" spans="5:5" ht="14.25" customHeight="1" x14ac:dyDescent="0.2">
      <c r="E1235" s="117" t="str">
        <f>IFERROR(_xlfn.RANK.EQ(D1235,$D$18:$D$10002,0)+COUNTIF($D$18:D1235,D1235)-1,"")</f>
        <v/>
      </c>
    </row>
    <row r="1236" spans="5:5" ht="14.25" customHeight="1" x14ac:dyDescent="0.2">
      <c r="E1236" s="117" t="str">
        <f>IFERROR(_xlfn.RANK.EQ(D1236,$D$18:$D$10002,0)+COUNTIF($D$18:D1236,D1236)-1,"")</f>
        <v/>
      </c>
    </row>
    <row r="1237" spans="5:5" ht="14.25" customHeight="1" x14ac:dyDescent="0.2">
      <c r="E1237" s="117" t="str">
        <f>IFERROR(_xlfn.RANK.EQ(D1237,$D$18:$D$10002,0)+COUNTIF($D$18:D1237,D1237)-1,"")</f>
        <v/>
      </c>
    </row>
    <row r="1238" spans="5:5" ht="14.25" customHeight="1" x14ac:dyDescent="0.2">
      <c r="E1238" s="117" t="str">
        <f>IFERROR(_xlfn.RANK.EQ(D1238,$D$18:$D$10002,0)+COUNTIF($D$18:D1238,D1238)-1,"")</f>
        <v/>
      </c>
    </row>
    <row r="1239" spans="5:5" ht="14.25" customHeight="1" x14ac:dyDescent="0.2">
      <c r="E1239" s="117" t="str">
        <f>IFERROR(_xlfn.RANK.EQ(D1239,$D$18:$D$10002,0)+COUNTIF($D$18:D1239,D1239)-1,"")</f>
        <v/>
      </c>
    </row>
    <row r="1240" spans="5:5" ht="14.25" customHeight="1" x14ac:dyDescent="0.2">
      <c r="E1240" s="117" t="str">
        <f>IFERROR(_xlfn.RANK.EQ(D1240,$D$18:$D$10002,0)+COUNTIF($D$18:D1240,D1240)-1,"")</f>
        <v/>
      </c>
    </row>
    <row r="1241" spans="5:5" ht="14.25" customHeight="1" x14ac:dyDescent="0.2">
      <c r="E1241" s="117" t="str">
        <f>IFERROR(_xlfn.RANK.EQ(D1241,$D$18:$D$10002,0)+COUNTIF($D$18:D1241,D1241)-1,"")</f>
        <v/>
      </c>
    </row>
    <row r="1242" spans="5:5" ht="14.25" customHeight="1" x14ac:dyDescent="0.2">
      <c r="E1242" s="117" t="str">
        <f>IFERROR(_xlfn.RANK.EQ(D1242,$D$18:$D$10002,0)+COUNTIF($D$18:D1242,D1242)-1,"")</f>
        <v/>
      </c>
    </row>
    <row r="1243" spans="5:5" ht="14.25" customHeight="1" x14ac:dyDescent="0.2">
      <c r="E1243" s="117" t="str">
        <f>IFERROR(_xlfn.RANK.EQ(D1243,$D$18:$D$10002,0)+COUNTIF($D$18:D1243,D1243)-1,"")</f>
        <v/>
      </c>
    </row>
    <row r="1244" spans="5:5" ht="14.25" customHeight="1" x14ac:dyDescent="0.2">
      <c r="E1244" s="117" t="str">
        <f>IFERROR(_xlfn.RANK.EQ(D1244,$D$18:$D$10002,0)+COUNTIF($D$18:D1244,D1244)-1,"")</f>
        <v/>
      </c>
    </row>
    <row r="1245" spans="5:5" ht="14.25" customHeight="1" x14ac:dyDescent="0.2">
      <c r="E1245" s="117" t="str">
        <f>IFERROR(_xlfn.RANK.EQ(D1245,$D$18:$D$10002,0)+COUNTIF($D$18:D1245,D1245)-1,"")</f>
        <v/>
      </c>
    </row>
    <row r="1246" spans="5:5" ht="14.25" customHeight="1" x14ac:dyDescent="0.2">
      <c r="E1246" s="117" t="str">
        <f>IFERROR(_xlfn.RANK.EQ(D1246,$D$18:$D$10002,0)+COUNTIF($D$18:D1246,D1246)-1,"")</f>
        <v/>
      </c>
    </row>
    <row r="1247" spans="5:5" ht="14.25" customHeight="1" x14ac:dyDescent="0.2">
      <c r="E1247" s="117" t="str">
        <f>IFERROR(_xlfn.RANK.EQ(D1247,$D$18:$D$10002,0)+COUNTIF($D$18:D1247,D1247)-1,"")</f>
        <v/>
      </c>
    </row>
    <row r="1248" spans="5:5" ht="14.25" customHeight="1" x14ac:dyDescent="0.2">
      <c r="E1248" s="117" t="str">
        <f>IFERROR(_xlfn.RANK.EQ(D1248,$D$18:$D$10002,0)+COUNTIF($D$18:D1248,D1248)-1,"")</f>
        <v/>
      </c>
    </row>
    <row r="1249" spans="5:5" ht="14.25" customHeight="1" x14ac:dyDescent="0.2">
      <c r="E1249" s="117" t="str">
        <f>IFERROR(_xlfn.RANK.EQ(D1249,$D$18:$D$10002,0)+COUNTIF($D$18:D1249,D1249)-1,"")</f>
        <v/>
      </c>
    </row>
    <row r="1250" spans="5:5" ht="14.25" customHeight="1" x14ac:dyDescent="0.2">
      <c r="E1250" s="117" t="str">
        <f>IFERROR(_xlfn.RANK.EQ(D1250,$D$18:$D$10002,0)+COUNTIF($D$18:D1250,D1250)-1,"")</f>
        <v/>
      </c>
    </row>
    <row r="1251" spans="5:5" ht="14.25" customHeight="1" x14ac:dyDescent="0.2">
      <c r="E1251" s="117" t="str">
        <f>IFERROR(_xlfn.RANK.EQ(D1251,$D$18:$D$10002,0)+COUNTIF($D$18:D1251,D1251)-1,"")</f>
        <v/>
      </c>
    </row>
    <row r="1252" spans="5:5" ht="14.25" customHeight="1" x14ac:dyDescent="0.2">
      <c r="E1252" s="117" t="str">
        <f>IFERROR(_xlfn.RANK.EQ(D1252,$D$18:$D$10002,0)+COUNTIF($D$18:D1252,D1252)-1,"")</f>
        <v/>
      </c>
    </row>
    <row r="1253" spans="5:5" ht="14.25" customHeight="1" x14ac:dyDescent="0.2">
      <c r="E1253" s="117" t="str">
        <f>IFERROR(_xlfn.RANK.EQ(D1253,$D$18:$D$10002,0)+COUNTIF($D$18:D1253,D1253)-1,"")</f>
        <v/>
      </c>
    </row>
    <row r="1254" spans="5:5" ht="14.25" customHeight="1" x14ac:dyDescent="0.2">
      <c r="E1254" s="117" t="str">
        <f>IFERROR(_xlfn.RANK.EQ(D1254,$D$18:$D$10002,0)+COUNTIF($D$18:D1254,D1254)-1,"")</f>
        <v/>
      </c>
    </row>
    <row r="1255" spans="5:5" ht="14.25" customHeight="1" x14ac:dyDescent="0.2">
      <c r="E1255" s="117" t="str">
        <f>IFERROR(_xlfn.RANK.EQ(D1255,$D$18:$D$10002,0)+COUNTIF($D$18:D1255,D1255)-1,"")</f>
        <v/>
      </c>
    </row>
    <row r="1256" spans="5:5" ht="14.25" customHeight="1" x14ac:dyDescent="0.2">
      <c r="E1256" s="117" t="str">
        <f>IFERROR(_xlfn.RANK.EQ(D1256,$D$18:$D$10002,0)+COUNTIF($D$18:D1256,D1256)-1,"")</f>
        <v/>
      </c>
    </row>
    <row r="1257" spans="5:5" ht="14.25" customHeight="1" x14ac:dyDescent="0.2">
      <c r="E1257" s="117" t="str">
        <f>IFERROR(_xlfn.RANK.EQ(D1257,$D$18:$D$10002,0)+COUNTIF($D$18:D1257,D1257)-1,"")</f>
        <v/>
      </c>
    </row>
    <row r="1258" spans="5:5" ht="14.25" customHeight="1" x14ac:dyDescent="0.2">
      <c r="E1258" s="117" t="str">
        <f>IFERROR(_xlfn.RANK.EQ(D1258,$D$18:$D$10002,0)+COUNTIF($D$18:D1258,D1258)-1,"")</f>
        <v/>
      </c>
    </row>
    <row r="1259" spans="5:5" ht="14.25" customHeight="1" x14ac:dyDescent="0.2">
      <c r="E1259" s="117" t="str">
        <f>IFERROR(_xlfn.RANK.EQ(D1259,$D$18:$D$10002,0)+COUNTIF($D$18:D1259,D1259)-1,"")</f>
        <v/>
      </c>
    </row>
    <row r="1260" spans="5:5" ht="14.25" customHeight="1" x14ac:dyDescent="0.2">
      <c r="E1260" s="117" t="str">
        <f>IFERROR(_xlfn.RANK.EQ(D1260,$D$18:$D$10002,0)+COUNTIF($D$18:D1260,D1260)-1,"")</f>
        <v/>
      </c>
    </row>
    <row r="1261" spans="5:5" ht="14.25" customHeight="1" x14ac:dyDescent="0.2">
      <c r="E1261" s="117" t="str">
        <f>IFERROR(_xlfn.RANK.EQ(D1261,$D$18:$D$10002,0)+COUNTIF($D$18:D1261,D1261)-1,"")</f>
        <v/>
      </c>
    </row>
    <row r="1262" spans="5:5" ht="14.25" customHeight="1" x14ac:dyDescent="0.2">
      <c r="E1262" s="117" t="str">
        <f>IFERROR(_xlfn.RANK.EQ(D1262,$D$18:$D$10002,0)+COUNTIF($D$18:D1262,D1262)-1,"")</f>
        <v/>
      </c>
    </row>
    <row r="1263" spans="5:5" ht="14.25" customHeight="1" x14ac:dyDescent="0.2">
      <c r="E1263" s="117" t="str">
        <f>IFERROR(_xlfn.RANK.EQ(D1263,$D$18:$D$10002,0)+COUNTIF($D$18:D1263,D1263)-1,"")</f>
        <v/>
      </c>
    </row>
    <row r="1264" spans="5:5" ht="14.25" customHeight="1" x14ac:dyDescent="0.2">
      <c r="E1264" s="117" t="str">
        <f>IFERROR(_xlfn.RANK.EQ(D1264,$D$18:$D$10002,0)+COUNTIF($D$18:D1264,D1264)-1,"")</f>
        <v/>
      </c>
    </row>
    <row r="1265" spans="5:5" ht="14.25" customHeight="1" x14ac:dyDescent="0.2">
      <c r="E1265" s="117" t="str">
        <f>IFERROR(_xlfn.RANK.EQ(D1265,$D$18:$D$10002,0)+COUNTIF($D$18:D1265,D1265)-1,"")</f>
        <v/>
      </c>
    </row>
    <row r="1266" spans="5:5" ht="14.25" customHeight="1" x14ac:dyDescent="0.2">
      <c r="E1266" s="117" t="str">
        <f>IFERROR(_xlfn.RANK.EQ(D1266,$D$18:$D$10002,0)+COUNTIF($D$18:D1266,D1266)-1,"")</f>
        <v/>
      </c>
    </row>
    <row r="1267" spans="5:5" ht="14.25" customHeight="1" x14ac:dyDescent="0.2">
      <c r="E1267" s="117" t="str">
        <f>IFERROR(_xlfn.RANK.EQ(D1267,$D$18:$D$10002,0)+COUNTIF($D$18:D1267,D1267)-1,"")</f>
        <v/>
      </c>
    </row>
    <row r="1268" spans="5:5" ht="14.25" customHeight="1" x14ac:dyDescent="0.2">
      <c r="E1268" s="117" t="str">
        <f>IFERROR(_xlfn.RANK.EQ(D1268,$D$18:$D$10002,0)+COUNTIF($D$18:D1268,D1268)-1,"")</f>
        <v/>
      </c>
    </row>
    <row r="1269" spans="5:5" ht="14.25" customHeight="1" x14ac:dyDescent="0.2">
      <c r="E1269" s="117" t="str">
        <f>IFERROR(_xlfn.RANK.EQ(D1269,$D$18:$D$10002,0)+COUNTIF($D$18:D1269,D1269)-1,"")</f>
        <v/>
      </c>
    </row>
    <row r="1270" spans="5:5" ht="14.25" customHeight="1" x14ac:dyDescent="0.2">
      <c r="E1270" s="117" t="str">
        <f>IFERROR(_xlfn.RANK.EQ(D1270,$D$18:$D$10002,0)+COUNTIF($D$18:D1270,D1270)-1,"")</f>
        <v/>
      </c>
    </row>
    <row r="1271" spans="5:5" ht="14.25" customHeight="1" x14ac:dyDescent="0.2">
      <c r="E1271" s="117" t="str">
        <f>IFERROR(_xlfn.RANK.EQ(D1271,$D$18:$D$10002,0)+COUNTIF($D$18:D1271,D1271)-1,"")</f>
        <v/>
      </c>
    </row>
    <row r="1272" spans="5:5" ht="14.25" customHeight="1" x14ac:dyDescent="0.2">
      <c r="E1272" s="117" t="str">
        <f>IFERROR(_xlfn.RANK.EQ(D1272,$D$18:$D$10002,0)+COUNTIF($D$18:D1272,D1272)-1,"")</f>
        <v/>
      </c>
    </row>
    <row r="1273" spans="5:5" ht="14.25" customHeight="1" x14ac:dyDescent="0.2">
      <c r="E1273" s="117" t="str">
        <f>IFERROR(_xlfn.RANK.EQ(D1273,$D$18:$D$10002,0)+COUNTIF($D$18:D1273,D1273)-1,"")</f>
        <v/>
      </c>
    </row>
    <row r="1274" spans="5:5" ht="14.25" customHeight="1" x14ac:dyDescent="0.2">
      <c r="E1274" s="117" t="str">
        <f>IFERROR(_xlfn.RANK.EQ(D1274,$D$18:$D$10002,0)+COUNTIF($D$18:D1274,D1274)-1,"")</f>
        <v/>
      </c>
    </row>
    <row r="1275" spans="5:5" ht="14.25" customHeight="1" x14ac:dyDescent="0.2">
      <c r="E1275" s="117" t="str">
        <f>IFERROR(_xlfn.RANK.EQ(D1275,$D$18:$D$10002,0)+COUNTIF($D$18:D1275,D1275)-1,"")</f>
        <v/>
      </c>
    </row>
    <row r="1276" spans="5:5" ht="14.25" customHeight="1" x14ac:dyDescent="0.2">
      <c r="E1276" s="117" t="str">
        <f>IFERROR(_xlfn.RANK.EQ(D1276,$D$18:$D$10002,0)+COUNTIF($D$18:D1276,D1276)-1,"")</f>
        <v/>
      </c>
    </row>
    <row r="1277" spans="5:5" ht="14.25" customHeight="1" x14ac:dyDescent="0.2">
      <c r="E1277" s="117" t="str">
        <f>IFERROR(_xlfn.RANK.EQ(D1277,$D$18:$D$10002,0)+COUNTIF($D$18:D1277,D1277)-1,"")</f>
        <v/>
      </c>
    </row>
    <row r="1278" spans="5:5" ht="14.25" customHeight="1" x14ac:dyDescent="0.2">
      <c r="E1278" s="117" t="str">
        <f>IFERROR(_xlfn.RANK.EQ(D1278,$D$18:$D$10002,0)+COUNTIF($D$18:D1278,D1278)-1,"")</f>
        <v/>
      </c>
    </row>
    <row r="1279" spans="5:5" ht="14.25" customHeight="1" x14ac:dyDescent="0.2">
      <c r="E1279" s="117" t="str">
        <f>IFERROR(_xlfn.RANK.EQ(D1279,$D$18:$D$10002,0)+COUNTIF($D$18:D1279,D1279)-1,"")</f>
        <v/>
      </c>
    </row>
    <row r="1280" spans="5:5" ht="14.25" customHeight="1" x14ac:dyDescent="0.2">
      <c r="E1280" s="117" t="str">
        <f>IFERROR(_xlfn.RANK.EQ(D1280,$D$18:$D$10002,0)+COUNTIF($D$18:D1280,D1280)-1,"")</f>
        <v/>
      </c>
    </row>
    <row r="1281" spans="5:5" ht="14.25" customHeight="1" x14ac:dyDescent="0.2">
      <c r="E1281" s="117" t="str">
        <f>IFERROR(_xlfn.RANK.EQ(D1281,$D$18:$D$10002,0)+COUNTIF($D$18:D1281,D1281)-1,"")</f>
        <v/>
      </c>
    </row>
    <row r="1282" spans="5:5" ht="14.25" customHeight="1" x14ac:dyDescent="0.2">
      <c r="E1282" s="117" t="str">
        <f>IFERROR(_xlfn.RANK.EQ(D1282,$D$18:$D$10002,0)+COUNTIF($D$18:D1282,D1282)-1,"")</f>
        <v/>
      </c>
    </row>
    <row r="1283" spans="5:5" ht="14.25" customHeight="1" x14ac:dyDescent="0.2">
      <c r="E1283" s="117" t="str">
        <f>IFERROR(_xlfn.RANK.EQ(D1283,$D$18:$D$10002,0)+COUNTIF($D$18:D1283,D1283)-1,"")</f>
        <v/>
      </c>
    </row>
    <row r="1284" spans="5:5" ht="14.25" customHeight="1" x14ac:dyDescent="0.2">
      <c r="E1284" s="117" t="str">
        <f>IFERROR(_xlfn.RANK.EQ(D1284,$D$18:$D$10002,0)+COUNTIF($D$18:D1284,D1284)-1,"")</f>
        <v/>
      </c>
    </row>
    <row r="1285" spans="5:5" ht="14.25" customHeight="1" x14ac:dyDescent="0.2">
      <c r="E1285" s="117" t="str">
        <f>IFERROR(_xlfn.RANK.EQ(D1285,$D$18:$D$10002,0)+COUNTIF($D$18:D1285,D1285)-1,"")</f>
        <v/>
      </c>
    </row>
    <row r="1286" spans="5:5" ht="14.25" customHeight="1" x14ac:dyDescent="0.2">
      <c r="E1286" s="117" t="str">
        <f>IFERROR(_xlfn.RANK.EQ(D1286,$D$18:$D$10002,0)+COUNTIF($D$18:D1286,D1286)-1,"")</f>
        <v/>
      </c>
    </row>
    <row r="1287" spans="5:5" ht="14.25" customHeight="1" x14ac:dyDescent="0.2">
      <c r="E1287" s="117" t="str">
        <f>IFERROR(_xlfn.RANK.EQ(D1287,$D$18:$D$10002,0)+COUNTIF($D$18:D1287,D1287)-1,"")</f>
        <v/>
      </c>
    </row>
    <row r="1288" spans="5:5" ht="14.25" customHeight="1" x14ac:dyDescent="0.2">
      <c r="E1288" s="117" t="str">
        <f>IFERROR(_xlfn.RANK.EQ(D1288,$D$18:$D$10002,0)+COUNTIF($D$18:D1288,D1288)-1,"")</f>
        <v/>
      </c>
    </row>
    <row r="1289" spans="5:5" ht="14.25" customHeight="1" x14ac:dyDescent="0.2">
      <c r="E1289" s="117" t="str">
        <f>IFERROR(_xlfn.RANK.EQ(D1289,$D$18:$D$10002,0)+COUNTIF($D$18:D1289,D1289)-1,"")</f>
        <v/>
      </c>
    </row>
    <row r="1290" spans="5:5" ht="14.25" customHeight="1" x14ac:dyDescent="0.2">
      <c r="E1290" s="117" t="str">
        <f>IFERROR(_xlfn.RANK.EQ(D1290,$D$18:$D$10002,0)+COUNTIF($D$18:D1290,D1290)-1,"")</f>
        <v/>
      </c>
    </row>
    <row r="1291" spans="5:5" ht="14.25" customHeight="1" x14ac:dyDescent="0.2">
      <c r="E1291" s="117" t="str">
        <f>IFERROR(_xlfn.RANK.EQ(D1291,$D$18:$D$10002,0)+COUNTIF($D$18:D1291,D1291)-1,"")</f>
        <v/>
      </c>
    </row>
    <row r="1292" spans="5:5" ht="14.25" customHeight="1" x14ac:dyDescent="0.2">
      <c r="E1292" s="117" t="str">
        <f>IFERROR(_xlfn.RANK.EQ(D1292,$D$18:$D$10002,0)+COUNTIF($D$18:D1292,D1292)-1,"")</f>
        <v/>
      </c>
    </row>
    <row r="1293" spans="5:5" ht="14.25" customHeight="1" x14ac:dyDescent="0.2">
      <c r="E1293" s="117" t="str">
        <f>IFERROR(_xlfn.RANK.EQ(D1293,$D$18:$D$10002,0)+COUNTIF($D$18:D1293,D1293)-1,"")</f>
        <v/>
      </c>
    </row>
    <row r="1294" spans="5:5" ht="14.25" customHeight="1" x14ac:dyDescent="0.2">
      <c r="E1294" s="117" t="str">
        <f>IFERROR(_xlfn.RANK.EQ(D1294,$D$18:$D$10002,0)+COUNTIF($D$18:D1294,D1294)-1,"")</f>
        <v/>
      </c>
    </row>
    <row r="1295" spans="5:5" ht="14.25" customHeight="1" x14ac:dyDescent="0.2">
      <c r="E1295" s="117" t="str">
        <f>IFERROR(_xlfn.RANK.EQ(D1295,$D$18:$D$10002,0)+COUNTIF($D$18:D1295,D1295)-1,"")</f>
        <v/>
      </c>
    </row>
    <row r="1296" spans="5:5" ht="14.25" customHeight="1" x14ac:dyDescent="0.2">
      <c r="E1296" s="117" t="str">
        <f>IFERROR(_xlfn.RANK.EQ(D1296,$D$18:$D$10002,0)+COUNTIF($D$18:D1296,D1296)-1,"")</f>
        <v/>
      </c>
    </row>
    <row r="1297" spans="5:5" ht="14.25" customHeight="1" x14ac:dyDescent="0.2">
      <c r="E1297" s="117" t="str">
        <f>IFERROR(_xlfn.RANK.EQ(D1297,$D$18:$D$10002,0)+COUNTIF($D$18:D1297,D1297)-1,"")</f>
        <v/>
      </c>
    </row>
    <row r="1298" spans="5:5" ht="14.25" customHeight="1" x14ac:dyDescent="0.2">
      <c r="E1298" s="117" t="str">
        <f>IFERROR(_xlfn.RANK.EQ(D1298,$D$18:$D$10002,0)+COUNTIF($D$18:D1298,D1298)-1,"")</f>
        <v/>
      </c>
    </row>
    <row r="1299" spans="5:5" ht="14.25" customHeight="1" x14ac:dyDescent="0.2">
      <c r="E1299" s="117" t="str">
        <f>IFERROR(_xlfn.RANK.EQ(D1299,$D$18:$D$10002,0)+COUNTIF($D$18:D1299,D1299)-1,"")</f>
        <v/>
      </c>
    </row>
    <row r="1300" spans="5:5" ht="14.25" customHeight="1" x14ac:dyDescent="0.2">
      <c r="E1300" s="117" t="str">
        <f>IFERROR(_xlfn.RANK.EQ(D1300,$D$18:$D$10002,0)+COUNTIF($D$18:D1300,D1300)-1,"")</f>
        <v/>
      </c>
    </row>
    <row r="1301" spans="5:5" ht="14.25" customHeight="1" x14ac:dyDescent="0.2">
      <c r="E1301" s="117" t="str">
        <f>IFERROR(_xlfn.RANK.EQ(D1301,$D$18:$D$10002,0)+COUNTIF($D$18:D1301,D1301)-1,"")</f>
        <v/>
      </c>
    </row>
    <row r="1302" spans="5:5" ht="14.25" customHeight="1" x14ac:dyDescent="0.2">
      <c r="E1302" s="117" t="str">
        <f>IFERROR(_xlfn.RANK.EQ(D1302,$D$18:$D$10002,0)+COUNTIF($D$18:D1302,D1302)-1,"")</f>
        <v/>
      </c>
    </row>
    <row r="1303" spans="5:5" ht="14.25" customHeight="1" x14ac:dyDescent="0.2">
      <c r="E1303" s="117" t="str">
        <f>IFERROR(_xlfn.RANK.EQ(D1303,$D$18:$D$10002,0)+COUNTIF($D$18:D1303,D1303)-1,"")</f>
        <v/>
      </c>
    </row>
    <row r="1304" spans="5:5" ht="14.25" customHeight="1" x14ac:dyDescent="0.2">
      <c r="E1304" s="117" t="str">
        <f>IFERROR(_xlfn.RANK.EQ(D1304,$D$18:$D$10002,0)+COUNTIF($D$18:D1304,D1304)-1,"")</f>
        <v/>
      </c>
    </row>
    <row r="1305" spans="5:5" ht="14.25" customHeight="1" x14ac:dyDescent="0.2">
      <c r="E1305" s="117" t="str">
        <f>IFERROR(_xlfn.RANK.EQ(D1305,$D$18:$D$10002,0)+COUNTIF($D$18:D1305,D1305)-1,"")</f>
        <v/>
      </c>
    </row>
    <row r="1306" spans="5:5" ht="14.25" customHeight="1" x14ac:dyDescent="0.2">
      <c r="E1306" s="117" t="str">
        <f>IFERROR(_xlfn.RANK.EQ(D1306,$D$18:$D$10002,0)+COUNTIF($D$18:D1306,D1306)-1,"")</f>
        <v/>
      </c>
    </row>
    <row r="1307" spans="5:5" ht="14.25" customHeight="1" x14ac:dyDescent="0.2">
      <c r="E1307" s="117" t="str">
        <f>IFERROR(_xlfn.RANK.EQ(D1307,$D$18:$D$10002,0)+COUNTIF($D$18:D1307,D1307)-1,"")</f>
        <v/>
      </c>
    </row>
    <row r="1308" spans="5:5" ht="14.25" customHeight="1" x14ac:dyDescent="0.2">
      <c r="E1308" s="117" t="str">
        <f>IFERROR(_xlfn.RANK.EQ(D1308,$D$18:$D$10002,0)+COUNTIF($D$18:D1308,D1308)-1,"")</f>
        <v/>
      </c>
    </row>
    <row r="1309" spans="5:5" ht="14.25" customHeight="1" x14ac:dyDescent="0.2">
      <c r="E1309" s="117" t="str">
        <f>IFERROR(_xlfn.RANK.EQ(D1309,$D$18:$D$10002,0)+COUNTIF($D$18:D1309,D1309)-1,"")</f>
        <v/>
      </c>
    </row>
    <row r="1310" spans="5:5" ht="14.25" customHeight="1" x14ac:dyDescent="0.2">
      <c r="E1310" s="117" t="str">
        <f>IFERROR(_xlfn.RANK.EQ(D1310,$D$18:$D$10002,0)+COUNTIF($D$18:D1310,D1310)-1,"")</f>
        <v/>
      </c>
    </row>
    <row r="1311" spans="5:5" ht="14.25" customHeight="1" x14ac:dyDescent="0.2">
      <c r="E1311" s="117" t="str">
        <f>IFERROR(_xlfn.RANK.EQ(D1311,$D$18:$D$10002,0)+COUNTIF($D$18:D1311,D1311)-1,"")</f>
        <v/>
      </c>
    </row>
    <row r="1312" spans="5:5" ht="14.25" customHeight="1" x14ac:dyDescent="0.2">
      <c r="E1312" s="117" t="str">
        <f>IFERROR(_xlfn.RANK.EQ(D1312,$D$18:$D$10002,0)+COUNTIF($D$18:D1312,D1312)-1,"")</f>
        <v/>
      </c>
    </row>
    <row r="1313" spans="5:5" ht="14.25" customHeight="1" x14ac:dyDescent="0.2">
      <c r="E1313" s="117" t="str">
        <f>IFERROR(_xlfn.RANK.EQ(D1313,$D$18:$D$10002,0)+COUNTIF($D$18:D1313,D1313)-1,"")</f>
        <v/>
      </c>
    </row>
    <row r="1314" spans="5:5" ht="14.25" customHeight="1" x14ac:dyDescent="0.2">
      <c r="E1314" s="117" t="str">
        <f>IFERROR(_xlfn.RANK.EQ(D1314,$D$18:$D$10002,0)+COUNTIF($D$18:D1314,D1314)-1,"")</f>
        <v/>
      </c>
    </row>
    <row r="1315" spans="5:5" ht="14.25" customHeight="1" x14ac:dyDescent="0.2">
      <c r="E1315" s="117" t="str">
        <f>IFERROR(_xlfn.RANK.EQ(D1315,$D$18:$D$10002,0)+COUNTIF($D$18:D1315,D1315)-1,"")</f>
        <v/>
      </c>
    </row>
    <row r="1316" spans="5:5" ht="14.25" customHeight="1" x14ac:dyDescent="0.2">
      <c r="E1316" s="117" t="str">
        <f>IFERROR(_xlfn.RANK.EQ(D1316,$D$18:$D$10002,0)+COUNTIF($D$18:D1316,D1316)-1,"")</f>
        <v/>
      </c>
    </row>
    <row r="1317" spans="5:5" ht="14.25" customHeight="1" x14ac:dyDescent="0.2">
      <c r="E1317" s="117" t="str">
        <f>IFERROR(_xlfn.RANK.EQ(D1317,$D$18:$D$10002,0)+COUNTIF($D$18:D1317,D1317)-1,"")</f>
        <v/>
      </c>
    </row>
    <row r="1318" spans="5:5" ht="14.25" customHeight="1" x14ac:dyDescent="0.2">
      <c r="E1318" s="117" t="str">
        <f>IFERROR(_xlfn.RANK.EQ(D1318,$D$18:$D$10002,0)+COUNTIF($D$18:D1318,D1318)-1,"")</f>
        <v/>
      </c>
    </row>
    <row r="1319" spans="5:5" ht="14.25" customHeight="1" x14ac:dyDescent="0.2">
      <c r="E1319" s="117" t="str">
        <f>IFERROR(_xlfn.RANK.EQ(D1319,$D$18:$D$10002,0)+COUNTIF($D$18:D1319,D1319)-1,"")</f>
        <v/>
      </c>
    </row>
    <row r="1320" spans="5:5" ht="14.25" customHeight="1" x14ac:dyDescent="0.2">
      <c r="E1320" s="117" t="str">
        <f>IFERROR(_xlfn.RANK.EQ(D1320,$D$18:$D$10002,0)+COUNTIF($D$18:D1320,D1320)-1,"")</f>
        <v/>
      </c>
    </row>
    <row r="1321" spans="5:5" ht="14.25" customHeight="1" x14ac:dyDescent="0.2">
      <c r="E1321" s="117" t="str">
        <f>IFERROR(_xlfn.RANK.EQ(D1321,$D$18:$D$10002,0)+COUNTIF($D$18:D1321,D1321)-1,"")</f>
        <v/>
      </c>
    </row>
    <row r="1322" spans="5:5" ht="14.25" customHeight="1" x14ac:dyDescent="0.2">
      <c r="E1322" s="117" t="str">
        <f>IFERROR(_xlfn.RANK.EQ(D1322,$D$18:$D$10002,0)+COUNTIF($D$18:D1322,D1322)-1,"")</f>
        <v/>
      </c>
    </row>
    <row r="1323" spans="5:5" ht="14.25" customHeight="1" x14ac:dyDescent="0.2">
      <c r="E1323" s="117" t="str">
        <f>IFERROR(_xlfn.RANK.EQ(D1323,$D$18:$D$10002,0)+COUNTIF($D$18:D1323,D1323)-1,"")</f>
        <v/>
      </c>
    </row>
    <row r="1324" spans="5:5" ht="14.25" customHeight="1" x14ac:dyDescent="0.2">
      <c r="E1324" s="117" t="str">
        <f>IFERROR(_xlfn.RANK.EQ(D1324,$D$18:$D$10002,0)+COUNTIF($D$18:D1324,D1324)-1,"")</f>
        <v/>
      </c>
    </row>
    <row r="1325" spans="5:5" ht="14.25" customHeight="1" x14ac:dyDescent="0.2">
      <c r="E1325" s="117" t="str">
        <f>IFERROR(_xlfn.RANK.EQ(D1325,$D$18:$D$10002,0)+COUNTIF($D$18:D1325,D1325)-1,"")</f>
        <v/>
      </c>
    </row>
    <row r="1326" spans="5:5" ht="14.25" customHeight="1" x14ac:dyDescent="0.2">
      <c r="E1326" s="117" t="str">
        <f>IFERROR(_xlfn.RANK.EQ(D1326,$D$18:$D$10002,0)+COUNTIF($D$18:D1326,D1326)-1,"")</f>
        <v/>
      </c>
    </row>
    <row r="1327" spans="5:5" ht="14.25" customHeight="1" x14ac:dyDescent="0.2">
      <c r="E1327" s="117" t="str">
        <f>IFERROR(_xlfn.RANK.EQ(D1327,$D$18:$D$10002,0)+COUNTIF($D$18:D1327,D1327)-1,"")</f>
        <v/>
      </c>
    </row>
    <row r="1328" spans="5:5" ht="14.25" customHeight="1" x14ac:dyDescent="0.2">
      <c r="E1328" s="117" t="str">
        <f>IFERROR(_xlfn.RANK.EQ(D1328,$D$18:$D$10002,0)+COUNTIF($D$18:D1328,D1328)-1,"")</f>
        <v/>
      </c>
    </row>
    <row r="1329" spans="5:5" ht="14.25" customHeight="1" x14ac:dyDescent="0.2">
      <c r="E1329" s="117" t="str">
        <f>IFERROR(_xlfn.RANK.EQ(D1329,$D$18:$D$10002,0)+COUNTIF($D$18:D1329,D1329)-1,"")</f>
        <v/>
      </c>
    </row>
    <row r="1330" spans="5:5" ht="14.25" customHeight="1" x14ac:dyDescent="0.2">
      <c r="E1330" s="117" t="str">
        <f>IFERROR(_xlfn.RANK.EQ(D1330,$D$18:$D$10002,0)+COUNTIF($D$18:D1330,D1330)-1,"")</f>
        <v/>
      </c>
    </row>
    <row r="1331" spans="5:5" ht="14.25" customHeight="1" x14ac:dyDescent="0.2">
      <c r="E1331" s="117" t="str">
        <f>IFERROR(_xlfn.RANK.EQ(D1331,$D$18:$D$10002,0)+COUNTIF($D$18:D1331,D1331)-1,"")</f>
        <v/>
      </c>
    </row>
    <row r="1332" spans="5:5" ht="14.25" customHeight="1" x14ac:dyDescent="0.2">
      <c r="E1332" s="117" t="str">
        <f>IFERROR(_xlfn.RANK.EQ(D1332,$D$18:$D$10002,0)+COUNTIF($D$18:D1332,D1332)-1,"")</f>
        <v/>
      </c>
    </row>
    <row r="1333" spans="5:5" ht="14.25" customHeight="1" x14ac:dyDescent="0.2">
      <c r="E1333" s="117" t="str">
        <f>IFERROR(_xlfn.RANK.EQ(D1333,$D$18:$D$10002,0)+COUNTIF($D$18:D1333,D1333)-1,"")</f>
        <v/>
      </c>
    </row>
    <row r="1334" spans="5:5" ht="14.25" customHeight="1" x14ac:dyDescent="0.2">
      <c r="E1334" s="117" t="str">
        <f>IFERROR(_xlfn.RANK.EQ(D1334,$D$18:$D$10002,0)+COUNTIF($D$18:D1334,D1334)-1,"")</f>
        <v/>
      </c>
    </row>
    <row r="1335" spans="5:5" ht="14.25" customHeight="1" x14ac:dyDescent="0.2">
      <c r="E1335" s="117" t="str">
        <f>IFERROR(_xlfn.RANK.EQ(D1335,$D$18:$D$10002,0)+COUNTIF($D$18:D1335,D1335)-1,"")</f>
        <v/>
      </c>
    </row>
    <row r="1336" spans="5:5" ht="14.25" customHeight="1" x14ac:dyDescent="0.2">
      <c r="E1336" s="117" t="str">
        <f>IFERROR(_xlfn.RANK.EQ(D1336,$D$18:$D$10002,0)+COUNTIF($D$18:D1336,D1336)-1,"")</f>
        <v/>
      </c>
    </row>
    <row r="1337" spans="5:5" ht="14.25" customHeight="1" x14ac:dyDescent="0.2">
      <c r="E1337" s="117" t="str">
        <f>IFERROR(_xlfn.RANK.EQ(D1337,$D$18:$D$10002,0)+COUNTIF($D$18:D1337,D1337)-1,"")</f>
        <v/>
      </c>
    </row>
    <row r="1338" spans="5:5" ht="14.25" customHeight="1" x14ac:dyDescent="0.2">
      <c r="E1338" s="117" t="str">
        <f>IFERROR(_xlfn.RANK.EQ(D1338,$D$18:$D$10002,0)+COUNTIF($D$18:D1338,D1338)-1,"")</f>
        <v/>
      </c>
    </row>
    <row r="1339" spans="5:5" ht="14.25" customHeight="1" x14ac:dyDescent="0.2">
      <c r="E1339" s="117" t="str">
        <f>IFERROR(_xlfn.RANK.EQ(D1339,$D$18:$D$10002,0)+COUNTIF($D$18:D1339,D1339)-1,"")</f>
        <v/>
      </c>
    </row>
    <row r="1340" spans="5:5" ht="14.25" customHeight="1" x14ac:dyDescent="0.2">
      <c r="E1340" s="117" t="str">
        <f>IFERROR(_xlfn.RANK.EQ(D1340,$D$18:$D$10002,0)+COUNTIF($D$18:D1340,D1340)-1,"")</f>
        <v/>
      </c>
    </row>
    <row r="1341" spans="5:5" ht="14.25" customHeight="1" x14ac:dyDescent="0.2">
      <c r="E1341" s="117" t="str">
        <f>IFERROR(_xlfn.RANK.EQ(D1341,$D$18:$D$10002,0)+COUNTIF($D$18:D1341,D1341)-1,"")</f>
        <v/>
      </c>
    </row>
    <row r="1342" spans="5:5" ht="14.25" customHeight="1" x14ac:dyDescent="0.2">
      <c r="E1342" s="117" t="str">
        <f>IFERROR(_xlfn.RANK.EQ(D1342,$D$18:$D$10002,0)+COUNTIF($D$18:D1342,D1342)-1,"")</f>
        <v/>
      </c>
    </row>
    <row r="1343" spans="5:5" ht="14.25" customHeight="1" x14ac:dyDescent="0.2">
      <c r="E1343" s="117" t="str">
        <f>IFERROR(_xlfn.RANK.EQ(D1343,$D$18:$D$10002,0)+COUNTIF($D$18:D1343,D1343)-1,"")</f>
        <v/>
      </c>
    </row>
    <row r="1344" spans="5:5" ht="14.25" customHeight="1" x14ac:dyDescent="0.2">
      <c r="E1344" s="117" t="str">
        <f>IFERROR(_xlfn.RANK.EQ(D1344,$D$18:$D$10002,0)+COUNTIF($D$18:D1344,D1344)-1,"")</f>
        <v/>
      </c>
    </row>
    <row r="1345" spans="5:5" ht="14.25" customHeight="1" x14ac:dyDescent="0.2">
      <c r="E1345" s="117" t="str">
        <f>IFERROR(_xlfn.RANK.EQ(D1345,$D$18:$D$10002,0)+COUNTIF($D$18:D1345,D1345)-1,"")</f>
        <v/>
      </c>
    </row>
    <row r="1346" spans="5:5" ht="14.25" customHeight="1" x14ac:dyDescent="0.2">
      <c r="E1346" s="117" t="str">
        <f>IFERROR(_xlfn.RANK.EQ(D1346,$D$18:$D$10002,0)+COUNTIF($D$18:D1346,D1346)-1,"")</f>
        <v/>
      </c>
    </row>
    <row r="1347" spans="5:5" ht="14.25" customHeight="1" x14ac:dyDescent="0.2">
      <c r="E1347" s="117" t="str">
        <f>IFERROR(_xlfn.RANK.EQ(D1347,$D$18:$D$10002,0)+COUNTIF($D$18:D1347,D1347)-1,"")</f>
        <v/>
      </c>
    </row>
    <row r="1348" spans="5:5" ht="14.25" customHeight="1" x14ac:dyDescent="0.2">
      <c r="E1348" s="117" t="str">
        <f>IFERROR(_xlfn.RANK.EQ(D1348,$D$18:$D$10002,0)+COUNTIF($D$18:D1348,D1348)-1,"")</f>
        <v/>
      </c>
    </row>
    <row r="1349" spans="5:5" ht="14.25" customHeight="1" x14ac:dyDescent="0.2">
      <c r="E1349" s="117" t="str">
        <f>IFERROR(_xlfn.RANK.EQ(D1349,$D$18:$D$10002,0)+COUNTIF($D$18:D1349,D1349)-1,"")</f>
        <v/>
      </c>
    </row>
    <row r="1350" spans="5:5" ht="14.25" customHeight="1" x14ac:dyDescent="0.2">
      <c r="E1350" s="117" t="str">
        <f>IFERROR(_xlfn.RANK.EQ(D1350,$D$18:$D$10002,0)+COUNTIF($D$18:D1350,D1350)-1,"")</f>
        <v/>
      </c>
    </row>
    <row r="1351" spans="5:5" ht="14.25" customHeight="1" x14ac:dyDescent="0.2">
      <c r="E1351" s="117" t="str">
        <f>IFERROR(_xlfn.RANK.EQ(D1351,$D$18:$D$10002,0)+COUNTIF($D$18:D1351,D1351)-1,"")</f>
        <v/>
      </c>
    </row>
    <row r="1352" spans="5:5" ht="14.25" customHeight="1" x14ac:dyDescent="0.2">
      <c r="E1352" s="117" t="str">
        <f>IFERROR(_xlfn.RANK.EQ(D1352,$D$18:$D$10002,0)+COUNTIF($D$18:D1352,D1352)-1,"")</f>
        <v/>
      </c>
    </row>
    <row r="1353" spans="5:5" ht="14.25" customHeight="1" x14ac:dyDescent="0.2">
      <c r="E1353" s="117" t="str">
        <f>IFERROR(_xlfn.RANK.EQ(D1353,$D$18:$D$10002,0)+COUNTIF($D$18:D1353,D1353)-1,"")</f>
        <v/>
      </c>
    </row>
    <row r="1354" spans="5:5" ht="14.25" customHeight="1" x14ac:dyDescent="0.2">
      <c r="E1354" s="117" t="str">
        <f>IFERROR(_xlfn.RANK.EQ(D1354,$D$18:$D$10002,0)+COUNTIF($D$18:D1354,D1354)-1,"")</f>
        <v/>
      </c>
    </row>
    <row r="1355" spans="5:5" ht="14.25" customHeight="1" x14ac:dyDescent="0.2">
      <c r="E1355" s="117" t="str">
        <f>IFERROR(_xlfn.RANK.EQ(D1355,$D$18:$D$10002,0)+COUNTIF($D$18:D1355,D1355)-1,"")</f>
        <v/>
      </c>
    </row>
    <row r="1356" spans="5:5" ht="14.25" customHeight="1" x14ac:dyDescent="0.2">
      <c r="E1356" s="117" t="str">
        <f>IFERROR(_xlfn.RANK.EQ(D1356,$D$18:$D$10002,0)+COUNTIF($D$18:D1356,D1356)-1,"")</f>
        <v/>
      </c>
    </row>
    <row r="1357" spans="5:5" ht="14.25" customHeight="1" x14ac:dyDescent="0.2">
      <c r="E1357" s="117" t="str">
        <f>IFERROR(_xlfn.RANK.EQ(D1357,$D$18:$D$10002,0)+COUNTIF($D$18:D1357,D1357)-1,"")</f>
        <v/>
      </c>
    </row>
    <row r="1358" spans="5:5" ht="14.25" customHeight="1" x14ac:dyDescent="0.2">
      <c r="E1358" s="117" t="str">
        <f>IFERROR(_xlfn.RANK.EQ(D1358,$D$18:$D$10002,0)+COUNTIF($D$18:D1358,D1358)-1,"")</f>
        <v/>
      </c>
    </row>
    <row r="1359" spans="5:5" ht="14.25" customHeight="1" x14ac:dyDescent="0.2">
      <c r="E1359" s="117" t="str">
        <f>IFERROR(_xlfn.RANK.EQ(D1359,$D$18:$D$10002,0)+COUNTIF($D$18:D1359,D1359)-1,"")</f>
        <v/>
      </c>
    </row>
    <row r="1360" spans="5:5" ht="14.25" customHeight="1" x14ac:dyDescent="0.2">
      <c r="E1360" s="117" t="str">
        <f>IFERROR(_xlfn.RANK.EQ(D1360,$D$18:$D$10002,0)+COUNTIF($D$18:D1360,D1360)-1,"")</f>
        <v/>
      </c>
    </row>
    <row r="1361" spans="5:5" ht="14.25" customHeight="1" x14ac:dyDescent="0.2">
      <c r="E1361" s="117" t="str">
        <f>IFERROR(_xlfn.RANK.EQ(D1361,$D$18:$D$10002,0)+COUNTIF($D$18:D1361,D1361)-1,"")</f>
        <v/>
      </c>
    </row>
    <row r="1362" spans="5:5" ht="14.25" customHeight="1" x14ac:dyDescent="0.2">
      <c r="E1362" s="117" t="str">
        <f>IFERROR(_xlfn.RANK.EQ(D1362,$D$18:$D$10002,0)+COUNTIF($D$18:D1362,D1362)-1,"")</f>
        <v/>
      </c>
    </row>
    <row r="1363" spans="5:5" ht="14.25" customHeight="1" x14ac:dyDescent="0.2">
      <c r="E1363" s="117" t="str">
        <f>IFERROR(_xlfn.RANK.EQ(D1363,$D$18:$D$10002,0)+COUNTIF($D$18:D1363,D1363)-1,"")</f>
        <v/>
      </c>
    </row>
    <row r="1364" spans="5:5" ht="14.25" customHeight="1" x14ac:dyDescent="0.2">
      <c r="E1364" s="117" t="str">
        <f>IFERROR(_xlfn.RANK.EQ(D1364,$D$18:$D$10002,0)+COUNTIF($D$18:D1364,D1364)-1,"")</f>
        <v/>
      </c>
    </row>
    <row r="1365" spans="5:5" ht="14.25" customHeight="1" x14ac:dyDescent="0.2">
      <c r="E1365" s="117" t="str">
        <f>IFERROR(_xlfn.RANK.EQ(D1365,$D$18:$D$10002,0)+COUNTIF($D$18:D1365,D1365)-1,"")</f>
        <v/>
      </c>
    </row>
    <row r="1366" spans="5:5" ht="14.25" customHeight="1" x14ac:dyDescent="0.2">
      <c r="E1366" s="117" t="str">
        <f>IFERROR(_xlfn.RANK.EQ(D1366,$D$18:$D$10002,0)+COUNTIF($D$18:D1366,D1366)-1,"")</f>
        <v/>
      </c>
    </row>
    <row r="1367" spans="5:5" ht="14.25" customHeight="1" x14ac:dyDescent="0.2">
      <c r="E1367" s="117" t="str">
        <f>IFERROR(_xlfn.RANK.EQ(D1367,$D$18:$D$10002,0)+COUNTIF($D$18:D1367,D1367)-1,"")</f>
        <v/>
      </c>
    </row>
    <row r="1368" spans="5:5" ht="14.25" customHeight="1" x14ac:dyDescent="0.2">
      <c r="E1368" s="117" t="str">
        <f>IFERROR(_xlfn.RANK.EQ(D1368,$D$18:$D$10002,0)+COUNTIF($D$18:D1368,D1368)-1,"")</f>
        <v/>
      </c>
    </row>
    <row r="1369" spans="5:5" ht="14.25" customHeight="1" x14ac:dyDescent="0.2">
      <c r="E1369" s="117" t="str">
        <f>IFERROR(_xlfn.RANK.EQ(D1369,$D$18:$D$10002,0)+COUNTIF($D$18:D1369,D1369)-1,"")</f>
        <v/>
      </c>
    </row>
    <row r="1370" spans="5:5" ht="14.25" customHeight="1" x14ac:dyDescent="0.2">
      <c r="E1370" s="117" t="str">
        <f>IFERROR(_xlfn.RANK.EQ(D1370,$D$18:$D$10002,0)+COUNTIF($D$18:D1370,D1370)-1,"")</f>
        <v/>
      </c>
    </row>
    <row r="1371" spans="5:5" ht="14.25" customHeight="1" x14ac:dyDescent="0.2">
      <c r="E1371" s="117" t="str">
        <f>IFERROR(_xlfn.RANK.EQ(D1371,$D$18:$D$10002,0)+COUNTIF($D$18:D1371,D1371)-1,"")</f>
        <v/>
      </c>
    </row>
    <row r="1372" spans="5:5" ht="14.25" customHeight="1" x14ac:dyDescent="0.2">
      <c r="E1372" s="117" t="str">
        <f>IFERROR(_xlfn.RANK.EQ(D1372,$D$18:$D$10002,0)+COUNTIF($D$18:D1372,D1372)-1,"")</f>
        <v/>
      </c>
    </row>
    <row r="1373" spans="5:5" ht="14.25" customHeight="1" x14ac:dyDescent="0.2">
      <c r="E1373" s="117" t="str">
        <f>IFERROR(_xlfn.RANK.EQ(D1373,$D$18:$D$10002,0)+COUNTIF($D$18:D1373,D1373)-1,"")</f>
        <v/>
      </c>
    </row>
    <row r="1374" spans="5:5" ht="14.25" customHeight="1" x14ac:dyDescent="0.2">
      <c r="E1374" s="117" t="str">
        <f>IFERROR(_xlfn.RANK.EQ(D1374,$D$18:$D$10002,0)+COUNTIF($D$18:D1374,D1374)-1,"")</f>
        <v/>
      </c>
    </row>
    <row r="1375" spans="5:5" ht="14.25" customHeight="1" x14ac:dyDescent="0.2">
      <c r="E1375" s="117" t="str">
        <f>IFERROR(_xlfn.RANK.EQ(D1375,$D$18:$D$10002,0)+COUNTIF($D$18:D1375,D1375)-1,"")</f>
        <v/>
      </c>
    </row>
    <row r="1376" spans="5:5" ht="14.25" customHeight="1" x14ac:dyDescent="0.2">
      <c r="E1376" s="117" t="str">
        <f>IFERROR(_xlfn.RANK.EQ(D1376,$D$18:$D$10002,0)+COUNTIF($D$18:D1376,D1376)-1,"")</f>
        <v/>
      </c>
    </row>
    <row r="1377" spans="5:5" ht="14.25" customHeight="1" x14ac:dyDescent="0.2">
      <c r="E1377" s="117" t="str">
        <f>IFERROR(_xlfn.RANK.EQ(D1377,$D$18:$D$10002,0)+COUNTIF($D$18:D1377,D1377)-1,"")</f>
        <v/>
      </c>
    </row>
    <row r="1378" spans="5:5" ht="14.25" customHeight="1" x14ac:dyDescent="0.2">
      <c r="E1378" s="117" t="str">
        <f>IFERROR(_xlfn.RANK.EQ(D1378,$D$18:$D$10002,0)+COUNTIF($D$18:D1378,D1378)-1,"")</f>
        <v/>
      </c>
    </row>
    <row r="1379" spans="5:5" ht="14.25" customHeight="1" x14ac:dyDescent="0.2">
      <c r="E1379" s="117" t="str">
        <f>IFERROR(_xlfn.RANK.EQ(D1379,$D$18:$D$10002,0)+COUNTIF($D$18:D1379,D1379)-1,"")</f>
        <v/>
      </c>
    </row>
    <row r="1380" spans="5:5" ht="14.25" customHeight="1" x14ac:dyDescent="0.2">
      <c r="E1380" s="117" t="str">
        <f>IFERROR(_xlfn.RANK.EQ(D1380,$D$18:$D$10002,0)+COUNTIF($D$18:D1380,D1380)-1,"")</f>
        <v/>
      </c>
    </row>
    <row r="1381" spans="5:5" ht="14.25" customHeight="1" x14ac:dyDescent="0.2">
      <c r="E1381" s="117" t="str">
        <f>IFERROR(_xlfn.RANK.EQ(D1381,$D$18:$D$10002,0)+COUNTIF($D$18:D1381,D1381)-1,"")</f>
        <v/>
      </c>
    </row>
    <row r="1382" spans="5:5" ht="14.25" customHeight="1" x14ac:dyDescent="0.2">
      <c r="E1382" s="117" t="str">
        <f>IFERROR(_xlfn.RANK.EQ(D1382,$D$18:$D$10002,0)+COUNTIF($D$18:D1382,D1382)-1,"")</f>
        <v/>
      </c>
    </row>
    <row r="1383" spans="5:5" ht="14.25" customHeight="1" x14ac:dyDescent="0.2">
      <c r="E1383" s="117" t="str">
        <f>IFERROR(_xlfn.RANK.EQ(D1383,$D$18:$D$10002,0)+COUNTIF($D$18:D1383,D1383)-1,"")</f>
        <v/>
      </c>
    </row>
    <row r="1384" spans="5:5" ht="14.25" customHeight="1" x14ac:dyDescent="0.2">
      <c r="E1384" s="117" t="str">
        <f>IFERROR(_xlfn.RANK.EQ(D1384,$D$18:$D$10002,0)+COUNTIF($D$18:D1384,D1384)-1,"")</f>
        <v/>
      </c>
    </row>
    <row r="1385" spans="5:5" ht="14.25" customHeight="1" x14ac:dyDescent="0.2">
      <c r="E1385" s="117" t="str">
        <f>IFERROR(_xlfn.RANK.EQ(D1385,$D$18:$D$10002,0)+COUNTIF($D$18:D1385,D1385)-1,"")</f>
        <v/>
      </c>
    </row>
    <row r="1386" spans="5:5" ht="14.25" customHeight="1" x14ac:dyDescent="0.2">
      <c r="E1386" s="117" t="str">
        <f>IFERROR(_xlfn.RANK.EQ(D1386,$D$18:$D$10002,0)+COUNTIF($D$18:D1386,D1386)-1,"")</f>
        <v/>
      </c>
    </row>
    <row r="1387" spans="5:5" ht="14.25" customHeight="1" x14ac:dyDescent="0.2">
      <c r="E1387" s="117" t="str">
        <f>IFERROR(_xlfn.RANK.EQ(D1387,$D$18:$D$10002,0)+COUNTIF($D$18:D1387,D1387)-1,"")</f>
        <v/>
      </c>
    </row>
    <row r="1388" spans="5:5" ht="14.25" customHeight="1" x14ac:dyDescent="0.2">
      <c r="E1388" s="117" t="str">
        <f>IFERROR(_xlfn.RANK.EQ(D1388,$D$18:$D$10002,0)+COUNTIF($D$18:D1388,D1388)-1,"")</f>
        <v/>
      </c>
    </row>
    <row r="1389" spans="5:5" ht="14.25" customHeight="1" x14ac:dyDescent="0.2">
      <c r="E1389" s="117" t="str">
        <f>IFERROR(_xlfn.RANK.EQ(D1389,$D$18:$D$10002,0)+COUNTIF($D$18:D1389,D1389)-1,"")</f>
        <v/>
      </c>
    </row>
    <row r="1390" spans="5:5" ht="14.25" customHeight="1" x14ac:dyDescent="0.2">
      <c r="E1390" s="117" t="str">
        <f>IFERROR(_xlfn.RANK.EQ(D1390,$D$18:$D$10002,0)+COUNTIF($D$18:D1390,D1390)-1,"")</f>
        <v/>
      </c>
    </row>
    <row r="1391" spans="5:5" ht="14.25" customHeight="1" x14ac:dyDescent="0.2">
      <c r="E1391" s="117" t="str">
        <f>IFERROR(_xlfn.RANK.EQ(D1391,$D$18:$D$10002,0)+COUNTIF($D$18:D1391,D1391)-1,"")</f>
        <v/>
      </c>
    </row>
    <row r="1392" spans="5:5" ht="14.25" customHeight="1" x14ac:dyDescent="0.2">
      <c r="E1392" s="117" t="str">
        <f>IFERROR(_xlfn.RANK.EQ(D1392,$D$18:$D$10002,0)+COUNTIF($D$18:D1392,D1392)-1,"")</f>
        <v/>
      </c>
    </row>
    <row r="1393" spans="5:5" ht="14.25" customHeight="1" x14ac:dyDescent="0.2">
      <c r="E1393" s="117" t="str">
        <f>IFERROR(_xlfn.RANK.EQ(D1393,$D$18:$D$10002,0)+COUNTIF($D$18:D1393,D1393)-1,"")</f>
        <v/>
      </c>
    </row>
    <row r="1394" spans="5:5" ht="14.25" customHeight="1" x14ac:dyDescent="0.2">
      <c r="E1394" s="117" t="str">
        <f>IFERROR(_xlfn.RANK.EQ(D1394,$D$18:$D$10002,0)+COUNTIF($D$18:D1394,D1394)-1,"")</f>
        <v/>
      </c>
    </row>
    <row r="1395" spans="5:5" ht="14.25" customHeight="1" x14ac:dyDescent="0.2">
      <c r="E1395" s="117" t="str">
        <f>IFERROR(_xlfn.RANK.EQ(D1395,$D$18:$D$10002,0)+COUNTIF($D$18:D1395,D1395)-1,"")</f>
        <v/>
      </c>
    </row>
    <row r="1396" spans="5:5" ht="14.25" customHeight="1" x14ac:dyDescent="0.2">
      <c r="E1396" s="117" t="str">
        <f>IFERROR(_xlfn.RANK.EQ(D1396,$D$18:$D$10002,0)+COUNTIF($D$18:D1396,D1396)-1,"")</f>
        <v/>
      </c>
    </row>
    <row r="1397" spans="5:5" ht="14.25" customHeight="1" x14ac:dyDescent="0.2">
      <c r="E1397" s="117" t="str">
        <f>IFERROR(_xlfn.RANK.EQ(D1397,$D$18:$D$10002,0)+COUNTIF($D$18:D1397,D1397)-1,"")</f>
        <v/>
      </c>
    </row>
    <row r="1398" spans="5:5" ht="14.25" customHeight="1" x14ac:dyDescent="0.2">
      <c r="E1398" s="117" t="str">
        <f>IFERROR(_xlfn.RANK.EQ(D1398,$D$18:$D$10002,0)+COUNTIF($D$18:D1398,D1398)-1,"")</f>
        <v/>
      </c>
    </row>
    <row r="1399" spans="5:5" ht="14.25" customHeight="1" x14ac:dyDescent="0.2">
      <c r="E1399" s="117" t="str">
        <f>IFERROR(_xlfn.RANK.EQ(D1399,$D$18:$D$10002,0)+COUNTIF($D$18:D1399,D1399)-1,"")</f>
        <v/>
      </c>
    </row>
    <row r="1400" spans="5:5" ht="14.25" customHeight="1" x14ac:dyDescent="0.2">
      <c r="E1400" s="117" t="str">
        <f>IFERROR(_xlfn.RANK.EQ(D1400,$D$18:$D$10002,0)+COUNTIF($D$18:D1400,D1400)-1,"")</f>
        <v/>
      </c>
    </row>
    <row r="1401" spans="5:5" ht="14.25" customHeight="1" x14ac:dyDescent="0.2">
      <c r="E1401" s="117" t="str">
        <f>IFERROR(_xlfn.RANK.EQ(D1401,$D$18:$D$10002,0)+COUNTIF($D$18:D1401,D1401)-1,"")</f>
        <v/>
      </c>
    </row>
    <row r="1402" spans="5:5" ht="14.25" customHeight="1" x14ac:dyDescent="0.2">
      <c r="E1402" s="117" t="str">
        <f>IFERROR(_xlfn.RANK.EQ(D1402,$D$18:$D$10002,0)+COUNTIF($D$18:D1402,D1402)-1,"")</f>
        <v/>
      </c>
    </row>
    <row r="1403" spans="5:5" ht="14.25" customHeight="1" x14ac:dyDescent="0.2">
      <c r="E1403" s="117" t="str">
        <f>IFERROR(_xlfn.RANK.EQ(D1403,$D$18:$D$10002,0)+COUNTIF($D$18:D1403,D1403)-1,"")</f>
        <v/>
      </c>
    </row>
    <row r="1404" spans="5:5" ht="14.25" customHeight="1" x14ac:dyDescent="0.2">
      <c r="E1404" s="117" t="str">
        <f>IFERROR(_xlfn.RANK.EQ(D1404,$D$18:$D$10002,0)+COUNTIF($D$18:D1404,D1404)-1,"")</f>
        <v/>
      </c>
    </row>
    <row r="1405" spans="5:5" ht="14.25" customHeight="1" x14ac:dyDescent="0.2">
      <c r="E1405" s="117" t="str">
        <f>IFERROR(_xlfn.RANK.EQ(D1405,$D$18:$D$10002,0)+COUNTIF($D$18:D1405,D1405)-1,"")</f>
        <v/>
      </c>
    </row>
    <row r="1406" spans="5:5" ht="14.25" customHeight="1" x14ac:dyDescent="0.2">
      <c r="E1406" s="117" t="str">
        <f>IFERROR(_xlfn.RANK.EQ(D1406,$D$18:$D$10002,0)+COUNTIF($D$18:D1406,D1406)-1,"")</f>
        <v/>
      </c>
    </row>
    <row r="1407" spans="5:5" ht="14.25" customHeight="1" x14ac:dyDescent="0.2">
      <c r="E1407" s="117" t="str">
        <f>IFERROR(_xlfn.RANK.EQ(D1407,$D$18:$D$10002,0)+COUNTIF($D$18:D1407,D1407)-1,"")</f>
        <v/>
      </c>
    </row>
    <row r="1408" spans="5:5" ht="14.25" customHeight="1" x14ac:dyDescent="0.2">
      <c r="E1408" s="117" t="str">
        <f>IFERROR(_xlfn.RANK.EQ(D1408,$D$18:$D$10002,0)+COUNTIF($D$18:D1408,D1408)-1,"")</f>
        <v/>
      </c>
    </row>
    <row r="1409" spans="5:5" ht="14.25" customHeight="1" x14ac:dyDescent="0.2">
      <c r="E1409" s="117" t="str">
        <f>IFERROR(_xlfn.RANK.EQ(D1409,$D$18:$D$10002,0)+COUNTIF($D$18:D1409,D1409)-1,"")</f>
        <v/>
      </c>
    </row>
    <row r="1410" spans="5:5" ht="14.25" customHeight="1" x14ac:dyDescent="0.2">
      <c r="E1410" s="117" t="str">
        <f>IFERROR(_xlfn.RANK.EQ(D1410,$D$18:$D$10002,0)+COUNTIF($D$18:D1410,D1410)-1,"")</f>
        <v/>
      </c>
    </row>
    <row r="1411" spans="5:5" ht="14.25" customHeight="1" x14ac:dyDescent="0.2">
      <c r="E1411" s="117" t="str">
        <f>IFERROR(_xlfn.RANK.EQ(D1411,$D$18:$D$10002,0)+COUNTIF($D$18:D1411,D1411)-1,"")</f>
        <v/>
      </c>
    </row>
    <row r="1412" spans="5:5" ht="14.25" customHeight="1" x14ac:dyDescent="0.2">
      <c r="E1412" s="117" t="str">
        <f>IFERROR(_xlfn.RANK.EQ(D1412,$D$18:$D$10002,0)+COUNTIF($D$18:D1412,D1412)-1,"")</f>
        <v/>
      </c>
    </row>
    <row r="1413" spans="5:5" ht="14.25" customHeight="1" x14ac:dyDescent="0.2">
      <c r="E1413" s="117" t="str">
        <f>IFERROR(_xlfn.RANK.EQ(D1413,$D$18:$D$10002,0)+COUNTIF($D$18:D1413,D1413)-1,"")</f>
        <v/>
      </c>
    </row>
    <row r="1414" spans="5:5" ht="14.25" customHeight="1" x14ac:dyDescent="0.2">
      <c r="E1414" s="117" t="str">
        <f>IFERROR(_xlfn.RANK.EQ(D1414,$D$18:$D$10002,0)+COUNTIF($D$18:D1414,D1414)-1,"")</f>
        <v/>
      </c>
    </row>
    <row r="1415" spans="5:5" ht="14.25" customHeight="1" x14ac:dyDescent="0.2">
      <c r="E1415" s="117" t="str">
        <f>IFERROR(_xlfn.RANK.EQ(D1415,$D$18:$D$10002,0)+COUNTIF($D$18:D1415,D1415)-1,"")</f>
        <v/>
      </c>
    </row>
    <row r="1416" spans="5:5" ht="14.25" customHeight="1" x14ac:dyDescent="0.2">
      <c r="E1416" s="117" t="str">
        <f>IFERROR(_xlfn.RANK.EQ(D1416,$D$18:$D$10002,0)+COUNTIF($D$18:D1416,D1416)-1,"")</f>
        <v/>
      </c>
    </row>
    <row r="1417" spans="5:5" ht="14.25" customHeight="1" x14ac:dyDescent="0.2">
      <c r="E1417" s="117" t="str">
        <f>IFERROR(_xlfn.RANK.EQ(D1417,$D$18:$D$10002,0)+COUNTIF($D$18:D1417,D1417)-1,"")</f>
        <v/>
      </c>
    </row>
    <row r="1418" spans="5:5" ht="14.25" customHeight="1" x14ac:dyDescent="0.2">
      <c r="E1418" s="117" t="str">
        <f>IFERROR(_xlfn.RANK.EQ(D1418,$D$18:$D$10002,0)+COUNTIF($D$18:D1418,D1418)-1,"")</f>
        <v/>
      </c>
    </row>
    <row r="1419" spans="5:5" ht="14.25" customHeight="1" x14ac:dyDescent="0.2">
      <c r="E1419" s="117" t="str">
        <f>IFERROR(_xlfn.RANK.EQ(D1419,$D$18:$D$10002,0)+COUNTIF($D$18:D1419,D1419)-1,"")</f>
        <v/>
      </c>
    </row>
    <row r="1420" spans="5:5" ht="14.25" customHeight="1" x14ac:dyDescent="0.2">
      <c r="E1420" s="117" t="str">
        <f>IFERROR(_xlfn.RANK.EQ(D1420,$D$18:$D$10002,0)+COUNTIF($D$18:D1420,D1420)-1,"")</f>
        <v/>
      </c>
    </row>
    <row r="1421" spans="5:5" ht="14.25" customHeight="1" x14ac:dyDescent="0.2">
      <c r="E1421" s="117" t="str">
        <f>IFERROR(_xlfn.RANK.EQ(D1421,$D$18:$D$10002,0)+COUNTIF($D$18:D1421,D1421)-1,"")</f>
        <v/>
      </c>
    </row>
    <row r="1422" spans="5:5" ht="14.25" customHeight="1" x14ac:dyDescent="0.2">
      <c r="E1422" s="117" t="str">
        <f>IFERROR(_xlfn.RANK.EQ(D1422,$D$18:$D$10002,0)+COUNTIF($D$18:D1422,D1422)-1,"")</f>
        <v/>
      </c>
    </row>
    <row r="1423" spans="5:5" ht="14.25" customHeight="1" x14ac:dyDescent="0.2">
      <c r="E1423" s="117" t="str">
        <f>IFERROR(_xlfn.RANK.EQ(D1423,$D$18:$D$10002,0)+COUNTIF($D$18:D1423,D1423)-1,"")</f>
        <v/>
      </c>
    </row>
    <row r="1424" spans="5:5" ht="14.25" customHeight="1" x14ac:dyDescent="0.2">
      <c r="E1424" s="117" t="str">
        <f>IFERROR(_xlfn.RANK.EQ(D1424,$D$18:$D$10002,0)+COUNTIF($D$18:D1424,D1424)-1,"")</f>
        <v/>
      </c>
    </row>
    <row r="1425" spans="5:5" ht="14.25" customHeight="1" x14ac:dyDescent="0.2">
      <c r="E1425" s="117" t="str">
        <f>IFERROR(_xlfn.RANK.EQ(D1425,$D$18:$D$10002,0)+COUNTIF($D$18:D1425,D1425)-1,"")</f>
        <v/>
      </c>
    </row>
    <row r="1426" spans="5:5" ht="14.25" customHeight="1" x14ac:dyDescent="0.2">
      <c r="E1426" s="117" t="str">
        <f>IFERROR(_xlfn.RANK.EQ(D1426,$D$18:$D$10002,0)+COUNTIF($D$18:D1426,D1426)-1,"")</f>
        <v/>
      </c>
    </row>
    <row r="1427" spans="5:5" ht="14.25" customHeight="1" x14ac:dyDescent="0.2">
      <c r="E1427" s="117" t="str">
        <f>IFERROR(_xlfn.RANK.EQ(D1427,$D$18:$D$10002,0)+COUNTIF($D$18:D1427,D1427)-1,"")</f>
        <v/>
      </c>
    </row>
    <row r="1428" spans="5:5" ht="14.25" customHeight="1" x14ac:dyDescent="0.2">
      <c r="E1428" s="117" t="str">
        <f>IFERROR(_xlfn.RANK.EQ(D1428,$D$18:$D$10002,0)+COUNTIF($D$18:D1428,D1428)-1,"")</f>
        <v/>
      </c>
    </row>
    <row r="1429" spans="5:5" ht="14.25" customHeight="1" x14ac:dyDescent="0.2">
      <c r="E1429" s="117" t="str">
        <f>IFERROR(_xlfn.RANK.EQ(D1429,$D$18:$D$10002,0)+COUNTIF($D$18:D1429,D1429)-1,"")</f>
        <v/>
      </c>
    </row>
    <row r="1430" spans="5:5" ht="14.25" customHeight="1" x14ac:dyDescent="0.2">
      <c r="E1430" s="117" t="str">
        <f>IFERROR(_xlfn.RANK.EQ(D1430,$D$18:$D$10002,0)+COUNTIF($D$18:D1430,D1430)-1,"")</f>
        <v/>
      </c>
    </row>
    <row r="1431" spans="5:5" ht="14.25" customHeight="1" x14ac:dyDescent="0.2">
      <c r="E1431" s="117" t="str">
        <f>IFERROR(_xlfn.RANK.EQ(D1431,$D$18:$D$10002,0)+COUNTIF($D$18:D1431,D1431)-1,"")</f>
        <v/>
      </c>
    </row>
    <row r="1432" spans="5:5" ht="14.25" customHeight="1" x14ac:dyDescent="0.2">
      <c r="E1432" s="117" t="str">
        <f>IFERROR(_xlfn.RANK.EQ(D1432,$D$18:$D$10002,0)+COUNTIF($D$18:D1432,D1432)-1,"")</f>
        <v/>
      </c>
    </row>
    <row r="1433" spans="5:5" ht="14.25" customHeight="1" x14ac:dyDescent="0.2">
      <c r="E1433" s="117" t="str">
        <f>IFERROR(_xlfn.RANK.EQ(D1433,$D$18:$D$10002,0)+COUNTIF($D$18:D1433,D1433)-1,"")</f>
        <v/>
      </c>
    </row>
    <row r="1434" spans="5:5" ht="14.25" customHeight="1" x14ac:dyDescent="0.2">
      <c r="E1434" s="117" t="str">
        <f>IFERROR(_xlfn.RANK.EQ(D1434,$D$18:$D$10002,0)+COUNTIF($D$18:D1434,D1434)-1,"")</f>
        <v/>
      </c>
    </row>
    <row r="1435" spans="5:5" ht="14.25" customHeight="1" x14ac:dyDescent="0.2">
      <c r="E1435" s="117" t="str">
        <f>IFERROR(_xlfn.RANK.EQ(D1435,$D$18:$D$10002,0)+COUNTIF($D$18:D1435,D1435)-1,"")</f>
        <v/>
      </c>
    </row>
    <row r="1436" spans="5:5" ht="14.25" customHeight="1" x14ac:dyDescent="0.2">
      <c r="E1436" s="117" t="str">
        <f>IFERROR(_xlfn.RANK.EQ(D1436,$D$18:$D$10002,0)+COUNTIF($D$18:D1436,D1436)-1,"")</f>
        <v/>
      </c>
    </row>
    <row r="1437" spans="5:5" ht="14.25" customHeight="1" x14ac:dyDescent="0.2">
      <c r="E1437" s="117" t="str">
        <f>IFERROR(_xlfn.RANK.EQ(D1437,$D$18:$D$10002,0)+COUNTIF($D$18:D1437,D1437)-1,"")</f>
        <v/>
      </c>
    </row>
    <row r="1438" spans="5:5" ht="14.25" customHeight="1" x14ac:dyDescent="0.2">
      <c r="E1438" s="117" t="str">
        <f>IFERROR(_xlfn.RANK.EQ(D1438,$D$18:$D$10002,0)+COUNTIF($D$18:D1438,D1438)-1,"")</f>
        <v/>
      </c>
    </row>
    <row r="1439" spans="5:5" ht="14.25" customHeight="1" x14ac:dyDescent="0.2">
      <c r="E1439" s="117" t="str">
        <f>IFERROR(_xlfn.RANK.EQ(D1439,$D$18:$D$10002,0)+COUNTIF($D$18:D1439,D1439)-1,"")</f>
        <v/>
      </c>
    </row>
    <row r="1440" spans="5:5" ht="14.25" customHeight="1" x14ac:dyDescent="0.2">
      <c r="E1440" s="117" t="str">
        <f>IFERROR(_xlfn.RANK.EQ(D1440,$D$18:$D$10002,0)+COUNTIF($D$18:D1440,D1440)-1,"")</f>
        <v/>
      </c>
    </row>
    <row r="1441" spans="5:5" ht="14.25" customHeight="1" x14ac:dyDescent="0.2">
      <c r="E1441" s="117" t="str">
        <f>IFERROR(_xlfn.RANK.EQ(D1441,$D$18:$D$10002,0)+COUNTIF($D$18:D1441,D1441)-1,"")</f>
        <v/>
      </c>
    </row>
    <row r="1442" spans="5:5" ht="14.25" customHeight="1" x14ac:dyDescent="0.2">
      <c r="E1442" s="117" t="str">
        <f>IFERROR(_xlfn.RANK.EQ(D1442,$D$18:$D$10002,0)+COUNTIF($D$18:D1442,D1442)-1,"")</f>
        <v/>
      </c>
    </row>
    <row r="1443" spans="5:5" ht="14.25" customHeight="1" x14ac:dyDescent="0.2">
      <c r="E1443" s="117" t="str">
        <f>IFERROR(_xlfn.RANK.EQ(D1443,$D$18:$D$10002,0)+COUNTIF($D$18:D1443,D1443)-1,"")</f>
        <v/>
      </c>
    </row>
    <row r="1444" spans="5:5" ht="14.25" customHeight="1" x14ac:dyDescent="0.2">
      <c r="E1444" s="117" t="str">
        <f>IFERROR(_xlfn.RANK.EQ(D1444,$D$18:$D$10002,0)+COUNTIF($D$18:D1444,D1444)-1,"")</f>
        <v/>
      </c>
    </row>
    <row r="1445" spans="5:5" ht="14.25" customHeight="1" x14ac:dyDescent="0.2">
      <c r="E1445" s="117" t="str">
        <f>IFERROR(_xlfn.RANK.EQ(D1445,$D$18:$D$10002,0)+COUNTIF($D$18:D1445,D1445)-1,"")</f>
        <v/>
      </c>
    </row>
    <row r="1446" spans="5:5" ht="14.25" customHeight="1" x14ac:dyDescent="0.2">
      <c r="E1446" s="117" t="str">
        <f>IFERROR(_xlfn.RANK.EQ(D1446,$D$18:$D$10002,0)+COUNTIF($D$18:D1446,D1446)-1,"")</f>
        <v/>
      </c>
    </row>
    <row r="1447" spans="5:5" ht="14.25" customHeight="1" x14ac:dyDescent="0.2">
      <c r="E1447" s="117" t="str">
        <f>IFERROR(_xlfn.RANK.EQ(D1447,$D$18:$D$10002,0)+COUNTIF($D$18:D1447,D1447)-1,"")</f>
        <v/>
      </c>
    </row>
    <row r="1448" spans="5:5" ht="14.25" customHeight="1" x14ac:dyDescent="0.2">
      <c r="E1448" s="117" t="str">
        <f>IFERROR(_xlfn.RANK.EQ(D1448,$D$18:$D$10002,0)+COUNTIF($D$18:D1448,D1448)-1,"")</f>
        <v/>
      </c>
    </row>
    <row r="1449" spans="5:5" ht="14.25" customHeight="1" x14ac:dyDescent="0.2">
      <c r="E1449" s="117" t="str">
        <f>IFERROR(_xlfn.RANK.EQ(D1449,$D$18:$D$10002,0)+COUNTIF($D$18:D1449,D1449)-1,"")</f>
        <v/>
      </c>
    </row>
    <row r="1450" spans="5:5" ht="14.25" customHeight="1" x14ac:dyDescent="0.2">
      <c r="E1450" s="117" t="str">
        <f>IFERROR(_xlfn.RANK.EQ(D1450,$D$18:$D$10002,0)+COUNTIF($D$18:D1450,D1450)-1,"")</f>
        <v/>
      </c>
    </row>
    <row r="1451" spans="5:5" ht="14.25" customHeight="1" x14ac:dyDescent="0.2">
      <c r="E1451" s="117" t="str">
        <f>IFERROR(_xlfn.RANK.EQ(D1451,$D$18:$D$10002,0)+COUNTIF($D$18:D1451,D1451)-1,"")</f>
        <v/>
      </c>
    </row>
    <row r="1452" spans="5:5" ht="14.25" customHeight="1" x14ac:dyDescent="0.2">
      <c r="E1452" s="117" t="str">
        <f>IFERROR(_xlfn.RANK.EQ(D1452,$D$18:$D$10002,0)+COUNTIF($D$18:D1452,D1452)-1,"")</f>
        <v/>
      </c>
    </row>
    <row r="1453" spans="5:5" ht="14.25" customHeight="1" x14ac:dyDescent="0.2">
      <c r="E1453" s="117" t="str">
        <f>IFERROR(_xlfn.RANK.EQ(D1453,$D$18:$D$10002,0)+COUNTIF($D$18:D1453,D1453)-1,"")</f>
        <v/>
      </c>
    </row>
    <row r="1454" spans="5:5" ht="14.25" customHeight="1" x14ac:dyDescent="0.2">
      <c r="E1454" s="117" t="str">
        <f>IFERROR(_xlfn.RANK.EQ(D1454,$D$18:$D$10002,0)+COUNTIF($D$18:D1454,D1454)-1,"")</f>
        <v/>
      </c>
    </row>
    <row r="1455" spans="5:5" ht="14.25" customHeight="1" x14ac:dyDescent="0.2">
      <c r="E1455" s="117" t="str">
        <f>IFERROR(_xlfn.RANK.EQ(D1455,$D$18:$D$10002,0)+COUNTIF($D$18:D1455,D1455)-1,"")</f>
        <v/>
      </c>
    </row>
    <row r="1456" spans="5:5" ht="14.25" customHeight="1" x14ac:dyDescent="0.2">
      <c r="E1456" s="117" t="str">
        <f>IFERROR(_xlfn.RANK.EQ(D1456,$D$18:$D$10002,0)+COUNTIF($D$18:D1456,D1456)-1,"")</f>
        <v/>
      </c>
    </row>
    <row r="1457" spans="5:5" ht="14.25" customHeight="1" x14ac:dyDescent="0.2">
      <c r="E1457" s="117" t="str">
        <f>IFERROR(_xlfn.RANK.EQ(D1457,$D$18:$D$10002,0)+COUNTIF($D$18:D1457,D1457)-1,"")</f>
        <v/>
      </c>
    </row>
    <row r="1458" spans="5:5" ht="14.25" customHeight="1" x14ac:dyDescent="0.2">
      <c r="E1458" s="117" t="str">
        <f>IFERROR(_xlfn.RANK.EQ(D1458,$D$18:$D$10002,0)+COUNTIF($D$18:D1458,D1458)-1,"")</f>
        <v/>
      </c>
    </row>
    <row r="1459" spans="5:5" ht="14.25" customHeight="1" x14ac:dyDescent="0.2">
      <c r="E1459" s="117" t="str">
        <f>IFERROR(_xlfn.RANK.EQ(D1459,$D$18:$D$10002,0)+COUNTIF($D$18:D1459,D1459)-1,"")</f>
        <v/>
      </c>
    </row>
    <row r="1460" spans="5:5" ht="14.25" customHeight="1" x14ac:dyDescent="0.2">
      <c r="E1460" s="117" t="str">
        <f>IFERROR(_xlfn.RANK.EQ(D1460,$D$18:$D$10002,0)+COUNTIF($D$18:D1460,D1460)-1,"")</f>
        <v/>
      </c>
    </row>
    <row r="1461" spans="5:5" ht="14.25" customHeight="1" x14ac:dyDescent="0.2">
      <c r="E1461" s="117" t="str">
        <f>IFERROR(_xlfn.RANK.EQ(D1461,$D$18:$D$10002,0)+COUNTIF($D$18:D1461,D1461)-1,"")</f>
        <v/>
      </c>
    </row>
    <row r="1462" spans="5:5" ht="14.25" customHeight="1" x14ac:dyDescent="0.2">
      <c r="E1462" s="117" t="str">
        <f>IFERROR(_xlfn.RANK.EQ(D1462,$D$18:$D$10002,0)+COUNTIF($D$18:D1462,D1462)-1,"")</f>
        <v/>
      </c>
    </row>
    <row r="1463" spans="5:5" ht="14.25" customHeight="1" x14ac:dyDescent="0.2">
      <c r="E1463" s="117" t="str">
        <f>IFERROR(_xlfn.RANK.EQ(D1463,$D$18:$D$10002,0)+COUNTIF($D$18:D1463,D1463)-1,"")</f>
        <v/>
      </c>
    </row>
    <row r="1464" spans="5:5" ht="14.25" customHeight="1" x14ac:dyDescent="0.2">
      <c r="E1464" s="117" t="str">
        <f>IFERROR(_xlfn.RANK.EQ(D1464,$D$18:$D$10002,0)+COUNTIF($D$18:D1464,D1464)-1,"")</f>
        <v/>
      </c>
    </row>
    <row r="1465" spans="5:5" ht="14.25" customHeight="1" x14ac:dyDescent="0.2">
      <c r="E1465" s="117" t="str">
        <f>IFERROR(_xlfn.RANK.EQ(D1465,$D$18:$D$10002,0)+COUNTIF($D$18:D1465,D1465)-1,"")</f>
        <v/>
      </c>
    </row>
    <row r="1466" spans="5:5" ht="14.25" customHeight="1" x14ac:dyDescent="0.2">
      <c r="E1466" s="117" t="str">
        <f>IFERROR(_xlfn.RANK.EQ(D1466,$D$18:$D$10002,0)+COUNTIF($D$18:D1466,D1466)-1,"")</f>
        <v/>
      </c>
    </row>
    <row r="1467" spans="5:5" ht="14.25" customHeight="1" x14ac:dyDescent="0.2">
      <c r="E1467" s="117" t="str">
        <f>IFERROR(_xlfn.RANK.EQ(D1467,$D$18:$D$10002,0)+COUNTIF($D$18:D1467,D1467)-1,"")</f>
        <v/>
      </c>
    </row>
    <row r="1468" spans="5:5" ht="14.25" customHeight="1" x14ac:dyDescent="0.2">
      <c r="E1468" s="117" t="str">
        <f>IFERROR(_xlfn.RANK.EQ(D1468,$D$18:$D$10002,0)+COUNTIF($D$18:D1468,D1468)-1,"")</f>
        <v/>
      </c>
    </row>
    <row r="1469" spans="5:5" ht="14.25" customHeight="1" x14ac:dyDescent="0.2">
      <c r="E1469" s="117" t="str">
        <f>IFERROR(_xlfn.RANK.EQ(D1469,$D$18:$D$10002,0)+COUNTIF($D$18:D1469,D1469)-1,"")</f>
        <v/>
      </c>
    </row>
    <row r="1470" spans="5:5" ht="14.25" customHeight="1" x14ac:dyDescent="0.2">
      <c r="E1470" s="117" t="str">
        <f>IFERROR(_xlfn.RANK.EQ(D1470,$D$18:$D$10002,0)+COUNTIF($D$18:D1470,D1470)-1,"")</f>
        <v/>
      </c>
    </row>
    <row r="1471" spans="5:5" ht="14.25" customHeight="1" x14ac:dyDescent="0.2">
      <c r="E1471" s="117" t="str">
        <f>IFERROR(_xlfn.RANK.EQ(D1471,$D$18:$D$10002,0)+COUNTIF($D$18:D1471,D1471)-1,"")</f>
        <v/>
      </c>
    </row>
    <row r="1472" spans="5:5" ht="14.25" customHeight="1" x14ac:dyDescent="0.2">
      <c r="E1472" s="117" t="str">
        <f>IFERROR(_xlfn.RANK.EQ(D1472,$D$18:$D$10002,0)+COUNTIF($D$18:D1472,D1472)-1,"")</f>
        <v/>
      </c>
    </row>
    <row r="1473" spans="5:5" ht="14.25" customHeight="1" x14ac:dyDescent="0.2">
      <c r="E1473" s="117" t="str">
        <f>IFERROR(_xlfn.RANK.EQ(D1473,$D$18:$D$10002,0)+COUNTIF($D$18:D1473,D1473)-1,"")</f>
        <v/>
      </c>
    </row>
    <row r="1474" spans="5:5" ht="14.25" customHeight="1" x14ac:dyDescent="0.2">
      <c r="E1474" s="117" t="str">
        <f>IFERROR(_xlfn.RANK.EQ(D1474,$D$18:$D$10002,0)+COUNTIF($D$18:D1474,D1474)-1,"")</f>
        <v/>
      </c>
    </row>
    <row r="1475" spans="5:5" ht="14.25" customHeight="1" x14ac:dyDescent="0.2">
      <c r="E1475" s="117" t="str">
        <f>IFERROR(_xlfn.RANK.EQ(D1475,$D$18:$D$10002,0)+COUNTIF($D$18:D1475,D1475)-1,"")</f>
        <v/>
      </c>
    </row>
    <row r="1476" spans="5:5" ht="14.25" customHeight="1" x14ac:dyDescent="0.2">
      <c r="E1476" s="117" t="str">
        <f>IFERROR(_xlfn.RANK.EQ(D1476,$D$18:$D$10002,0)+COUNTIF($D$18:D1476,D1476)-1,"")</f>
        <v/>
      </c>
    </row>
    <row r="1477" spans="5:5" ht="14.25" customHeight="1" x14ac:dyDescent="0.2">
      <c r="E1477" s="117" t="str">
        <f>IFERROR(_xlfn.RANK.EQ(D1477,$D$18:$D$10002,0)+COUNTIF($D$18:D1477,D1477)-1,"")</f>
        <v/>
      </c>
    </row>
    <row r="1478" spans="5:5" ht="14.25" customHeight="1" x14ac:dyDescent="0.2">
      <c r="E1478" s="117" t="str">
        <f>IFERROR(_xlfn.RANK.EQ(D1478,$D$18:$D$10002,0)+COUNTIF($D$18:D1478,D1478)-1,"")</f>
        <v/>
      </c>
    </row>
    <row r="1479" spans="5:5" ht="14.25" customHeight="1" x14ac:dyDescent="0.2">
      <c r="E1479" s="117" t="str">
        <f>IFERROR(_xlfn.RANK.EQ(D1479,$D$18:$D$10002,0)+COUNTIF($D$18:D1479,D1479)-1,"")</f>
        <v/>
      </c>
    </row>
    <row r="1480" spans="5:5" ht="14.25" customHeight="1" x14ac:dyDescent="0.2">
      <c r="E1480" s="117" t="str">
        <f>IFERROR(_xlfn.RANK.EQ(D1480,$D$18:$D$10002,0)+COUNTIF($D$18:D1480,D1480)-1,"")</f>
        <v/>
      </c>
    </row>
    <row r="1481" spans="5:5" ht="14.25" customHeight="1" x14ac:dyDescent="0.2">
      <c r="E1481" s="117" t="str">
        <f>IFERROR(_xlfn.RANK.EQ(D1481,$D$18:$D$10002,0)+COUNTIF($D$18:D1481,D1481)-1,"")</f>
        <v/>
      </c>
    </row>
    <row r="1482" spans="5:5" ht="14.25" customHeight="1" x14ac:dyDescent="0.2">
      <c r="E1482" s="117" t="str">
        <f>IFERROR(_xlfn.RANK.EQ(D1482,$D$18:$D$10002,0)+COUNTIF($D$18:D1482,D1482)-1,"")</f>
        <v/>
      </c>
    </row>
    <row r="1483" spans="5:5" ht="14.25" customHeight="1" x14ac:dyDescent="0.2">
      <c r="E1483" s="117" t="str">
        <f>IFERROR(_xlfn.RANK.EQ(D1483,$D$18:$D$10002,0)+COUNTIF($D$18:D1483,D1483)-1,"")</f>
        <v/>
      </c>
    </row>
    <row r="1484" spans="5:5" ht="14.25" customHeight="1" x14ac:dyDescent="0.2">
      <c r="E1484" s="117" t="str">
        <f>IFERROR(_xlfn.RANK.EQ(D1484,$D$18:$D$10002,0)+COUNTIF($D$18:D1484,D1484)-1,"")</f>
        <v/>
      </c>
    </row>
    <row r="1485" spans="5:5" ht="14.25" customHeight="1" x14ac:dyDescent="0.2">
      <c r="E1485" s="117" t="str">
        <f>IFERROR(_xlfn.RANK.EQ(D1485,$D$18:$D$10002,0)+COUNTIF($D$18:D1485,D1485)-1,"")</f>
        <v/>
      </c>
    </row>
    <row r="1486" spans="5:5" ht="14.25" customHeight="1" x14ac:dyDescent="0.2">
      <c r="E1486" s="117" t="str">
        <f>IFERROR(_xlfn.RANK.EQ(D1486,$D$18:$D$10002,0)+COUNTIF($D$18:D1486,D1486)-1,"")</f>
        <v/>
      </c>
    </row>
    <row r="1487" spans="5:5" ht="14.25" customHeight="1" x14ac:dyDescent="0.2">
      <c r="E1487" s="117" t="str">
        <f>IFERROR(_xlfn.RANK.EQ(D1487,$D$18:$D$10002,0)+COUNTIF($D$18:D1487,D1487)-1,"")</f>
        <v/>
      </c>
    </row>
    <row r="1488" spans="5:5" ht="14.25" customHeight="1" x14ac:dyDescent="0.2">
      <c r="E1488" s="117" t="str">
        <f>IFERROR(_xlfn.RANK.EQ(D1488,$D$18:$D$10002,0)+COUNTIF($D$18:D1488,D1488)-1,"")</f>
        <v/>
      </c>
    </row>
    <row r="1489" spans="5:5" ht="14.25" customHeight="1" x14ac:dyDescent="0.2">
      <c r="E1489" s="117" t="str">
        <f>IFERROR(_xlfn.RANK.EQ(D1489,$D$18:$D$10002,0)+COUNTIF($D$18:D1489,D1489)-1,"")</f>
        <v/>
      </c>
    </row>
    <row r="1490" spans="5:5" ht="14.25" customHeight="1" x14ac:dyDescent="0.2">
      <c r="E1490" s="117" t="str">
        <f>IFERROR(_xlfn.RANK.EQ(D1490,$D$18:$D$10002,0)+COUNTIF($D$18:D1490,D1490)-1,"")</f>
        <v/>
      </c>
    </row>
    <row r="1491" spans="5:5" ht="14.25" customHeight="1" x14ac:dyDescent="0.2">
      <c r="E1491" s="117" t="str">
        <f>IFERROR(_xlfn.RANK.EQ(D1491,$D$18:$D$10002,0)+COUNTIF($D$18:D1491,D1491)-1,"")</f>
        <v/>
      </c>
    </row>
    <row r="1492" spans="5:5" ht="14.25" customHeight="1" x14ac:dyDescent="0.2">
      <c r="E1492" s="117" t="str">
        <f>IFERROR(_xlfn.RANK.EQ(D1492,$D$18:$D$10002,0)+COUNTIF($D$18:D1492,D1492)-1,"")</f>
        <v/>
      </c>
    </row>
    <row r="1493" spans="5:5" ht="14.25" customHeight="1" x14ac:dyDescent="0.2">
      <c r="E1493" s="117" t="str">
        <f>IFERROR(_xlfn.RANK.EQ(D1493,$D$18:$D$10002,0)+COUNTIF($D$18:D1493,D1493)-1,"")</f>
        <v/>
      </c>
    </row>
    <row r="1494" spans="5:5" ht="14.25" customHeight="1" x14ac:dyDescent="0.2">
      <c r="E1494" s="117" t="str">
        <f>IFERROR(_xlfn.RANK.EQ(D1494,$D$18:$D$10002,0)+COUNTIF($D$18:D1494,D1494)-1,"")</f>
        <v/>
      </c>
    </row>
    <row r="1495" spans="5:5" ht="14.25" customHeight="1" x14ac:dyDescent="0.2">
      <c r="E1495" s="117" t="str">
        <f>IFERROR(_xlfn.RANK.EQ(D1495,$D$18:$D$10002,0)+COUNTIF($D$18:D1495,D1495)-1,"")</f>
        <v/>
      </c>
    </row>
    <row r="1496" spans="5:5" ht="14.25" customHeight="1" x14ac:dyDescent="0.2">
      <c r="E1496" s="117" t="str">
        <f>IFERROR(_xlfn.RANK.EQ(D1496,$D$18:$D$10002,0)+COUNTIF($D$18:D1496,D1496)-1,"")</f>
        <v/>
      </c>
    </row>
    <row r="1497" spans="5:5" ht="14.25" customHeight="1" x14ac:dyDescent="0.2">
      <c r="E1497" s="117" t="str">
        <f>IFERROR(_xlfn.RANK.EQ(D1497,$D$18:$D$10002,0)+COUNTIF($D$18:D1497,D1497)-1,"")</f>
        <v/>
      </c>
    </row>
    <row r="1498" spans="5:5" ht="14.25" customHeight="1" x14ac:dyDescent="0.2">
      <c r="E1498" s="117" t="str">
        <f>IFERROR(_xlfn.RANK.EQ(D1498,$D$18:$D$10002,0)+COUNTIF($D$18:D1498,D1498)-1,"")</f>
        <v/>
      </c>
    </row>
    <row r="1499" spans="5:5" ht="14.25" customHeight="1" x14ac:dyDescent="0.2">
      <c r="E1499" s="117" t="str">
        <f>IFERROR(_xlfn.RANK.EQ(D1499,$D$18:$D$10002,0)+COUNTIF($D$18:D1499,D1499)-1,"")</f>
        <v/>
      </c>
    </row>
    <row r="1500" spans="5:5" ht="14.25" customHeight="1" x14ac:dyDescent="0.2">
      <c r="E1500" s="117" t="str">
        <f>IFERROR(_xlfn.RANK.EQ(D1500,$D$18:$D$10002,0)+COUNTIF($D$18:D1500,D1500)-1,"")</f>
        <v/>
      </c>
    </row>
    <row r="1501" spans="5:5" ht="14.25" customHeight="1" x14ac:dyDescent="0.2">
      <c r="E1501" s="117" t="str">
        <f>IFERROR(_xlfn.RANK.EQ(D1501,$D$18:$D$10002,0)+COUNTIF($D$18:D1501,D1501)-1,"")</f>
        <v/>
      </c>
    </row>
    <row r="1502" spans="5:5" ht="14.25" customHeight="1" x14ac:dyDescent="0.2">
      <c r="E1502" s="117" t="str">
        <f>IFERROR(_xlfn.RANK.EQ(D1502,$D$18:$D$10002,0)+COUNTIF($D$18:D1502,D1502)-1,"")</f>
        <v/>
      </c>
    </row>
    <row r="1503" spans="5:5" ht="14.25" customHeight="1" x14ac:dyDescent="0.2">
      <c r="E1503" s="117" t="str">
        <f>IFERROR(_xlfn.RANK.EQ(D1503,$D$18:$D$10002,0)+COUNTIF($D$18:D1503,D1503)-1,"")</f>
        <v/>
      </c>
    </row>
    <row r="1504" spans="5:5" ht="14.25" customHeight="1" x14ac:dyDescent="0.2">
      <c r="E1504" s="117" t="str">
        <f>IFERROR(_xlfn.RANK.EQ(D1504,$D$18:$D$10002,0)+COUNTIF($D$18:D1504,D1504)-1,"")</f>
        <v/>
      </c>
    </row>
    <row r="1505" spans="5:5" ht="14.25" customHeight="1" x14ac:dyDescent="0.2">
      <c r="E1505" s="117" t="str">
        <f>IFERROR(_xlfn.RANK.EQ(D1505,$D$18:$D$10002,0)+COUNTIF($D$18:D1505,D1505)-1,"")</f>
        <v/>
      </c>
    </row>
    <row r="1506" spans="5:5" ht="14.25" customHeight="1" x14ac:dyDescent="0.2">
      <c r="E1506" s="117" t="str">
        <f>IFERROR(_xlfn.RANK.EQ(D1506,$D$18:$D$10002,0)+COUNTIF($D$18:D1506,D1506)-1,"")</f>
        <v/>
      </c>
    </row>
    <row r="1507" spans="5:5" ht="14.25" customHeight="1" x14ac:dyDescent="0.2">
      <c r="E1507" s="117" t="str">
        <f>IFERROR(_xlfn.RANK.EQ(D1507,$D$18:$D$10002,0)+COUNTIF($D$18:D1507,D1507)-1,"")</f>
        <v/>
      </c>
    </row>
    <row r="1508" spans="5:5" ht="14.25" customHeight="1" x14ac:dyDescent="0.2">
      <c r="E1508" s="117" t="str">
        <f>IFERROR(_xlfn.RANK.EQ(D1508,$D$18:$D$10002,0)+COUNTIF($D$18:D1508,D1508)-1,"")</f>
        <v/>
      </c>
    </row>
    <row r="1509" spans="5:5" ht="14.25" customHeight="1" x14ac:dyDescent="0.2">
      <c r="E1509" s="117" t="str">
        <f>IFERROR(_xlfn.RANK.EQ(D1509,$D$18:$D$10002,0)+COUNTIF($D$18:D1509,D1509)-1,"")</f>
        <v/>
      </c>
    </row>
    <row r="1510" spans="5:5" ht="14.25" customHeight="1" x14ac:dyDescent="0.2">
      <c r="E1510" s="117" t="str">
        <f>IFERROR(_xlfn.RANK.EQ(D1510,$D$18:$D$10002,0)+COUNTIF($D$18:D1510,D1510)-1,"")</f>
        <v/>
      </c>
    </row>
    <row r="1511" spans="5:5" ht="14.25" customHeight="1" x14ac:dyDescent="0.2">
      <c r="E1511" s="117" t="str">
        <f>IFERROR(_xlfn.RANK.EQ(D1511,$D$18:$D$10002,0)+COUNTIF($D$18:D1511,D1511)-1,"")</f>
        <v/>
      </c>
    </row>
    <row r="1512" spans="5:5" ht="14.25" customHeight="1" x14ac:dyDescent="0.2">
      <c r="E1512" s="117" t="str">
        <f>IFERROR(_xlfn.RANK.EQ(D1512,$D$18:$D$10002,0)+COUNTIF($D$18:D1512,D1512)-1,"")</f>
        <v/>
      </c>
    </row>
    <row r="1513" spans="5:5" ht="14.25" customHeight="1" x14ac:dyDescent="0.2">
      <c r="E1513" s="117" t="str">
        <f>IFERROR(_xlfn.RANK.EQ(D1513,$D$18:$D$10002,0)+COUNTIF($D$18:D1513,D1513)-1,"")</f>
        <v/>
      </c>
    </row>
    <row r="1514" spans="5:5" ht="14.25" customHeight="1" x14ac:dyDescent="0.2">
      <c r="E1514" s="117" t="str">
        <f>IFERROR(_xlfn.RANK.EQ(D1514,$D$18:$D$10002,0)+COUNTIF($D$18:D1514,D1514)-1,"")</f>
        <v/>
      </c>
    </row>
    <row r="1515" spans="5:5" ht="14.25" customHeight="1" x14ac:dyDescent="0.2">
      <c r="E1515" s="117" t="str">
        <f>IFERROR(_xlfn.RANK.EQ(D1515,$D$18:$D$10002,0)+COUNTIF($D$18:D1515,D1515)-1,"")</f>
        <v/>
      </c>
    </row>
    <row r="1516" spans="5:5" ht="14.25" customHeight="1" x14ac:dyDescent="0.2">
      <c r="E1516" s="117" t="str">
        <f>IFERROR(_xlfn.RANK.EQ(D1516,$D$18:$D$10002,0)+COUNTIF($D$18:D1516,D1516)-1,"")</f>
        <v/>
      </c>
    </row>
    <row r="1517" spans="5:5" ht="14.25" customHeight="1" x14ac:dyDescent="0.2">
      <c r="E1517" s="117" t="str">
        <f>IFERROR(_xlfn.RANK.EQ(D1517,$D$18:$D$10002,0)+COUNTIF($D$18:D1517,D1517)-1,"")</f>
        <v/>
      </c>
    </row>
    <row r="1518" spans="5:5" ht="14.25" customHeight="1" x14ac:dyDescent="0.2">
      <c r="E1518" s="117" t="str">
        <f>IFERROR(_xlfn.RANK.EQ(D1518,$D$18:$D$10002,0)+COUNTIF($D$18:D1518,D1518)-1,"")</f>
        <v/>
      </c>
    </row>
    <row r="1519" spans="5:5" ht="14.25" customHeight="1" x14ac:dyDescent="0.2">
      <c r="E1519" s="117" t="str">
        <f>IFERROR(_xlfn.RANK.EQ(D1519,$D$18:$D$10002,0)+COUNTIF($D$18:D1519,D1519)-1,"")</f>
        <v/>
      </c>
    </row>
    <row r="1520" spans="5:5" ht="14.25" customHeight="1" x14ac:dyDescent="0.2">
      <c r="E1520" s="117" t="str">
        <f>IFERROR(_xlfn.RANK.EQ(D1520,$D$18:$D$10002,0)+COUNTIF($D$18:D1520,D1520)-1,"")</f>
        <v/>
      </c>
    </row>
    <row r="1521" spans="5:5" ht="14.25" customHeight="1" x14ac:dyDescent="0.2">
      <c r="E1521" s="117" t="str">
        <f>IFERROR(_xlfn.RANK.EQ(D1521,$D$18:$D$10002,0)+COUNTIF($D$18:D1521,D1521)-1,"")</f>
        <v/>
      </c>
    </row>
    <row r="1522" spans="5:5" ht="14.25" customHeight="1" x14ac:dyDescent="0.2">
      <c r="E1522" s="117" t="str">
        <f>IFERROR(_xlfn.RANK.EQ(D1522,$D$18:$D$10002,0)+COUNTIF($D$18:D1522,D1522)-1,"")</f>
        <v/>
      </c>
    </row>
    <row r="1523" spans="5:5" ht="14.25" customHeight="1" x14ac:dyDescent="0.2">
      <c r="E1523" s="117" t="str">
        <f>IFERROR(_xlfn.RANK.EQ(D1523,$D$18:$D$10002,0)+COUNTIF($D$18:D1523,D1523)-1,"")</f>
        <v/>
      </c>
    </row>
    <row r="1524" spans="5:5" ht="14.25" customHeight="1" x14ac:dyDescent="0.2">
      <c r="E1524" s="117" t="str">
        <f>IFERROR(_xlfn.RANK.EQ(D1524,$D$18:$D$10002,0)+COUNTIF($D$18:D1524,D1524)-1,"")</f>
        <v/>
      </c>
    </row>
    <row r="1525" spans="5:5" ht="14.25" customHeight="1" x14ac:dyDescent="0.2">
      <c r="E1525" s="117" t="str">
        <f>IFERROR(_xlfn.RANK.EQ(D1525,$D$18:$D$10002,0)+COUNTIF($D$18:D1525,D1525)-1,"")</f>
        <v/>
      </c>
    </row>
    <row r="1526" spans="5:5" ht="14.25" customHeight="1" x14ac:dyDescent="0.2">
      <c r="E1526" s="117" t="str">
        <f>IFERROR(_xlfn.RANK.EQ(D1526,$D$18:$D$10002,0)+COUNTIF($D$18:D1526,D1526)-1,"")</f>
        <v/>
      </c>
    </row>
    <row r="1527" spans="5:5" ht="14.25" customHeight="1" x14ac:dyDescent="0.2">
      <c r="E1527" s="117" t="str">
        <f>IFERROR(_xlfn.RANK.EQ(D1527,$D$18:$D$10002,0)+COUNTIF($D$18:D1527,D1527)-1,"")</f>
        <v/>
      </c>
    </row>
    <row r="1528" spans="5:5" ht="14.25" customHeight="1" x14ac:dyDescent="0.2">
      <c r="E1528" s="117" t="str">
        <f>IFERROR(_xlfn.RANK.EQ(D1528,$D$18:$D$10002,0)+COUNTIF($D$18:D1528,D1528)-1,"")</f>
        <v/>
      </c>
    </row>
    <row r="1529" spans="5:5" ht="14.25" customHeight="1" x14ac:dyDescent="0.2">
      <c r="E1529" s="117" t="str">
        <f>IFERROR(_xlfn.RANK.EQ(D1529,$D$18:$D$10002,0)+COUNTIF($D$18:D1529,D1529)-1,"")</f>
        <v/>
      </c>
    </row>
    <row r="1530" spans="5:5" ht="14.25" customHeight="1" x14ac:dyDescent="0.2">
      <c r="E1530" s="117" t="str">
        <f>IFERROR(_xlfn.RANK.EQ(D1530,$D$18:$D$10002,0)+COUNTIF($D$18:D1530,D1530)-1,"")</f>
        <v/>
      </c>
    </row>
    <row r="1531" spans="5:5" ht="14.25" customHeight="1" x14ac:dyDescent="0.2">
      <c r="E1531" s="117" t="str">
        <f>IFERROR(_xlfn.RANK.EQ(D1531,$D$18:$D$10002,0)+COUNTIF($D$18:D1531,D1531)-1,"")</f>
        <v/>
      </c>
    </row>
    <row r="1532" spans="5:5" ht="14.25" customHeight="1" x14ac:dyDescent="0.2">
      <c r="E1532" s="117" t="str">
        <f>IFERROR(_xlfn.RANK.EQ(D1532,$D$18:$D$10002,0)+COUNTIF($D$18:D1532,D1532)-1,"")</f>
        <v/>
      </c>
    </row>
    <row r="1533" spans="5:5" ht="14.25" customHeight="1" x14ac:dyDescent="0.2">
      <c r="E1533" s="117" t="str">
        <f>IFERROR(_xlfn.RANK.EQ(D1533,$D$18:$D$10002,0)+COUNTIF($D$18:D1533,D1533)-1,"")</f>
        <v/>
      </c>
    </row>
    <row r="1534" spans="5:5" ht="14.25" customHeight="1" x14ac:dyDescent="0.2">
      <c r="E1534" s="117" t="str">
        <f>IFERROR(_xlfn.RANK.EQ(D1534,$D$18:$D$10002,0)+COUNTIF($D$18:D1534,D1534)-1,"")</f>
        <v/>
      </c>
    </row>
    <row r="1535" spans="5:5" ht="14.25" customHeight="1" x14ac:dyDescent="0.2">
      <c r="E1535" s="117" t="str">
        <f>IFERROR(_xlfn.RANK.EQ(D1535,$D$18:$D$10002,0)+COUNTIF($D$18:D1535,D1535)-1,"")</f>
        <v/>
      </c>
    </row>
    <row r="1536" spans="5:5" ht="14.25" customHeight="1" x14ac:dyDescent="0.2">
      <c r="E1536" s="117" t="str">
        <f>IFERROR(_xlfn.RANK.EQ(D1536,$D$18:$D$10002,0)+COUNTIF($D$18:D1536,D1536)-1,"")</f>
        <v/>
      </c>
    </row>
    <row r="1537" spans="5:5" ht="14.25" customHeight="1" x14ac:dyDescent="0.2">
      <c r="E1537" s="117" t="str">
        <f>IFERROR(_xlfn.RANK.EQ(D1537,$D$18:$D$10002,0)+COUNTIF($D$18:D1537,D1537)-1,"")</f>
        <v/>
      </c>
    </row>
    <row r="1538" spans="5:5" ht="14.25" customHeight="1" x14ac:dyDescent="0.2">
      <c r="E1538" s="117" t="str">
        <f>IFERROR(_xlfn.RANK.EQ(D1538,$D$18:$D$10002,0)+COUNTIF($D$18:D1538,D1538)-1,"")</f>
        <v/>
      </c>
    </row>
    <row r="1539" spans="5:5" ht="14.25" customHeight="1" x14ac:dyDescent="0.2">
      <c r="E1539" s="117" t="str">
        <f>IFERROR(_xlfn.RANK.EQ(D1539,$D$18:$D$10002,0)+COUNTIF($D$18:D1539,D1539)-1,"")</f>
        <v/>
      </c>
    </row>
    <row r="1540" spans="5:5" ht="14.25" customHeight="1" x14ac:dyDescent="0.2">
      <c r="E1540" s="117" t="str">
        <f>IFERROR(_xlfn.RANK.EQ(D1540,$D$18:$D$10002,0)+COUNTIF($D$18:D1540,D1540)-1,"")</f>
        <v/>
      </c>
    </row>
    <row r="1541" spans="5:5" ht="14.25" customHeight="1" x14ac:dyDescent="0.2">
      <c r="E1541" s="117" t="str">
        <f>IFERROR(_xlfn.RANK.EQ(D1541,$D$18:$D$10002,0)+COUNTIF($D$18:D1541,D1541)-1,"")</f>
        <v/>
      </c>
    </row>
    <row r="1542" spans="5:5" ht="14.25" customHeight="1" x14ac:dyDescent="0.2">
      <c r="E1542" s="117" t="str">
        <f>IFERROR(_xlfn.RANK.EQ(D1542,$D$18:$D$10002,0)+COUNTIF($D$18:D1542,D1542)-1,"")</f>
        <v/>
      </c>
    </row>
    <row r="1543" spans="5:5" ht="14.25" customHeight="1" x14ac:dyDescent="0.2">
      <c r="E1543" s="117" t="str">
        <f>IFERROR(_xlfn.RANK.EQ(D1543,$D$18:$D$10002,0)+COUNTIF($D$18:D1543,D1543)-1,"")</f>
        <v/>
      </c>
    </row>
    <row r="1544" spans="5:5" ht="14.25" customHeight="1" x14ac:dyDescent="0.2">
      <c r="E1544" s="117" t="str">
        <f>IFERROR(_xlfn.RANK.EQ(D1544,$D$18:$D$10002,0)+COUNTIF($D$18:D1544,D1544)-1,"")</f>
        <v/>
      </c>
    </row>
    <row r="1545" spans="5:5" ht="14.25" customHeight="1" x14ac:dyDescent="0.2">
      <c r="E1545" s="117" t="str">
        <f>IFERROR(_xlfn.RANK.EQ(D1545,$D$18:$D$10002,0)+COUNTIF($D$18:D1545,D1545)-1,"")</f>
        <v/>
      </c>
    </row>
    <row r="1546" spans="5:5" ht="14.25" customHeight="1" x14ac:dyDescent="0.2">
      <c r="E1546" s="117" t="str">
        <f>IFERROR(_xlfn.RANK.EQ(D1546,$D$18:$D$10002,0)+COUNTIF($D$18:D1546,D1546)-1,"")</f>
        <v/>
      </c>
    </row>
    <row r="1547" spans="5:5" ht="14.25" customHeight="1" x14ac:dyDescent="0.2">
      <c r="E1547" s="117" t="str">
        <f>IFERROR(_xlfn.RANK.EQ(D1547,$D$18:$D$10002,0)+COUNTIF($D$18:D1547,D1547)-1,"")</f>
        <v/>
      </c>
    </row>
    <row r="1548" spans="5:5" ht="14.25" customHeight="1" x14ac:dyDescent="0.2">
      <c r="E1548" s="117" t="str">
        <f>IFERROR(_xlfn.RANK.EQ(D1548,$D$18:$D$10002,0)+COUNTIF($D$18:D1548,D1548)-1,"")</f>
        <v/>
      </c>
    </row>
    <row r="1549" spans="5:5" ht="14.25" customHeight="1" x14ac:dyDescent="0.2">
      <c r="E1549" s="117" t="str">
        <f>IFERROR(_xlfn.RANK.EQ(D1549,$D$18:$D$10002,0)+COUNTIF($D$18:D1549,D1549)-1,"")</f>
        <v/>
      </c>
    </row>
    <row r="1550" spans="5:5" ht="14.25" customHeight="1" x14ac:dyDescent="0.2">
      <c r="E1550" s="117" t="str">
        <f>IFERROR(_xlfn.RANK.EQ(D1550,$D$18:$D$10002,0)+COUNTIF($D$18:D1550,D1550)-1,"")</f>
        <v/>
      </c>
    </row>
    <row r="1551" spans="5:5" ht="14.25" customHeight="1" x14ac:dyDescent="0.2">
      <c r="E1551" s="117" t="str">
        <f>IFERROR(_xlfn.RANK.EQ(D1551,$D$18:$D$10002,0)+COUNTIF($D$18:D1551,D1551)-1,"")</f>
        <v/>
      </c>
    </row>
    <row r="1552" spans="5:5" ht="14.25" customHeight="1" x14ac:dyDescent="0.2">
      <c r="E1552" s="117" t="str">
        <f>IFERROR(_xlfn.RANK.EQ(D1552,$D$18:$D$10002,0)+COUNTIF($D$18:D1552,D1552)-1,"")</f>
        <v/>
      </c>
    </row>
    <row r="1553" spans="5:5" ht="14.25" customHeight="1" x14ac:dyDescent="0.2">
      <c r="E1553" s="117" t="str">
        <f>IFERROR(_xlfn.RANK.EQ(D1553,$D$18:$D$10002,0)+COUNTIF($D$18:D1553,D1553)-1,"")</f>
        <v/>
      </c>
    </row>
    <row r="1554" spans="5:5" ht="14.25" customHeight="1" x14ac:dyDescent="0.2">
      <c r="E1554" s="117" t="str">
        <f>IFERROR(_xlfn.RANK.EQ(D1554,$D$18:$D$10002,0)+COUNTIF($D$18:D1554,D1554)-1,"")</f>
        <v/>
      </c>
    </row>
    <row r="1555" spans="5:5" ht="14.25" customHeight="1" x14ac:dyDescent="0.2">
      <c r="E1555" s="117" t="str">
        <f>IFERROR(_xlfn.RANK.EQ(D1555,$D$18:$D$10002,0)+COUNTIF($D$18:D1555,D1555)-1,"")</f>
        <v/>
      </c>
    </row>
    <row r="1556" spans="5:5" ht="14.25" customHeight="1" x14ac:dyDescent="0.2">
      <c r="E1556" s="117" t="str">
        <f>IFERROR(_xlfn.RANK.EQ(D1556,$D$18:$D$10002,0)+COUNTIF($D$18:D1556,D1556)-1,"")</f>
        <v/>
      </c>
    </row>
    <row r="1557" spans="5:5" ht="14.25" customHeight="1" x14ac:dyDescent="0.2">
      <c r="E1557" s="117" t="str">
        <f>IFERROR(_xlfn.RANK.EQ(D1557,$D$18:$D$10002,0)+COUNTIF($D$18:D1557,D1557)-1,"")</f>
        <v/>
      </c>
    </row>
    <row r="1558" spans="5:5" ht="14.25" customHeight="1" x14ac:dyDescent="0.2">
      <c r="E1558" s="117" t="str">
        <f>IFERROR(_xlfn.RANK.EQ(D1558,$D$18:$D$10002,0)+COUNTIF($D$18:D1558,D1558)-1,"")</f>
        <v/>
      </c>
    </row>
    <row r="1559" spans="5:5" ht="14.25" customHeight="1" x14ac:dyDescent="0.2">
      <c r="E1559" s="117" t="str">
        <f>IFERROR(_xlfn.RANK.EQ(D1559,$D$18:$D$10002,0)+COUNTIF($D$18:D1559,D1559)-1,"")</f>
        <v/>
      </c>
    </row>
    <row r="1560" spans="5:5" ht="14.25" customHeight="1" x14ac:dyDescent="0.2">
      <c r="E1560" s="117" t="str">
        <f>IFERROR(_xlfn.RANK.EQ(D1560,$D$18:$D$10002,0)+COUNTIF($D$18:D1560,D1560)-1,"")</f>
        <v/>
      </c>
    </row>
    <row r="1561" spans="5:5" ht="14.25" customHeight="1" x14ac:dyDescent="0.2">
      <c r="E1561" s="117" t="str">
        <f>IFERROR(_xlfn.RANK.EQ(D1561,$D$18:$D$10002,0)+COUNTIF($D$18:D1561,D1561)-1,"")</f>
        <v/>
      </c>
    </row>
    <row r="1562" spans="5:5" ht="14.25" customHeight="1" x14ac:dyDescent="0.2">
      <c r="E1562" s="117" t="str">
        <f>IFERROR(_xlfn.RANK.EQ(D1562,$D$18:$D$10002,0)+COUNTIF($D$18:D1562,D1562)-1,"")</f>
        <v/>
      </c>
    </row>
    <row r="1563" spans="5:5" ht="14.25" customHeight="1" x14ac:dyDescent="0.2">
      <c r="E1563" s="117" t="str">
        <f>IFERROR(_xlfn.RANK.EQ(D1563,$D$18:$D$10002,0)+COUNTIF($D$18:D1563,D1563)-1,"")</f>
        <v/>
      </c>
    </row>
    <row r="1564" spans="5:5" ht="14.25" customHeight="1" x14ac:dyDescent="0.2">
      <c r="E1564" s="117" t="str">
        <f>IFERROR(_xlfn.RANK.EQ(D1564,$D$18:$D$10002,0)+COUNTIF($D$18:D1564,D1564)-1,"")</f>
        <v/>
      </c>
    </row>
    <row r="1565" spans="5:5" ht="14.25" customHeight="1" x14ac:dyDescent="0.2">
      <c r="E1565" s="117" t="str">
        <f>IFERROR(_xlfn.RANK.EQ(D1565,$D$18:$D$10002,0)+COUNTIF($D$18:D1565,D1565)-1,"")</f>
        <v/>
      </c>
    </row>
    <row r="1566" spans="5:5" ht="14.25" customHeight="1" x14ac:dyDescent="0.2">
      <c r="E1566" s="117" t="str">
        <f>IFERROR(_xlfn.RANK.EQ(D1566,$D$18:$D$10002,0)+COUNTIF($D$18:D1566,D1566)-1,"")</f>
        <v/>
      </c>
    </row>
    <row r="1567" spans="5:5" ht="14.25" customHeight="1" x14ac:dyDescent="0.2">
      <c r="E1567" s="117" t="str">
        <f>IFERROR(_xlfn.RANK.EQ(D1567,$D$18:$D$10002,0)+COUNTIF($D$18:D1567,D1567)-1,"")</f>
        <v/>
      </c>
    </row>
    <row r="1568" spans="5:5" ht="14.25" customHeight="1" x14ac:dyDescent="0.2">
      <c r="E1568" s="117" t="str">
        <f>IFERROR(_xlfn.RANK.EQ(D1568,$D$18:$D$10002,0)+COUNTIF($D$18:D1568,D1568)-1,"")</f>
        <v/>
      </c>
    </row>
    <row r="1569" spans="5:5" ht="14.25" customHeight="1" x14ac:dyDescent="0.2">
      <c r="E1569" s="117" t="str">
        <f>IFERROR(_xlfn.RANK.EQ(D1569,$D$18:$D$10002,0)+COUNTIF($D$18:D1569,D1569)-1,"")</f>
        <v/>
      </c>
    </row>
    <row r="1570" spans="5:5" ht="14.25" customHeight="1" x14ac:dyDescent="0.2">
      <c r="E1570" s="117" t="str">
        <f>IFERROR(_xlfn.RANK.EQ(D1570,$D$18:$D$10002,0)+COUNTIF($D$18:D1570,D1570)-1,"")</f>
        <v/>
      </c>
    </row>
    <row r="1571" spans="5:5" ht="14.25" customHeight="1" x14ac:dyDescent="0.2">
      <c r="E1571" s="117" t="str">
        <f>IFERROR(_xlfn.RANK.EQ(D1571,$D$18:$D$10002,0)+COUNTIF($D$18:D1571,D1571)-1,"")</f>
        <v/>
      </c>
    </row>
    <row r="1572" spans="5:5" ht="14.25" customHeight="1" x14ac:dyDescent="0.2">
      <c r="E1572" s="117" t="str">
        <f>IFERROR(_xlfn.RANK.EQ(D1572,$D$18:$D$10002,0)+COUNTIF($D$18:D1572,D1572)-1,"")</f>
        <v/>
      </c>
    </row>
    <row r="1573" spans="5:5" ht="14.25" customHeight="1" x14ac:dyDescent="0.2">
      <c r="E1573" s="117" t="str">
        <f>IFERROR(_xlfn.RANK.EQ(D1573,$D$18:$D$10002,0)+COUNTIF($D$18:D1573,D1573)-1,"")</f>
        <v/>
      </c>
    </row>
    <row r="1574" spans="5:5" ht="14.25" customHeight="1" x14ac:dyDescent="0.2">
      <c r="E1574" s="117" t="str">
        <f>IFERROR(_xlfn.RANK.EQ(D1574,$D$18:$D$10002,0)+COUNTIF($D$18:D1574,D1574)-1,"")</f>
        <v/>
      </c>
    </row>
    <row r="1575" spans="5:5" ht="14.25" customHeight="1" x14ac:dyDescent="0.2">
      <c r="E1575" s="117" t="str">
        <f>IFERROR(_xlfn.RANK.EQ(D1575,$D$18:$D$10002,0)+COUNTIF($D$18:D1575,D1575)-1,"")</f>
        <v/>
      </c>
    </row>
    <row r="1576" spans="5:5" ht="14.25" customHeight="1" x14ac:dyDescent="0.2">
      <c r="E1576" s="117" t="str">
        <f>IFERROR(_xlfn.RANK.EQ(D1576,$D$18:$D$10002,0)+COUNTIF($D$18:D1576,D1576)-1,"")</f>
        <v/>
      </c>
    </row>
    <row r="1577" spans="5:5" ht="14.25" customHeight="1" x14ac:dyDescent="0.2">
      <c r="E1577" s="117" t="str">
        <f>IFERROR(_xlfn.RANK.EQ(D1577,$D$18:$D$10002,0)+COUNTIF($D$18:D1577,D1577)-1,"")</f>
        <v/>
      </c>
    </row>
    <row r="1578" spans="5:5" ht="14.25" customHeight="1" x14ac:dyDescent="0.2">
      <c r="E1578" s="117" t="str">
        <f>IFERROR(_xlfn.RANK.EQ(D1578,$D$18:$D$10002,0)+COUNTIF($D$18:D1578,D1578)-1,"")</f>
        <v/>
      </c>
    </row>
    <row r="1579" spans="5:5" ht="14.25" customHeight="1" x14ac:dyDescent="0.2">
      <c r="E1579" s="117" t="str">
        <f>IFERROR(_xlfn.RANK.EQ(D1579,$D$18:$D$10002,0)+COUNTIF($D$18:D1579,D1579)-1,"")</f>
        <v/>
      </c>
    </row>
    <row r="1580" spans="5:5" ht="14.25" customHeight="1" x14ac:dyDescent="0.2">
      <c r="E1580" s="117" t="str">
        <f>IFERROR(_xlfn.RANK.EQ(D1580,$D$18:$D$10002,0)+COUNTIF($D$18:D1580,D1580)-1,"")</f>
        <v/>
      </c>
    </row>
    <row r="1581" spans="5:5" ht="14.25" customHeight="1" x14ac:dyDescent="0.2">
      <c r="E1581" s="117" t="str">
        <f>IFERROR(_xlfn.RANK.EQ(D1581,$D$18:$D$10002,0)+COUNTIF($D$18:D1581,D1581)-1,"")</f>
        <v/>
      </c>
    </row>
    <row r="1582" spans="5:5" ht="14.25" customHeight="1" x14ac:dyDescent="0.2">
      <c r="E1582" s="117" t="str">
        <f>IFERROR(_xlfn.RANK.EQ(D1582,$D$18:$D$10002,0)+COUNTIF($D$18:D1582,D1582)-1,"")</f>
        <v/>
      </c>
    </row>
    <row r="1583" spans="5:5" ht="14.25" customHeight="1" x14ac:dyDescent="0.2">
      <c r="E1583" s="117" t="str">
        <f>IFERROR(_xlfn.RANK.EQ(D1583,$D$18:$D$10002,0)+COUNTIF($D$18:D1583,D1583)-1,"")</f>
        <v/>
      </c>
    </row>
    <row r="1584" spans="5:5" ht="14.25" customHeight="1" x14ac:dyDescent="0.2">
      <c r="E1584" s="117" t="str">
        <f>IFERROR(_xlfn.RANK.EQ(D1584,$D$18:$D$10002,0)+COUNTIF($D$18:D1584,D1584)-1,"")</f>
        <v/>
      </c>
    </row>
    <row r="1585" spans="5:5" ht="14.25" customHeight="1" x14ac:dyDescent="0.2">
      <c r="E1585" s="117" t="str">
        <f>IFERROR(_xlfn.RANK.EQ(D1585,$D$18:$D$10002,0)+COUNTIF($D$18:D1585,D1585)-1,"")</f>
        <v/>
      </c>
    </row>
    <row r="1586" spans="5:5" ht="14.25" customHeight="1" x14ac:dyDescent="0.2">
      <c r="E1586" s="117" t="str">
        <f>IFERROR(_xlfn.RANK.EQ(D1586,$D$18:$D$10002,0)+COUNTIF($D$18:D1586,D1586)-1,"")</f>
        <v/>
      </c>
    </row>
    <row r="1587" spans="5:5" ht="14.25" customHeight="1" x14ac:dyDescent="0.2">
      <c r="E1587" s="117" t="str">
        <f>IFERROR(_xlfn.RANK.EQ(D1587,$D$18:$D$10002,0)+COUNTIF($D$18:D1587,D1587)-1,"")</f>
        <v/>
      </c>
    </row>
    <row r="1588" spans="5:5" ht="14.25" customHeight="1" x14ac:dyDescent="0.2">
      <c r="E1588" s="117" t="str">
        <f>IFERROR(_xlfn.RANK.EQ(D1588,$D$18:$D$10002,0)+COUNTIF($D$18:D1588,D1588)-1,"")</f>
        <v/>
      </c>
    </row>
    <row r="1589" spans="5:5" ht="14.25" customHeight="1" x14ac:dyDescent="0.2">
      <c r="E1589" s="117" t="str">
        <f>IFERROR(_xlfn.RANK.EQ(D1589,$D$18:$D$10002,0)+COUNTIF($D$18:D1589,D1589)-1,"")</f>
        <v/>
      </c>
    </row>
    <row r="1590" spans="5:5" ht="14.25" customHeight="1" x14ac:dyDescent="0.2">
      <c r="E1590" s="117" t="str">
        <f>IFERROR(_xlfn.RANK.EQ(D1590,$D$18:$D$10002,0)+COUNTIF($D$18:D1590,D1590)-1,"")</f>
        <v/>
      </c>
    </row>
    <row r="1591" spans="5:5" ht="14.25" customHeight="1" x14ac:dyDescent="0.2">
      <c r="E1591" s="117" t="str">
        <f>IFERROR(_xlfn.RANK.EQ(D1591,$D$18:$D$10002,0)+COUNTIF($D$18:D1591,D1591)-1,"")</f>
        <v/>
      </c>
    </row>
    <row r="1592" spans="5:5" ht="14.25" customHeight="1" x14ac:dyDescent="0.2">
      <c r="E1592" s="117" t="str">
        <f>IFERROR(_xlfn.RANK.EQ(D1592,$D$18:$D$10002,0)+COUNTIF($D$18:D1592,D1592)-1,"")</f>
        <v/>
      </c>
    </row>
    <row r="1593" spans="5:5" ht="14.25" customHeight="1" x14ac:dyDescent="0.2">
      <c r="E1593" s="117" t="str">
        <f>IFERROR(_xlfn.RANK.EQ(D1593,$D$18:$D$10002,0)+COUNTIF($D$18:D1593,D1593)-1,"")</f>
        <v/>
      </c>
    </row>
    <row r="1594" spans="5:5" ht="14.25" customHeight="1" x14ac:dyDescent="0.2">
      <c r="E1594" s="117" t="str">
        <f>IFERROR(_xlfn.RANK.EQ(D1594,$D$18:$D$10002,0)+COUNTIF($D$18:D1594,D1594)-1,"")</f>
        <v/>
      </c>
    </row>
    <row r="1595" spans="5:5" ht="14.25" customHeight="1" x14ac:dyDescent="0.2">
      <c r="E1595" s="117" t="str">
        <f>IFERROR(_xlfn.RANK.EQ(D1595,$D$18:$D$10002,0)+COUNTIF($D$18:D1595,D1595)-1,"")</f>
        <v/>
      </c>
    </row>
    <row r="1596" spans="5:5" ht="14.25" customHeight="1" x14ac:dyDescent="0.2">
      <c r="E1596" s="117" t="str">
        <f>IFERROR(_xlfn.RANK.EQ(D1596,$D$18:$D$10002,0)+COUNTIF($D$18:D1596,D1596)-1,"")</f>
        <v/>
      </c>
    </row>
    <row r="1597" spans="5:5" ht="14.25" customHeight="1" x14ac:dyDescent="0.2">
      <c r="E1597" s="117" t="str">
        <f>IFERROR(_xlfn.RANK.EQ(D1597,$D$18:$D$10002,0)+COUNTIF($D$18:D1597,D1597)-1,"")</f>
        <v/>
      </c>
    </row>
    <row r="1598" spans="5:5" ht="14.25" customHeight="1" x14ac:dyDescent="0.2">
      <c r="E1598" s="117" t="str">
        <f>IFERROR(_xlfn.RANK.EQ(D1598,$D$18:$D$10002,0)+COUNTIF($D$18:D1598,D1598)-1,"")</f>
        <v/>
      </c>
    </row>
    <row r="1599" spans="5:5" ht="14.25" customHeight="1" x14ac:dyDescent="0.2">
      <c r="E1599" s="117" t="str">
        <f>IFERROR(_xlfn.RANK.EQ(D1599,$D$18:$D$10002,0)+COUNTIF($D$18:D1599,D1599)-1,"")</f>
        <v/>
      </c>
    </row>
    <row r="1600" spans="5:5" ht="14.25" customHeight="1" x14ac:dyDescent="0.2">
      <c r="E1600" s="117" t="str">
        <f>IFERROR(_xlfn.RANK.EQ(D1600,$D$18:$D$10002,0)+COUNTIF($D$18:D1600,D1600)-1,"")</f>
        <v/>
      </c>
    </row>
    <row r="1601" spans="5:5" ht="14.25" customHeight="1" x14ac:dyDescent="0.2">
      <c r="E1601" s="117" t="str">
        <f>IFERROR(_xlfn.RANK.EQ(D1601,$D$18:$D$10002,0)+COUNTIF($D$18:D1601,D1601)-1,"")</f>
        <v/>
      </c>
    </row>
    <row r="1602" spans="5:5" ht="14.25" customHeight="1" x14ac:dyDescent="0.2">
      <c r="E1602" s="117" t="str">
        <f>IFERROR(_xlfn.RANK.EQ(D1602,$D$18:$D$10002,0)+COUNTIF($D$18:D1602,D1602)-1,"")</f>
        <v/>
      </c>
    </row>
    <row r="1603" spans="5:5" ht="14.25" customHeight="1" x14ac:dyDescent="0.2">
      <c r="E1603" s="117" t="str">
        <f>IFERROR(_xlfn.RANK.EQ(D1603,$D$18:$D$10002,0)+COUNTIF($D$18:D1603,D1603)-1,"")</f>
        <v/>
      </c>
    </row>
    <row r="1604" spans="5:5" ht="14.25" customHeight="1" x14ac:dyDescent="0.2">
      <c r="E1604" s="117" t="str">
        <f>IFERROR(_xlfn.RANK.EQ(D1604,$D$18:$D$10002,0)+COUNTIF($D$18:D1604,D1604)-1,"")</f>
        <v/>
      </c>
    </row>
    <row r="1605" spans="5:5" ht="14.25" customHeight="1" x14ac:dyDescent="0.2">
      <c r="E1605" s="117" t="str">
        <f>IFERROR(_xlfn.RANK.EQ(D1605,$D$18:$D$10002,0)+COUNTIF($D$18:D1605,D1605)-1,"")</f>
        <v/>
      </c>
    </row>
    <row r="1606" spans="5:5" ht="14.25" customHeight="1" x14ac:dyDescent="0.2">
      <c r="E1606" s="117" t="str">
        <f>IFERROR(_xlfn.RANK.EQ(D1606,$D$18:$D$10002,0)+COUNTIF($D$18:D1606,D1606)-1,"")</f>
        <v/>
      </c>
    </row>
    <row r="1607" spans="5:5" ht="14.25" customHeight="1" x14ac:dyDescent="0.2">
      <c r="E1607" s="117" t="str">
        <f>IFERROR(_xlfn.RANK.EQ(D1607,$D$18:$D$10002,0)+COUNTIF($D$18:D1607,D1607)-1,"")</f>
        <v/>
      </c>
    </row>
    <row r="1608" spans="5:5" ht="14.25" customHeight="1" x14ac:dyDescent="0.2">
      <c r="E1608" s="117" t="str">
        <f>IFERROR(_xlfn.RANK.EQ(D1608,$D$18:$D$10002,0)+COUNTIF($D$18:D1608,D1608)-1,"")</f>
        <v/>
      </c>
    </row>
    <row r="1609" spans="5:5" ht="14.25" customHeight="1" x14ac:dyDescent="0.2">
      <c r="E1609" s="117" t="str">
        <f>IFERROR(_xlfn.RANK.EQ(D1609,$D$18:$D$10002,0)+COUNTIF($D$18:D1609,D1609)-1,"")</f>
        <v/>
      </c>
    </row>
    <row r="1610" spans="5:5" ht="14.25" customHeight="1" x14ac:dyDescent="0.2">
      <c r="E1610" s="117" t="str">
        <f>IFERROR(_xlfn.RANK.EQ(D1610,$D$18:$D$10002,0)+COUNTIF($D$18:D1610,D1610)-1,"")</f>
        <v/>
      </c>
    </row>
    <row r="1611" spans="5:5" ht="14.25" customHeight="1" x14ac:dyDescent="0.2">
      <c r="E1611" s="117" t="str">
        <f>IFERROR(_xlfn.RANK.EQ(D1611,$D$18:$D$10002,0)+COUNTIF($D$18:D1611,D1611)-1,"")</f>
        <v/>
      </c>
    </row>
    <row r="1612" spans="5:5" ht="14.25" customHeight="1" x14ac:dyDescent="0.2">
      <c r="E1612" s="117" t="str">
        <f>IFERROR(_xlfn.RANK.EQ(D1612,$D$18:$D$10002,0)+COUNTIF($D$18:D1612,D1612)-1,"")</f>
        <v/>
      </c>
    </row>
    <row r="1613" spans="5:5" ht="14.25" customHeight="1" x14ac:dyDescent="0.2">
      <c r="E1613" s="117" t="str">
        <f>IFERROR(_xlfn.RANK.EQ(D1613,$D$18:$D$10002,0)+COUNTIF($D$18:D1613,D1613)-1,"")</f>
        <v/>
      </c>
    </row>
    <row r="1614" spans="5:5" ht="14.25" customHeight="1" x14ac:dyDescent="0.2">
      <c r="E1614" s="117" t="str">
        <f>IFERROR(_xlfn.RANK.EQ(D1614,$D$18:$D$10002,0)+COUNTIF($D$18:D1614,D1614)-1,"")</f>
        <v/>
      </c>
    </row>
    <row r="1615" spans="5:5" ht="14.25" customHeight="1" x14ac:dyDescent="0.2">
      <c r="E1615" s="117" t="str">
        <f>IFERROR(_xlfn.RANK.EQ(D1615,$D$18:$D$10002,0)+COUNTIF($D$18:D1615,D1615)-1,"")</f>
        <v/>
      </c>
    </row>
    <row r="1616" spans="5:5" ht="14.25" customHeight="1" x14ac:dyDescent="0.2">
      <c r="E1616" s="117" t="str">
        <f>IFERROR(_xlfn.RANK.EQ(D1616,$D$18:$D$10002,0)+COUNTIF($D$18:D1616,D1616)-1,"")</f>
        <v/>
      </c>
    </row>
    <row r="1617" spans="5:5" ht="14.25" customHeight="1" x14ac:dyDescent="0.2">
      <c r="E1617" s="117" t="str">
        <f>IFERROR(_xlfn.RANK.EQ(D1617,$D$18:$D$10002,0)+COUNTIF($D$18:D1617,D1617)-1,"")</f>
        <v/>
      </c>
    </row>
    <row r="1618" spans="5:5" ht="14.25" customHeight="1" x14ac:dyDescent="0.2">
      <c r="E1618" s="117" t="str">
        <f>IFERROR(_xlfn.RANK.EQ(D1618,$D$18:$D$10002,0)+COUNTIF($D$18:D1618,D1618)-1,"")</f>
        <v/>
      </c>
    </row>
    <row r="1619" spans="5:5" ht="14.25" customHeight="1" x14ac:dyDescent="0.2">
      <c r="E1619" s="117" t="str">
        <f>IFERROR(_xlfn.RANK.EQ(D1619,$D$18:$D$10002,0)+COUNTIF($D$18:D1619,D1619)-1,"")</f>
        <v/>
      </c>
    </row>
    <row r="1620" spans="5:5" ht="14.25" customHeight="1" x14ac:dyDescent="0.2">
      <c r="E1620" s="117" t="str">
        <f>IFERROR(_xlfn.RANK.EQ(D1620,$D$18:$D$10002,0)+COUNTIF($D$18:D1620,D1620)-1,"")</f>
        <v/>
      </c>
    </row>
    <row r="1621" spans="5:5" ht="14.25" customHeight="1" x14ac:dyDescent="0.2">
      <c r="E1621" s="117" t="str">
        <f>IFERROR(_xlfn.RANK.EQ(D1621,$D$18:$D$10002,0)+COUNTIF($D$18:D1621,D1621)-1,"")</f>
        <v/>
      </c>
    </row>
    <row r="1622" spans="5:5" ht="14.25" customHeight="1" x14ac:dyDescent="0.2">
      <c r="E1622" s="117" t="str">
        <f>IFERROR(_xlfn.RANK.EQ(D1622,$D$18:$D$10002,0)+COUNTIF($D$18:D1622,D1622)-1,"")</f>
        <v/>
      </c>
    </row>
    <row r="1623" spans="5:5" ht="14.25" customHeight="1" x14ac:dyDescent="0.2">
      <c r="E1623" s="117" t="str">
        <f>IFERROR(_xlfn.RANK.EQ(D1623,$D$18:$D$10002,0)+COUNTIF($D$18:D1623,D1623)-1,"")</f>
        <v/>
      </c>
    </row>
    <row r="1624" spans="5:5" ht="14.25" customHeight="1" x14ac:dyDescent="0.2">
      <c r="E1624" s="117" t="str">
        <f>IFERROR(_xlfn.RANK.EQ(D1624,$D$18:$D$10002,0)+COUNTIF($D$18:D1624,D1624)-1,"")</f>
        <v/>
      </c>
    </row>
    <row r="1625" spans="5:5" ht="14.25" customHeight="1" x14ac:dyDescent="0.2">
      <c r="E1625" s="117" t="str">
        <f>IFERROR(_xlfn.RANK.EQ(D1625,$D$18:$D$10002,0)+COUNTIF($D$18:D1625,D1625)-1,"")</f>
        <v/>
      </c>
    </row>
    <row r="1626" spans="5:5" ht="14.25" customHeight="1" x14ac:dyDescent="0.2">
      <c r="E1626" s="117" t="str">
        <f>IFERROR(_xlfn.RANK.EQ(D1626,$D$18:$D$10002,0)+COUNTIF($D$18:D1626,D1626)-1,"")</f>
        <v/>
      </c>
    </row>
    <row r="1627" spans="5:5" ht="14.25" customHeight="1" x14ac:dyDescent="0.2">
      <c r="E1627" s="117" t="str">
        <f>IFERROR(_xlfn.RANK.EQ(D1627,$D$18:$D$10002,0)+COUNTIF($D$18:D1627,D1627)-1,"")</f>
        <v/>
      </c>
    </row>
    <row r="1628" spans="5:5" ht="14.25" customHeight="1" x14ac:dyDescent="0.2">
      <c r="E1628" s="117" t="str">
        <f>IFERROR(_xlfn.RANK.EQ(D1628,$D$18:$D$10002,0)+COUNTIF($D$18:D1628,D1628)-1,"")</f>
        <v/>
      </c>
    </row>
    <row r="1629" spans="5:5" ht="14.25" customHeight="1" x14ac:dyDescent="0.2">
      <c r="E1629" s="117" t="str">
        <f>IFERROR(_xlfn.RANK.EQ(D1629,$D$18:$D$10002,0)+COUNTIF($D$18:D1629,D1629)-1,"")</f>
        <v/>
      </c>
    </row>
    <row r="1630" spans="5:5" ht="14.25" customHeight="1" x14ac:dyDescent="0.2">
      <c r="E1630" s="117" t="str">
        <f>IFERROR(_xlfn.RANK.EQ(D1630,$D$18:$D$10002,0)+COUNTIF($D$18:D1630,D1630)-1,"")</f>
        <v/>
      </c>
    </row>
    <row r="1631" spans="5:5" ht="14.25" customHeight="1" x14ac:dyDescent="0.2">
      <c r="E1631" s="117" t="str">
        <f>IFERROR(_xlfn.RANK.EQ(D1631,$D$18:$D$10002,0)+COUNTIF($D$18:D1631,D1631)-1,"")</f>
        <v/>
      </c>
    </row>
    <row r="1632" spans="5:5" ht="14.25" customHeight="1" x14ac:dyDescent="0.2">
      <c r="E1632" s="117" t="str">
        <f>IFERROR(_xlfn.RANK.EQ(D1632,$D$18:$D$10002,0)+COUNTIF($D$18:D1632,D1632)-1,"")</f>
        <v/>
      </c>
    </row>
    <row r="1633" spans="5:5" ht="14.25" customHeight="1" x14ac:dyDescent="0.2">
      <c r="E1633" s="117" t="str">
        <f>IFERROR(_xlfn.RANK.EQ(D1633,$D$18:$D$10002,0)+COUNTIF($D$18:D1633,D1633)-1,"")</f>
        <v/>
      </c>
    </row>
    <row r="1634" spans="5:5" ht="14.25" customHeight="1" x14ac:dyDescent="0.2">
      <c r="E1634" s="117" t="str">
        <f>IFERROR(_xlfn.RANK.EQ(D1634,$D$18:$D$10002,0)+COUNTIF($D$18:D1634,D1634)-1,"")</f>
        <v/>
      </c>
    </row>
    <row r="1635" spans="5:5" ht="14.25" customHeight="1" x14ac:dyDescent="0.2">
      <c r="E1635" s="117" t="str">
        <f>IFERROR(_xlfn.RANK.EQ(D1635,$D$18:$D$10002,0)+COUNTIF($D$18:D1635,D1635)-1,"")</f>
        <v/>
      </c>
    </row>
    <row r="1636" spans="5:5" ht="14.25" customHeight="1" x14ac:dyDescent="0.2">
      <c r="E1636" s="117" t="str">
        <f>IFERROR(_xlfn.RANK.EQ(D1636,$D$18:$D$10002,0)+COUNTIF($D$18:D1636,D1636)-1,"")</f>
        <v/>
      </c>
    </row>
    <row r="1637" spans="5:5" ht="14.25" customHeight="1" x14ac:dyDescent="0.2">
      <c r="E1637" s="117" t="str">
        <f>IFERROR(_xlfn.RANK.EQ(D1637,$D$18:$D$10002,0)+COUNTIF($D$18:D1637,D1637)-1,"")</f>
        <v/>
      </c>
    </row>
    <row r="1638" spans="5:5" ht="14.25" customHeight="1" x14ac:dyDescent="0.2">
      <c r="E1638" s="117" t="str">
        <f>IFERROR(_xlfn.RANK.EQ(D1638,$D$18:$D$10002,0)+COUNTIF($D$18:D1638,D1638)-1,"")</f>
        <v/>
      </c>
    </row>
    <row r="1639" spans="5:5" ht="14.25" customHeight="1" x14ac:dyDescent="0.2">
      <c r="E1639" s="117" t="str">
        <f>IFERROR(_xlfn.RANK.EQ(D1639,$D$18:$D$10002,0)+COUNTIF($D$18:D1639,D1639)-1,"")</f>
        <v/>
      </c>
    </row>
    <row r="1640" spans="5:5" ht="14.25" customHeight="1" x14ac:dyDescent="0.2">
      <c r="E1640" s="117" t="str">
        <f>IFERROR(_xlfn.RANK.EQ(D1640,$D$18:$D$10002,0)+COUNTIF($D$18:D1640,D1640)-1,"")</f>
        <v/>
      </c>
    </row>
    <row r="1641" spans="5:5" ht="14.25" customHeight="1" x14ac:dyDescent="0.2">
      <c r="E1641" s="117" t="str">
        <f>IFERROR(_xlfn.RANK.EQ(D1641,$D$18:$D$10002,0)+COUNTIF($D$18:D1641,D1641)-1,"")</f>
        <v/>
      </c>
    </row>
    <row r="1642" spans="5:5" ht="14.25" customHeight="1" x14ac:dyDescent="0.2">
      <c r="E1642" s="117" t="str">
        <f>IFERROR(_xlfn.RANK.EQ(D1642,$D$18:$D$10002,0)+COUNTIF($D$18:D1642,D1642)-1,"")</f>
        <v/>
      </c>
    </row>
    <row r="1643" spans="5:5" ht="14.25" customHeight="1" x14ac:dyDescent="0.2">
      <c r="E1643" s="117" t="str">
        <f>IFERROR(_xlfn.RANK.EQ(D1643,$D$18:$D$10002,0)+COUNTIF($D$18:D1643,D1643)-1,"")</f>
        <v/>
      </c>
    </row>
    <row r="1644" spans="5:5" ht="14.25" customHeight="1" x14ac:dyDescent="0.2">
      <c r="E1644" s="117" t="str">
        <f>IFERROR(_xlfn.RANK.EQ(D1644,$D$18:$D$10002,0)+COUNTIF($D$18:D1644,D1644)-1,"")</f>
        <v/>
      </c>
    </row>
    <row r="1645" spans="5:5" ht="14.25" customHeight="1" x14ac:dyDescent="0.2">
      <c r="E1645" s="117" t="str">
        <f>IFERROR(_xlfn.RANK.EQ(D1645,$D$18:$D$10002,0)+COUNTIF($D$18:D1645,D1645)-1,"")</f>
        <v/>
      </c>
    </row>
    <row r="1646" spans="5:5" ht="14.25" customHeight="1" x14ac:dyDescent="0.2">
      <c r="E1646" s="117" t="str">
        <f>IFERROR(_xlfn.RANK.EQ(D1646,$D$18:$D$10002,0)+COUNTIF($D$18:D1646,D1646)-1,"")</f>
        <v/>
      </c>
    </row>
    <row r="1647" spans="5:5" ht="14.25" customHeight="1" x14ac:dyDescent="0.2">
      <c r="E1647" s="117" t="str">
        <f>IFERROR(_xlfn.RANK.EQ(D1647,$D$18:$D$10002,0)+COUNTIF($D$18:D1647,D1647)-1,"")</f>
        <v/>
      </c>
    </row>
    <row r="1648" spans="5:5" ht="14.25" customHeight="1" x14ac:dyDescent="0.2">
      <c r="E1648" s="117" t="str">
        <f>IFERROR(_xlfn.RANK.EQ(D1648,$D$18:$D$10002,0)+COUNTIF($D$18:D1648,D1648)-1,"")</f>
        <v/>
      </c>
    </row>
    <row r="1649" spans="5:5" ht="14.25" customHeight="1" x14ac:dyDescent="0.2">
      <c r="E1649" s="117" t="str">
        <f>IFERROR(_xlfn.RANK.EQ(D1649,$D$18:$D$10002,0)+COUNTIF($D$18:D1649,D1649)-1,"")</f>
        <v/>
      </c>
    </row>
    <row r="1650" spans="5:5" ht="14.25" customHeight="1" x14ac:dyDescent="0.2">
      <c r="E1650" s="117" t="str">
        <f>IFERROR(_xlfn.RANK.EQ(D1650,$D$18:$D$10002,0)+COUNTIF($D$18:D1650,D1650)-1,"")</f>
        <v/>
      </c>
    </row>
    <row r="1651" spans="5:5" ht="14.25" customHeight="1" x14ac:dyDescent="0.2">
      <c r="E1651" s="117" t="str">
        <f>IFERROR(_xlfn.RANK.EQ(D1651,$D$18:$D$10002,0)+COUNTIF($D$18:D1651,D1651)-1,"")</f>
        <v/>
      </c>
    </row>
    <row r="1652" spans="5:5" ht="14.25" customHeight="1" x14ac:dyDescent="0.2">
      <c r="E1652" s="117" t="str">
        <f>IFERROR(_xlfn.RANK.EQ(D1652,$D$18:$D$10002,0)+COUNTIF($D$18:D1652,D1652)-1,"")</f>
        <v/>
      </c>
    </row>
    <row r="1653" spans="5:5" ht="14.25" customHeight="1" x14ac:dyDescent="0.2">
      <c r="E1653" s="117" t="str">
        <f>IFERROR(_xlfn.RANK.EQ(D1653,$D$18:$D$10002,0)+COUNTIF($D$18:D1653,D1653)-1,"")</f>
        <v/>
      </c>
    </row>
    <row r="1654" spans="5:5" ht="14.25" customHeight="1" x14ac:dyDescent="0.2">
      <c r="E1654" s="117" t="str">
        <f>IFERROR(_xlfn.RANK.EQ(D1654,$D$18:$D$10002,0)+COUNTIF($D$18:D1654,D1654)-1,"")</f>
        <v/>
      </c>
    </row>
    <row r="1655" spans="5:5" ht="14.25" customHeight="1" x14ac:dyDescent="0.2">
      <c r="E1655" s="117" t="str">
        <f>IFERROR(_xlfn.RANK.EQ(D1655,$D$18:$D$10002,0)+COUNTIF($D$18:D1655,D1655)-1,"")</f>
        <v/>
      </c>
    </row>
    <row r="1656" spans="5:5" ht="14.25" customHeight="1" x14ac:dyDescent="0.2">
      <c r="E1656" s="117" t="str">
        <f>IFERROR(_xlfn.RANK.EQ(D1656,$D$18:$D$10002,0)+COUNTIF($D$18:D1656,D1656)-1,"")</f>
        <v/>
      </c>
    </row>
    <row r="1657" spans="5:5" ht="14.25" customHeight="1" x14ac:dyDescent="0.2">
      <c r="E1657" s="117" t="str">
        <f>IFERROR(_xlfn.RANK.EQ(D1657,$D$18:$D$10002,0)+COUNTIF($D$18:D1657,D1657)-1,"")</f>
        <v/>
      </c>
    </row>
    <row r="1658" spans="5:5" ht="14.25" customHeight="1" x14ac:dyDescent="0.2">
      <c r="E1658" s="117" t="str">
        <f>IFERROR(_xlfn.RANK.EQ(D1658,$D$18:$D$10002,0)+COUNTIF($D$18:D1658,D1658)-1,"")</f>
        <v/>
      </c>
    </row>
    <row r="1659" spans="5:5" ht="14.25" customHeight="1" x14ac:dyDescent="0.2">
      <c r="E1659" s="117" t="str">
        <f>IFERROR(_xlfn.RANK.EQ(D1659,$D$18:$D$10002,0)+COUNTIF($D$18:D1659,D1659)-1,"")</f>
        <v/>
      </c>
    </row>
    <row r="1660" spans="5:5" ht="14.25" customHeight="1" x14ac:dyDescent="0.2">
      <c r="E1660" s="117" t="str">
        <f>IFERROR(_xlfn.RANK.EQ(D1660,$D$18:$D$10002,0)+COUNTIF($D$18:D1660,D1660)-1,"")</f>
        <v/>
      </c>
    </row>
    <row r="1661" spans="5:5" ht="14.25" customHeight="1" x14ac:dyDescent="0.2">
      <c r="E1661" s="117" t="str">
        <f>IFERROR(_xlfn.RANK.EQ(D1661,$D$18:$D$10002,0)+COUNTIF($D$18:D1661,D1661)-1,"")</f>
        <v/>
      </c>
    </row>
    <row r="1662" spans="5:5" ht="14.25" customHeight="1" x14ac:dyDescent="0.2">
      <c r="E1662" s="117" t="str">
        <f>IFERROR(_xlfn.RANK.EQ(D1662,$D$18:$D$10002,0)+COUNTIF($D$18:D1662,D1662)-1,"")</f>
        <v/>
      </c>
    </row>
    <row r="1663" spans="5:5" ht="14.25" customHeight="1" x14ac:dyDescent="0.2">
      <c r="E1663" s="117" t="str">
        <f>IFERROR(_xlfn.RANK.EQ(D1663,$D$18:$D$10002,0)+COUNTIF($D$18:D1663,D1663)-1,"")</f>
        <v/>
      </c>
    </row>
    <row r="1664" spans="5:5" ht="14.25" customHeight="1" x14ac:dyDescent="0.2">
      <c r="E1664" s="117" t="str">
        <f>IFERROR(_xlfn.RANK.EQ(D1664,$D$18:$D$10002,0)+COUNTIF($D$18:D1664,D1664)-1,"")</f>
        <v/>
      </c>
    </row>
    <row r="1665" spans="5:5" ht="14.25" customHeight="1" x14ac:dyDescent="0.2">
      <c r="E1665" s="117" t="str">
        <f>IFERROR(_xlfn.RANK.EQ(D1665,$D$18:$D$10002,0)+COUNTIF($D$18:D1665,D1665)-1,"")</f>
        <v/>
      </c>
    </row>
    <row r="1666" spans="5:5" ht="14.25" customHeight="1" x14ac:dyDescent="0.2">
      <c r="E1666" s="117" t="str">
        <f>IFERROR(_xlfn.RANK.EQ(D1666,$D$18:$D$10002,0)+COUNTIF($D$18:D1666,D1666)-1,"")</f>
        <v/>
      </c>
    </row>
    <row r="1667" spans="5:5" ht="14.25" customHeight="1" x14ac:dyDescent="0.2">
      <c r="E1667" s="117" t="str">
        <f>IFERROR(_xlfn.RANK.EQ(D1667,$D$18:$D$10002,0)+COUNTIF($D$18:D1667,D1667)-1,"")</f>
        <v/>
      </c>
    </row>
    <row r="1668" spans="5:5" ht="14.25" customHeight="1" x14ac:dyDescent="0.2">
      <c r="E1668" s="117" t="str">
        <f>IFERROR(_xlfn.RANK.EQ(D1668,$D$18:$D$10002,0)+COUNTIF($D$18:D1668,D1668)-1,"")</f>
        <v/>
      </c>
    </row>
    <row r="1669" spans="5:5" ht="14.25" customHeight="1" x14ac:dyDescent="0.2">
      <c r="E1669" s="117" t="str">
        <f>IFERROR(_xlfn.RANK.EQ(D1669,$D$18:$D$10002,0)+COUNTIF($D$18:D1669,D1669)-1,"")</f>
        <v/>
      </c>
    </row>
    <row r="1670" spans="5:5" ht="14.25" customHeight="1" x14ac:dyDescent="0.2">
      <c r="E1670" s="117" t="str">
        <f>IFERROR(_xlfn.RANK.EQ(D1670,$D$18:$D$10002,0)+COUNTIF($D$18:D1670,D1670)-1,"")</f>
        <v/>
      </c>
    </row>
    <row r="1671" spans="5:5" ht="14.25" customHeight="1" x14ac:dyDescent="0.2">
      <c r="E1671" s="117" t="str">
        <f>IFERROR(_xlfn.RANK.EQ(D1671,$D$18:$D$10002,0)+COUNTIF($D$18:D1671,D1671)-1,"")</f>
        <v/>
      </c>
    </row>
    <row r="1672" spans="5:5" ht="14.25" customHeight="1" x14ac:dyDescent="0.2">
      <c r="E1672" s="117" t="str">
        <f>IFERROR(_xlfn.RANK.EQ(D1672,$D$18:$D$10002,0)+COUNTIF($D$18:D1672,D1672)-1,"")</f>
        <v/>
      </c>
    </row>
    <row r="1673" spans="5:5" ht="14.25" customHeight="1" x14ac:dyDescent="0.2">
      <c r="E1673" s="117" t="str">
        <f>IFERROR(_xlfn.RANK.EQ(D1673,$D$18:$D$10002,0)+COUNTIF($D$18:D1673,D1673)-1,"")</f>
        <v/>
      </c>
    </row>
    <row r="1674" spans="5:5" ht="14.25" customHeight="1" x14ac:dyDescent="0.2">
      <c r="E1674" s="117" t="str">
        <f>IFERROR(_xlfn.RANK.EQ(D1674,$D$18:$D$10002,0)+COUNTIF($D$18:D1674,D1674)-1,"")</f>
        <v/>
      </c>
    </row>
    <row r="1675" spans="5:5" ht="14.25" customHeight="1" x14ac:dyDescent="0.2">
      <c r="E1675" s="117" t="str">
        <f>IFERROR(_xlfn.RANK.EQ(D1675,$D$18:$D$10002,0)+COUNTIF($D$18:D1675,D1675)-1,"")</f>
        <v/>
      </c>
    </row>
    <row r="1676" spans="5:5" ht="14.25" customHeight="1" x14ac:dyDescent="0.2">
      <c r="E1676" s="117" t="str">
        <f>IFERROR(_xlfn.RANK.EQ(D1676,$D$18:$D$10002,0)+COUNTIF($D$18:D1676,D1676)-1,"")</f>
        <v/>
      </c>
    </row>
    <row r="1677" spans="5:5" ht="14.25" customHeight="1" x14ac:dyDescent="0.2">
      <c r="E1677" s="117" t="str">
        <f>IFERROR(_xlfn.RANK.EQ(D1677,$D$18:$D$10002,0)+COUNTIF($D$18:D1677,D1677)-1,"")</f>
        <v/>
      </c>
    </row>
    <row r="1678" spans="5:5" ht="14.25" customHeight="1" x14ac:dyDescent="0.2">
      <c r="E1678" s="117" t="str">
        <f>IFERROR(_xlfn.RANK.EQ(D1678,$D$18:$D$10002,0)+COUNTIF($D$18:D1678,D1678)-1,"")</f>
        <v/>
      </c>
    </row>
    <row r="1679" spans="5:5" ht="14.25" customHeight="1" x14ac:dyDescent="0.2">
      <c r="E1679" s="117" t="str">
        <f>IFERROR(_xlfn.RANK.EQ(D1679,$D$18:$D$10002,0)+COUNTIF($D$18:D1679,D1679)-1,"")</f>
        <v/>
      </c>
    </row>
    <row r="1680" spans="5:5" ht="14.25" customHeight="1" x14ac:dyDescent="0.2">
      <c r="E1680" s="117" t="str">
        <f>IFERROR(_xlfn.RANK.EQ(D1680,$D$18:$D$10002,0)+COUNTIF($D$18:D1680,D1680)-1,"")</f>
        <v/>
      </c>
    </row>
    <row r="1681" spans="5:5" ht="14.25" customHeight="1" x14ac:dyDescent="0.2">
      <c r="E1681" s="117" t="str">
        <f>IFERROR(_xlfn.RANK.EQ(D1681,$D$18:$D$10002,0)+COUNTIF($D$18:D1681,D1681)-1,"")</f>
        <v/>
      </c>
    </row>
    <row r="1682" spans="5:5" ht="14.25" customHeight="1" x14ac:dyDescent="0.2">
      <c r="E1682" s="117" t="str">
        <f>IFERROR(_xlfn.RANK.EQ(D1682,$D$18:$D$10002,0)+COUNTIF($D$18:D1682,D1682)-1,"")</f>
        <v/>
      </c>
    </row>
    <row r="1683" spans="5:5" ht="14.25" customHeight="1" x14ac:dyDescent="0.2">
      <c r="E1683" s="117" t="str">
        <f>IFERROR(_xlfn.RANK.EQ(D1683,$D$18:$D$10002,0)+COUNTIF($D$18:D1683,D1683)-1,"")</f>
        <v/>
      </c>
    </row>
    <row r="1684" spans="5:5" ht="14.25" customHeight="1" x14ac:dyDescent="0.2">
      <c r="E1684" s="117" t="str">
        <f>IFERROR(_xlfn.RANK.EQ(D1684,$D$18:$D$10002,0)+COUNTIF($D$18:D1684,D1684)-1,"")</f>
        <v/>
      </c>
    </row>
    <row r="1685" spans="5:5" ht="14.25" customHeight="1" x14ac:dyDescent="0.2">
      <c r="E1685" s="117" t="str">
        <f>IFERROR(_xlfn.RANK.EQ(D1685,$D$18:$D$10002,0)+COUNTIF($D$18:D1685,D1685)-1,"")</f>
        <v/>
      </c>
    </row>
    <row r="1686" spans="5:5" ht="14.25" customHeight="1" x14ac:dyDescent="0.2">
      <c r="E1686" s="117" t="str">
        <f>IFERROR(_xlfn.RANK.EQ(D1686,$D$18:$D$10002,0)+COUNTIF($D$18:D1686,D1686)-1,"")</f>
        <v/>
      </c>
    </row>
    <row r="1687" spans="5:5" ht="14.25" customHeight="1" x14ac:dyDescent="0.2">
      <c r="E1687" s="117" t="str">
        <f>IFERROR(_xlfn.RANK.EQ(D1687,$D$18:$D$10002,0)+COUNTIF($D$18:D1687,D1687)-1,"")</f>
        <v/>
      </c>
    </row>
    <row r="1688" spans="5:5" ht="14.25" customHeight="1" x14ac:dyDescent="0.2">
      <c r="E1688" s="117" t="str">
        <f>IFERROR(_xlfn.RANK.EQ(D1688,$D$18:$D$10002,0)+COUNTIF($D$18:D1688,D1688)-1,"")</f>
        <v/>
      </c>
    </row>
    <row r="1689" spans="5:5" ht="14.25" customHeight="1" x14ac:dyDescent="0.2">
      <c r="E1689" s="117" t="str">
        <f>IFERROR(_xlfn.RANK.EQ(D1689,$D$18:$D$10002,0)+COUNTIF($D$18:D1689,D1689)-1,"")</f>
        <v/>
      </c>
    </row>
    <row r="1690" spans="5:5" ht="14.25" customHeight="1" x14ac:dyDescent="0.2">
      <c r="E1690" s="117" t="str">
        <f>IFERROR(_xlfn.RANK.EQ(D1690,$D$18:$D$10002,0)+COUNTIF($D$18:D1690,D1690)-1,"")</f>
        <v/>
      </c>
    </row>
    <row r="1691" spans="5:5" ht="14.25" customHeight="1" x14ac:dyDescent="0.2">
      <c r="E1691" s="117" t="str">
        <f>IFERROR(_xlfn.RANK.EQ(D1691,$D$18:$D$10002,0)+COUNTIF($D$18:D1691,D1691)-1,"")</f>
        <v/>
      </c>
    </row>
    <row r="1692" spans="5:5" ht="14.25" customHeight="1" x14ac:dyDescent="0.2">
      <c r="E1692" s="117" t="str">
        <f>IFERROR(_xlfn.RANK.EQ(D1692,$D$18:$D$10002,0)+COUNTIF($D$18:D1692,D1692)-1,"")</f>
        <v/>
      </c>
    </row>
    <row r="1693" spans="5:5" ht="14.25" customHeight="1" x14ac:dyDescent="0.2">
      <c r="E1693" s="117" t="str">
        <f>IFERROR(_xlfn.RANK.EQ(D1693,$D$18:$D$10002,0)+COUNTIF($D$18:D1693,D1693)-1,"")</f>
        <v/>
      </c>
    </row>
    <row r="1694" spans="5:5" ht="14.25" customHeight="1" x14ac:dyDescent="0.2">
      <c r="E1694" s="117" t="str">
        <f>IFERROR(_xlfn.RANK.EQ(D1694,$D$18:$D$10002,0)+COUNTIF($D$18:D1694,D1694)-1,"")</f>
        <v/>
      </c>
    </row>
    <row r="1695" spans="5:5" ht="14.25" customHeight="1" x14ac:dyDescent="0.2">
      <c r="E1695" s="117" t="str">
        <f>IFERROR(_xlfn.RANK.EQ(D1695,$D$18:$D$10002,0)+COUNTIF($D$18:D1695,D1695)-1,"")</f>
        <v/>
      </c>
    </row>
    <row r="1696" spans="5:5" ht="14.25" customHeight="1" x14ac:dyDescent="0.2">
      <c r="E1696" s="117" t="str">
        <f>IFERROR(_xlfn.RANK.EQ(D1696,$D$18:$D$10002,0)+COUNTIF($D$18:D1696,D1696)-1,"")</f>
        <v/>
      </c>
    </row>
    <row r="1697" spans="5:5" ht="14.25" customHeight="1" x14ac:dyDescent="0.2">
      <c r="E1697" s="117" t="str">
        <f>IFERROR(_xlfn.RANK.EQ(D1697,$D$18:$D$10002,0)+COUNTIF($D$18:D1697,D1697)-1,"")</f>
        <v/>
      </c>
    </row>
    <row r="1698" spans="5:5" ht="14.25" customHeight="1" x14ac:dyDescent="0.2">
      <c r="E1698" s="117" t="str">
        <f>IFERROR(_xlfn.RANK.EQ(D1698,$D$18:$D$10002,0)+COUNTIF($D$18:D1698,D1698)-1,"")</f>
        <v/>
      </c>
    </row>
    <row r="1699" spans="5:5" ht="14.25" customHeight="1" x14ac:dyDescent="0.2">
      <c r="E1699" s="117" t="str">
        <f>IFERROR(_xlfn.RANK.EQ(D1699,$D$18:$D$10002,0)+COUNTIF($D$18:D1699,D1699)-1,"")</f>
        <v/>
      </c>
    </row>
    <row r="1700" spans="5:5" ht="14.25" customHeight="1" x14ac:dyDescent="0.2">
      <c r="E1700" s="117" t="str">
        <f>IFERROR(_xlfn.RANK.EQ(D1700,$D$18:$D$10002,0)+COUNTIF($D$18:D1700,D1700)-1,"")</f>
        <v/>
      </c>
    </row>
    <row r="1701" spans="5:5" ht="14.25" customHeight="1" x14ac:dyDescent="0.2">
      <c r="E1701" s="117" t="str">
        <f>IFERROR(_xlfn.RANK.EQ(D1701,$D$18:$D$10002,0)+COUNTIF($D$18:D1701,D1701)-1,"")</f>
        <v/>
      </c>
    </row>
    <row r="1702" spans="5:5" ht="14.25" customHeight="1" x14ac:dyDescent="0.2">
      <c r="E1702" s="117" t="str">
        <f>IFERROR(_xlfn.RANK.EQ(D1702,$D$18:$D$10002,0)+COUNTIF($D$18:D1702,D1702)-1,"")</f>
        <v/>
      </c>
    </row>
    <row r="1703" spans="5:5" ht="14.25" customHeight="1" x14ac:dyDescent="0.2">
      <c r="E1703" s="117" t="str">
        <f>IFERROR(_xlfn.RANK.EQ(D1703,$D$18:$D$10002,0)+COUNTIF($D$18:D1703,D1703)-1,"")</f>
        <v/>
      </c>
    </row>
    <row r="1704" spans="5:5" ht="14.25" customHeight="1" x14ac:dyDescent="0.2">
      <c r="E1704" s="117" t="str">
        <f>IFERROR(_xlfn.RANK.EQ(D1704,$D$18:$D$10002,0)+COUNTIF($D$18:D1704,D1704)-1,"")</f>
        <v/>
      </c>
    </row>
    <row r="1705" spans="5:5" ht="14.25" customHeight="1" x14ac:dyDescent="0.2">
      <c r="E1705" s="117" t="str">
        <f>IFERROR(_xlfn.RANK.EQ(D1705,$D$18:$D$10002,0)+COUNTIF($D$18:D1705,D1705)-1,"")</f>
        <v/>
      </c>
    </row>
    <row r="1706" spans="5:5" ht="14.25" customHeight="1" x14ac:dyDescent="0.2">
      <c r="E1706" s="117" t="str">
        <f>IFERROR(_xlfn.RANK.EQ(D1706,$D$18:$D$10002,0)+COUNTIF($D$18:D1706,D1706)-1,"")</f>
        <v/>
      </c>
    </row>
    <row r="1707" spans="5:5" ht="14.25" customHeight="1" x14ac:dyDescent="0.2">
      <c r="E1707" s="117" t="str">
        <f>IFERROR(_xlfn.RANK.EQ(D1707,$D$18:$D$10002,0)+COUNTIF($D$18:D1707,D1707)-1,"")</f>
        <v/>
      </c>
    </row>
    <row r="1708" spans="5:5" ht="14.25" customHeight="1" x14ac:dyDescent="0.2">
      <c r="E1708" s="117" t="str">
        <f>IFERROR(_xlfn.RANK.EQ(D1708,$D$18:$D$10002,0)+COUNTIF($D$18:D1708,D1708)-1,"")</f>
        <v/>
      </c>
    </row>
    <row r="1709" spans="5:5" ht="14.25" customHeight="1" x14ac:dyDescent="0.2">
      <c r="E1709" s="117" t="str">
        <f>IFERROR(_xlfn.RANK.EQ(D1709,$D$18:$D$10002,0)+COUNTIF($D$18:D1709,D1709)-1,"")</f>
        <v/>
      </c>
    </row>
    <row r="1710" spans="5:5" ht="14.25" customHeight="1" x14ac:dyDescent="0.2">
      <c r="E1710" s="117" t="str">
        <f>IFERROR(_xlfn.RANK.EQ(D1710,$D$18:$D$10002,0)+COUNTIF($D$18:D1710,D1710)-1,"")</f>
        <v/>
      </c>
    </row>
    <row r="1711" spans="5:5" ht="14.25" customHeight="1" x14ac:dyDescent="0.2">
      <c r="E1711" s="117" t="str">
        <f>IFERROR(_xlfn.RANK.EQ(D1711,$D$18:$D$10002,0)+COUNTIF($D$18:D1711,D1711)-1,"")</f>
        <v/>
      </c>
    </row>
    <row r="1712" spans="5:5" ht="14.25" customHeight="1" x14ac:dyDescent="0.2">
      <c r="E1712" s="117" t="str">
        <f>IFERROR(_xlfn.RANK.EQ(D1712,$D$18:$D$10002,0)+COUNTIF($D$18:D1712,D1712)-1,"")</f>
        <v/>
      </c>
    </row>
    <row r="1713" spans="5:5" ht="14.25" customHeight="1" x14ac:dyDescent="0.2">
      <c r="E1713" s="117" t="str">
        <f>IFERROR(_xlfn.RANK.EQ(D1713,$D$18:$D$10002,0)+COUNTIF($D$18:D1713,D1713)-1,"")</f>
        <v/>
      </c>
    </row>
    <row r="1714" spans="5:5" ht="14.25" customHeight="1" x14ac:dyDescent="0.2">
      <c r="E1714" s="117" t="str">
        <f>IFERROR(_xlfn.RANK.EQ(D1714,$D$18:$D$10002,0)+COUNTIF($D$18:D1714,D1714)-1,"")</f>
        <v/>
      </c>
    </row>
    <row r="1715" spans="5:5" ht="14.25" customHeight="1" x14ac:dyDescent="0.2">
      <c r="E1715" s="117" t="str">
        <f>IFERROR(_xlfn.RANK.EQ(D1715,$D$18:$D$10002,0)+COUNTIF($D$18:D1715,D1715)-1,"")</f>
        <v/>
      </c>
    </row>
    <row r="1716" spans="5:5" ht="14.25" customHeight="1" x14ac:dyDescent="0.2">
      <c r="E1716" s="117" t="str">
        <f>IFERROR(_xlfn.RANK.EQ(D1716,$D$18:$D$10002,0)+COUNTIF($D$18:D1716,D1716)-1,"")</f>
        <v/>
      </c>
    </row>
    <row r="1717" spans="5:5" ht="14.25" customHeight="1" x14ac:dyDescent="0.2">
      <c r="E1717" s="117" t="str">
        <f>IFERROR(_xlfn.RANK.EQ(D1717,$D$18:$D$10002,0)+COUNTIF($D$18:D1717,D1717)-1,"")</f>
        <v/>
      </c>
    </row>
    <row r="1718" spans="5:5" ht="14.25" customHeight="1" x14ac:dyDescent="0.2">
      <c r="E1718" s="117" t="str">
        <f>IFERROR(_xlfn.RANK.EQ(D1718,$D$18:$D$10002,0)+COUNTIF($D$18:D1718,D1718)-1,"")</f>
        <v/>
      </c>
    </row>
    <row r="1719" spans="5:5" ht="14.25" customHeight="1" x14ac:dyDescent="0.2">
      <c r="E1719" s="117" t="str">
        <f>IFERROR(_xlfn.RANK.EQ(D1719,$D$18:$D$10002,0)+COUNTIF($D$18:D1719,D1719)-1,"")</f>
        <v/>
      </c>
    </row>
    <row r="1720" spans="5:5" ht="14.25" customHeight="1" x14ac:dyDescent="0.2">
      <c r="E1720" s="117" t="str">
        <f>IFERROR(_xlfn.RANK.EQ(D1720,$D$18:$D$10002,0)+COUNTIF($D$18:D1720,D1720)-1,"")</f>
        <v/>
      </c>
    </row>
    <row r="1721" spans="5:5" ht="14.25" customHeight="1" x14ac:dyDescent="0.2">
      <c r="E1721" s="117" t="str">
        <f>IFERROR(_xlfn.RANK.EQ(D1721,$D$18:$D$10002,0)+COUNTIF($D$18:D1721,D1721)-1,"")</f>
        <v/>
      </c>
    </row>
    <row r="1722" spans="5:5" ht="14.25" customHeight="1" x14ac:dyDescent="0.2">
      <c r="E1722" s="117" t="str">
        <f>IFERROR(_xlfn.RANK.EQ(D1722,$D$18:$D$10002,0)+COUNTIF($D$18:D1722,D1722)-1,"")</f>
        <v/>
      </c>
    </row>
    <row r="1723" spans="5:5" ht="14.25" customHeight="1" x14ac:dyDescent="0.2">
      <c r="E1723" s="117" t="str">
        <f>IFERROR(_xlfn.RANK.EQ(D1723,$D$18:$D$10002,0)+COUNTIF($D$18:D1723,D1723)-1,"")</f>
        <v/>
      </c>
    </row>
    <row r="1724" spans="5:5" ht="14.25" customHeight="1" x14ac:dyDescent="0.2">
      <c r="E1724" s="117" t="str">
        <f>IFERROR(_xlfn.RANK.EQ(D1724,$D$18:$D$10002,0)+COUNTIF($D$18:D1724,D1724)-1,"")</f>
        <v/>
      </c>
    </row>
    <row r="1725" spans="5:5" ht="14.25" customHeight="1" x14ac:dyDescent="0.2">
      <c r="E1725" s="117" t="str">
        <f>IFERROR(_xlfn.RANK.EQ(D1725,$D$18:$D$10002,0)+COUNTIF($D$18:D1725,D1725)-1,"")</f>
        <v/>
      </c>
    </row>
    <row r="1726" spans="5:5" ht="14.25" customHeight="1" x14ac:dyDescent="0.2">
      <c r="E1726" s="117" t="str">
        <f>IFERROR(_xlfn.RANK.EQ(D1726,$D$18:$D$10002,0)+COUNTIF($D$18:D1726,D1726)-1,"")</f>
        <v/>
      </c>
    </row>
    <row r="1727" spans="5:5" ht="14.25" customHeight="1" x14ac:dyDescent="0.2">
      <c r="E1727" s="117" t="str">
        <f>IFERROR(_xlfn.RANK.EQ(D1727,$D$18:$D$10002,0)+COUNTIF($D$18:D1727,D1727)-1,"")</f>
        <v/>
      </c>
    </row>
    <row r="1728" spans="5:5" ht="14.25" customHeight="1" x14ac:dyDescent="0.2">
      <c r="E1728" s="117" t="str">
        <f>IFERROR(_xlfn.RANK.EQ(D1728,$D$18:$D$10002,0)+COUNTIF($D$18:D1728,D1728)-1,"")</f>
        <v/>
      </c>
    </row>
    <row r="1729" spans="5:5" ht="14.25" customHeight="1" x14ac:dyDescent="0.2">
      <c r="E1729" s="117" t="str">
        <f>IFERROR(_xlfn.RANK.EQ(D1729,$D$18:$D$10002,0)+COUNTIF($D$18:D1729,D1729)-1,"")</f>
        <v/>
      </c>
    </row>
    <row r="1730" spans="5:5" ht="14.25" customHeight="1" x14ac:dyDescent="0.2">
      <c r="E1730" s="117" t="str">
        <f>IFERROR(_xlfn.RANK.EQ(D1730,$D$18:$D$10002,0)+COUNTIF($D$18:D1730,D1730)-1,"")</f>
        <v/>
      </c>
    </row>
    <row r="1731" spans="5:5" ht="14.25" customHeight="1" x14ac:dyDescent="0.2">
      <c r="E1731" s="117" t="str">
        <f>IFERROR(_xlfn.RANK.EQ(D1731,$D$18:$D$10002,0)+COUNTIF($D$18:D1731,D1731)-1,"")</f>
        <v/>
      </c>
    </row>
    <row r="1732" spans="5:5" ht="14.25" customHeight="1" x14ac:dyDescent="0.2">
      <c r="E1732" s="117" t="str">
        <f>IFERROR(_xlfn.RANK.EQ(D1732,$D$18:$D$10002,0)+COUNTIF($D$18:D1732,D1732)-1,"")</f>
        <v/>
      </c>
    </row>
    <row r="1733" spans="5:5" ht="14.25" customHeight="1" x14ac:dyDescent="0.2">
      <c r="E1733" s="117" t="str">
        <f>IFERROR(_xlfn.RANK.EQ(D1733,$D$18:$D$10002,0)+COUNTIF($D$18:D1733,D1733)-1,"")</f>
        <v/>
      </c>
    </row>
    <row r="1734" spans="5:5" ht="14.25" customHeight="1" x14ac:dyDescent="0.2">
      <c r="E1734" s="117" t="str">
        <f>IFERROR(_xlfn.RANK.EQ(D1734,$D$18:$D$10002,0)+COUNTIF($D$18:D1734,D1734)-1,"")</f>
        <v/>
      </c>
    </row>
    <row r="1735" spans="5:5" ht="14.25" customHeight="1" x14ac:dyDescent="0.2">
      <c r="E1735" s="117" t="str">
        <f>IFERROR(_xlfn.RANK.EQ(D1735,$D$18:$D$10002,0)+COUNTIF($D$18:D1735,D1735)-1,"")</f>
        <v/>
      </c>
    </row>
    <row r="1736" spans="5:5" ht="14.25" customHeight="1" x14ac:dyDescent="0.2">
      <c r="E1736" s="117" t="str">
        <f>IFERROR(_xlfn.RANK.EQ(D1736,$D$18:$D$10002,0)+COUNTIF($D$18:D1736,D1736)-1,"")</f>
        <v/>
      </c>
    </row>
    <row r="1737" spans="5:5" ht="14.25" customHeight="1" x14ac:dyDescent="0.2">
      <c r="E1737" s="117" t="str">
        <f>IFERROR(_xlfn.RANK.EQ(D1737,$D$18:$D$10002,0)+COUNTIF($D$18:D1737,D1737)-1,"")</f>
        <v/>
      </c>
    </row>
    <row r="1738" spans="5:5" ht="14.25" customHeight="1" x14ac:dyDescent="0.2">
      <c r="E1738" s="117" t="str">
        <f>IFERROR(_xlfn.RANK.EQ(D1738,$D$18:$D$10002,0)+COUNTIF($D$18:D1738,D1738)-1,"")</f>
        <v/>
      </c>
    </row>
    <row r="1739" spans="5:5" ht="14.25" customHeight="1" x14ac:dyDescent="0.2">
      <c r="E1739" s="117" t="str">
        <f>IFERROR(_xlfn.RANK.EQ(D1739,$D$18:$D$10002,0)+COUNTIF($D$18:D1739,D1739)-1,"")</f>
        <v/>
      </c>
    </row>
    <row r="1740" spans="5:5" ht="14.25" customHeight="1" x14ac:dyDescent="0.2">
      <c r="E1740" s="117" t="str">
        <f>IFERROR(_xlfn.RANK.EQ(D1740,$D$18:$D$10002,0)+COUNTIF($D$18:D1740,D1740)-1,"")</f>
        <v/>
      </c>
    </row>
    <row r="1741" spans="5:5" ht="14.25" customHeight="1" x14ac:dyDescent="0.2">
      <c r="E1741" s="117" t="str">
        <f>IFERROR(_xlfn.RANK.EQ(D1741,$D$18:$D$10002,0)+COUNTIF($D$18:D1741,D1741)-1,"")</f>
        <v/>
      </c>
    </row>
    <row r="1742" spans="5:5" ht="14.25" customHeight="1" x14ac:dyDescent="0.2">
      <c r="E1742" s="117" t="str">
        <f>IFERROR(_xlfn.RANK.EQ(D1742,$D$18:$D$10002,0)+COUNTIF($D$18:D1742,D1742)-1,"")</f>
        <v/>
      </c>
    </row>
    <row r="1743" spans="5:5" ht="14.25" customHeight="1" x14ac:dyDescent="0.2">
      <c r="E1743" s="117" t="str">
        <f>IFERROR(_xlfn.RANK.EQ(D1743,$D$18:$D$10002,0)+COUNTIF($D$18:D1743,D1743)-1,"")</f>
        <v/>
      </c>
    </row>
    <row r="1744" spans="5:5" ht="14.25" customHeight="1" x14ac:dyDescent="0.2">
      <c r="E1744" s="117" t="str">
        <f>IFERROR(_xlfn.RANK.EQ(D1744,$D$18:$D$10002,0)+COUNTIF($D$18:D1744,D1744)-1,"")</f>
        <v/>
      </c>
    </row>
    <row r="1745" spans="5:5" ht="14.25" customHeight="1" x14ac:dyDescent="0.2">
      <c r="E1745" s="117" t="str">
        <f>IFERROR(_xlfn.RANK.EQ(D1745,$D$18:$D$10002,0)+COUNTIF($D$18:D1745,D1745)-1,"")</f>
        <v/>
      </c>
    </row>
    <row r="1746" spans="5:5" ht="14.25" customHeight="1" x14ac:dyDescent="0.2">
      <c r="E1746" s="117" t="str">
        <f>IFERROR(_xlfn.RANK.EQ(D1746,$D$18:$D$10002,0)+COUNTIF($D$18:D1746,D1746)-1,"")</f>
        <v/>
      </c>
    </row>
    <row r="1747" spans="5:5" ht="14.25" customHeight="1" x14ac:dyDescent="0.2">
      <c r="E1747" s="117" t="str">
        <f>IFERROR(_xlfn.RANK.EQ(D1747,$D$18:$D$10002,0)+COUNTIF($D$18:D1747,D1747)-1,"")</f>
        <v/>
      </c>
    </row>
    <row r="1748" spans="5:5" ht="14.25" customHeight="1" x14ac:dyDescent="0.2">
      <c r="E1748" s="117" t="str">
        <f>IFERROR(_xlfn.RANK.EQ(D1748,$D$18:$D$10002,0)+COUNTIF($D$18:D1748,D1748)-1,"")</f>
        <v/>
      </c>
    </row>
    <row r="1749" spans="5:5" ht="14.25" customHeight="1" x14ac:dyDescent="0.2">
      <c r="E1749" s="117" t="str">
        <f>IFERROR(_xlfn.RANK.EQ(D1749,$D$18:$D$10002,0)+COUNTIF($D$18:D1749,D1749)-1,"")</f>
        <v/>
      </c>
    </row>
    <row r="1750" spans="5:5" ht="14.25" customHeight="1" x14ac:dyDescent="0.2">
      <c r="E1750" s="117" t="str">
        <f>IFERROR(_xlfn.RANK.EQ(D1750,$D$18:$D$10002,0)+COUNTIF($D$18:D1750,D1750)-1,"")</f>
        <v/>
      </c>
    </row>
    <row r="1751" spans="5:5" ht="14.25" customHeight="1" x14ac:dyDescent="0.2">
      <c r="E1751" s="117" t="str">
        <f>IFERROR(_xlfn.RANK.EQ(D1751,$D$18:$D$10002,0)+COUNTIF($D$18:D1751,D1751)-1,"")</f>
        <v/>
      </c>
    </row>
    <row r="1752" spans="5:5" ht="14.25" customHeight="1" x14ac:dyDescent="0.2">
      <c r="E1752" s="117" t="str">
        <f>IFERROR(_xlfn.RANK.EQ(D1752,$D$18:$D$10002,0)+COUNTIF($D$18:D1752,D1752)-1,"")</f>
        <v/>
      </c>
    </row>
    <row r="1753" spans="5:5" ht="14.25" customHeight="1" x14ac:dyDescent="0.2">
      <c r="E1753" s="117" t="str">
        <f>IFERROR(_xlfn.RANK.EQ(D1753,$D$18:$D$10002,0)+COUNTIF($D$18:D1753,D1753)-1,"")</f>
        <v/>
      </c>
    </row>
    <row r="1754" spans="5:5" ht="14.25" customHeight="1" x14ac:dyDescent="0.2">
      <c r="E1754" s="117" t="str">
        <f>IFERROR(_xlfn.RANK.EQ(D1754,$D$18:$D$10002,0)+COUNTIF($D$18:D1754,D1754)-1,"")</f>
        <v/>
      </c>
    </row>
    <row r="1755" spans="5:5" ht="14.25" customHeight="1" x14ac:dyDescent="0.2">
      <c r="E1755" s="117" t="str">
        <f>IFERROR(_xlfn.RANK.EQ(D1755,$D$18:$D$10002,0)+COUNTIF($D$18:D1755,D1755)-1,"")</f>
        <v/>
      </c>
    </row>
    <row r="1756" spans="5:5" ht="14.25" customHeight="1" x14ac:dyDescent="0.2">
      <c r="E1756" s="117" t="str">
        <f>IFERROR(_xlfn.RANK.EQ(D1756,$D$18:$D$10002,0)+COUNTIF($D$18:D1756,D1756)-1,"")</f>
        <v/>
      </c>
    </row>
    <row r="1757" spans="5:5" ht="14.25" customHeight="1" x14ac:dyDescent="0.2">
      <c r="E1757" s="117" t="str">
        <f>IFERROR(_xlfn.RANK.EQ(D1757,$D$18:$D$10002,0)+COUNTIF($D$18:D1757,D1757)-1,"")</f>
        <v/>
      </c>
    </row>
    <row r="1758" spans="5:5" ht="14.25" customHeight="1" x14ac:dyDescent="0.2">
      <c r="E1758" s="117" t="str">
        <f>IFERROR(_xlfn.RANK.EQ(D1758,$D$18:$D$10002,0)+COUNTIF($D$18:D1758,D1758)-1,"")</f>
        <v/>
      </c>
    </row>
    <row r="1759" spans="5:5" ht="14.25" customHeight="1" x14ac:dyDescent="0.2">
      <c r="E1759" s="117" t="str">
        <f>IFERROR(_xlfn.RANK.EQ(D1759,$D$18:$D$10002,0)+COUNTIF($D$18:D1759,D1759)-1,"")</f>
        <v/>
      </c>
    </row>
    <row r="1760" spans="5:5" ht="14.25" customHeight="1" x14ac:dyDescent="0.2">
      <c r="E1760" s="117" t="str">
        <f>IFERROR(_xlfn.RANK.EQ(D1760,$D$18:$D$10002,0)+COUNTIF($D$18:D1760,D1760)-1,"")</f>
        <v/>
      </c>
    </row>
    <row r="1761" spans="5:5" ht="14.25" customHeight="1" x14ac:dyDescent="0.2">
      <c r="E1761" s="117" t="str">
        <f>IFERROR(_xlfn.RANK.EQ(D1761,$D$18:$D$10002,0)+COUNTIF($D$18:D1761,D1761)-1,"")</f>
        <v/>
      </c>
    </row>
    <row r="1762" spans="5:5" ht="14.25" customHeight="1" x14ac:dyDescent="0.2">
      <c r="E1762" s="117" t="str">
        <f>IFERROR(_xlfn.RANK.EQ(D1762,$D$18:$D$10002,0)+COUNTIF($D$18:D1762,D1762)-1,"")</f>
        <v/>
      </c>
    </row>
    <row r="1763" spans="5:5" ht="14.25" customHeight="1" x14ac:dyDescent="0.2">
      <c r="E1763" s="117" t="str">
        <f>IFERROR(_xlfn.RANK.EQ(D1763,$D$18:$D$10002,0)+COUNTIF($D$18:D1763,D1763)-1,"")</f>
        <v/>
      </c>
    </row>
    <row r="1764" spans="5:5" ht="14.25" customHeight="1" x14ac:dyDescent="0.2">
      <c r="E1764" s="117" t="str">
        <f>IFERROR(_xlfn.RANK.EQ(D1764,$D$18:$D$10002,0)+COUNTIF($D$18:D1764,D1764)-1,"")</f>
        <v/>
      </c>
    </row>
    <row r="1765" spans="5:5" ht="14.25" customHeight="1" x14ac:dyDescent="0.2">
      <c r="E1765" s="117" t="str">
        <f>IFERROR(_xlfn.RANK.EQ(D1765,$D$18:$D$10002,0)+COUNTIF($D$18:D1765,D1765)-1,"")</f>
        <v/>
      </c>
    </row>
    <row r="1766" spans="5:5" ht="14.25" customHeight="1" x14ac:dyDescent="0.2">
      <c r="E1766" s="117" t="str">
        <f>IFERROR(_xlfn.RANK.EQ(D1766,$D$18:$D$10002,0)+COUNTIF($D$18:D1766,D1766)-1,"")</f>
        <v/>
      </c>
    </row>
    <row r="1767" spans="5:5" ht="14.25" customHeight="1" x14ac:dyDescent="0.2">
      <c r="E1767" s="117" t="str">
        <f>IFERROR(_xlfn.RANK.EQ(D1767,$D$18:$D$10002,0)+COUNTIF($D$18:D1767,D1767)-1,"")</f>
        <v/>
      </c>
    </row>
    <row r="1768" spans="5:5" ht="14.25" customHeight="1" x14ac:dyDescent="0.2">
      <c r="E1768" s="117" t="str">
        <f>IFERROR(_xlfn.RANK.EQ(D1768,$D$18:$D$10002,0)+COUNTIF($D$18:D1768,D1768)-1,"")</f>
        <v/>
      </c>
    </row>
    <row r="1769" spans="5:5" ht="14.25" customHeight="1" x14ac:dyDescent="0.2">
      <c r="E1769" s="117" t="str">
        <f>IFERROR(_xlfn.RANK.EQ(D1769,$D$18:$D$10002,0)+COUNTIF($D$18:D1769,D1769)-1,"")</f>
        <v/>
      </c>
    </row>
    <row r="1770" spans="5:5" ht="14.25" customHeight="1" x14ac:dyDescent="0.2">
      <c r="E1770" s="117" t="str">
        <f>IFERROR(_xlfn.RANK.EQ(D1770,$D$18:$D$10002,0)+COUNTIF($D$18:D1770,D1770)-1,"")</f>
        <v/>
      </c>
    </row>
    <row r="1771" spans="5:5" ht="14.25" customHeight="1" x14ac:dyDescent="0.2">
      <c r="E1771" s="117" t="str">
        <f>IFERROR(_xlfn.RANK.EQ(D1771,$D$18:$D$10002,0)+COUNTIF($D$18:D1771,D1771)-1,"")</f>
        <v/>
      </c>
    </row>
    <row r="1772" spans="5:5" ht="14.25" customHeight="1" x14ac:dyDescent="0.2">
      <c r="E1772" s="117" t="str">
        <f>IFERROR(_xlfn.RANK.EQ(D1772,$D$18:$D$10002,0)+COUNTIF($D$18:D1772,D1772)-1,"")</f>
        <v/>
      </c>
    </row>
    <row r="1773" spans="5:5" ht="14.25" customHeight="1" x14ac:dyDescent="0.2">
      <c r="E1773" s="117" t="str">
        <f>IFERROR(_xlfn.RANK.EQ(D1773,$D$18:$D$10002,0)+COUNTIF($D$18:D1773,D1773)-1,"")</f>
        <v/>
      </c>
    </row>
    <row r="1774" spans="5:5" ht="14.25" customHeight="1" x14ac:dyDescent="0.2">
      <c r="E1774" s="117" t="str">
        <f>IFERROR(_xlfn.RANK.EQ(D1774,$D$18:$D$10002,0)+COUNTIF($D$18:D1774,D1774)-1,"")</f>
        <v/>
      </c>
    </row>
    <row r="1775" spans="5:5" ht="14.25" customHeight="1" x14ac:dyDescent="0.2">
      <c r="E1775" s="117" t="str">
        <f>IFERROR(_xlfn.RANK.EQ(D1775,$D$18:$D$10002,0)+COUNTIF($D$18:D1775,D1775)-1,"")</f>
        <v/>
      </c>
    </row>
    <row r="1776" spans="5:5" ht="14.25" customHeight="1" x14ac:dyDescent="0.2">
      <c r="E1776" s="117" t="str">
        <f>IFERROR(_xlfn.RANK.EQ(D1776,$D$18:$D$10002,0)+COUNTIF($D$18:D1776,D1776)-1,"")</f>
        <v/>
      </c>
    </row>
    <row r="1777" spans="5:5" ht="14.25" customHeight="1" x14ac:dyDescent="0.2">
      <c r="E1777" s="117" t="str">
        <f>IFERROR(_xlfn.RANK.EQ(D1777,$D$18:$D$10002,0)+COUNTIF($D$18:D1777,D1777)-1,"")</f>
        <v/>
      </c>
    </row>
    <row r="1778" spans="5:5" ht="14.25" customHeight="1" x14ac:dyDescent="0.2">
      <c r="E1778" s="117" t="str">
        <f>IFERROR(_xlfn.RANK.EQ(D1778,$D$18:$D$10002,0)+COUNTIF($D$18:D1778,D1778)-1,"")</f>
        <v/>
      </c>
    </row>
    <row r="1779" spans="5:5" ht="14.25" customHeight="1" x14ac:dyDescent="0.2">
      <c r="E1779" s="117" t="str">
        <f>IFERROR(_xlfn.RANK.EQ(D1779,$D$18:$D$10002,0)+COUNTIF($D$18:D1779,D1779)-1,"")</f>
        <v/>
      </c>
    </row>
    <row r="1780" spans="5:5" ht="14.25" customHeight="1" x14ac:dyDescent="0.2">
      <c r="E1780" s="117" t="str">
        <f>IFERROR(_xlfn.RANK.EQ(D1780,$D$18:$D$10002,0)+COUNTIF($D$18:D1780,D1780)-1,"")</f>
        <v/>
      </c>
    </row>
    <row r="1781" spans="5:5" ht="14.25" customHeight="1" x14ac:dyDescent="0.2">
      <c r="E1781" s="117" t="str">
        <f>IFERROR(_xlfn.RANK.EQ(D1781,$D$18:$D$10002,0)+COUNTIF($D$18:D1781,D1781)-1,"")</f>
        <v/>
      </c>
    </row>
    <row r="1782" spans="5:5" ht="14.25" customHeight="1" x14ac:dyDescent="0.2">
      <c r="E1782" s="117" t="str">
        <f>IFERROR(_xlfn.RANK.EQ(D1782,$D$18:$D$10002,0)+COUNTIF($D$18:D1782,D1782)-1,"")</f>
        <v/>
      </c>
    </row>
    <row r="1783" spans="5:5" ht="14.25" customHeight="1" x14ac:dyDescent="0.2">
      <c r="E1783" s="117" t="str">
        <f>IFERROR(_xlfn.RANK.EQ(D1783,$D$18:$D$10002,0)+COUNTIF($D$18:D1783,D1783)-1,"")</f>
        <v/>
      </c>
    </row>
    <row r="1784" spans="5:5" ht="14.25" customHeight="1" x14ac:dyDescent="0.2">
      <c r="E1784" s="117" t="str">
        <f>IFERROR(_xlfn.RANK.EQ(D1784,$D$18:$D$10002,0)+COUNTIF($D$18:D1784,D1784)-1,"")</f>
        <v/>
      </c>
    </row>
    <row r="1785" spans="5:5" ht="14.25" customHeight="1" x14ac:dyDescent="0.2">
      <c r="E1785" s="117" t="str">
        <f>IFERROR(_xlfn.RANK.EQ(D1785,$D$18:$D$10002,0)+COUNTIF($D$18:D1785,D1785)-1,"")</f>
        <v/>
      </c>
    </row>
    <row r="1786" spans="5:5" ht="14.25" customHeight="1" x14ac:dyDescent="0.2">
      <c r="E1786" s="117" t="str">
        <f>IFERROR(_xlfn.RANK.EQ(D1786,$D$18:$D$10002,0)+COUNTIF($D$18:D1786,D1786)-1,"")</f>
        <v/>
      </c>
    </row>
    <row r="1787" spans="5:5" ht="14.25" customHeight="1" x14ac:dyDescent="0.2">
      <c r="E1787" s="117" t="str">
        <f>IFERROR(_xlfn.RANK.EQ(D1787,$D$18:$D$10002,0)+COUNTIF($D$18:D1787,D1787)-1,"")</f>
        <v/>
      </c>
    </row>
    <row r="1788" spans="5:5" ht="14.25" customHeight="1" x14ac:dyDescent="0.2">
      <c r="E1788" s="117" t="str">
        <f>IFERROR(_xlfn.RANK.EQ(D1788,$D$18:$D$10002,0)+COUNTIF($D$18:D1788,D1788)-1,"")</f>
        <v/>
      </c>
    </row>
    <row r="1789" spans="5:5" ht="14.25" customHeight="1" x14ac:dyDescent="0.2">
      <c r="E1789" s="117" t="str">
        <f>IFERROR(_xlfn.RANK.EQ(D1789,$D$18:$D$10002,0)+COUNTIF($D$18:D1789,D1789)-1,"")</f>
        <v/>
      </c>
    </row>
    <row r="1790" spans="5:5" ht="14.25" customHeight="1" x14ac:dyDescent="0.2">
      <c r="E1790" s="117" t="str">
        <f>IFERROR(_xlfn.RANK.EQ(D1790,$D$18:$D$10002,0)+COUNTIF($D$18:D1790,D1790)-1,"")</f>
        <v/>
      </c>
    </row>
    <row r="1791" spans="5:5" ht="14.25" customHeight="1" x14ac:dyDescent="0.2">
      <c r="E1791" s="117" t="str">
        <f>IFERROR(_xlfn.RANK.EQ(D1791,$D$18:$D$10002,0)+COUNTIF($D$18:D1791,D1791)-1,"")</f>
        <v/>
      </c>
    </row>
    <row r="1792" spans="5:5" ht="14.25" customHeight="1" x14ac:dyDescent="0.2">
      <c r="E1792" s="117" t="str">
        <f>IFERROR(_xlfn.RANK.EQ(D1792,$D$18:$D$10002,0)+COUNTIF($D$18:D1792,D1792)-1,"")</f>
        <v/>
      </c>
    </row>
    <row r="1793" spans="5:5" ht="14.25" customHeight="1" x14ac:dyDescent="0.2">
      <c r="E1793" s="117" t="str">
        <f>IFERROR(_xlfn.RANK.EQ(D1793,$D$18:$D$10002,0)+COUNTIF($D$18:D1793,D1793)-1,"")</f>
        <v/>
      </c>
    </row>
    <row r="1794" spans="5:5" ht="14.25" customHeight="1" x14ac:dyDescent="0.2">
      <c r="E1794" s="117" t="str">
        <f>IFERROR(_xlfn.RANK.EQ(D1794,$D$18:$D$10002,0)+COUNTIF($D$18:D1794,D1794)-1,"")</f>
        <v/>
      </c>
    </row>
    <row r="1795" spans="5:5" ht="14.25" customHeight="1" x14ac:dyDescent="0.2">
      <c r="E1795" s="117" t="str">
        <f>IFERROR(_xlfn.RANK.EQ(D1795,$D$18:$D$10002,0)+COUNTIF($D$18:D1795,D1795)-1,"")</f>
        <v/>
      </c>
    </row>
    <row r="1796" spans="5:5" ht="14.25" customHeight="1" x14ac:dyDescent="0.2">
      <c r="E1796" s="117" t="str">
        <f>IFERROR(_xlfn.RANK.EQ(D1796,$D$18:$D$10002,0)+COUNTIF($D$18:D1796,D1796)-1,"")</f>
        <v/>
      </c>
    </row>
    <row r="1797" spans="5:5" ht="14.25" customHeight="1" x14ac:dyDescent="0.2">
      <c r="E1797" s="117" t="str">
        <f>IFERROR(_xlfn.RANK.EQ(D1797,$D$18:$D$10002,0)+COUNTIF($D$18:D1797,D1797)-1,"")</f>
        <v/>
      </c>
    </row>
    <row r="1798" spans="5:5" ht="14.25" customHeight="1" x14ac:dyDescent="0.2">
      <c r="E1798" s="117" t="str">
        <f>IFERROR(_xlfn.RANK.EQ(D1798,$D$18:$D$10002,0)+COUNTIF($D$18:D1798,D1798)-1,"")</f>
        <v/>
      </c>
    </row>
    <row r="1799" spans="5:5" ht="14.25" customHeight="1" x14ac:dyDescent="0.2">
      <c r="E1799" s="117" t="str">
        <f>IFERROR(_xlfn.RANK.EQ(D1799,$D$18:$D$10002,0)+COUNTIF($D$18:D1799,D1799)-1,"")</f>
        <v/>
      </c>
    </row>
    <row r="1800" spans="5:5" ht="14.25" customHeight="1" x14ac:dyDescent="0.2">
      <c r="E1800" s="117" t="str">
        <f>IFERROR(_xlfn.RANK.EQ(D1800,$D$18:$D$10002,0)+COUNTIF($D$18:D1800,D1800)-1,"")</f>
        <v/>
      </c>
    </row>
    <row r="1801" spans="5:5" ht="14.25" customHeight="1" x14ac:dyDescent="0.2">
      <c r="E1801" s="117" t="str">
        <f>IFERROR(_xlfn.RANK.EQ(D1801,$D$18:$D$10002,0)+COUNTIF($D$18:D1801,D1801)-1,"")</f>
        <v/>
      </c>
    </row>
    <row r="1802" spans="5:5" ht="14.25" customHeight="1" x14ac:dyDescent="0.2">
      <c r="E1802" s="117" t="str">
        <f>IFERROR(_xlfn.RANK.EQ(D1802,$D$18:$D$10002,0)+COUNTIF($D$18:D1802,D1802)-1,"")</f>
        <v/>
      </c>
    </row>
    <row r="1803" spans="5:5" ht="14.25" customHeight="1" x14ac:dyDescent="0.2">
      <c r="E1803" s="117" t="str">
        <f>IFERROR(_xlfn.RANK.EQ(D1803,$D$18:$D$10002,0)+COUNTIF($D$18:D1803,D1803)-1,"")</f>
        <v/>
      </c>
    </row>
    <row r="1804" spans="5:5" ht="14.25" customHeight="1" x14ac:dyDescent="0.2">
      <c r="E1804" s="117" t="str">
        <f>IFERROR(_xlfn.RANK.EQ(D1804,$D$18:$D$10002,0)+COUNTIF($D$18:D1804,D1804)-1,"")</f>
        <v/>
      </c>
    </row>
    <row r="1805" spans="5:5" ht="14.25" customHeight="1" x14ac:dyDescent="0.2">
      <c r="E1805" s="117" t="str">
        <f>IFERROR(_xlfn.RANK.EQ(D1805,$D$18:$D$10002,0)+COUNTIF($D$18:D1805,D1805)-1,"")</f>
        <v/>
      </c>
    </row>
    <row r="1806" spans="5:5" ht="14.25" customHeight="1" x14ac:dyDescent="0.2">
      <c r="E1806" s="117" t="str">
        <f>IFERROR(_xlfn.RANK.EQ(D1806,$D$18:$D$10002,0)+COUNTIF($D$18:D1806,D1806)-1,"")</f>
        <v/>
      </c>
    </row>
    <row r="1807" spans="5:5" ht="14.25" customHeight="1" x14ac:dyDescent="0.2">
      <c r="E1807" s="117" t="str">
        <f>IFERROR(_xlfn.RANK.EQ(D1807,$D$18:$D$10002,0)+COUNTIF($D$18:D1807,D1807)-1,"")</f>
        <v/>
      </c>
    </row>
    <row r="1808" spans="5:5" ht="14.25" customHeight="1" x14ac:dyDescent="0.2">
      <c r="E1808" s="117" t="str">
        <f>IFERROR(_xlfn.RANK.EQ(D1808,$D$18:$D$10002,0)+COUNTIF($D$18:D1808,D1808)-1,"")</f>
        <v/>
      </c>
    </row>
    <row r="1809" spans="5:5" ht="14.25" customHeight="1" x14ac:dyDescent="0.2">
      <c r="E1809" s="117" t="str">
        <f>IFERROR(_xlfn.RANK.EQ(D1809,$D$18:$D$10002,0)+COUNTIF($D$18:D1809,D1809)-1,"")</f>
        <v/>
      </c>
    </row>
    <row r="1810" spans="5:5" ht="14.25" customHeight="1" x14ac:dyDescent="0.2">
      <c r="E1810" s="117" t="str">
        <f>IFERROR(_xlfn.RANK.EQ(D1810,$D$18:$D$10002,0)+COUNTIF($D$18:D1810,D1810)-1,"")</f>
        <v/>
      </c>
    </row>
    <row r="1811" spans="5:5" ht="14.25" customHeight="1" x14ac:dyDescent="0.2">
      <c r="E1811" s="117" t="str">
        <f>IFERROR(_xlfn.RANK.EQ(D1811,$D$18:$D$10002,0)+COUNTIF($D$18:D1811,D1811)-1,"")</f>
        <v/>
      </c>
    </row>
    <row r="1812" spans="5:5" ht="14.25" customHeight="1" x14ac:dyDescent="0.2">
      <c r="E1812" s="117" t="str">
        <f>IFERROR(_xlfn.RANK.EQ(D1812,$D$18:$D$10002,0)+COUNTIF($D$18:D1812,D1812)-1,"")</f>
        <v/>
      </c>
    </row>
    <row r="1813" spans="5:5" ht="14.25" customHeight="1" x14ac:dyDescent="0.2">
      <c r="E1813" s="117" t="str">
        <f>IFERROR(_xlfn.RANK.EQ(D1813,$D$18:$D$10002,0)+COUNTIF($D$18:D1813,D1813)-1,"")</f>
        <v/>
      </c>
    </row>
    <row r="1814" spans="5:5" ht="14.25" customHeight="1" x14ac:dyDescent="0.2">
      <c r="E1814" s="117" t="str">
        <f>IFERROR(_xlfn.RANK.EQ(D1814,$D$18:$D$10002,0)+COUNTIF($D$18:D1814,D1814)-1,"")</f>
        <v/>
      </c>
    </row>
    <row r="1815" spans="5:5" ht="14.25" customHeight="1" x14ac:dyDescent="0.2">
      <c r="E1815" s="117" t="str">
        <f>IFERROR(_xlfn.RANK.EQ(D1815,$D$18:$D$10002,0)+COUNTIF($D$18:D1815,D1815)-1,"")</f>
        <v/>
      </c>
    </row>
    <row r="1816" spans="5:5" ht="14.25" customHeight="1" x14ac:dyDescent="0.2">
      <c r="E1816" s="117" t="str">
        <f>IFERROR(_xlfn.RANK.EQ(D1816,$D$18:$D$10002,0)+COUNTIF($D$18:D1816,D1816)-1,"")</f>
        <v/>
      </c>
    </row>
    <row r="1817" spans="5:5" ht="14.25" customHeight="1" x14ac:dyDescent="0.2">
      <c r="E1817" s="117" t="str">
        <f>IFERROR(_xlfn.RANK.EQ(D1817,$D$18:$D$10002,0)+COUNTIF($D$18:D1817,D1817)-1,"")</f>
        <v/>
      </c>
    </row>
    <row r="1818" spans="5:5" ht="14.25" customHeight="1" x14ac:dyDescent="0.2">
      <c r="E1818" s="117" t="str">
        <f>IFERROR(_xlfn.RANK.EQ(D1818,$D$18:$D$10002,0)+COUNTIF($D$18:D1818,D1818)-1,"")</f>
        <v/>
      </c>
    </row>
    <row r="1819" spans="5:5" ht="14.25" customHeight="1" x14ac:dyDescent="0.2">
      <c r="E1819" s="117" t="str">
        <f>IFERROR(_xlfn.RANK.EQ(D1819,$D$18:$D$10002,0)+COUNTIF($D$18:D1819,D1819)-1,"")</f>
        <v/>
      </c>
    </row>
    <row r="1820" spans="5:5" ht="14.25" customHeight="1" x14ac:dyDescent="0.2">
      <c r="E1820" s="117" t="str">
        <f>IFERROR(_xlfn.RANK.EQ(D1820,$D$18:$D$10002,0)+COUNTIF($D$18:D1820,D1820)-1,"")</f>
        <v/>
      </c>
    </row>
    <row r="1821" spans="5:5" ht="14.25" customHeight="1" x14ac:dyDescent="0.2">
      <c r="E1821" s="117" t="str">
        <f>IFERROR(_xlfn.RANK.EQ(D1821,$D$18:$D$10002,0)+COUNTIF($D$18:D1821,D1821)-1,"")</f>
        <v/>
      </c>
    </row>
    <row r="1822" spans="5:5" ht="14.25" customHeight="1" x14ac:dyDescent="0.2">
      <c r="E1822" s="117" t="str">
        <f>IFERROR(_xlfn.RANK.EQ(D1822,$D$18:$D$10002,0)+COUNTIF($D$18:D1822,D1822)-1,"")</f>
        <v/>
      </c>
    </row>
    <row r="1823" spans="5:5" ht="14.25" customHeight="1" x14ac:dyDescent="0.2">
      <c r="E1823" s="117" t="str">
        <f>IFERROR(_xlfn.RANK.EQ(D1823,$D$18:$D$10002,0)+COUNTIF($D$18:D1823,D1823)-1,"")</f>
        <v/>
      </c>
    </row>
    <row r="1824" spans="5:5" ht="14.25" customHeight="1" x14ac:dyDescent="0.2">
      <c r="E1824" s="117" t="str">
        <f>IFERROR(_xlfn.RANK.EQ(D1824,$D$18:$D$10002,0)+COUNTIF($D$18:D1824,D1824)-1,"")</f>
        <v/>
      </c>
    </row>
    <row r="1825" spans="5:5" ht="14.25" customHeight="1" x14ac:dyDescent="0.2">
      <c r="E1825" s="117" t="str">
        <f>IFERROR(_xlfn.RANK.EQ(D1825,$D$18:$D$10002,0)+COUNTIF($D$18:D1825,D1825)-1,"")</f>
        <v/>
      </c>
    </row>
    <row r="1826" spans="5:5" ht="14.25" customHeight="1" x14ac:dyDescent="0.2">
      <c r="E1826" s="117" t="str">
        <f>IFERROR(_xlfn.RANK.EQ(D1826,$D$18:$D$10002,0)+COUNTIF($D$18:D1826,D1826)-1,"")</f>
        <v/>
      </c>
    </row>
    <row r="1827" spans="5:5" ht="14.25" customHeight="1" x14ac:dyDescent="0.2">
      <c r="E1827" s="117" t="str">
        <f>IFERROR(_xlfn.RANK.EQ(D1827,$D$18:$D$10002,0)+COUNTIF($D$18:D1827,D1827)-1,"")</f>
        <v/>
      </c>
    </row>
    <row r="1828" spans="5:5" ht="14.25" customHeight="1" x14ac:dyDescent="0.2">
      <c r="E1828" s="117" t="str">
        <f>IFERROR(_xlfn.RANK.EQ(D1828,$D$18:$D$10002,0)+COUNTIF($D$18:D1828,D1828)-1,"")</f>
        <v/>
      </c>
    </row>
    <row r="1829" spans="5:5" ht="14.25" customHeight="1" x14ac:dyDescent="0.2">
      <c r="E1829" s="117" t="str">
        <f>IFERROR(_xlfn.RANK.EQ(D1829,$D$18:$D$10002,0)+COUNTIF($D$18:D1829,D1829)-1,"")</f>
        <v/>
      </c>
    </row>
    <row r="1830" spans="5:5" ht="14.25" customHeight="1" x14ac:dyDescent="0.2">
      <c r="E1830" s="117" t="str">
        <f>IFERROR(_xlfn.RANK.EQ(D1830,$D$18:$D$10002,0)+COUNTIF($D$18:D1830,D1830)-1,"")</f>
        <v/>
      </c>
    </row>
    <row r="1831" spans="5:5" ht="14.25" customHeight="1" x14ac:dyDescent="0.2">
      <c r="E1831" s="117" t="str">
        <f>IFERROR(_xlfn.RANK.EQ(D1831,$D$18:$D$10002,0)+COUNTIF($D$18:D1831,D1831)-1,"")</f>
        <v/>
      </c>
    </row>
    <row r="1832" spans="5:5" ht="14.25" customHeight="1" x14ac:dyDescent="0.2">
      <c r="E1832" s="117" t="str">
        <f>IFERROR(_xlfn.RANK.EQ(D1832,$D$18:$D$10002,0)+COUNTIF($D$18:D1832,D1832)-1,"")</f>
        <v/>
      </c>
    </row>
    <row r="1833" spans="5:5" ht="14.25" customHeight="1" x14ac:dyDescent="0.2">
      <c r="E1833" s="117" t="str">
        <f>IFERROR(_xlfn.RANK.EQ(D1833,$D$18:$D$10002,0)+COUNTIF($D$18:D1833,D1833)-1,"")</f>
        <v/>
      </c>
    </row>
    <row r="1834" spans="5:5" ht="14.25" customHeight="1" x14ac:dyDescent="0.2">
      <c r="E1834" s="117" t="str">
        <f>IFERROR(_xlfn.RANK.EQ(D1834,$D$18:$D$10002,0)+COUNTIF($D$18:D1834,D1834)-1,"")</f>
        <v/>
      </c>
    </row>
    <row r="1835" spans="5:5" ht="14.25" customHeight="1" x14ac:dyDescent="0.2">
      <c r="E1835" s="117" t="str">
        <f>IFERROR(_xlfn.RANK.EQ(D1835,$D$18:$D$10002,0)+COUNTIF($D$18:D1835,D1835)-1,"")</f>
        <v/>
      </c>
    </row>
    <row r="1836" spans="5:5" ht="14.25" customHeight="1" x14ac:dyDescent="0.2">
      <c r="E1836" s="117" t="str">
        <f>IFERROR(_xlfn.RANK.EQ(D1836,$D$18:$D$10002,0)+COUNTIF($D$18:D1836,D1836)-1,"")</f>
        <v/>
      </c>
    </row>
    <row r="1837" spans="5:5" ht="14.25" customHeight="1" x14ac:dyDescent="0.2">
      <c r="E1837" s="117" t="str">
        <f>IFERROR(_xlfn.RANK.EQ(D1837,$D$18:$D$10002,0)+COUNTIF($D$18:D1837,D1837)-1,"")</f>
        <v/>
      </c>
    </row>
    <row r="1838" spans="5:5" ht="14.25" customHeight="1" x14ac:dyDescent="0.2">
      <c r="E1838" s="117" t="str">
        <f>IFERROR(_xlfn.RANK.EQ(D1838,$D$18:$D$10002,0)+COUNTIF($D$18:D1838,D1838)-1,"")</f>
        <v/>
      </c>
    </row>
    <row r="1839" spans="5:5" ht="14.25" customHeight="1" x14ac:dyDescent="0.2">
      <c r="E1839" s="117" t="str">
        <f>IFERROR(_xlfn.RANK.EQ(D1839,$D$18:$D$10002,0)+COUNTIF($D$18:D1839,D1839)-1,"")</f>
        <v/>
      </c>
    </row>
    <row r="1840" spans="5:5" ht="14.25" customHeight="1" x14ac:dyDescent="0.2">
      <c r="E1840" s="117" t="str">
        <f>IFERROR(_xlfn.RANK.EQ(D1840,$D$18:$D$10002,0)+COUNTIF($D$18:D1840,D1840)-1,"")</f>
        <v/>
      </c>
    </row>
    <row r="1841" spans="5:5" ht="14.25" customHeight="1" x14ac:dyDescent="0.2">
      <c r="E1841" s="117" t="str">
        <f>IFERROR(_xlfn.RANK.EQ(D1841,$D$18:$D$10002,0)+COUNTIF($D$18:D1841,D1841)-1,"")</f>
        <v/>
      </c>
    </row>
    <row r="1842" spans="5:5" ht="14.25" customHeight="1" x14ac:dyDescent="0.2">
      <c r="E1842" s="117" t="str">
        <f>IFERROR(_xlfn.RANK.EQ(D1842,$D$18:$D$10002,0)+COUNTIF($D$18:D1842,D1842)-1,"")</f>
        <v/>
      </c>
    </row>
    <row r="1843" spans="5:5" ht="14.25" customHeight="1" x14ac:dyDescent="0.2">
      <c r="E1843" s="117" t="str">
        <f>IFERROR(_xlfn.RANK.EQ(D1843,$D$18:$D$10002,0)+COUNTIF($D$18:D1843,D1843)-1,"")</f>
        <v/>
      </c>
    </row>
    <row r="1844" spans="5:5" ht="14.25" customHeight="1" x14ac:dyDescent="0.2">
      <c r="E1844" s="117" t="str">
        <f>IFERROR(_xlfn.RANK.EQ(D1844,$D$18:$D$10002,0)+COUNTIF($D$18:D1844,D1844)-1,"")</f>
        <v/>
      </c>
    </row>
    <row r="1845" spans="5:5" ht="14.25" customHeight="1" x14ac:dyDescent="0.2">
      <c r="E1845" s="117" t="str">
        <f>IFERROR(_xlfn.RANK.EQ(D1845,$D$18:$D$10002,0)+COUNTIF($D$18:D1845,D1845)-1,"")</f>
        <v/>
      </c>
    </row>
    <row r="1846" spans="5:5" ht="14.25" customHeight="1" x14ac:dyDescent="0.2">
      <c r="E1846" s="117" t="str">
        <f>IFERROR(_xlfn.RANK.EQ(D1846,$D$18:$D$10002,0)+COUNTIF($D$18:D1846,D1846)-1,"")</f>
        <v/>
      </c>
    </row>
    <row r="1847" spans="5:5" ht="14.25" customHeight="1" x14ac:dyDescent="0.2">
      <c r="E1847" s="117" t="str">
        <f>IFERROR(_xlfn.RANK.EQ(D1847,$D$18:$D$10002,0)+COUNTIF($D$18:D1847,D1847)-1,"")</f>
        <v/>
      </c>
    </row>
    <row r="1848" spans="5:5" ht="14.25" customHeight="1" x14ac:dyDescent="0.2">
      <c r="E1848" s="117" t="str">
        <f>IFERROR(_xlfn.RANK.EQ(D1848,$D$18:$D$10002,0)+COUNTIF($D$18:D1848,D1848)-1,"")</f>
        <v/>
      </c>
    </row>
    <row r="1849" spans="5:5" ht="14.25" customHeight="1" x14ac:dyDescent="0.2">
      <c r="E1849" s="117" t="str">
        <f>IFERROR(_xlfn.RANK.EQ(D1849,$D$18:$D$10002,0)+COUNTIF($D$18:D1849,D1849)-1,"")</f>
        <v/>
      </c>
    </row>
    <row r="1850" spans="5:5" ht="14.25" customHeight="1" x14ac:dyDescent="0.2">
      <c r="E1850" s="117" t="str">
        <f>IFERROR(_xlfn.RANK.EQ(D1850,$D$18:$D$10002,0)+COUNTIF($D$18:D1850,D1850)-1,"")</f>
        <v/>
      </c>
    </row>
    <row r="1851" spans="5:5" ht="14.25" customHeight="1" x14ac:dyDescent="0.2">
      <c r="E1851" s="117" t="str">
        <f>IFERROR(_xlfn.RANK.EQ(D1851,$D$18:$D$10002,0)+COUNTIF($D$18:D1851,D1851)-1,"")</f>
        <v/>
      </c>
    </row>
    <row r="1852" spans="5:5" ht="14.25" customHeight="1" x14ac:dyDescent="0.2">
      <c r="E1852" s="117" t="str">
        <f>IFERROR(_xlfn.RANK.EQ(D1852,$D$18:$D$10002,0)+COUNTIF($D$18:D1852,D1852)-1,"")</f>
        <v/>
      </c>
    </row>
    <row r="1853" spans="5:5" ht="14.25" customHeight="1" x14ac:dyDescent="0.2">
      <c r="E1853" s="117" t="str">
        <f>IFERROR(_xlfn.RANK.EQ(D1853,$D$18:$D$10002,0)+COUNTIF($D$18:D1853,D1853)-1,"")</f>
        <v/>
      </c>
    </row>
    <row r="1854" spans="5:5" ht="14.25" customHeight="1" x14ac:dyDescent="0.2">
      <c r="E1854" s="117" t="str">
        <f>IFERROR(_xlfn.RANK.EQ(D1854,$D$18:$D$10002,0)+COUNTIF($D$18:D1854,D1854)-1,"")</f>
        <v/>
      </c>
    </row>
    <row r="1855" spans="5:5" ht="14.25" customHeight="1" x14ac:dyDescent="0.2">
      <c r="E1855" s="117" t="str">
        <f>IFERROR(_xlfn.RANK.EQ(D1855,$D$18:$D$10002,0)+COUNTIF($D$18:D1855,D1855)-1,"")</f>
        <v/>
      </c>
    </row>
    <row r="1856" spans="5:5" ht="14.25" customHeight="1" x14ac:dyDescent="0.2">
      <c r="E1856" s="117" t="str">
        <f>IFERROR(_xlfn.RANK.EQ(D1856,$D$18:$D$10002,0)+COUNTIF($D$18:D1856,D1856)-1,"")</f>
        <v/>
      </c>
    </row>
    <row r="1857" spans="5:5" ht="14.25" customHeight="1" x14ac:dyDescent="0.2">
      <c r="E1857" s="117" t="str">
        <f>IFERROR(_xlfn.RANK.EQ(D1857,$D$18:$D$10002,0)+COUNTIF($D$18:D1857,D1857)-1,"")</f>
        <v/>
      </c>
    </row>
    <row r="1858" spans="5:5" ht="14.25" customHeight="1" x14ac:dyDescent="0.2">
      <c r="E1858" s="117" t="str">
        <f>IFERROR(_xlfn.RANK.EQ(D1858,$D$18:$D$10002,0)+COUNTIF($D$18:D1858,D1858)-1,"")</f>
        <v/>
      </c>
    </row>
    <row r="1859" spans="5:5" ht="14.25" customHeight="1" x14ac:dyDescent="0.2">
      <c r="E1859" s="117" t="str">
        <f>IFERROR(_xlfn.RANK.EQ(D1859,$D$18:$D$10002,0)+COUNTIF($D$18:D1859,D1859)-1,"")</f>
        <v/>
      </c>
    </row>
    <row r="1860" spans="5:5" ht="14.25" customHeight="1" x14ac:dyDescent="0.2">
      <c r="E1860" s="117" t="str">
        <f>IFERROR(_xlfn.RANK.EQ(D1860,$D$18:$D$10002,0)+COUNTIF($D$18:D1860,D1860)-1,"")</f>
        <v/>
      </c>
    </row>
    <row r="1861" spans="5:5" ht="14.25" customHeight="1" x14ac:dyDescent="0.2">
      <c r="E1861" s="117" t="str">
        <f>IFERROR(_xlfn.RANK.EQ(D1861,$D$18:$D$10002,0)+COUNTIF($D$18:D1861,D1861)-1,"")</f>
        <v/>
      </c>
    </row>
    <row r="1862" spans="5:5" ht="14.25" customHeight="1" x14ac:dyDescent="0.2">
      <c r="E1862" s="117" t="str">
        <f>IFERROR(_xlfn.RANK.EQ(D1862,$D$18:$D$10002,0)+COUNTIF($D$18:D1862,D1862)-1,"")</f>
        <v/>
      </c>
    </row>
    <row r="1863" spans="5:5" ht="14.25" customHeight="1" x14ac:dyDescent="0.2">
      <c r="E1863" s="117" t="str">
        <f>IFERROR(_xlfn.RANK.EQ(D1863,$D$18:$D$10002,0)+COUNTIF($D$18:D1863,D1863)-1,"")</f>
        <v/>
      </c>
    </row>
    <row r="1864" spans="5:5" ht="14.25" customHeight="1" x14ac:dyDescent="0.2">
      <c r="E1864" s="117" t="str">
        <f>IFERROR(_xlfn.RANK.EQ(D1864,$D$18:$D$10002,0)+COUNTIF($D$18:D1864,D1864)-1,"")</f>
        <v/>
      </c>
    </row>
    <row r="1865" spans="5:5" ht="14.25" customHeight="1" x14ac:dyDescent="0.2">
      <c r="E1865" s="117" t="str">
        <f>IFERROR(_xlfn.RANK.EQ(D1865,$D$18:$D$10002,0)+COUNTIF($D$18:D1865,D1865)-1,"")</f>
        <v/>
      </c>
    </row>
    <row r="1866" spans="5:5" ht="14.25" customHeight="1" x14ac:dyDescent="0.2">
      <c r="E1866" s="117" t="str">
        <f>IFERROR(_xlfn.RANK.EQ(D1866,$D$18:$D$10002,0)+COUNTIF($D$18:D1866,D1866)-1,"")</f>
        <v/>
      </c>
    </row>
    <row r="1867" spans="5:5" ht="14.25" customHeight="1" x14ac:dyDescent="0.2">
      <c r="E1867" s="117" t="str">
        <f>IFERROR(_xlfn.RANK.EQ(D1867,$D$18:$D$10002,0)+COUNTIF($D$18:D1867,D1867)-1,"")</f>
        <v/>
      </c>
    </row>
    <row r="1868" spans="5:5" ht="14.25" customHeight="1" x14ac:dyDescent="0.2">
      <c r="E1868" s="117" t="str">
        <f>IFERROR(_xlfn.RANK.EQ(D1868,$D$18:$D$10002,0)+COUNTIF($D$18:D1868,D1868)-1,"")</f>
        <v/>
      </c>
    </row>
    <row r="1869" spans="5:5" ht="14.25" customHeight="1" x14ac:dyDescent="0.2">
      <c r="E1869" s="117" t="str">
        <f>IFERROR(_xlfn.RANK.EQ(D1869,$D$18:$D$10002,0)+COUNTIF($D$18:D1869,D1869)-1,"")</f>
        <v/>
      </c>
    </row>
    <row r="1870" spans="5:5" ht="14.25" customHeight="1" x14ac:dyDescent="0.2">
      <c r="E1870" s="117" t="str">
        <f>IFERROR(_xlfn.RANK.EQ(D1870,$D$18:$D$10002,0)+COUNTIF($D$18:D1870,D1870)-1,"")</f>
        <v/>
      </c>
    </row>
    <row r="1871" spans="5:5" ht="14.25" customHeight="1" x14ac:dyDescent="0.2">
      <c r="E1871" s="117" t="str">
        <f>IFERROR(_xlfn.RANK.EQ(D1871,$D$18:$D$10002,0)+COUNTIF($D$18:D1871,D1871)-1,"")</f>
        <v/>
      </c>
    </row>
    <row r="1872" spans="5:5" ht="14.25" customHeight="1" x14ac:dyDescent="0.2">
      <c r="E1872" s="117" t="str">
        <f>IFERROR(_xlfn.RANK.EQ(D1872,$D$18:$D$10002,0)+COUNTIF($D$18:D1872,D1872)-1,"")</f>
        <v/>
      </c>
    </row>
    <row r="1873" spans="5:5" ht="14.25" customHeight="1" x14ac:dyDescent="0.2">
      <c r="E1873" s="117" t="str">
        <f>IFERROR(_xlfn.RANK.EQ(D1873,$D$18:$D$10002,0)+COUNTIF($D$18:D1873,D1873)-1,"")</f>
        <v/>
      </c>
    </row>
    <row r="1874" spans="5:5" ht="14.25" customHeight="1" x14ac:dyDescent="0.2">
      <c r="E1874" s="117" t="str">
        <f>IFERROR(_xlfn.RANK.EQ(D1874,$D$18:$D$10002,0)+COUNTIF($D$18:D1874,D1874)-1,"")</f>
        <v/>
      </c>
    </row>
    <row r="1875" spans="5:5" ht="14.25" customHeight="1" x14ac:dyDescent="0.2">
      <c r="E1875" s="117" t="str">
        <f>IFERROR(_xlfn.RANK.EQ(D1875,$D$18:$D$10002,0)+COUNTIF($D$18:D1875,D1875)-1,"")</f>
        <v/>
      </c>
    </row>
    <row r="1876" spans="5:5" ht="14.25" customHeight="1" x14ac:dyDescent="0.2">
      <c r="E1876" s="117" t="str">
        <f>IFERROR(_xlfn.RANK.EQ(D1876,$D$18:$D$10002,0)+COUNTIF($D$18:D1876,D1876)-1,"")</f>
        <v/>
      </c>
    </row>
    <row r="1877" spans="5:5" ht="14.25" customHeight="1" x14ac:dyDescent="0.2">
      <c r="E1877" s="117" t="str">
        <f>IFERROR(_xlfn.RANK.EQ(D1877,$D$18:$D$10002,0)+COUNTIF($D$18:D1877,D1877)-1,"")</f>
        <v/>
      </c>
    </row>
    <row r="1878" spans="5:5" ht="14.25" customHeight="1" x14ac:dyDescent="0.2">
      <c r="E1878" s="117" t="str">
        <f>IFERROR(_xlfn.RANK.EQ(D1878,$D$18:$D$10002,0)+COUNTIF($D$18:D1878,D1878)-1,"")</f>
        <v/>
      </c>
    </row>
    <row r="1879" spans="5:5" ht="14.25" customHeight="1" x14ac:dyDescent="0.2">
      <c r="E1879" s="117" t="str">
        <f>IFERROR(_xlfn.RANK.EQ(D1879,$D$18:$D$10002,0)+COUNTIF($D$18:D1879,D1879)-1,"")</f>
        <v/>
      </c>
    </row>
    <row r="1880" spans="5:5" ht="14.25" customHeight="1" x14ac:dyDescent="0.2">
      <c r="E1880" s="117" t="str">
        <f>IFERROR(_xlfn.RANK.EQ(D1880,$D$18:$D$10002,0)+COUNTIF($D$18:D1880,D1880)-1,"")</f>
        <v/>
      </c>
    </row>
    <row r="1881" spans="5:5" ht="14.25" customHeight="1" x14ac:dyDescent="0.2">
      <c r="E1881" s="117" t="str">
        <f>IFERROR(_xlfn.RANK.EQ(D1881,$D$18:$D$10002,0)+COUNTIF($D$18:D1881,D1881)-1,"")</f>
        <v/>
      </c>
    </row>
    <row r="1882" spans="5:5" ht="14.25" customHeight="1" x14ac:dyDescent="0.2">
      <c r="E1882" s="117" t="str">
        <f>IFERROR(_xlfn.RANK.EQ(D1882,$D$18:$D$10002,0)+COUNTIF($D$18:D1882,D1882)-1,"")</f>
        <v/>
      </c>
    </row>
    <row r="1883" spans="5:5" ht="14.25" customHeight="1" x14ac:dyDescent="0.2">
      <c r="E1883" s="117" t="str">
        <f>IFERROR(_xlfn.RANK.EQ(D1883,$D$18:$D$10002,0)+COUNTIF($D$18:D1883,D1883)-1,"")</f>
        <v/>
      </c>
    </row>
    <row r="1884" spans="5:5" ht="14.25" customHeight="1" x14ac:dyDescent="0.2">
      <c r="E1884" s="117" t="str">
        <f>IFERROR(_xlfn.RANK.EQ(D1884,$D$18:$D$10002,0)+COUNTIF($D$18:D1884,D1884)-1,"")</f>
        <v/>
      </c>
    </row>
    <row r="1885" spans="5:5" ht="14.25" customHeight="1" x14ac:dyDescent="0.2">
      <c r="E1885" s="117" t="str">
        <f>IFERROR(_xlfn.RANK.EQ(D1885,$D$18:$D$10002,0)+COUNTIF($D$18:D1885,D1885)-1,"")</f>
        <v/>
      </c>
    </row>
    <row r="1886" spans="5:5" ht="14.25" customHeight="1" x14ac:dyDescent="0.2">
      <c r="E1886" s="117" t="str">
        <f>IFERROR(_xlfn.RANK.EQ(D1886,$D$18:$D$10002,0)+COUNTIF($D$18:D1886,D1886)-1,"")</f>
        <v/>
      </c>
    </row>
    <row r="1887" spans="5:5" ht="14.25" customHeight="1" x14ac:dyDescent="0.2">
      <c r="E1887" s="117" t="str">
        <f>IFERROR(_xlfn.RANK.EQ(D1887,$D$18:$D$10002,0)+COUNTIF($D$18:D1887,D1887)-1,"")</f>
        <v/>
      </c>
    </row>
    <row r="1888" spans="5:5" ht="14.25" customHeight="1" x14ac:dyDescent="0.2">
      <c r="E1888" s="117" t="str">
        <f>IFERROR(_xlfn.RANK.EQ(D1888,$D$18:$D$10002,0)+COUNTIF($D$18:D1888,D1888)-1,"")</f>
        <v/>
      </c>
    </row>
    <row r="1889" spans="5:5" ht="14.25" customHeight="1" x14ac:dyDescent="0.2">
      <c r="E1889" s="117" t="str">
        <f>IFERROR(_xlfn.RANK.EQ(D1889,$D$18:$D$10002,0)+COUNTIF($D$18:D1889,D1889)-1,"")</f>
        <v/>
      </c>
    </row>
    <row r="1890" spans="5:5" ht="14.25" customHeight="1" x14ac:dyDescent="0.2">
      <c r="E1890" s="117" t="str">
        <f>IFERROR(_xlfn.RANK.EQ(D1890,$D$18:$D$10002,0)+COUNTIF($D$18:D1890,D1890)-1,"")</f>
        <v/>
      </c>
    </row>
    <row r="1891" spans="5:5" ht="14.25" customHeight="1" x14ac:dyDescent="0.2">
      <c r="E1891" s="117" t="str">
        <f>IFERROR(_xlfn.RANK.EQ(D1891,$D$18:$D$10002,0)+COUNTIF($D$18:D1891,D1891)-1,"")</f>
        <v/>
      </c>
    </row>
    <row r="1892" spans="5:5" ht="14.25" customHeight="1" x14ac:dyDescent="0.2">
      <c r="E1892" s="117" t="str">
        <f>IFERROR(_xlfn.RANK.EQ(D1892,$D$18:$D$10002,0)+COUNTIF($D$18:D1892,D1892)-1,"")</f>
        <v/>
      </c>
    </row>
    <row r="1893" spans="5:5" ht="14.25" customHeight="1" x14ac:dyDescent="0.2">
      <c r="E1893" s="117" t="str">
        <f>IFERROR(_xlfn.RANK.EQ(D1893,$D$18:$D$10002,0)+COUNTIF($D$18:D1893,D1893)-1,"")</f>
        <v/>
      </c>
    </row>
    <row r="1894" spans="5:5" ht="14.25" customHeight="1" x14ac:dyDescent="0.2">
      <c r="E1894" s="117" t="str">
        <f>IFERROR(_xlfn.RANK.EQ(D1894,$D$18:$D$10002,0)+COUNTIF($D$18:D1894,D1894)-1,"")</f>
        <v/>
      </c>
    </row>
    <row r="1895" spans="5:5" ht="14.25" customHeight="1" x14ac:dyDescent="0.2">
      <c r="E1895" s="117" t="str">
        <f>IFERROR(_xlfn.RANK.EQ(D1895,$D$18:$D$10002,0)+COUNTIF($D$18:D1895,D1895)-1,"")</f>
        <v/>
      </c>
    </row>
    <row r="1896" spans="5:5" ht="14.25" customHeight="1" x14ac:dyDescent="0.2">
      <c r="E1896" s="117" t="str">
        <f>IFERROR(_xlfn.RANK.EQ(D1896,$D$18:$D$10002,0)+COUNTIF($D$18:D1896,D1896)-1,"")</f>
        <v/>
      </c>
    </row>
    <row r="1897" spans="5:5" ht="14.25" customHeight="1" x14ac:dyDescent="0.2">
      <c r="E1897" s="117" t="str">
        <f>IFERROR(_xlfn.RANK.EQ(D1897,$D$18:$D$10002,0)+COUNTIF($D$18:D1897,D1897)-1,"")</f>
        <v/>
      </c>
    </row>
    <row r="1898" spans="5:5" ht="14.25" customHeight="1" x14ac:dyDescent="0.2">
      <c r="E1898" s="117" t="str">
        <f>IFERROR(_xlfn.RANK.EQ(D1898,$D$18:$D$10002,0)+COUNTIF($D$18:D1898,D1898)-1,"")</f>
        <v/>
      </c>
    </row>
    <row r="1899" spans="5:5" ht="14.25" customHeight="1" x14ac:dyDescent="0.2">
      <c r="E1899" s="117" t="str">
        <f>IFERROR(_xlfn.RANK.EQ(D1899,$D$18:$D$10002,0)+COUNTIF($D$18:D1899,D1899)-1,"")</f>
        <v/>
      </c>
    </row>
    <row r="1900" spans="5:5" ht="14.25" customHeight="1" x14ac:dyDescent="0.2">
      <c r="E1900" s="117" t="str">
        <f>IFERROR(_xlfn.RANK.EQ(D1900,$D$18:$D$10002,0)+COUNTIF($D$18:D1900,D1900)-1,"")</f>
        <v/>
      </c>
    </row>
    <row r="1901" spans="5:5" ht="14.25" customHeight="1" x14ac:dyDescent="0.2">
      <c r="E1901" s="117" t="str">
        <f>IFERROR(_xlfn.RANK.EQ(D1901,$D$18:$D$10002,0)+COUNTIF($D$18:D1901,D1901)-1,"")</f>
        <v/>
      </c>
    </row>
    <row r="1902" spans="5:5" ht="14.25" customHeight="1" x14ac:dyDescent="0.2">
      <c r="E1902" s="117" t="str">
        <f>IFERROR(_xlfn.RANK.EQ(D1902,$D$18:$D$10002,0)+COUNTIF($D$18:D1902,D1902)-1,"")</f>
        <v/>
      </c>
    </row>
    <row r="1903" spans="5:5" ht="14.25" customHeight="1" x14ac:dyDescent="0.2">
      <c r="E1903" s="117" t="str">
        <f>IFERROR(_xlfn.RANK.EQ(D1903,$D$18:$D$10002,0)+COUNTIF($D$18:D1903,D1903)-1,"")</f>
        <v/>
      </c>
    </row>
    <row r="1904" spans="5:5" ht="14.25" customHeight="1" x14ac:dyDescent="0.2">
      <c r="E1904" s="117" t="str">
        <f>IFERROR(_xlfn.RANK.EQ(D1904,$D$18:$D$10002,0)+COUNTIF($D$18:D1904,D1904)-1,"")</f>
        <v/>
      </c>
    </row>
    <row r="1905" spans="5:5" ht="14.25" customHeight="1" x14ac:dyDescent="0.2">
      <c r="E1905" s="117" t="str">
        <f>IFERROR(_xlfn.RANK.EQ(D1905,$D$18:$D$10002,0)+COUNTIF($D$18:D1905,D1905)-1,"")</f>
        <v/>
      </c>
    </row>
    <row r="1906" spans="5:5" ht="14.25" customHeight="1" x14ac:dyDescent="0.2">
      <c r="E1906" s="117" t="str">
        <f>IFERROR(_xlfn.RANK.EQ(D1906,$D$18:$D$10002,0)+COUNTIF($D$18:D1906,D1906)-1,"")</f>
        <v/>
      </c>
    </row>
    <row r="1907" spans="5:5" ht="14.25" customHeight="1" x14ac:dyDescent="0.2">
      <c r="E1907" s="117" t="str">
        <f>IFERROR(_xlfn.RANK.EQ(D1907,$D$18:$D$10002,0)+COUNTIF($D$18:D1907,D1907)-1,"")</f>
        <v/>
      </c>
    </row>
    <row r="1908" spans="5:5" ht="14.25" customHeight="1" x14ac:dyDescent="0.2">
      <c r="E1908" s="117" t="str">
        <f>IFERROR(_xlfn.RANK.EQ(D1908,$D$18:$D$10002,0)+COUNTIF($D$18:D1908,D1908)-1,"")</f>
        <v/>
      </c>
    </row>
    <row r="1909" spans="5:5" ht="14.25" customHeight="1" x14ac:dyDescent="0.2">
      <c r="E1909" s="117" t="str">
        <f>IFERROR(_xlfn.RANK.EQ(D1909,$D$18:$D$10002,0)+COUNTIF($D$18:D1909,D1909)-1,"")</f>
        <v/>
      </c>
    </row>
    <row r="1910" spans="5:5" ht="14.25" customHeight="1" x14ac:dyDescent="0.2">
      <c r="E1910" s="117" t="str">
        <f>IFERROR(_xlfn.RANK.EQ(D1910,$D$18:$D$10002,0)+COUNTIF($D$18:D1910,D1910)-1,"")</f>
        <v/>
      </c>
    </row>
    <row r="1911" spans="5:5" ht="14.25" customHeight="1" x14ac:dyDescent="0.2">
      <c r="E1911" s="117" t="str">
        <f>IFERROR(_xlfn.RANK.EQ(D1911,$D$18:$D$10002,0)+COUNTIF($D$18:D1911,D1911)-1,"")</f>
        <v/>
      </c>
    </row>
    <row r="1912" spans="5:5" ht="14.25" customHeight="1" x14ac:dyDescent="0.2">
      <c r="E1912" s="117" t="str">
        <f>IFERROR(_xlfn.RANK.EQ(D1912,$D$18:$D$10002,0)+COUNTIF($D$18:D1912,D1912)-1,"")</f>
        <v/>
      </c>
    </row>
    <row r="1913" spans="5:5" ht="14.25" customHeight="1" x14ac:dyDescent="0.2">
      <c r="E1913" s="117" t="str">
        <f>IFERROR(_xlfn.RANK.EQ(D1913,$D$18:$D$10002,0)+COUNTIF($D$18:D1913,D1913)-1,"")</f>
        <v/>
      </c>
    </row>
    <row r="1914" spans="5:5" ht="14.25" customHeight="1" x14ac:dyDescent="0.2">
      <c r="E1914" s="117" t="str">
        <f>IFERROR(_xlfn.RANK.EQ(D1914,$D$18:$D$10002,0)+COUNTIF($D$18:D1914,D1914)-1,"")</f>
        <v/>
      </c>
    </row>
    <row r="1915" spans="5:5" ht="14.25" customHeight="1" x14ac:dyDescent="0.2">
      <c r="E1915" s="117" t="str">
        <f>IFERROR(_xlfn.RANK.EQ(D1915,$D$18:$D$10002,0)+COUNTIF($D$18:D1915,D1915)-1,"")</f>
        <v/>
      </c>
    </row>
    <row r="1916" spans="5:5" ht="14.25" customHeight="1" x14ac:dyDescent="0.2">
      <c r="E1916" s="117" t="str">
        <f>IFERROR(_xlfn.RANK.EQ(D1916,$D$18:$D$10002,0)+COUNTIF($D$18:D1916,D1916)-1,"")</f>
        <v/>
      </c>
    </row>
    <row r="1917" spans="5:5" ht="14.25" customHeight="1" x14ac:dyDescent="0.2">
      <c r="E1917" s="117" t="str">
        <f>IFERROR(_xlfn.RANK.EQ(D1917,$D$18:$D$10002,0)+COUNTIF($D$18:D1917,D1917)-1,"")</f>
        <v/>
      </c>
    </row>
    <row r="1918" spans="5:5" ht="14.25" customHeight="1" x14ac:dyDescent="0.2">
      <c r="E1918" s="117" t="str">
        <f>IFERROR(_xlfn.RANK.EQ(D1918,$D$18:$D$10002,0)+COUNTIF($D$18:D1918,D1918)-1,"")</f>
        <v/>
      </c>
    </row>
    <row r="1919" spans="5:5" ht="14.25" customHeight="1" x14ac:dyDescent="0.2">
      <c r="E1919" s="117" t="str">
        <f>IFERROR(_xlfn.RANK.EQ(D1919,$D$18:$D$10002,0)+COUNTIF($D$18:D1919,D1919)-1,"")</f>
        <v/>
      </c>
    </row>
    <row r="1920" spans="5:5" ht="14.25" customHeight="1" x14ac:dyDescent="0.2">
      <c r="E1920" s="117" t="str">
        <f>IFERROR(_xlfn.RANK.EQ(D1920,$D$18:$D$10002,0)+COUNTIF($D$18:D1920,D1920)-1,"")</f>
        <v/>
      </c>
    </row>
    <row r="1921" spans="5:5" ht="14.25" customHeight="1" x14ac:dyDescent="0.2">
      <c r="E1921" s="117" t="str">
        <f>IFERROR(_xlfn.RANK.EQ(D1921,$D$18:$D$10002,0)+COUNTIF($D$18:D1921,D1921)-1,"")</f>
        <v/>
      </c>
    </row>
    <row r="1922" spans="5:5" ht="14.25" customHeight="1" x14ac:dyDescent="0.2">
      <c r="E1922" s="117" t="str">
        <f>IFERROR(_xlfn.RANK.EQ(D1922,$D$18:$D$10002,0)+COUNTIF($D$18:D1922,D1922)-1,"")</f>
        <v/>
      </c>
    </row>
    <row r="1923" spans="5:5" ht="14.25" customHeight="1" x14ac:dyDescent="0.2">
      <c r="E1923" s="117" t="str">
        <f>IFERROR(_xlfn.RANK.EQ(D1923,$D$18:$D$10002,0)+COUNTIF($D$18:D1923,D1923)-1,"")</f>
        <v/>
      </c>
    </row>
    <row r="1924" spans="5:5" ht="14.25" customHeight="1" x14ac:dyDescent="0.2">
      <c r="E1924" s="117" t="str">
        <f>IFERROR(_xlfn.RANK.EQ(D1924,$D$18:$D$10002,0)+COUNTIF($D$18:D1924,D1924)-1,"")</f>
        <v/>
      </c>
    </row>
    <row r="1925" spans="5:5" ht="14.25" customHeight="1" x14ac:dyDescent="0.2">
      <c r="E1925" s="117" t="str">
        <f>IFERROR(_xlfn.RANK.EQ(D1925,$D$18:$D$10002,0)+COUNTIF($D$18:D1925,D1925)-1,"")</f>
        <v/>
      </c>
    </row>
    <row r="1926" spans="5:5" ht="14.25" customHeight="1" x14ac:dyDescent="0.2">
      <c r="E1926" s="117" t="str">
        <f>IFERROR(_xlfn.RANK.EQ(D1926,$D$18:$D$10002,0)+COUNTIF($D$18:D1926,D1926)-1,"")</f>
        <v/>
      </c>
    </row>
    <row r="1927" spans="5:5" ht="14.25" customHeight="1" x14ac:dyDescent="0.2">
      <c r="E1927" s="117" t="str">
        <f>IFERROR(_xlfn.RANK.EQ(D1927,$D$18:$D$10002,0)+COUNTIF($D$18:D1927,D1927)-1,"")</f>
        <v/>
      </c>
    </row>
    <row r="1928" spans="5:5" ht="14.25" customHeight="1" x14ac:dyDescent="0.2">
      <c r="E1928" s="117" t="str">
        <f>IFERROR(_xlfn.RANK.EQ(D1928,$D$18:$D$10002,0)+COUNTIF($D$18:D1928,D1928)-1,"")</f>
        <v/>
      </c>
    </row>
    <row r="1929" spans="5:5" ht="14.25" customHeight="1" x14ac:dyDescent="0.2">
      <c r="E1929" s="117" t="str">
        <f>IFERROR(_xlfn.RANK.EQ(D1929,$D$18:$D$10002,0)+COUNTIF($D$18:D1929,D1929)-1,"")</f>
        <v/>
      </c>
    </row>
    <row r="1930" spans="5:5" ht="14.25" customHeight="1" x14ac:dyDescent="0.2">
      <c r="E1930" s="117" t="str">
        <f>IFERROR(_xlfn.RANK.EQ(D1930,$D$18:$D$10002,0)+COUNTIF($D$18:D1930,D1930)-1,"")</f>
        <v/>
      </c>
    </row>
    <row r="1931" spans="5:5" ht="14.25" customHeight="1" x14ac:dyDescent="0.2">
      <c r="E1931" s="117" t="str">
        <f>IFERROR(_xlfn.RANK.EQ(D1931,$D$18:$D$10002,0)+COUNTIF($D$18:D1931,D1931)-1,"")</f>
        <v/>
      </c>
    </row>
    <row r="1932" spans="5:5" ht="14.25" customHeight="1" x14ac:dyDescent="0.2">
      <c r="E1932" s="117" t="str">
        <f>IFERROR(_xlfn.RANK.EQ(D1932,$D$18:$D$10002,0)+COUNTIF($D$18:D1932,D1932)-1,"")</f>
        <v/>
      </c>
    </row>
    <row r="1933" spans="5:5" ht="14.25" customHeight="1" x14ac:dyDescent="0.2">
      <c r="E1933" s="117" t="str">
        <f>IFERROR(_xlfn.RANK.EQ(D1933,$D$18:$D$10002,0)+COUNTIF($D$18:D1933,D1933)-1,"")</f>
        <v/>
      </c>
    </row>
    <row r="1934" spans="5:5" ht="14.25" customHeight="1" x14ac:dyDescent="0.2">
      <c r="E1934" s="117" t="str">
        <f>IFERROR(_xlfn.RANK.EQ(D1934,$D$18:$D$10002,0)+COUNTIF($D$18:D1934,D1934)-1,"")</f>
        <v/>
      </c>
    </row>
    <row r="1935" spans="5:5" ht="14.25" customHeight="1" x14ac:dyDescent="0.2">
      <c r="E1935" s="117" t="str">
        <f>IFERROR(_xlfn.RANK.EQ(D1935,$D$18:$D$10002,0)+COUNTIF($D$18:D1935,D1935)-1,"")</f>
        <v/>
      </c>
    </row>
    <row r="1936" spans="5:5" ht="14.25" customHeight="1" x14ac:dyDescent="0.2">
      <c r="E1936" s="117" t="str">
        <f>IFERROR(_xlfn.RANK.EQ(D1936,$D$18:$D$10002,0)+COUNTIF($D$18:D1936,D1936)-1,"")</f>
        <v/>
      </c>
    </row>
    <row r="1937" spans="5:5" ht="14.25" customHeight="1" x14ac:dyDescent="0.2">
      <c r="E1937" s="117" t="str">
        <f>IFERROR(_xlfn.RANK.EQ(D1937,$D$18:$D$10002,0)+COUNTIF($D$18:D1937,D1937)-1,"")</f>
        <v/>
      </c>
    </row>
    <row r="1938" spans="5:5" ht="14.25" customHeight="1" x14ac:dyDescent="0.2">
      <c r="E1938" s="117" t="str">
        <f>IFERROR(_xlfn.RANK.EQ(D1938,$D$18:$D$10002,0)+COUNTIF($D$18:D1938,D1938)-1,"")</f>
        <v/>
      </c>
    </row>
    <row r="1939" spans="5:5" ht="14.25" customHeight="1" x14ac:dyDescent="0.2">
      <c r="E1939" s="117" t="str">
        <f>IFERROR(_xlfn.RANK.EQ(D1939,$D$18:$D$10002,0)+COUNTIF($D$18:D1939,D1939)-1,"")</f>
        <v/>
      </c>
    </row>
    <row r="1940" spans="5:5" ht="14.25" customHeight="1" x14ac:dyDescent="0.2">
      <c r="E1940" s="117" t="str">
        <f>IFERROR(_xlfn.RANK.EQ(D1940,$D$18:$D$10002,0)+COUNTIF($D$18:D1940,D1940)-1,"")</f>
        <v/>
      </c>
    </row>
    <row r="1941" spans="5:5" ht="14.25" customHeight="1" x14ac:dyDescent="0.2">
      <c r="E1941" s="117" t="str">
        <f>IFERROR(_xlfn.RANK.EQ(D1941,$D$18:$D$10002,0)+COUNTIF($D$18:D1941,D1941)-1,"")</f>
        <v/>
      </c>
    </row>
    <row r="1942" spans="5:5" ht="14.25" customHeight="1" x14ac:dyDescent="0.2">
      <c r="E1942" s="117" t="str">
        <f>IFERROR(_xlfn.RANK.EQ(D1942,$D$18:$D$10002,0)+COUNTIF($D$18:D1942,D1942)-1,"")</f>
        <v/>
      </c>
    </row>
    <row r="1943" spans="5:5" ht="14.25" customHeight="1" x14ac:dyDescent="0.2">
      <c r="E1943" s="117" t="str">
        <f>IFERROR(_xlfn.RANK.EQ(D1943,$D$18:$D$10002,0)+COUNTIF($D$18:D1943,D1943)-1,"")</f>
        <v/>
      </c>
    </row>
    <row r="1944" spans="5:5" ht="14.25" customHeight="1" x14ac:dyDescent="0.2">
      <c r="E1944" s="117" t="str">
        <f>IFERROR(_xlfn.RANK.EQ(D1944,$D$18:$D$10002,0)+COUNTIF($D$18:D1944,D1944)-1,"")</f>
        <v/>
      </c>
    </row>
    <row r="1945" spans="5:5" ht="14.25" customHeight="1" x14ac:dyDescent="0.2">
      <c r="E1945" s="117" t="str">
        <f>IFERROR(_xlfn.RANK.EQ(D1945,$D$18:$D$10002,0)+COUNTIF($D$18:D1945,D1945)-1,"")</f>
        <v/>
      </c>
    </row>
    <row r="1946" spans="5:5" ht="14.25" customHeight="1" x14ac:dyDescent="0.2">
      <c r="E1946" s="117" t="str">
        <f>IFERROR(_xlfn.RANK.EQ(D1946,$D$18:$D$10002,0)+COUNTIF($D$18:D1946,D1946)-1,"")</f>
        <v/>
      </c>
    </row>
    <row r="1947" spans="5:5" ht="14.25" customHeight="1" x14ac:dyDescent="0.2">
      <c r="E1947" s="117" t="str">
        <f>IFERROR(_xlfn.RANK.EQ(D1947,$D$18:$D$10002,0)+COUNTIF($D$18:D1947,D1947)-1,"")</f>
        <v/>
      </c>
    </row>
    <row r="1948" spans="5:5" ht="14.25" customHeight="1" x14ac:dyDescent="0.2">
      <c r="E1948" s="117" t="str">
        <f>IFERROR(_xlfn.RANK.EQ(D1948,$D$18:$D$10002,0)+COUNTIF($D$18:D1948,D1948)-1,"")</f>
        <v/>
      </c>
    </row>
    <row r="1949" spans="5:5" ht="14.25" customHeight="1" x14ac:dyDescent="0.2">
      <c r="E1949" s="117" t="str">
        <f>IFERROR(_xlfn.RANK.EQ(D1949,$D$18:$D$10002,0)+COUNTIF($D$18:D1949,D1949)-1,"")</f>
        <v/>
      </c>
    </row>
    <row r="1950" spans="5:5" ht="14.25" customHeight="1" x14ac:dyDescent="0.2">
      <c r="E1950" s="117" t="str">
        <f>IFERROR(_xlfn.RANK.EQ(D1950,$D$18:$D$10002,0)+COUNTIF($D$18:D1950,D1950)-1,"")</f>
        <v/>
      </c>
    </row>
    <row r="1951" spans="5:5" ht="14.25" customHeight="1" x14ac:dyDescent="0.2">
      <c r="E1951" s="117" t="str">
        <f>IFERROR(_xlfn.RANK.EQ(D1951,$D$18:$D$10002,0)+COUNTIF($D$18:D1951,D1951)-1,"")</f>
        <v/>
      </c>
    </row>
    <row r="1952" spans="5:5" ht="14.25" customHeight="1" x14ac:dyDescent="0.2">
      <c r="E1952" s="117" t="str">
        <f>IFERROR(_xlfn.RANK.EQ(D1952,$D$18:$D$10002,0)+COUNTIF($D$18:D1952,D1952)-1,"")</f>
        <v/>
      </c>
    </row>
    <row r="1953" spans="5:5" ht="14.25" customHeight="1" x14ac:dyDescent="0.2">
      <c r="E1953" s="117" t="str">
        <f>IFERROR(_xlfn.RANK.EQ(D1953,$D$18:$D$10002,0)+COUNTIF($D$18:D1953,D1953)-1,"")</f>
        <v/>
      </c>
    </row>
    <row r="1954" spans="5:5" ht="14.25" customHeight="1" x14ac:dyDescent="0.2">
      <c r="E1954" s="117" t="str">
        <f>IFERROR(_xlfn.RANK.EQ(D1954,$D$18:$D$10002,0)+COUNTIF($D$18:D1954,D1954)-1,"")</f>
        <v/>
      </c>
    </row>
    <row r="1955" spans="5:5" ht="14.25" customHeight="1" x14ac:dyDescent="0.2">
      <c r="E1955" s="117" t="str">
        <f>IFERROR(_xlfn.RANK.EQ(D1955,$D$18:$D$10002,0)+COUNTIF($D$18:D1955,D1955)-1,"")</f>
        <v/>
      </c>
    </row>
    <row r="1956" spans="5:5" ht="14.25" customHeight="1" x14ac:dyDescent="0.2">
      <c r="E1956" s="117" t="str">
        <f>IFERROR(_xlfn.RANK.EQ(D1956,$D$18:$D$10002,0)+COUNTIF($D$18:D1956,D1956)-1,"")</f>
        <v/>
      </c>
    </row>
    <row r="1957" spans="5:5" ht="14.25" customHeight="1" x14ac:dyDescent="0.2">
      <c r="E1957" s="117" t="str">
        <f>IFERROR(_xlfn.RANK.EQ(D1957,$D$18:$D$10002,0)+COUNTIF($D$18:D1957,D1957)-1,"")</f>
        <v/>
      </c>
    </row>
    <row r="1958" spans="5:5" ht="14.25" customHeight="1" x14ac:dyDescent="0.2">
      <c r="E1958" s="117" t="str">
        <f>IFERROR(_xlfn.RANK.EQ(D1958,$D$18:$D$10002,0)+COUNTIF($D$18:D1958,D1958)-1,"")</f>
        <v/>
      </c>
    </row>
    <row r="1959" spans="5:5" ht="14.25" customHeight="1" x14ac:dyDescent="0.2">
      <c r="E1959" s="117" t="str">
        <f>IFERROR(_xlfn.RANK.EQ(D1959,$D$18:$D$10002,0)+COUNTIF($D$18:D1959,D1959)-1,"")</f>
        <v/>
      </c>
    </row>
    <row r="1960" spans="5:5" ht="14.25" customHeight="1" x14ac:dyDescent="0.2">
      <c r="E1960" s="117" t="str">
        <f>IFERROR(_xlfn.RANK.EQ(D1960,$D$18:$D$10002,0)+COUNTIF($D$18:D1960,D1960)-1,"")</f>
        <v/>
      </c>
    </row>
    <row r="1961" spans="5:5" ht="14.25" customHeight="1" x14ac:dyDescent="0.2">
      <c r="E1961" s="117" t="str">
        <f>IFERROR(_xlfn.RANK.EQ(D1961,$D$18:$D$10002,0)+COUNTIF($D$18:D1961,D1961)-1,"")</f>
        <v/>
      </c>
    </row>
    <row r="1962" spans="5:5" ht="14.25" customHeight="1" x14ac:dyDescent="0.2">
      <c r="E1962" s="117" t="str">
        <f>IFERROR(_xlfn.RANK.EQ(D1962,$D$18:$D$10002,0)+COUNTIF($D$18:D1962,D1962)-1,"")</f>
        <v/>
      </c>
    </row>
    <row r="1963" spans="5:5" ht="14.25" customHeight="1" x14ac:dyDescent="0.2">
      <c r="E1963" s="117" t="str">
        <f>IFERROR(_xlfn.RANK.EQ(D1963,$D$18:$D$10002,0)+COUNTIF($D$18:D1963,D1963)-1,"")</f>
        <v/>
      </c>
    </row>
    <row r="1964" spans="5:5" ht="14.25" customHeight="1" x14ac:dyDescent="0.2">
      <c r="E1964" s="117" t="str">
        <f>IFERROR(_xlfn.RANK.EQ(D1964,$D$18:$D$10002,0)+COUNTIF($D$18:D1964,D1964)-1,"")</f>
        <v/>
      </c>
    </row>
    <row r="1965" spans="5:5" ht="14.25" customHeight="1" x14ac:dyDescent="0.2">
      <c r="E1965" s="117" t="str">
        <f>IFERROR(_xlfn.RANK.EQ(D1965,$D$18:$D$10002,0)+COUNTIF($D$18:D1965,D1965)-1,"")</f>
        <v/>
      </c>
    </row>
    <row r="1966" spans="5:5" ht="14.25" customHeight="1" x14ac:dyDescent="0.2">
      <c r="E1966" s="117" t="str">
        <f>IFERROR(_xlfn.RANK.EQ(D1966,$D$18:$D$10002,0)+COUNTIF($D$18:D1966,D1966)-1,"")</f>
        <v/>
      </c>
    </row>
    <row r="1967" spans="5:5" ht="14.25" customHeight="1" x14ac:dyDescent="0.2">
      <c r="E1967" s="117" t="str">
        <f>IFERROR(_xlfn.RANK.EQ(D1967,$D$18:$D$10002,0)+COUNTIF($D$18:D1967,D1967)-1,"")</f>
        <v/>
      </c>
    </row>
    <row r="1968" spans="5:5" ht="14.25" customHeight="1" x14ac:dyDescent="0.2">
      <c r="E1968" s="117" t="str">
        <f>IFERROR(_xlfn.RANK.EQ(D1968,$D$18:$D$10002,0)+COUNTIF($D$18:D1968,D1968)-1,"")</f>
        <v/>
      </c>
    </row>
    <row r="1969" spans="5:5" ht="14.25" customHeight="1" x14ac:dyDescent="0.2">
      <c r="E1969" s="117" t="str">
        <f>IFERROR(_xlfn.RANK.EQ(D1969,$D$18:$D$10002,0)+COUNTIF($D$18:D1969,D1969)-1,"")</f>
        <v/>
      </c>
    </row>
    <row r="1970" spans="5:5" ht="14.25" customHeight="1" x14ac:dyDescent="0.2">
      <c r="E1970" s="117" t="str">
        <f>IFERROR(_xlfn.RANK.EQ(D1970,$D$18:$D$10002,0)+COUNTIF($D$18:D1970,D1970)-1,"")</f>
        <v/>
      </c>
    </row>
    <row r="1971" spans="5:5" ht="14.25" customHeight="1" x14ac:dyDescent="0.2">
      <c r="E1971" s="117" t="str">
        <f>IFERROR(_xlfn.RANK.EQ(D1971,$D$18:$D$10002,0)+COUNTIF($D$18:D1971,D1971)-1,"")</f>
        <v/>
      </c>
    </row>
    <row r="1972" spans="5:5" ht="14.25" customHeight="1" x14ac:dyDescent="0.2">
      <c r="E1972" s="117" t="str">
        <f>IFERROR(_xlfn.RANK.EQ(D1972,$D$18:$D$10002,0)+COUNTIF($D$18:D1972,D1972)-1,"")</f>
        <v/>
      </c>
    </row>
    <row r="1973" spans="5:5" ht="14.25" customHeight="1" x14ac:dyDescent="0.2">
      <c r="E1973" s="117" t="str">
        <f>IFERROR(_xlfn.RANK.EQ(D1973,$D$18:$D$10002,0)+COUNTIF($D$18:D1973,D1973)-1,"")</f>
        <v/>
      </c>
    </row>
    <row r="1974" spans="5:5" ht="14.25" customHeight="1" x14ac:dyDescent="0.2">
      <c r="E1974" s="117" t="str">
        <f>IFERROR(_xlfn.RANK.EQ(D1974,$D$18:$D$10002,0)+COUNTIF($D$18:D1974,D1974)-1,"")</f>
        <v/>
      </c>
    </row>
    <row r="1975" spans="5:5" ht="14.25" customHeight="1" x14ac:dyDescent="0.2">
      <c r="E1975" s="117" t="str">
        <f>IFERROR(_xlfn.RANK.EQ(D1975,$D$18:$D$10002,0)+COUNTIF($D$18:D1975,D1975)-1,"")</f>
        <v/>
      </c>
    </row>
    <row r="1976" spans="5:5" ht="14.25" customHeight="1" x14ac:dyDescent="0.2">
      <c r="E1976" s="117" t="str">
        <f>IFERROR(_xlfn.RANK.EQ(D1976,$D$18:$D$10002,0)+COUNTIF($D$18:D1976,D1976)-1,"")</f>
        <v/>
      </c>
    </row>
    <row r="1977" spans="5:5" ht="14.25" customHeight="1" x14ac:dyDescent="0.2">
      <c r="E1977" s="117" t="str">
        <f>IFERROR(_xlfn.RANK.EQ(D1977,$D$18:$D$10002,0)+COUNTIF($D$18:D1977,D1977)-1,"")</f>
        <v/>
      </c>
    </row>
    <row r="1978" spans="5:5" ht="14.25" customHeight="1" x14ac:dyDescent="0.2">
      <c r="E1978" s="117" t="str">
        <f>IFERROR(_xlfn.RANK.EQ(D1978,$D$18:$D$10002,0)+COUNTIF($D$18:D1978,D1978)-1,"")</f>
        <v/>
      </c>
    </row>
    <row r="1979" spans="5:5" ht="14.25" customHeight="1" x14ac:dyDescent="0.2">
      <c r="E1979" s="117" t="str">
        <f>IFERROR(_xlfn.RANK.EQ(D1979,$D$18:$D$10002,0)+COUNTIF($D$18:D1979,D1979)-1,"")</f>
        <v/>
      </c>
    </row>
    <row r="1980" spans="5:5" ht="14.25" customHeight="1" x14ac:dyDescent="0.2">
      <c r="E1980" s="117" t="str">
        <f>IFERROR(_xlfn.RANK.EQ(D1980,$D$18:$D$10002,0)+COUNTIF($D$18:D1980,D1980)-1,"")</f>
        <v/>
      </c>
    </row>
    <row r="1981" spans="5:5" ht="14.25" customHeight="1" x14ac:dyDescent="0.2">
      <c r="E1981" s="117" t="str">
        <f>IFERROR(_xlfn.RANK.EQ(D1981,$D$18:$D$10002,0)+COUNTIF($D$18:D1981,D1981)-1,"")</f>
        <v/>
      </c>
    </row>
    <row r="1982" spans="5:5" ht="14.25" customHeight="1" x14ac:dyDescent="0.2">
      <c r="E1982" s="117" t="str">
        <f>IFERROR(_xlfn.RANK.EQ(D1982,$D$18:$D$10002,0)+COUNTIF($D$18:D1982,D1982)-1,"")</f>
        <v/>
      </c>
    </row>
    <row r="1983" spans="5:5" ht="14.25" customHeight="1" x14ac:dyDescent="0.2">
      <c r="E1983" s="117" t="str">
        <f>IFERROR(_xlfn.RANK.EQ(D1983,$D$18:$D$10002,0)+COUNTIF($D$18:D1983,D1983)-1,"")</f>
        <v/>
      </c>
    </row>
    <row r="1984" spans="5:5" ht="14.25" customHeight="1" x14ac:dyDescent="0.2">
      <c r="E1984" s="117" t="str">
        <f>IFERROR(_xlfn.RANK.EQ(D1984,$D$18:$D$10002,0)+COUNTIF($D$18:D1984,D1984)-1,"")</f>
        <v/>
      </c>
    </row>
    <row r="1985" spans="5:5" ht="14.25" customHeight="1" x14ac:dyDescent="0.2">
      <c r="E1985" s="117" t="str">
        <f>IFERROR(_xlfn.RANK.EQ(D1985,$D$18:$D$10002,0)+COUNTIF($D$18:D1985,D1985)-1,"")</f>
        <v/>
      </c>
    </row>
    <row r="1986" spans="5:5" ht="14.25" customHeight="1" x14ac:dyDescent="0.2">
      <c r="E1986" s="117" t="str">
        <f>IFERROR(_xlfn.RANK.EQ(D1986,$D$18:$D$10002,0)+COUNTIF($D$18:D1986,D1986)-1,"")</f>
        <v/>
      </c>
    </row>
    <row r="1987" spans="5:5" ht="14.25" customHeight="1" x14ac:dyDescent="0.2">
      <c r="E1987" s="117" t="str">
        <f>IFERROR(_xlfn.RANK.EQ(D1987,$D$18:$D$10002,0)+COUNTIF($D$18:D1987,D1987)-1,"")</f>
        <v/>
      </c>
    </row>
    <row r="1988" spans="5:5" ht="14.25" customHeight="1" x14ac:dyDescent="0.2">
      <c r="E1988" s="117" t="str">
        <f>IFERROR(_xlfn.RANK.EQ(D1988,$D$18:$D$10002,0)+COUNTIF($D$18:D1988,D1988)-1,"")</f>
        <v/>
      </c>
    </row>
    <row r="1989" spans="5:5" ht="14.25" customHeight="1" x14ac:dyDescent="0.2">
      <c r="E1989" s="117" t="str">
        <f>IFERROR(_xlfn.RANK.EQ(D1989,$D$18:$D$10002,0)+COUNTIF($D$18:D1989,D1989)-1,"")</f>
        <v/>
      </c>
    </row>
    <row r="1990" spans="5:5" ht="14.25" customHeight="1" x14ac:dyDescent="0.2">
      <c r="E1990" s="117" t="str">
        <f>IFERROR(_xlfn.RANK.EQ(D1990,$D$18:$D$10002,0)+COUNTIF($D$18:D1990,D1990)-1,"")</f>
        <v/>
      </c>
    </row>
    <row r="1991" spans="5:5" ht="14.25" customHeight="1" x14ac:dyDescent="0.2">
      <c r="E1991" s="117" t="str">
        <f>IFERROR(_xlfn.RANK.EQ(D1991,$D$18:$D$10002,0)+COUNTIF($D$18:D1991,D1991)-1,"")</f>
        <v/>
      </c>
    </row>
    <row r="1992" spans="5:5" ht="14.25" customHeight="1" x14ac:dyDescent="0.2">
      <c r="E1992" s="117" t="str">
        <f>IFERROR(_xlfn.RANK.EQ(D1992,$D$18:$D$10002,0)+COUNTIF($D$18:D1992,D1992)-1,"")</f>
        <v/>
      </c>
    </row>
    <row r="1993" spans="5:5" ht="14.25" customHeight="1" x14ac:dyDescent="0.2">
      <c r="E1993" s="117" t="str">
        <f>IFERROR(_xlfn.RANK.EQ(D1993,$D$18:$D$10002,0)+COUNTIF($D$18:D1993,D1993)-1,"")</f>
        <v/>
      </c>
    </row>
    <row r="1994" spans="5:5" ht="14.25" customHeight="1" x14ac:dyDescent="0.2">
      <c r="E1994" s="117" t="str">
        <f>IFERROR(_xlfn.RANK.EQ(D1994,$D$18:$D$10002,0)+COUNTIF($D$18:D1994,D1994)-1,"")</f>
        <v/>
      </c>
    </row>
    <row r="1995" spans="5:5" ht="14.25" customHeight="1" x14ac:dyDescent="0.2">
      <c r="E1995" s="117" t="str">
        <f>IFERROR(_xlfn.RANK.EQ(D1995,$D$18:$D$10002,0)+COUNTIF($D$18:D1995,D1995)-1,"")</f>
        <v/>
      </c>
    </row>
    <row r="1996" spans="5:5" ht="14.25" customHeight="1" x14ac:dyDescent="0.2">
      <c r="E1996" s="117" t="str">
        <f>IFERROR(_xlfn.RANK.EQ(D1996,$D$18:$D$10002,0)+COUNTIF($D$18:D1996,D1996)-1,"")</f>
        <v/>
      </c>
    </row>
    <row r="1997" spans="5:5" ht="14.25" customHeight="1" x14ac:dyDescent="0.2">
      <c r="E1997" s="117" t="str">
        <f>IFERROR(_xlfn.RANK.EQ(D1997,$D$18:$D$10002,0)+COUNTIF($D$18:D1997,D1997)-1,"")</f>
        <v/>
      </c>
    </row>
    <row r="1998" spans="5:5" ht="14.25" customHeight="1" x14ac:dyDescent="0.2">
      <c r="E1998" s="117" t="str">
        <f>IFERROR(_xlfn.RANK.EQ(D1998,$D$18:$D$10002,0)+COUNTIF($D$18:D1998,D1998)-1,"")</f>
        <v/>
      </c>
    </row>
    <row r="1999" spans="5:5" ht="14.25" customHeight="1" x14ac:dyDescent="0.2">
      <c r="E1999" s="117" t="str">
        <f>IFERROR(_xlfn.RANK.EQ(D1999,$D$18:$D$10002,0)+COUNTIF($D$18:D1999,D1999)-1,"")</f>
        <v/>
      </c>
    </row>
    <row r="2000" spans="5:5" ht="14.25" customHeight="1" x14ac:dyDescent="0.2">
      <c r="E2000" s="117" t="str">
        <f>IFERROR(_xlfn.RANK.EQ(D2000,$D$18:$D$10002,0)+COUNTIF($D$18:D2000,D2000)-1,"")</f>
        <v/>
      </c>
    </row>
    <row r="2001" spans="5:5" ht="14.25" customHeight="1" x14ac:dyDescent="0.2">
      <c r="E2001" s="117" t="str">
        <f>IFERROR(_xlfn.RANK.EQ(D2001,$D$18:$D$10002,0)+COUNTIF($D$18:D2001,D2001)-1,"")</f>
        <v/>
      </c>
    </row>
    <row r="2002" spans="5:5" ht="14.25" customHeight="1" x14ac:dyDescent="0.2">
      <c r="E2002" s="117" t="str">
        <f>IFERROR(_xlfn.RANK.EQ(D2002,$D$18:$D$10002,0)+COUNTIF($D$18:D2002,D2002)-1,"")</f>
        <v/>
      </c>
    </row>
    <row r="2003" spans="5:5" ht="14.25" customHeight="1" x14ac:dyDescent="0.2">
      <c r="E2003" s="117" t="str">
        <f>IFERROR(_xlfn.RANK.EQ(D2003,$D$18:$D$10002,0)+COUNTIF($D$18:D2003,D2003)-1,"")</f>
        <v/>
      </c>
    </row>
    <row r="2004" spans="5:5" ht="14.25" customHeight="1" x14ac:dyDescent="0.2">
      <c r="E2004" s="117" t="str">
        <f>IFERROR(_xlfn.RANK.EQ(D2004,$D$18:$D$10002,0)+COUNTIF($D$18:D2004,D2004)-1,"")</f>
        <v/>
      </c>
    </row>
    <row r="2005" spans="5:5" ht="14.25" customHeight="1" x14ac:dyDescent="0.2">
      <c r="E2005" s="117" t="str">
        <f>IFERROR(_xlfn.RANK.EQ(D2005,$D$18:$D$10002,0)+COUNTIF($D$18:D2005,D2005)-1,"")</f>
        <v/>
      </c>
    </row>
    <row r="2006" spans="5:5" ht="14.25" customHeight="1" x14ac:dyDescent="0.2">
      <c r="E2006" s="117" t="str">
        <f>IFERROR(_xlfn.RANK.EQ(D2006,$D$18:$D$10002,0)+COUNTIF($D$18:D2006,D2006)-1,"")</f>
        <v/>
      </c>
    </row>
    <row r="2007" spans="5:5" ht="14.25" customHeight="1" x14ac:dyDescent="0.2">
      <c r="E2007" s="117" t="str">
        <f>IFERROR(_xlfn.RANK.EQ(D2007,$D$18:$D$10002,0)+COUNTIF($D$18:D2007,D2007)-1,"")</f>
        <v/>
      </c>
    </row>
    <row r="2008" spans="5:5" ht="14.25" customHeight="1" x14ac:dyDescent="0.2">
      <c r="E2008" s="117" t="str">
        <f>IFERROR(_xlfn.RANK.EQ(D2008,$D$18:$D$10002,0)+COUNTIF($D$18:D2008,D2008)-1,"")</f>
        <v/>
      </c>
    </row>
    <row r="2009" spans="5:5" ht="14.25" customHeight="1" x14ac:dyDescent="0.2">
      <c r="E2009" s="117" t="str">
        <f>IFERROR(_xlfn.RANK.EQ(D2009,$D$18:$D$10002,0)+COUNTIF($D$18:D2009,D2009)-1,"")</f>
        <v/>
      </c>
    </row>
    <row r="2010" spans="5:5" ht="14.25" customHeight="1" x14ac:dyDescent="0.2">
      <c r="E2010" s="117" t="str">
        <f>IFERROR(_xlfn.RANK.EQ(D2010,$D$18:$D$10002,0)+COUNTIF($D$18:D2010,D2010)-1,"")</f>
        <v/>
      </c>
    </row>
    <row r="2011" spans="5:5" ht="14.25" customHeight="1" x14ac:dyDescent="0.2">
      <c r="E2011" s="117" t="str">
        <f>IFERROR(_xlfn.RANK.EQ(D2011,$D$18:$D$10002,0)+COUNTIF($D$18:D2011,D2011)-1,"")</f>
        <v/>
      </c>
    </row>
    <row r="2012" spans="5:5" ht="14.25" customHeight="1" x14ac:dyDescent="0.2">
      <c r="E2012" s="117" t="str">
        <f>IFERROR(_xlfn.RANK.EQ(D2012,$D$18:$D$10002,0)+COUNTIF($D$18:D2012,D2012)-1,"")</f>
        <v/>
      </c>
    </row>
    <row r="2013" spans="5:5" ht="14.25" customHeight="1" x14ac:dyDescent="0.2">
      <c r="E2013" s="117" t="str">
        <f>IFERROR(_xlfn.RANK.EQ(D2013,$D$18:$D$10002,0)+COUNTIF($D$18:D2013,D2013)-1,"")</f>
        <v/>
      </c>
    </row>
    <row r="2014" spans="5:5" ht="14.25" customHeight="1" x14ac:dyDescent="0.2">
      <c r="E2014" s="117" t="str">
        <f>IFERROR(_xlfn.RANK.EQ(D2014,$D$18:$D$10002,0)+COUNTIF($D$18:D2014,D2014)-1,"")</f>
        <v/>
      </c>
    </row>
    <row r="2015" spans="5:5" ht="14.25" customHeight="1" x14ac:dyDescent="0.2">
      <c r="E2015" s="117" t="str">
        <f>IFERROR(_xlfn.RANK.EQ(D2015,$D$18:$D$10002,0)+COUNTIF($D$18:D2015,D2015)-1,"")</f>
        <v/>
      </c>
    </row>
    <row r="2016" spans="5:5" ht="14.25" customHeight="1" x14ac:dyDescent="0.2">
      <c r="E2016" s="117" t="str">
        <f>IFERROR(_xlfn.RANK.EQ(D2016,$D$18:$D$10002,0)+COUNTIF($D$18:D2016,D2016)-1,"")</f>
        <v/>
      </c>
    </row>
    <row r="2017" spans="5:5" ht="14.25" customHeight="1" x14ac:dyDescent="0.2">
      <c r="E2017" s="117" t="str">
        <f>IFERROR(_xlfn.RANK.EQ(D2017,$D$18:$D$10002,0)+COUNTIF($D$18:D2017,D2017)-1,"")</f>
        <v/>
      </c>
    </row>
    <row r="2018" spans="5:5" ht="14.25" customHeight="1" x14ac:dyDescent="0.2">
      <c r="E2018" s="117" t="str">
        <f>IFERROR(_xlfn.RANK.EQ(D2018,$D$18:$D$10002,0)+COUNTIF($D$18:D2018,D2018)-1,"")</f>
        <v/>
      </c>
    </row>
    <row r="2019" spans="5:5" ht="14.25" customHeight="1" x14ac:dyDescent="0.2">
      <c r="E2019" s="117" t="str">
        <f>IFERROR(_xlfn.RANK.EQ(D2019,$D$18:$D$10002,0)+COUNTIF($D$18:D2019,D2019)-1,"")</f>
        <v/>
      </c>
    </row>
    <row r="2020" spans="5:5" ht="14.25" customHeight="1" x14ac:dyDescent="0.2">
      <c r="E2020" s="117" t="str">
        <f>IFERROR(_xlfn.RANK.EQ(D2020,$D$18:$D$10002,0)+COUNTIF($D$18:D2020,D2020)-1,"")</f>
        <v/>
      </c>
    </row>
    <row r="2021" spans="5:5" ht="14.25" customHeight="1" x14ac:dyDescent="0.2">
      <c r="E2021" s="117" t="str">
        <f>IFERROR(_xlfn.RANK.EQ(D2021,$D$18:$D$10002,0)+COUNTIF($D$18:D2021,D2021)-1,"")</f>
        <v/>
      </c>
    </row>
    <row r="2022" spans="5:5" ht="14.25" customHeight="1" x14ac:dyDescent="0.2">
      <c r="E2022" s="117" t="str">
        <f>IFERROR(_xlfn.RANK.EQ(D2022,$D$18:$D$10002,0)+COUNTIF($D$18:D2022,D2022)-1,"")</f>
        <v/>
      </c>
    </row>
    <row r="2023" spans="5:5" ht="14.25" customHeight="1" x14ac:dyDescent="0.2">
      <c r="E2023" s="117" t="str">
        <f>IFERROR(_xlfn.RANK.EQ(D2023,$D$18:$D$10002,0)+COUNTIF($D$18:D2023,D2023)-1,"")</f>
        <v/>
      </c>
    </row>
    <row r="2024" spans="5:5" ht="14.25" customHeight="1" x14ac:dyDescent="0.2">
      <c r="E2024" s="117" t="str">
        <f>IFERROR(_xlfn.RANK.EQ(D2024,$D$18:$D$10002,0)+COUNTIF($D$18:D2024,D2024)-1,"")</f>
        <v/>
      </c>
    </row>
    <row r="2025" spans="5:5" ht="14.25" customHeight="1" x14ac:dyDescent="0.2">
      <c r="E2025" s="117" t="str">
        <f>IFERROR(_xlfn.RANK.EQ(D2025,$D$18:$D$10002,0)+COUNTIF($D$18:D2025,D2025)-1,"")</f>
        <v/>
      </c>
    </row>
    <row r="2026" spans="5:5" ht="14.25" customHeight="1" x14ac:dyDescent="0.2">
      <c r="E2026" s="117" t="str">
        <f>IFERROR(_xlfn.RANK.EQ(D2026,$D$18:$D$10002,0)+COUNTIF($D$18:D2026,D2026)-1,"")</f>
        <v/>
      </c>
    </row>
    <row r="2027" spans="5:5" ht="14.25" customHeight="1" x14ac:dyDescent="0.2">
      <c r="E2027" s="117" t="str">
        <f>IFERROR(_xlfn.RANK.EQ(D2027,$D$18:$D$10002,0)+COUNTIF($D$18:D2027,D2027)-1,"")</f>
        <v/>
      </c>
    </row>
    <row r="2028" spans="5:5" ht="14.25" customHeight="1" x14ac:dyDescent="0.2">
      <c r="E2028" s="117" t="str">
        <f>IFERROR(_xlfn.RANK.EQ(D2028,$D$18:$D$10002,0)+COUNTIF($D$18:D2028,D2028)-1,"")</f>
        <v/>
      </c>
    </row>
    <row r="2029" spans="5:5" ht="14.25" customHeight="1" x14ac:dyDescent="0.2">
      <c r="E2029" s="117" t="str">
        <f>IFERROR(_xlfn.RANK.EQ(D2029,$D$18:$D$10002,0)+COUNTIF($D$18:D2029,D2029)-1,"")</f>
        <v/>
      </c>
    </row>
    <row r="2030" spans="5:5" ht="14.25" customHeight="1" x14ac:dyDescent="0.2">
      <c r="E2030" s="117" t="str">
        <f>IFERROR(_xlfn.RANK.EQ(D2030,$D$18:$D$10002,0)+COUNTIF($D$18:D2030,D2030)-1,"")</f>
        <v/>
      </c>
    </row>
    <row r="2031" spans="5:5" ht="14.25" customHeight="1" x14ac:dyDescent="0.2">
      <c r="E2031" s="117" t="str">
        <f>IFERROR(_xlfn.RANK.EQ(D2031,$D$18:$D$10002,0)+COUNTIF($D$18:D2031,D2031)-1,"")</f>
        <v/>
      </c>
    </row>
    <row r="2032" spans="5:5" ht="14.25" customHeight="1" x14ac:dyDescent="0.2">
      <c r="E2032" s="117" t="str">
        <f>IFERROR(_xlfn.RANK.EQ(D2032,$D$18:$D$10002,0)+COUNTIF($D$18:D2032,D2032)-1,"")</f>
        <v/>
      </c>
    </row>
    <row r="2033" spans="5:5" ht="14.25" customHeight="1" x14ac:dyDescent="0.2">
      <c r="E2033" s="117" t="str">
        <f>IFERROR(_xlfn.RANK.EQ(D2033,$D$18:$D$10002,0)+COUNTIF($D$18:D2033,D2033)-1,"")</f>
        <v/>
      </c>
    </row>
    <row r="2034" spans="5:5" ht="14.25" customHeight="1" x14ac:dyDescent="0.2">
      <c r="E2034" s="117" t="str">
        <f>IFERROR(_xlfn.RANK.EQ(D2034,$D$18:$D$10002,0)+COUNTIF($D$18:D2034,D2034)-1,"")</f>
        <v/>
      </c>
    </row>
    <row r="2035" spans="5:5" ht="14.25" customHeight="1" x14ac:dyDescent="0.2">
      <c r="E2035" s="117" t="str">
        <f>IFERROR(_xlfn.RANK.EQ(D2035,$D$18:$D$10002,0)+COUNTIF($D$18:D2035,D2035)-1,"")</f>
        <v/>
      </c>
    </row>
    <row r="2036" spans="5:5" ht="14.25" customHeight="1" x14ac:dyDescent="0.2">
      <c r="E2036" s="117" t="str">
        <f>IFERROR(_xlfn.RANK.EQ(D2036,$D$18:$D$10002,0)+COUNTIF($D$18:D2036,D2036)-1,"")</f>
        <v/>
      </c>
    </row>
    <row r="2037" spans="5:5" ht="14.25" customHeight="1" x14ac:dyDescent="0.2">
      <c r="E2037" s="117" t="str">
        <f>IFERROR(_xlfn.RANK.EQ(D2037,$D$18:$D$10002,0)+COUNTIF($D$18:D2037,D2037)-1,"")</f>
        <v/>
      </c>
    </row>
    <row r="2038" spans="5:5" ht="14.25" customHeight="1" x14ac:dyDescent="0.2">
      <c r="E2038" s="117" t="str">
        <f>IFERROR(_xlfn.RANK.EQ(D2038,$D$18:$D$10002,0)+COUNTIF($D$18:D2038,D2038)-1,"")</f>
        <v/>
      </c>
    </row>
    <row r="2039" spans="5:5" ht="14.25" customHeight="1" x14ac:dyDescent="0.2">
      <c r="E2039" s="117" t="str">
        <f>IFERROR(_xlfn.RANK.EQ(D2039,$D$18:$D$10002,0)+COUNTIF($D$18:D2039,D2039)-1,"")</f>
        <v/>
      </c>
    </row>
    <row r="2040" spans="5:5" ht="14.25" customHeight="1" x14ac:dyDescent="0.2">
      <c r="E2040" s="117" t="str">
        <f>IFERROR(_xlfn.RANK.EQ(D2040,$D$18:$D$10002,0)+COUNTIF($D$18:D2040,D2040)-1,"")</f>
        <v/>
      </c>
    </row>
    <row r="2041" spans="5:5" ht="14.25" customHeight="1" x14ac:dyDescent="0.2">
      <c r="E2041" s="117" t="str">
        <f>IFERROR(_xlfn.RANK.EQ(D2041,$D$18:$D$10002,0)+COUNTIF($D$18:D2041,D2041)-1,"")</f>
        <v/>
      </c>
    </row>
    <row r="2042" spans="5:5" ht="14.25" customHeight="1" x14ac:dyDescent="0.2">
      <c r="E2042" s="117" t="str">
        <f>IFERROR(_xlfn.RANK.EQ(D2042,$D$18:$D$10002,0)+COUNTIF($D$18:D2042,D2042)-1,"")</f>
        <v/>
      </c>
    </row>
    <row r="2043" spans="5:5" ht="14.25" customHeight="1" x14ac:dyDescent="0.2">
      <c r="E2043" s="117" t="str">
        <f>IFERROR(_xlfn.RANK.EQ(D2043,$D$18:$D$10002,0)+COUNTIF($D$18:D2043,D2043)-1,"")</f>
        <v/>
      </c>
    </row>
    <row r="2044" spans="5:5" ht="14.25" customHeight="1" x14ac:dyDescent="0.2">
      <c r="E2044" s="117" t="str">
        <f>IFERROR(_xlfn.RANK.EQ(D2044,$D$18:$D$10002,0)+COUNTIF($D$18:D2044,D2044)-1,"")</f>
        <v/>
      </c>
    </row>
    <row r="2045" spans="5:5" ht="14.25" customHeight="1" x14ac:dyDescent="0.2">
      <c r="E2045" s="117" t="str">
        <f>IFERROR(_xlfn.RANK.EQ(D2045,$D$18:$D$10002,0)+COUNTIF($D$18:D2045,D2045)-1,"")</f>
        <v/>
      </c>
    </row>
    <row r="2046" spans="5:5" ht="14.25" customHeight="1" x14ac:dyDescent="0.2">
      <c r="E2046" s="117" t="str">
        <f>IFERROR(_xlfn.RANK.EQ(D2046,$D$18:$D$10002,0)+COUNTIF($D$18:D2046,D2046)-1,"")</f>
        <v/>
      </c>
    </row>
    <row r="2047" spans="5:5" ht="14.25" customHeight="1" x14ac:dyDescent="0.2">
      <c r="E2047" s="117" t="str">
        <f>IFERROR(_xlfn.RANK.EQ(D2047,$D$18:$D$10002,0)+COUNTIF($D$18:D2047,D2047)-1,"")</f>
        <v/>
      </c>
    </row>
    <row r="2048" spans="5:5" ht="14.25" customHeight="1" x14ac:dyDescent="0.2">
      <c r="E2048" s="117" t="str">
        <f>IFERROR(_xlfn.RANK.EQ(D2048,$D$18:$D$10002,0)+COUNTIF($D$18:D2048,D2048)-1,"")</f>
        <v/>
      </c>
    </row>
    <row r="2049" spans="5:5" ht="14.25" customHeight="1" x14ac:dyDescent="0.2">
      <c r="E2049" s="117" t="str">
        <f>IFERROR(_xlfn.RANK.EQ(D2049,$D$18:$D$10002,0)+COUNTIF($D$18:D2049,D2049)-1,"")</f>
        <v/>
      </c>
    </row>
    <row r="2050" spans="5:5" ht="14.25" customHeight="1" x14ac:dyDescent="0.2">
      <c r="E2050" s="117" t="str">
        <f>IFERROR(_xlfn.RANK.EQ(D2050,$D$18:$D$10002,0)+COUNTIF($D$18:D2050,D2050)-1,"")</f>
        <v/>
      </c>
    </row>
    <row r="2051" spans="5:5" ht="14.25" customHeight="1" x14ac:dyDescent="0.2">
      <c r="E2051" s="117" t="str">
        <f>IFERROR(_xlfn.RANK.EQ(D2051,$D$18:$D$10002,0)+COUNTIF($D$18:D2051,D2051)-1,"")</f>
        <v/>
      </c>
    </row>
    <row r="2052" spans="5:5" ht="14.25" customHeight="1" x14ac:dyDescent="0.2">
      <c r="E2052" s="117" t="str">
        <f>IFERROR(_xlfn.RANK.EQ(D2052,$D$18:$D$10002,0)+COUNTIF($D$18:D2052,D2052)-1,"")</f>
        <v/>
      </c>
    </row>
    <row r="2053" spans="5:5" ht="14.25" customHeight="1" x14ac:dyDescent="0.2">
      <c r="E2053" s="117" t="str">
        <f>IFERROR(_xlfn.RANK.EQ(D2053,$D$18:$D$10002,0)+COUNTIF($D$18:D2053,D2053)-1,"")</f>
        <v/>
      </c>
    </row>
    <row r="2054" spans="5:5" ht="14.25" customHeight="1" x14ac:dyDescent="0.2">
      <c r="E2054" s="117" t="str">
        <f>IFERROR(_xlfn.RANK.EQ(D2054,$D$18:$D$10002,0)+COUNTIF($D$18:D2054,D2054)-1,"")</f>
        <v/>
      </c>
    </row>
    <row r="2055" spans="5:5" ht="14.25" customHeight="1" x14ac:dyDescent="0.2">
      <c r="E2055" s="117" t="str">
        <f>IFERROR(_xlfn.RANK.EQ(D2055,$D$18:$D$10002,0)+COUNTIF($D$18:D2055,D2055)-1,"")</f>
        <v/>
      </c>
    </row>
    <row r="2056" spans="5:5" ht="14.25" customHeight="1" x14ac:dyDescent="0.2">
      <c r="E2056" s="117" t="str">
        <f>IFERROR(_xlfn.RANK.EQ(D2056,$D$18:$D$10002,0)+COUNTIF($D$18:D2056,D2056)-1,"")</f>
        <v/>
      </c>
    </row>
    <row r="2057" spans="5:5" ht="14.25" customHeight="1" x14ac:dyDescent="0.2">
      <c r="E2057" s="117" t="str">
        <f>IFERROR(_xlfn.RANK.EQ(D2057,$D$18:$D$10002,0)+COUNTIF($D$18:D2057,D2057)-1,"")</f>
        <v/>
      </c>
    </row>
    <row r="2058" spans="5:5" ht="14.25" customHeight="1" x14ac:dyDescent="0.2">
      <c r="E2058" s="117" t="str">
        <f>IFERROR(_xlfn.RANK.EQ(D2058,$D$18:$D$10002,0)+COUNTIF($D$18:D2058,D2058)-1,"")</f>
        <v/>
      </c>
    </row>
    <row r="2059" spans="5:5" ht="14.25" customHeight="1" x14ac:dyDescent="0.2">
      <c r="E2059" s="117" t="str">
        <f>IFERROR(_xlfn.RANK.EQ(D2059,$D$18:$D$10002,0)+COUNTIF($D$18:D2059,D2059)-1,"")</f>
        <v/>
      </c>
    </row>
    <row r="2060" spans="5:5" ht="14.25" customHeight="1" x14ac:dyDescent="0.2">
      <c r="E2060" s="117" t="str">
        <f>IFERROR(_xlfn.RANK.EQ(D2060,$D$18:$D$10002,0)+COUNTIF($D$18:D2060,D2060)-1,"")</f>
        <v/>
      </c>
    </row>
    <row r="2061" spans="5:5" ht="14.25" customHeight="1" x14ac:dyDescent="0.2">
      <c r="E2061" s="117" t="str">
        <f>IFERROR(_xlfn.RANK.EQ(D2061,$D$18:$D$10002,0)+COUNTIF($D$18:D2061,D2061)-1,"")</f>
        <v/>
      </c>
    </row>
    <row r="2062" spans="5:5" ht="14.25" customHeight="1" x14ac:dyDescent="0.2">
      <c r="E2062" s="117" t="str">
        <f>IFERROR(_xlfn.RANK.EQ(D2062,$D$18:$D$10002,0)+COUNTIF($D$18:D2062,D2062)-1,"")</f>
        <v/>
      </c>
    </row>
    <row r="2063" spans="5:5" ht="14.25" customHeight="1" x14ac:dyDescent="0.2">
      <c r="E2063" s="117" t="str">
        <f>IFERROR(_xlfn.RANK.EQ(D2063,$D$18:$D$10002,0)+COUNTIF($D$18:D2063,D2063)-1,"")</f>
        <v/>
      </c>
    </row>
    <row r="2064" spans="5:5" ht="14.25" customHeight="1" x14ac:dyDescent="0.2">
      <c r="E2064" s="117" t="str">
        <f>IFERROR(_xlfn.RANK.EQ(D2064,$D$18:$D$10002,0)+COUNTIF($D$18:D2064,D2064)-1,"")</f>
        <v/>
      </c>
    </row>
    <row r="2065" spans="5:5" ht="14.25" customHeight="1" x14ac:dyDescent="0.2">
      <c r="E2065" s="117" t="str">
        <f>IFERROR(_xlfn.RANK.EQ(D2065,$D$18:$D$10002,0)+COUNTIF($D$18:D2065,D2065)-1,"")</f>
        <v/>
      </c>
    </row>
    <row r="2066" spans="5:5" ht="14.25" customHeight="1" x14ac:dyDescent="0.2">
      <c r="E2066" s="117" t="str">
        <f>IFERROR(_xlfn.RANK.EQ(D2066,$D$18:$D$10002,0)+COUNTIF($D$18:D2066,D2066)-1,"")</f>
        <v/>
      </c>
    </row>
    <row r="2067" spans="5:5" ht="14.25" customHeight="1" x14ac:dyDescent="0.2">
      <c r="E2067" s="117" t="str">
        <f>IFERROR(_xlfn.RANK.EQ(D2067,$D$18:$D$10002,0)+COUNTIF($D$18:D2067,D2067)-1,"")</f>
        <v/>
      </c>
    </row>
    <row r="2068" spans="5:5" ht="14.25" customHeight="1" x14ac:dyDescent="0.2">
      <c r="E2068" s="117" t="str">
        <f>IFERROR(_xlfn.RANK.EQ(D2068,$D$18:$D$10002,0)+COUNTIF($D$18:D2068,D2068)-1,"")</f>
        <v/>
      </c>
    </row>
    <row r="2069" spans="5:5" ht="14.25" customHeight="1" x14ac:dyDescent="0.2">
      <c r="E2069" s="117" t="str">
        <f>IFERROR(_xlfn.RANK.EQ(D2069,$D$18:$D$10002,0)+COUNTIF($D$18:D2069,D2069)-1,"")</f>
        <v/>
      </c>
    </row>
    <row r="2070" spans="5:5" ht="14.25" customHeight="1" x14ac:dyDescent="0.2">
      <c r="E2070" s="117" t="str">
        <f>IFERROR(_xlfn.RANK.EQ(D2070,$D$18:$D$10002,0)+COUNTIF($D$18:D2070,D2070)-1,"")</f>
        <v/>
      </c>
    </row>
    <row r="2071" spans="5:5" ht="14.25" customHeight="1" x14ac:dyDescent="0.2">
      <c r="E2071" s="117" t="str">
        <f>IFERROR(_xlfn.RANK.EQ(D2071,$D$18:$D$10002,0)+COUNTIF($D$18:D2071,D2071)-1,"")</f>
        <v/>
      </c>
    </row>
    <row r="2072" spans="5:5" ht="14.25" customHeight="1" x14ac:dyDescent="0.2">
      <c r="E2072" s="117" t="str">
        <f>IFERROR(_xlfn.RANK.EQ(D2072,$D$18:$D$10002,0)+COUNTIF($D$18:D2072,D2072)-1,"")</f>
        <v/>
      </c>
    </row>
    <row r="2073" spans="5:5" ht="14.25" customHeight="1" x14ac:dyDescent="0.2">
      <c r="E2073" s="117" t="str">
        <f>IFERROR(_xlfn.RANK.EQ(D2073,$D$18:$D$10002,0)+COUNTIF($D$18:D2073,D2073)-1,"")</f>
        <v/>
      </c>
    </row>
    <row r="2074" spans="5:5" ht="14.25" customHeight="1" x14ac:dyDescent="0.2">
      <c r="E2074" s="117" t="str">
        <f>IFERROR(_xlfn.RANK.EQ(D2074,$D$18:$D$10002,0)+COUNTIF($D$18:D2074,D2074)-1,"")</f>
        <v/>
      </c>
    </row>
    <row r="2075" spans="5:5" ht="14.25" customHeight="1" x14ac:dyDescent="0.2">
      <c r="E2075" s="117" t="str">
        <f>IFERROR(_xlfn.RANK.EQ(D2075,$D$18:$D$10002,0)+COUNTIF($D$18:D2075,D2075)-1,"")</f>
        <v/>
      </c>
    </row>
    <row r="2076" spans="5:5" ht="14.25" customHeight="1" x14ac:dyDescent="0.2">
      <c r="E2076" s="117" t="str">
        <f>IFERROR(_xlfn.RANK.EQ(D2076,$D$18:$D$10002,0)+COUNTIF($D$18:D2076,D2076)-1,"")</f>
        <v/>
      </c>
    </row>
    <row r="2077" spans="5:5" ht="14.25" customHeight="1" x14ac:dyDescent="0.2">
      <c r="E2077" s="117" t="str">
        <f>IFERROR(_xlfn.RANK.EQ(D2077,$D$18:$D$10002,0)+COUNTIF($D$18:D2077,D2077)-1,"")</f>
        <v/>
      </c>
    </row>
    <row r="2078" spans="5:5" ht="14.25" customHeight="1" x14ac:dyDescent="0.2">
      <c r="E2078" s="117" t="str">
        <f>IFERROR(_xlfn.RANK.EQ(D2078,$D$18:$D$10002,0)+COUNTIF($D$18:D2078,D2078)-1,"")</f>
        <v/>
      </c>
    </row>
    <row r="2079" spans="5:5" ht="14.25" customHeight="1" x14ac:dyDescent="0.2">
      <c r="E2079" s="117" t="str">
        <f>IFERROR(_xlfn.RANK.EQ(D2079,$D$18:$D$10002,0)+COUNTIF($D$18:D2079,D2079)-1,"")</f>
        <v/>
      </c>
    </row>
    <row r="2080" spans="5:5" ht="14.25" customHeight="1" x14ac:dyDescent="0.2">
      <c r="E2080" s="117" t="str">
        <f>IFERROR(_xlfn.RANK.EQ(D2080,$D$18:$D$10002,0)+COUNTIF($D$18:D2080,D2080)-1,"")</f>
        <v/>
      </c>
    </row>
    <row r="2081" spans="5:5" ht="14.25" customHeight="1" x14ac:dyDescent="0.2">
      <c r="E2081" s="117" t="str">
        <f>IFERROR(_xlfn.RANK.EQ(D2081,$D$18:$D$10002,0)+COUNTIF($D$18:D2081,D2081)-1,"")</f>
        <v/>
      </c>
    </row>
    <row r="2082" spans="5:5" ht="14.25" customHeight="1" x14ac:dyDescent="0.2">
      <c r="E2082" s="117" t="str">
        <f>IFERROR(_xlfn.RANK.EQ(D2082,$D$18:$D$10002,0)+COUNTIF($D$18:D2082,D2082)-1,"")</f>
        <v/>
      </c>
    </row>
    <row r="2083" spans="5:5" ht="14.25" customHeight="1" x14ac:dyDescent="0.2">
      <c r="E2083" s="117" t="str">
        <f>IFERROR(_xlfn.RANK.EQ(D2083,$D$18:$D$10002,0)+COUNTIF($D$18:D2083,D2083)-1,"")</f>
        <v/>
      </c>
    </row>
    <row r="2084" spans="5:5" ht="14.25" customHeight="1" x14ac:dyDescent="0.2">
      <c r="E2084" s="117" t="str">
        <f>IFERROR(_xlfn.RANK.EQ(D2084,$D$18:$D$10002,0)+COUNTIF($D$18:D2084,D2084)-1,"")</f>
        <v/>
      </c>
    </row>
    <row r="2085" spans="5:5" ht="14.25" customHeight="1" x14ac:dyDescent="0.2">
      <c r="E2085" s="117" t="str">
        <f>IFERROR(_xlfn.RANK.EQ(D2085,$D$18:$D$10002,0)+COUNTIF($D$18:D2085,D2085)-1,"")</f>
        <v/>
      </c>
    </row>
    <row r="2086" spans="5:5" ht="14.25" customHeight="1" x14ac:dyDescent="0.2">
      <c r="E2086" s="117" t="str">
        <f>IFERROR(_xlfn.RANK.EQ(D2086,$D$18:$D$10002,0)+COUNTIF($D$18:D2086,D2086)-1,"")</f>
        <v/>
      </c>
    </row>
    <row r="2087" spans="5:5" ht="14.25" customHeight="1" x14ac:dyDescent="0.2">
      <c r="E2087" s="117" t="str">
        <f>IFERROR(_xlfn.RANK.EQ(D2087,$D$18:$D$10002,0)+COUNTIF($D$18:D2087,D2087)-1,"")</f>
        <v/>
      </c>
    </row>
    <row r="2088" spans="5:5" ht="14.25" customHeight="1" x14ac:dyDescent="0.2">
      <c r="E2088" s="117" t="str">
        <f>IFERROR(_xlfn.RANK.EQ(D2088,$D$18:$D$10002,0)+COUNTIF($D$18:D2088,D2088)-1,"")</f>
        <v/>
      </c>
    </row>
    <row r="2089" spans="5:5" ht="14.25" customHeight="1" x14ac:dyDescent="0.2">
      <c r="E2089" s="117" t="str">
        <f>IFERROR(_xlfn.RANK.EQ(D2089,$D$18:$D$10002,0)+COUNTIF($D$18:D2089,D2089)-1,"")</f>
        <v/>
      </c>
    </row>
    <row r="2090" spans="5:5" ht="14.25" customHeight="1" x14ac:dyDescent="0.2">
      <c r="E2090" s="117" t="str">
        <f>IFERROR(_xlfn.RANK.EQ(D2090,$D$18:$D$10002,0)+COUNTIF($D$18:D2090,D2090)-1,"")</f>
        <v/>
      </c>
    </row>
    <row r="2091" spans="5:5" ht="14.25" customHeight="1" x14ac:dyDescent="0.2">
      <c r="E2091" s="117" t="str">
        <f>IFERROR(_xlfn.RANK.EQ(D2091,$D$18:$D$10002,0)+COUNTIF($D$18:D2091,D2091)-1,"")</f>
        <v/>
      </c>
    </row>
    <row r="2092" spans="5:5" ht="14.25" customHeight="1" x14ac:dyDescent="0.2">
      <c r="E2092" s="117" t="str">
        <f>IFERROR(_xlfn.RANK.EQ(D2092,$D$18:$D$10002,0)+COUNTIF($D$18:D2092,D2092)-1,"")</f>
        <v/>
      </c>
    </row>
    <row r="2093" spans="5:5" ht="14.25" customHeight="1" x14ac:dyDescent="0.2">
      <c r="E2093" s="117" t="str">
        <f>IFERROR(_xlfn.RANK.EQ(D2093,$D$18:$D$10002,0)+COUNTIF($D$18:D2093,D2093)-1,"")</f>
        <v/>
      </c>
    </row>
    <row r="2094" spans="5:5" ht="14.25" customHeight="1" x14ac:dyDescent="0.2">
      <c r="E2094" s="117" t="str">
        <f>IFERROR(_xlfn.RANK.EQ(D2094,$D$18:$D$10002,0)+COUNTIF($D$18:D2094,D2094)-1,"")</f>
        <v/>
      </c>
    </row>
    <row r="2095" spans="5:5" ht="14.25" customHeight="1" x14ac:dyDescent="0.2">
      <c r="E2095" s="117" t="str">
        <f>IFERROR(_xlfn.RANK.EQ(D2095,$D$18:$D$10002,0)+COUNTIF($D$18:D2095,D2095)-1,"")</f>
        <v/>
      </c>
    </row>
    <row r="2096" spans="5:5" ht="14.25" customHeight="1" x14ac:dyDescent="0.2">
      <c r="E2096" s="117" t="str">
        <f>IFERROR(_xlfn.RANK.EQ(D2096,$D$18:$D$10002,0)+COUNTIF($D$18:D2096,D2096)-1,"")</f>
        <v/>
      </c>
    </row>
    <row r="2097" spans="5:5" ht="14.25" customHeight="1" x14ac:dyDescent="0.2">
      <c r="E2097" s="117" t="str">
        <f>IFERROR(_xlfn.RANK.EQ(D2097,$D$18:$D$10002,0)+COUNTIF($D$18:D2097,D2097)-1,"")</f>
        <v/>
      </c>
    </row>
    <row r="2098" spans="5:5" ht="14.25" customHeight="1" x14ac:dyDescent="0.2">
      <c r="E2098" s="117" t="str">
        <f>IFERROR(_xlfn.RANK.EQ(D2098,$D$18:$D$10002,0)+COUNTIF($D$18:D2098,D2098)-1,"")</f>
        <v/>
      </c>
    </row>
    <row r="2099" spans="5:5" ht="14.25" customHeight="1" x14ac:dyDescent="0.2">
      <c r="E2099" s="117" t="str">
        <f>IFERROR(_xlfn.RANK.EQ(D2099,$D$18:$D$10002,0)+COUNTIF($D$18:D2099,D2099)-1,"")</f>
        <v/>
      </c>
    </row>
    <row r="2100" spans="5:5" ht="14.25" customHeight="1" x14ac:dyDescent="0.2">
      <c r="E2100" s="117" t="str">
        <f>IFERROR(_xlfn.RANK.EQ(D2100,$D$18:$D$10002,0)+COUNTIF($D$18:D2100,D2100)-1,"")</f>
        <v/>
      </c>
    </row>
    <row r="2101" spans="5:5" ht="14.25" customHeight="1" x14ac:dyDescent="0.2">
      <c r="E2101" s="117" t="str">
        <f>IFERROR(_xlfn.RANK.EQ(D2101,$D$18:$D$10002,0)+COUNTIF($D$18:D2101,D2101)-1,"")</f>
        <v/>
      </c>
    </row>
    <row r="2102" spans="5:5" ht="14.25" customHeight="1" x14ac:dyDescent="0.2">
      <c r="E2102" s="117" t="str">
        <f>IFERROR(_xlfn.RANK.EQ(D2102,$D$18:$D$10002,0)+COUNTIF($D$18:D2102,D2102)-1,"")</f>
        <v/>
      </c>
    </row>
    <row r="2103" spans="5:5" ht="14.25" customHeight="1" x14ac:dyDescent="0.2">
      <c r="E2103" s="117" t="str">
        <f>IFERROR(_xlfn.RANK.EQ(D2103,$D$18:$D$10002,0)+COUNTIF($D$18:D2103,D2103)-1,"")</f>
        <v/>
      </c>
    </row>
    <row r="2104" spans="5:5" ht="14.25" customHeight="1" x14ac:dyDescent="0.2">
      <c r="E2104" s="117" t="str">
        <f>IFERROR(_xlfn.RANK.EQ(D2104,$D$18:$D$10002,0)+COUNTIF($D$18:D2104,D2104)-1,"")</f>
        <v/>
      </c>
    </row>
    <row r="2105" spans="5:5" ht="14.25" customHeight="1" x14ac:dyDescent="0.2">
      <c r="E2105" s="117" t="str">
        <f>IFERROR(_xlfn.RANK.EQ(D2105,$D$18:$D$10002,0)+COUNTIF($D$18:D2105,D2105)-1,"")</f>
        <v/>
      </c>
    </row>
    <row r="2106" spans="5:5" ht="14.25" customHeight="1" x14ac:dyDescent="0.2">
      <c r="E2106" s="117" t="str">
        <f>IFERROR(_xlfn.RANK.EQ(D2106,$D$18:$D$10002,0)+COUNTIF($D$18:D2106,D2106)-1,"")</f>
        <v/>
      </c>
    </row>
    <row r="2107" spans="5:5" ht="14.25" customHeight="1" x14ac:dyDescent="0.2">
      <c r="E2107" s="117" t="str">
        <f>IFERROR(_xlfn.RANK.EQ(D2107,$D$18:$D$10002,0)+COUNTIF($D$18:D2107,D2107)-1,"")</f>
        <v/>
      </c>
    </row>
    <row r="2108" spans="5:5" ht="14.25" customHeight="1" x14ac:dyDescent="0.2">
      <c r="E2108" s="117" t="str">
        <f>IFERROR(_xlfn.RANK.EQ(D2108,$D$18:$D$10002,0)+COUNTIF($D$18:D2108,D2108)-1,"")</f>
        <v/>
      </c>
    </row>
    <row r="2109" spans="5:5" ht="14.25" customHeight="1" x14ac:dyDescent="0.2">
      <c r="E2109" s="117" t="str">
        <f>IFERROR(_xlfn.RANK.EQ(D2109,$D$18:$D$10002,0)+COUNTIF($D$18:D2109,D2109)-1,"")</f>
        <v/>
      </c>
    </row>
    <row r="2110" spans="5:5" ht="14.25" customHeight="1" x14ac:dyDescent="0.2">
      <c r="E2110" s="117" t="str">
        <f>IFERROR(_xlfn.RANK.EQ(D2110,$D$18:$D$10002,0)+COUNTIF($D$18:D2110,D2110)-1,"")</f>
        <v/>
      </c>
    </row>
    <row r="2111" spans="5:5" ht="14.25" customHeight="1" x14ac:dyDescent="0.2">
      <c r="E2111" s="117" t="str">
        <f>IFERROR(_xlfn.RANK.EQ(D2111,$D$18:$D$10002,0)+COUNTIF($D$18:D2111,D2111)-1,"")</f>
        <v/>
      </c>
    </row>
    <row r="2112" spans="5:5" ht="14.25" customHeight="1" x14ac:dyDescent="0.2">
      <c r="E2112" s="117" t="str">
        <f>IFERROR(_xlfn.RANK.EQ(D2112,$D$18:$D$10002,0)+COUNTIF($D$18:D2112,D2112)-1,"")</f>
        <v/>
      </c>
    </row>
    <row r="2113" spans="5:5" ht="14.25" customHeight="1" x14ac:dyDescent="0.2">
      <c r="E2113" s="117" t="str">
        <f>IFERROR(_xlfn.RANK.EQ(D2113,$D$18:$D$10002,0)+COUNTIF($D$18:D2113,D2113)-1,"")</f>
        <v/>
      </c>
    </row>
    <row r="2114" spans="5:5" ht="14.25" customHeight="1" x14ac:dyDescent="0.2">
      <c r="E2114" s="117" t="str">
        <f>IFERROR(_xlfn.RANK.EQ(D2114,$D$18:$D$10002,0)+COUNTIF($D$18:D2114,D2114)-1,"")</f>
        <v/>
      </c>
    </row>
    <row r="2115" spans="5:5" ht="14.25" customHeight="1" x14ac:dyDescent="0.2">
      <c r="E2115" s="117" t="str">
        <f>IFERROR(_xlfn.RANK.EQ(D2115,$D$18:$D$10002,0)+COUNTIF($D$18:D2115,D2115)-1,"")</f>
        <v/>
      </c>
    </row>
    <row r="2116" spans="5:5" ht="14.25" customHeight="1" x14ac:dyDescent="0.2">
      <c r="E2116" s="117" t="str">
        <f>IFERROR(_xlfn.RANK.EQ(D2116,$D$18:$D$10002,0)+COUNTIF($D$18:D2116,D2116)-1,"")</f>
        <v/>
      </c>
    </row>
    <row r="2117" spans="5:5" ht="14.25" customHeight="1" x14ac:dyDescent="0.2">
      <c r="E2117" s="117" t="str">
        <f>IFERROR(_xlfn.RANK.EQ(D2117,$D$18:$D$10002,0)+COUNTIF($D$18:D2117,D2117)-1,"")</f>
        <v/>
      </c>
    </row>
    <row r="2118" spans="5:5" ht="14.25" customHeight="1" x14ac:dyDescent="0.2">
      <c r="E2118" s="117" t="str">
        <f>IFERROR(_xlfn.RANK.EQ(D2118,$D$18:$D$10002,0)+COUNTIF($D$18:D2118,D2118)-1,"")</f>
        <v/>
      </c>
    </row>
    <row r="2119" spans="5:5" ht="14.25" customHeight="1" x14ac:dyDescent="0.2">
      <c r="E2119" s="117" t="str">
        <f>IFERROR(_xlfn.RANK.EQ(D2119,$D$18:$D$10002,0)+COUNTIF($D$18:D2119,D2119)-1,"")</f>
        <v/>
      </c>
    </row>
    <row r="2120" spans="5:5" ht="14.25" customHeight="1" x14ac:dyDescent="0.2">
      <c r="E2120" s="117" t="str">
        <f>IFERROR(_xlfn.RANK.EQ(D2120,$D$18:$D$10002,0)+COUNTIF($D$18:D2120,D2120)-1,"")</f>
        <v/>
      </c>
    </row>
    <row r="2121" spans="5:5" ht="14.25" customHeight="1" x14ac:dyDescent="0.2">
      <c r="E2121" s="117" t="str">
        <f>IFERROR(_xlfn.RANK.EQ(D2121,$D$18:$D$10002,0)+COUNTIF($D$18:D2121,D2121)-1,"")</f>
        <v/>
      </c>
    </row>
    <row r="2122" spans="5:5" ht="14.25" customHeight="1" x14ac:dyDescent="0.2">
      <c r="E2122" s="117" t="str">
        <f>IFERROR(_xlfn.RANK.EQ(D2122,$D$18:$D$10002,0)+COUNTIF($D$18:D2122,D2122)-1,"")</f>
        <v/>
      </c>
    </row>
    <row r="2123" spans="5:5" ht="14.25" customHeight="1" x14ac:dyDescent="0.2">
      <c r="E2123" s="117" t="str">
        <f>IFERROR(_xlfn.RANK.EQ(D2123,$D$18:$D$10002,0)+COUNTIF($D$18:D2123,D2123)-1,"")</f>
        <v/>
      </c>
    </row>
    <row r="2124" spans="5:5" ht="14.25" customHeight="1" x14ac:dyDescent="0.2">
      <c r="E2124" s="117" t="str">
        <f>IFERROR(_xlfn.RANK.EQ(D2124,$D$18:$D$10002,0)+COUNTIF($D$18:D2124,D2124)-1,"")</f>
        <v/>
      </c>
    </row>
    <row r="2125" spans="5:5" ht="14.25" customHeight="1" x14ac:dyDescent="0.2">
      <c r="E2125" s="117" t="str">
        <f>IFERROR(_xlfn.RANK.EQ(D2125,$D$18:$D$10002,0)+COUNTIF($D$18:D2125,D2125)-1,"")</f>
        <v/>
      </c>
    </row>
    <row r="2126" spans="5:5" ht="14.25" customHeight="1" x14ac:dyDescent="0.2">
      <c r="E2126" s="117" t="str">
        <f>IFERROR(_xlfn.RANK.EQ(D2126,$D$18:$D$10002,0)+COUNTIF($D$18:D2126,D2126)-1,"")</f>
        <v/>
      </c>
    </row>
    <row r="2127" spans="5:5" ht="14.25" customHeight="1" x14ac:dyDescent="0.2">
      <c r="E2127" s="117" t="str">
        <f>IFERROR(_xlfn.RANK.EQ(D2127,$D$18:$D$10002,0)+COUNTIF($D$18:D2127,D2127)-1,"")</f>
        <v/>
      </c>
    </row>
    <row r="2128" spans="5:5" ht="14.25" customHeight="1" x14ac:dyDescent="0.2">
      <c r="E2128" s="117" t="str">
        <f>IFERROR(_xlfn.RANK.EQ(D2128,$D$18:$D$10002,0)+COUNTIF($D$18:D2128,D2128)-1,"")</f>
        <v/>
      </c>
    </row>
    <row r="2129" spans="5:5" ht="14.25" customHeight="1" x14ac:dyDescent="0.2">
      <c r="E2129" s="117" t="str">
        <f>IFERROR(_xlfn.RANK.EQ(D2129,$D$18:$D$10002,0)+COUNTIF($D$18:D2129,D2129)-1,"")</f>
        <v/>
      </c>
    </row>
    <row r="2130" spans="5:5" ht="14.25" customHeight="1" x14ac:dyDescent="0.2">
      <c r="E2130" s="117" t="str">
        <f>IFERROR(_xlfn.RANK.EQ(D2130,$D$18:$D$10002,0)+COUNTIF($D$18:D2130,D2130)-1,"")</f>
        <v/>
      </c>
    </row>
    <row r="2131" spans="5:5" ht="14.25" customHeight="1" x14ac:dyDescent="0.2">
      <c r="E2131" s="117" t="str">
        <f>IFERROR(_xlfn.RANK.EQ(D2131,$D$18:$D$10002,0)+COUNTIF($D$18:D2131,D2131)-1,"")</f>
        <v/>
      </c>
    </row>
    <row r="2132" spans="5:5" ht="14.25" customHeight="1" x14ac:dyDescent="0.2">
      <c r="E2132" s="117" t="str">
        <f>IFERROR(_xlfn.RANK.EQ(D2132,$D$18:$D$10002,0)+COUNTIF($D$18:D2132,D2132)-1,"")</f>
        <v/>
      </c>
    </row>
    <row r="2133" spans="5:5" ht="14.25" customHeight="1" x14ac:dyDescent="0.2">
      <c r="E2133" s="117" t="str">
        <f>IFERROR(_xlfn.RANK.EQ(D2133,$D$18:$D$10002,0)+COUNTIF($D$18:D2133,D2133)-1,"")</f>
        <v/>
      </c>
    </row>
    <row r="2134" spans="5:5" ht="14.25" customHeight="1" x14ac:dyDescent="0.2">
      <c r="E2134" s="117" t="str">
        <f>IFERROR(_xlfn.RANK.EQ(D2134,$D$18:$D$10002,0)+COUNTIF($D$18:D2134,D2134)-1,"")</f>
        <v/>
      </c>
    </row>
    <row r="2135" spans="5:5" ht="14.25" customHeight="1" x14ac:dyDescent="0.2">
      <c r="E2135" s="117" t="str">
        <f>IFERROR(_xlfn.RANK.EQ(D2135,$D$18:$D$10002,0)+COUNTIF($D$18:D2135,D2135)-1,"")</f>
        <v/>
      </c>
    </row>
    <row r="2136" spans="5:5" ht="14.25" customHeight="1" x14ac:dyDescent="0.2">
      <c r="E2136" s="117" t="str">
        <f>IFERROR(_xlfn.RANK.EQ(D2136,$D$18:$D$10002,0)+COUNTIF($D$18:D2136,D2136)-1,"")</f>
        <v/>
      </c>
    </row>
    <row r="2137" spans="5:5" ht="14.25" customHeight="1" x14ac:dyDescent="0.2">
      <c r="E2137" s="117" t="str">
        <f>IFERROR(_xlfn.RANK.EQ(D2137,$D$18:$D$10002,0)+COUNTIF($D$18:D2137,D2137)-1,"")</f>
        <v/>
      </c>
    </row>
    <row r="2138" spans="5:5" ht="14.25" customHeight="1" x14ac:dyDescent="0.2">
      <c r="E2138" s="117" t="str">
        <f>IFERROR(_xlfn.RANK.EQ(D2138,$D$18:$D$10002,0)+COUNTIF($D$18:D2138,D2138)-1,"")</f>
        <v/>
      </c>
    </row>
    <row r="2139" spans="5:5" ht="14.25" customHeight="1" x14ac:dyDescent="0.2">
      <c r="E2139" s="117" t="str">
        <f>IFERROR(_xlfn.RANK.EQ(D2139,$D$18:$D$10002,0)+COUNTIF($D$18:D2139,D2139)-1,"")</f>
        <v/>
      </c>
    </row>
    <row r="2140" spans="5:5" ht="14.25" customHeight="1" x14ac:dyDescent="0.2">
      <c r="E2140" s="117" t="str">
        <f>IFERROR(_xlfn.RANK.EQ(D2140,$D$18:$D$10002,0)+COUNTIF($D$18:D2140,D2140)-1,"")</f>
        <v/>
      </c>
    </row>
    <row r="2141" spans="5:5" ht="14.25" customHeight="1" x14ac:dyDescent="0.2">
      <c r="E2141" s="117" t="str">
        <f>IFERROR(_xlfn.RANK.EQ(D2141,$D$18:$D$10002,0)+COUNTIF($D$18:D2141,D2141)-1,"")</f>
        <v/>
      </c>
    </row>
    <row r="2142" spans="5:5" ht="14.25" customHeight="1" x14ac:dyDescent="0.2">
      <c r="E2142" s="117" t="str">
        <f>IFERROR(_xlfn.RANK.EQ(D2142,$D$18:$D$10002,0)+COUNTIF($D$18:D2142,D2142)-1,"")</f>
        <v/>
      </c>
    </row>
    <row r="2143" spans="5:5" ht="14.25" customHeight="1" x14ac:dyDescent="0.2">
      <c r="E2143" s="117" t="str">
        <f>IFERROR(_xlfn.RANK.EQ(D2143,$D$18:$D$10002,0)+COUNTIF($D$18:D2143,D2143)-1,"")</f>
        <v/>
      </c>
    </row>
    <row r="2144" spans="5:5" ht="14.25" customHeight="1" x14ac:dyDescent="0.2">
      <c r="E2144" s="117" t="str">
        <f>IFERROR(_xlfn.RANK.EQ(D2144,$D$18:$D$10002,0)+COUNTIF($D$18:D2144,D2144)-1,"")</f>
        <v/>
      </c>
    </row>
    <row r="2145" spans="5:5" ht="14.25" customHeight="1" x14ac:dyDescent="0.2">
      <c r="E2145" s="117" t="str">
        <f>IFERROR(_xlfn.RANK.EQ(D2145,$D$18:$D$10002,0)+COUNTIF($D$18:D2145,D2145)-1,"")</f>
        <v/>
      </c>
    </row>
    <row r="2146" spans="5:5" ht="14.25" customHeight="1" x14ac:dyDescent="0.2">
      <c r="E2146" s="117" t="str">
        <f>IFERROR(_xlfn.RANK.EQ(D2146,$D$18:$D$10002,0)+COUNTIF($D$18:D2146,D2146)-1,"")</f>
        <v/>
      </c>
    </row>
    <row r="2147" spans="5:5" ht="14.25" customHeight="1" x14ac:dyDescent="0.2">
      <c r="E2147" s="117" t="str">
        <f>IFERROR(_xlfn.RANK.EQ(D2147,$D$18:$D$10002,0)+COUNTIF($D$18:D2147,D2147)-1,"")</f>
        <v/>
      </c>
    </row>
    <row r="2148" spans="5:5" ht="14.25" customHeight="1" x14ac:dyDescent="0.2">
      <c r="E2148" s="117" t="str">
        <f>IFERROR(_xlfn.RANK.EQ(D2148,$D$18:$D$10002,0)+COUNTIF($D$18:D2148,D2148)-1,"")</f>
        <v/>
      </c>
    </row>
    <row r="2149" spans="5:5" ht="14.25" customHeight="1" x14ac:dyDescent="0.2">
      <c r="E2149" s="117" t="str">
        <f>IFERROR(_xlfn.RANK.EQ(D2149,$D$18:$D$10002,0)+COUNTIF($D$18:D2149,D2149)-1,"")</f>
        <v/>
      </c>
    </row>
    <row r="2150" spans="5:5" ht="14.25" customHeight="1" x14ac:dyDescent="0.2">
      <c r="E2150" s="117" t="str">
        <f>IFERROR(_xlfn.RANK.EQ(D2150,$D$18:$D$10002,0)+COUNTIF($D$18:D2150,D2150)-1,"")</f>
        <v/>
      </c>
    </row>
    <row r="2151" spans="5:5" ht="14.25" customHeight="1" x14ac:dyDescent="0.2">
      <c r="E2151" s="117" t="str">
        <f>IFERROR(_xlfn.RANK.EQ(D2151,$D$18:$D$10002,0)+COUNTIF($D$18:D2151,D2151)-1,"")</f>
        <v/>
      </c>
    </row>
    <row r="2152" spans="5:5" ht="14.25" customHeight="1" x14ac:dyDescent="0.2">
      <c r="E2152" s="117" t="str">
        <f>IFERROR(_xlfn.RANK.EQ(D2152,$D$18:$D$10002,0)+COUNTIF($D$18:D2152,D2152)-1,"")</f>
        <v/>
      </c>
    </row>
    <row r="2153" spans="5:5" ht="14.25" customHeight="1" x14ac:dyDescent="0.2">
      <c r="E2153" s="117" t="str">
        <f>IFERROR(_xlfn.RANK.EQ(D2153,$D$18:$D$10002,0)+COUNTIF($D$18:D2153,D2153)-1,"")</f>
        <v/>
      </c>
    </row>
    <row r="2154" spans="5:5" ht="14.25" customHeight="1" x14ac:dyDescent="0.2">
      <c r="E2154" s="117" t="str">
        <f>IFERROR(_xlfn.RANK.EQ(D2154,$D$18:$D$10002,0)+COUNTIF($D$18:D2154,D2154)-1,"")</f>
        <v/>
      </c>
    </row>
    <row r="2155" spans="5:5" ht="14.25" customHeight="1" x14ac:dyDescent="0.2">
      <c r="E2155" s="117" t="str">
        <f>IFERROR(_xlfn.RANK.EQ(D2155,$D$18:$D$10002,0)+COUNTIF($D$18:D2155,D2155)-1,"")</f>
        <v/>
      </c>
    </row>
    <row r="2156" spans="5:5" ht="14.25" customHeight="1" x14ac:dyDescent="0.2">
      <c r="E2156" s="117" t="str">
        <f>IFERROR(_xlfn.RANK.EQ(D2156,$D$18:$D$10002,0)+COUNTIF($D$18:D2156,D2156)-1,"")</f>
        <v/>
      </c>
    </row>
    <row r="2157" spans="5:5" ht="14.25" customHeight="1" x14ac:dyDescent="0.2">
      <c r="E2157" s="117" t="str">
        <f>IFERROR(_xlfn.RANK.EQ(D2157,$D$18:$D$10002,0)+COUNTIF($D$18:D2157,D2157)-1,"")</f>
        <v/>
      </c>
    </row>
    <row r="2158" spans="5:5" ht="14.25" customHeight="1" x14ac:dyDescent="0.2">
      <c r="E2158" s="117" t="str">
        <f>IFERROR(_xlfn.RANK.EQ(D2158,$D$18:$D$10002,0)+COUNTIF($D$18:D2158,D2158)-1,"")</f>
        <v/>
      </c>
    </row>
    <row r="2159" spans="5:5" ht="14.25" customHeight="1" x14ac:dyDescent="0.2">
      <c r="E2159" s="117" t="str">
        <f>IFERROR(_xlfn.RANK.EQ(D2159,$D$18:$D$10002,0)+COUNTIF($D$18:D2159,D2159)-1,"")</f>
        <v/>
      </c>
    </row>
    <row r="2160" spans="5:5" ht="14.25" customHeight="1" x14ac:dyDescent="0.2">
      <c r="E2160" s="117" t="str">
        <f>IFERROR(_xlfn.RANK.EQ(D2160,$D$18:$D$10002,0)+COUNTIF($D$18:D2160,D2160)-1,"")</f>
        <v/>
      </c>
    </row>
    <row r="2161" spans="5:5" ht="14.25" customHeight="1" x14ac:dyDescent="0.2">
      <c r="E2161" s="117" t="str">
        <f>IFERROR(_xlfn.RANK.EQ(D2161,$D$18:$D$10002,0)+COUNTIF($D$18:D2161,D2161)-1,"")</f>
        <v/>
      </c>
    </row>
    <row r="2162" spans="5:5" ht="14.25" customHeight="1" x14ac:dyDescent="0.2">
      <c r="E2162" s="117" t="str">
        <f>IFERROR(_xlfn.RANK.EQ(D2162,$D$18:$D$10002,0)+COUNTIF($D$18:D2162,D2162)-1,"")</f>
        <v/>
      </c>
    </row>
    <row r="2163" spans="5:5" ht="14.25" customHeight="1" x14ac:dyDescent="0.2">
      <c r="E2163" s="117" t="str">
        <f>IFERROR(_xlfn.RANK.EQ(D2163,$D$18:$D$10002,0)+COUNTIF($D$18:D2163,D2163)-1,"")</f>
        <v/>
      </c>
    </row>
    <row r="2164" spans="5:5" ht="14.25" customHeight="1" x14ac:dyDescent="0.2">
      <c r="E2164" s="117" t="str">
        <f>IFERROR(_xlfn.RANK.EQ(D2164,$D$18:$D$10002,0)+COUNTIF($D$18:D2164,D2164)-1,"")</f>
        <v/>
      </c>
    </row>
    <row r="2165" spans="5:5" ht="14.25" customHeight="1" x14ac:dyDescent="0.2">
      <c r="E2165" s="117" t="str">
        <f>IFERROR(_xlfn.RANK.EQ(D2165,$D$18:$D$10002,0)+COUNTIF($D$18:D2165,D2165)-1,"")</f>
        <v/>
      </c>
    </row>
    <row r="2166" spans="5:5" ht="14.25" customHeight="1" x14ac:dyDescent="0.2">
      <c r="E2166" s="117" t="str">
        <f>IFERROR(_xlfn.RANK.EQ(D2166,$D$18:$D$10002,0)+COUNTIF($D$18:D2166,D2166)-1,"")</f>
        <v/>
      </c>
    </row>
    <row r="2167" spans="5:5" ht="14.25" customHeight="1" x14ac:dyDescent="0.2">
      <c r="E2167" s="117" t="str">
        <f>IFERROR(_xlfn.RANK.EQ(D2167,$D$18:$D$10002,0)+COUNTIF($D$18:D2167,D2167)-1,"")</f>
        <v/>
      </c>
    </row>
    <row r="2168" spans="5:5" ht="14.25" customHeight="1" x14ac:dyDescent="0.2">
      <c r="E2168" s="117" t="str">
        <f>IFERROR(_xlfn.RANK.EQ(D2168,$D$18:$D$10002,0)+COUNTIF($D$18:D2168,D2168)-1,"")</f>
        <v/>
      </c>
    </row>
    <row r="2169" spans="5:5" ht="14.25" customHeight="1" x14ac:dyDescent="0.2">
      <c r="E2169" s="117" t="str">
        <f>IFERROR(_xlfn.RANK.EQ(D2169,$D$18:$D$10002,0)+COUNTIF($D$18:D2169,D2169)-1,"")</f>
        <v/>
      </c>
    </row>
    <row r="2170" spans="5:5" ht="14.25" customHeight="1" x14ac:dyDescent="0.2">
      <c r="E2170" s="117" t="str">
        <f>IFERROR(_xlfn.RANK.EQ(D2170,$D$18:$D$10002,0)+COUNTIF($D$18:D2170,D2170)-1,"")</f>
        <v/>
      </c>
    </row>
    <row r="2171" spans="5:5" ht="14.25" customHeight="1" x14ac:dyDescent="0.2">
      <c r="E2171" s="117" t="str">
        <f>IFERROR(_xlfn.RANK.EQ(D2171,$D$18:$D$10002,0)+COUNTIF($D$18:D2171,D2171)-1,"")</f>
        <v/>
      </c>
    </row>
    <row r="2172" spans="5:5" ht="14.25" customHeight="1" x14ac:dyDescent="0.2">
      <c r="E2172" s="117" t="str">
        <f>IFERROR(_xlfn.RANK.EQ(D2172,$D$18:$D$10002,0)+COUNTIF($D$18:D2172,D2172)-1,"")</f>
        <v/>
      </c>
    </row>
    <row r="2173" spans="5:5" ht="14.25" customHeight="1" x14ac:dyDescent="0.2">
      <c r="E2173" s="117" t="str">
        <f>IFERROR(_xlfn.RANK.EQ(D2173,$D$18:$D$10002,0)+COUNTIF($D$18:D2173,D2173)-1,"")</f>
        <v/>
      </c>
    </row>
    <row r="2174" spans="5:5" ht="14.25" customHeight="1" x14ac:dyDescent="0.2">
      <c r="E2174" s="117" t="str">
        <f>IFERROR(_xlfn.RANK.EQ(D2174,$D$18:$D$10002,0)+COUNTIF($D$18:D2174,D2174)-1,"")</f>
        <v/>
      </c>
    </row>
    <row r="2175" spans="5:5" ht="14.25" customHeight="1" x14ac:dyDescent="0.2">
      <c r="E2175" s="117" t="str">
        <f>IFERROR(_xlfn.RANK.EQ(D2175,$D$18:$D$10002,0)+COUNTIF($D$18:D2175,D2175)-1,"")</f>
        <v/>
      </c>
    </row>
    <row r="2176" spans="5:5" ht="14.25" customHeight="1" x14ac:dyDescent="0.2">
      <c r="E2176" s="117" t="str">
        <f>IFERROR(_xlfn.RANK.EQ(D2176,$D$18:$D$10002,0)+COUNTIF($D$18:D2176,D2176)-1,"")</f>
        <v/>
      </c>
    </row>
    <row r="2177" spans="5:5" ht="14.25" customHeight="1" x14ac:dyDescent="0.2">
      <c r="E2177" s="117" t="str">
        <f>IFERROR(_xlfn.RANK.EQ(D2177,$D$18:$D$10002,0)+COUNTIF($D$18:D2177,D2177)-1,"")</f>
        <v/>
      </c>
    </row>
    <row r="2178" spans="5:5" ht="14.25" customHeight="1" x14ac:dyDescent="0.2">
      <c r="E2178" s="117" t="str">
        <f>IFERROR(_xlfn.RANK.EQ(D2178,$D$18:$D$10002,0)+COUNTIF($D$18:D2178,D2178)-1,"")</f>
        <v/>
      </c>
    </row>
    <row r="2179" spans="5:5" ht="14.25" customHeight="1" x14ac:dyDescent="0.2">
      <c r="E2179" s="117" t="str">
        <f>IFERROR(_xlfn.RANK.EQ(D2179,$D$18:$D$10002,0)+COUNTIF($D$18:D2179,D2179)-1,"")</f>
        <v/>
      </c>
    </row>
    <row r="2180" spans="5:5" ht="14.25" customHeight="1" x14ac:dyDescent="0.2">
      <c r="E2180" s="117" t="str">
        <f>IFERROR(_xlfn.RANK.EQ(D2180,$D$18:$D$10002,0)+COUNTIF($D$18:D2180,D2180)-1,"")</f>
        <v/>
      </c>
    </row>
    <row r="2181" spans="5:5" ht="14.25" customHeight="1" x14ac:dyDescent="0.2">
      <c r="E2181" s="117" t="str">
        <f>IFERROR(_xlfn.RANK.EQ(D2181,$D$18:$D$10002,0)+COUNTIF($D$18:D2181,D2181)-1,"")</f>
        <v/>
      </c>
    </row>
    <row r="2182" spans="5:5" ht="14.25" customHeight="1" x14ac:dyDescent="0.2">
      <c r="E2182" s="117" t="str">
        <f>IFERROR(_xlfn.RANK.EQ(D2182,$D$18:$D$10002,0)+COUNTIF($D$18:D2182,D2182)-1,"")</f>
        <v/>
      </c>
    </row>
    <row r="2183" spans="5:5" ht="14.25" customHeight="1" x14ac:dyDescent="0.2">
      <c r="E2183" s="117" t="str">
        <f>IFERROR(_xlfn.RANK.EQ(D2183,$D$18:$D$10002,0)+COUNTIF($D$18:D2183,D2183)-1,"")</f>
        <v/>
      </c>
    </row>
    <row r="2184" spans="5:5" ht="14.25" customHeight="1" x14ac:dyDescent="0.2">
      <c r="E2184" s="117" t="str">
        <f>IFERROR(_xlfn.RANK.EQ(D2184,$D$18:$D$10002,0)+COUNTIF($D$18:D2184,D2184)-1,"")</f>
        <v/>
      </c>
    </row>
    <row r="2185" spans="5:5" ht="14.25" customHeight="1" x14ac:dyDescent="0.2">
      <c r="E2185" s="117" t="str">
        <f>IFERROR(_xlfn.RANK.EQ(D2185,$D$18:$D$10002,0)+COUNTIF($D$18:D2185,D2185)-1,"")</f>
        <v/>
      </c>
    </row>
    <row r="2186" spans="5:5" ht="14.25" customHeight="1" x14ac:dyDescent="0.2">
      <c r="E2186" s="117" t="str">
        <f>IFERROR(_xlfn.RANK.EQ(D2186,$D$18:$D$10002,0)+COUNTIF($D$18:D2186,D2186)-1,"")</f>
        <v/>
      </c>
    </row>
    <row r="2187" spans="5:5" ht="14.25" customHeight="1" x14ac:dyDescent="0.2">
      <c r="E2187" s="117" t="str">
        <f>IFERROR(_xlfn.RANK.EQ(D2187,$D$18:$D$10002,0)+COUNTIF($D$18:D2187,D2187)-1,"")</f>
        <v/>
      </c>
    </row>
    <row r="2188" spans="5:5" ht="14.25" customHeight="1" x14ac:dyDescent="0.2">
      <c r="E2188" s="117" t="str">
        <f>IFERROR(_xlfn.RANK.EQ(D2188,$D$18:$D$10002,0)+COUNTIF($D$18:D2188,D2188)-1,"")</f>
        <v/>
      </c>
    </row>
    <row r="2189" spans="5:5" ht="14.25" customHeight="1" x14ac:dyDescent="0.2">
      <c r="E2189" s="117" t="str">
        <f>IFERROR(_xlfn.RANK.EQ(D2189,$D$18:$D$10002,0)+COUNTIF($D$18:D2189,D2189)-1,"")</f>
        <v/>
      </c>
    </row>
    <row r="2190" spans="5:5" ht="14.25" customHeight="1" x14ac:dyDescent="0.2">
      <c r="E2190" s="117" t="str">
        <f>IFERROR(_xlfn.RANK.EQ(D2190,$D$18:$D$10002,0)+COUNTIF($D$18:D2190,D2190)-1,"")</f>
        <v/>
      </c>
    </row>
    <row r="2191" spans="5:5" ht="14.25" customHeight="1" x14ac:dyDescent="0.2">
      <c r="E2191" s="117" t="str">
        <f>IFERROR(_xlfn.RANK.EQ(D2191,$D$18:$D$10002,0)+COUNTIF($D$18:D2191,D2191)-1,"")</f>
        <v/>
      </c>
    </row>
    <row r="2192" spans="5:5" ht="14.25" customHeight="1" x14ac:dyDescent="0.2">
      <c r="E2192" s="117" t="str">
        <f>IFERROR(_xlfn.RANK.EQ(D2192,$D$18:$D$10002,0)+COUNTIF($D$18:D2192,D2192)-1,"")</f>
        <v/>
      </c>
    </row>
    <row r="2193" spans="5:5" ht="14.25" customHeight="1" x14ac:dyDescent="0.2">
      <c r="E2193" s="117" t="str">
        <f>IFERROR(_xlfn.RANK.EQ(D2193,$D$18:$D$10002,0)+COUNTIF($D$18:D2193,D2193)-1,"")</f>
        <v/>
      </c>
    </row>
    <row r="2194" spans="5:5" ht="14.25" customHeight="1" x14ac:dyDescent="0.2">
      <c r="E2194" s="117" t="str">
        <f>IFERROR(_xlfn.RANK.EQ(D2194,$D$18:$D$10002,0)+COUNTIF($D$18:D2194,D2194)-1,"")</f>
        <v/>
      </c>
    </row>
    <row r="2195" spans="5:5" ht="14.25" customHeight="1" x14ac:dyDescent="0.2">
      <c r="E2195" s="117" t="str">
        <f>IFERROR(_xlfn.RANK.EQ(D2195,$D$18:$D$10002,0)+COUNTIF($D$18:D2195,D2195)-1,"")</f>
        <v/>
      </c>
    </row>
    <row r="2196" spans="5:5" ht="14.25" customHeight="1" x14ac:dyDescent="0.2">
      <c r="E2196" s="117" t="str">
        <f>IFERROR(_xlfn.RANK.EQ(D2196,$D$18:$D$10002,0)+COUNTIF($D$18:D2196,D2196)-1,"")</f>
        <v/>
      </c>
    </row>
    <row r="2197" spans="5:5" ht="14.25" customHeight="1" x14ac:dyDescent="0.2">
      <c r="E2197" s="117" t="str">
        <f>IFERROR(_xlfn.RANK.EQ(D2197,$D$18:$D$10002,0)+COUNTIF($D$18:D2197,D2197)-1,"")</f>
        <v/>
      </c>
    </row>
    <row r="2198" spans="5:5" ht="14.25" customHeight="1" x14ac:dyDescent="0.2">
      <c r="E2198" s="117" t="str">
        <f>IFERROR(_xlfn.RANK.EQ(D2198,$D$18:$D$10002,0)+COUNTIF($D$18:D2198,D2198)-1,"")</f>
        <v/>
      </c>
    </row>
    <row r="2199" spans="5:5" ht="14.25" customHeight="1" x14ac:dyDescent="0.2">
      <c r="E2199" s="117" t="str">
        <f>IFERROR(_xlfn.RANK.EQ(D2199,$D$18:$D$10002,0)+COUNTIF($D$18:D2199,D2199)-1,"")</f>
        <v/>
      </c>
    </row>
    <row r="2200" spans="5:5" ht="14.25" customHeight="1" x14ac:dyDescent="0.2">
      <c r="E2200" s="117" t="str">
        <f>IFERROR(_xlfn.RANK.EQ(D2200,$D$18:$D$10002,0)+COUNTIF($D$18:D2200,D2200)-1,"")</f>
        <v/>
      </c>
    </row>
    <row r="2201" spans="5:5" ht="14.25" customHeight="1" x14ac:dyDescent="0.2">
      <c r="E2201" s="117" t="str">
        <f>IFERROR(_xlfn.RANK.EQ(D2201,$D$18:$D$10002,0)+COUNTIF($D$18:D2201,D2201)-1,"")</f>
        <v/>
      </c>
    </row>
    <row r="2202" spans="5:5" ht="14.25" customHeight="1" x14ac:dyDescent="0.2">
      <c r="E2202" s="117" t="str">
        <f>IFERROR(_xlfn.RANK.EQ(D2202,$D$18:$D$10002,0)+COUNTIF($D$18:D2202,D2202)-1,"")</f>
        <v/>
      </c>
    </row>
    <row r="2203" spans="5:5" ht="14.25" customHeight="1" x14ac:dyDescent="0.2">
      <c r="E2203" s="117" t="str">
        <f>IFERROR(_xlfn.RANK.EQ(D2203,$D$18:$D$10002,0)+COUNTIF($D$18:D2203,D2203)-1,"")</f>
        <v/>
      </c>
    </row>
    <row r="2204" spans="5:5" ht="14.25" customHeight="1" x14ac:dyDescent="0.2">
      <c r="E2204" s="117" t="str">
        <f>IFERROR(_xlfn.RANK.EQ(D2204,$D$18:$D$10002,0)+COUNTIF($D$18:D2204,D2204)-1,"")</f>
        <v/>
      </c>
    </row>
    <row r="2205" spans="5:5" ht="14.25" customHeight="1" x14ac:dyDescent="0.2">
      <c r="E2205" s="117" t="str">
        <f>IFERROR(_xlfn.RANK.EQ(D2205,$D$18:$D$10002,0)+COUNTIF($D$18:D2205,D2205)-1,"")</f>
        <v/>
      </c>
    </row>
    <row r="2206" spans="5:5" ht="14.25" customHeight="1" x14ac:dyDescent="0.2">
      <c r="E2206" s="117" t="str">
        <f>IFERROR(_xlfn.RANK.EQ(D2206,$D$18:$D$10002,0)+COUNTIF($D$18:D2206,D2206)-1,"")</f>
        <v/>
      </c>
    </row>
    <row r="2207" spans="5:5" ht="14.25" customHeight="1" x14ac:dyDescent="0.2">
      <c r="E2207" s="117" t="str">
        <f>IFERROR(_xlfn.RANK.EQ(D2207,$D$18:$D$10002,0)+COUNTIF($D$18:D2207,D2207)-1,"")</f>
        <v/>
      </c>
    </row>
    <row r="2208" spans="5:5" ht="14.25" customHeight="1" x14ac:dyDescent="0.2">
      <c r="E2208" s="117" t="str">
        <f>IFERROR(_xlfn.RANK.EQ(D2208,$D$18:$D$10002,0)+COUNTIF($D$18:D2208,D2208)-1,"")</f>
        <v/>
      </c>
    </row>
    <row r="2209" spans="5:5" ht="14.25" customHeight="1" x14ac:dyDescent="0.2">
      <c r="E2209" s="117" t="str">
        <f>IFERROR(_xlfn.RANK.EQ(D2209,$D$18:$D$10002,0)+COUNTIF($D$18:D2209,D2209)-1,"")</f>
        <v/>
      </c>
    </row>
    <row r="2210" spans="5:5" ht="14.25" customHeight="1" x14ac:dyDescent="0.2">
      <c r="E2210" s="117" t="str">
        <f>IFERROR(_xlfn.RANK.EQ(D2210,$D$18:$D$10002,0)+COUNTIF($D$18:D2210,D2210)-1,"")</f>
        <v/>
      </c>
    </row>
    <row r="2211" spans="5:5" ht="14.25" customHeight="1" x14ac:dyDescent="0.2">
      <c r="E2211" s="117" t="str">
        <f>IFERROR(_xlfn.RANK.EQ(D2211,$D$18:$D$10002,0)+COUNTIF($D$18:D2211,D2211)-1,"")</f>
        <v/>
      </c>
    </row>
    <row r="2212" spans="5:5" ht="14.25" customHeight="1" x14ac:dyDescent="0.2">
      <c r="E2212" s="117" t="str">
        <f>IFERROR(_xlfn.RANK.EQ(D2212,$D$18:$D$10002,0)+COUNTIF($D$18:D2212,D2212)-1,"")</f>
        <v/>
      </c>
    </row>
    <row r="2213" spans="5:5" ht="14.25" customHeight="1" x14ac:dyDescent="0.2">
      <c r="E2213" s="117" t="str">
        <f>IFERROR(_xlfn.RANK.EQ(D2213,$D$18:$D$10002,0)+COUNTIF($D$18:D2213,D2213)-1,"")</f>
        <v/>
      </c>
    </row>
    <row r="2214" spans="5:5" ht="14.25" customHeight="1" x14ac:dyDescent="0.2">
      <c r="E2214" s="117" t="str">
        <f>IFERROR(_xlfn.RANK.EQ(D2214,$D$18:$D$10002,0)+COUNTIF($D$18:D2214,D2214)-1,"")</f>
        <v/>
      </c>
    </row>
    <row r="2215" spans="5:5" ht="14.25" customHeight="1" x14ac:dyDescent="0.2">
      <c r="E2215" s="117" t="str">
        <f>IFERROR(_xlfn.RANK.EQ(D2215,$D$18:$D$10002,0)+COUNTIF($D$18:D2215,D2215)-1,"")</f>
        <v/>
      </c>
    </row>
    <row r="2216" spans="5:5" ht="14.25" customHeight="1" x14ac:dyDescent="0.2">
      <c r="E2216" s="117" t="str">
        <f>IFERROR(_xlfn.RANK.EQ(D2216,$D$18:$D$10002,0)+COUNTIF($D$18:D2216,D2216)-1,"")</f>
        <v/>
      </c>
    </row>
    <row r="2217" spans="5:5" ht="14.25" customHeight="1" x14ac:dyDescent="0.2">
      <c r="E2217" s="117" t="str">
        <f>IFERROR(_xlfn.RANK.EQ(D2217,$D$18:$D$10002,0)+COUNTIF($D$18:D2217,D2217)-1,"")</f>
        <v/>
      </c>
    </row>
    <row r="2218" spans="5:5" ht="14.25" customHeight="1" x14ac:dyDescent="0.2">
      <c r="E2218" s="117" t="str">
        <f>IFERROR(_xlfn.RANK.EQ(D2218,$D$18:$D$10002,0)+COUNTIF($D$18:D2218,D2218)-1,"")</f>
        <v/>
      </c>
    </row>
    <row r="2219" spans="5:5" ht="14.25" customHeight="1" x14ac:dyDescent="0.2">
      <c r="E2219" s="117" t="str">
        <f>IFERROR(_xlfn.RANK.EQ(D2219,$D$18:$D$10002,0)+COUNTIF($D$18:D2219,D2219)-1,"")</f>
        <v/>
      </c>
    </row>
    <row r="2220" spans="5:5" ht="14.25" customHeight="1" x14ac:dyDescent="0.2">
      <c r="E2220" s="117" t="str">
        <f>IFERROR(_xlfn.RANK.EQ(D2220,$D$18:$D$10002,0)+COUNTIF($D$18:D2220,D2220)-1,"")</f>
        <v/>
      </c>
    </row>
    <row r="2221" spans="5:5" ht="14.25" customHeight="1" x14ac:dyDescent="0.2">
      <c r="E2221" s="117" t="str">
        <f>IFERROR(_xlfn.RANK.EQ(D2221,$D$18:$D$10002,0)+COUNTIF($D$18:D2221,D2221)-1,"")</f>
        <v/>
      </c>
    </row>
    <row r="2222" spans="5:5" ht="14.25" customHeight="1" x14ac:dyDescent="0.2">
      <c r="E2222" s="117" t="str">
        <f>IFERROR(_xlfn.RANK.EQ(D2222,$D$18:$D$10002,0)+COUNTIF($D$18:D2222,D2222)-1,"")</f>
        <v/>
      </c>
    </row>
    <row r="2223" spans="5:5" ht="14.25" customHeight="1" x14ac:dyDescent="0.2">
      <c r="E2223" s="117" t="str">
        <f>IFERROR(_xlfn.RANK.EQ(D2223,$D$18:$D$10002,0)+COUNTIF($D$18:D2223,D2223)-1,"")</f>
        <v/>
      </c>
    </row>
    <row r="2224" spans="5:5" ht="14.25" customHeight="1" x14ac:dyDescent="0.2">
      <c r="E2224" s="117" t="str">
        <f>IFERROR(_xlfn.RANK.EQ(D2224,$D$18:$D$10002,0)+COUNTIF($D$18:D2224,D2224)-1,"")</f>
        <v/>
      </c>
    </row>
    <row r="2225" spans="5:5" ht="14.25" customHeight="1" x14ac:dyDescent="0.2">
      <c r="E2225" s="117" t="str">
        <f>IFERROR(_xlfn.RANK.EQ(D2225,$D$18:$D$10002,0)+COUNTIF($D$18:D2225,D2225)-1,"")</f>
        <v/>
      </c>
    </row>
    <row r="2226" spans="5:5" ht="14.25" customHeight="1" x14ac:dyDescent="0.2">
      <c r="E2226" s="117" t="str">
        <f>IFERROR(_xlfn.RANK.EQ(D2226,$D$18:$D$10002,0)+COUNTIF($D$18:D2226,D2226)-1,"")</f>
        <v/>
      </c>
    </row>
    <row r="2227" spans="5:5" ht="14.25" customHeight="1" x14ac:dyDescent="0.2">
      <c r="E2227" s="117" t="str">
        <f>IFERROR(_xlfn.RANK.EQ(D2227,$D$18:$D$10002,0)+COUNTIF($D$18:D2227,D2227)-1,"")</f>
        <v/>
      </c>
    </row>
    <row r="2228" spans="5:5" ht="14.25" customHeight="1" x14ac:dyDescent="0.2">
      <c r="E2228" s="117" t="str">
        <f>IFERROR(_xlfn.RANK.EQ(D2228,$D$18:$D$10002,0)+COUNTIF($D$18:D2228,D2228)-1,"")</f>
        <v/>
      </c>
    </row>
    <row r="2229" spans="5:5" ht="14.25" customHeight="1" x14ac:dyDescent="0.2">
      <c r="E2229" s="117" t="str">
        <f>IFERROR(_xlfn.RANK.EQ(D2229,$D$18:$D$10002,0)+COUNTIF($D$18:D2229,D2229)-1,"")</f>
        <v/>
      </c>
    </row>
    <row r="2230" spans="5:5" ht="14.25" customHeight="1" x14ac:dyDescent="0.2">
      <c r="E2230" s="117" t="str">
        <f>IFERROR(_xlfn.RANK.EQ(D2230,$D$18:$D$10002,0)+COUNTIF($D$18:D2230,D2230)-1,"")</f>
        <v/>
      </c>
    </row>
    <row r="2231" spans="5:5" ht="14.25" customHeight="1" x14ac:dyDescent="0.2">
      <c r="E2231" s="117" t="str">
        <f>IFERROR(_xlfn.RANK.EQ(D2231,$D$18:$D$10002,0)+COUNTIF($D$18:D2231,D2231)-1,"")</f>
        <v/>
      </c>
    </row>
    <row r="2232" spans="5:5" ht="14.25" customHeight="1" x14ac:dyDescent="0.2">
      <c r="E2232" s="117" t="str">
        <f>IFERROR(_xlfn.RANK.EQ(D2232,$D$18:$D$10002,0)+COUNTIF($D$18:D2232,D2232)-1,"")</f>
        <v/>
      </c>
    </row>
    <row r="2233" spans="5:5" ht="14.25" customHeight="1" x14ac:dyDescent="0.2">
      <c r="E2233" s="117" t="str">
        <f>IFERROR(_xlfn.RANK.EQ(D2233,$D$18:$D$10002,0)+COUNTIF($D$18:D2233,D2233)-1,"")</f>
        <v/>
      </c>
    </row>
    <row r="2234" spans="5:5" ht="14.25" customHeight="1" x14ac:dyDescent="0.2">
      <c r="E2234" s="117" t="str">
        <f>IFERROR(_xlfn.RANK.EQ(D2234,$D$18:$D$10002,0)+COUNTIF($D$18:D2234,D2234)-1,"")</f>
        <v/>
      </c>
    </row>
    <row r="2235" spans="5:5" ht="14.25" customHeight="1" x14ac:dyDescent="0.2">
      <c r="E2235" s="117" t="str">
        <f>IFERROR(_xlfn.RANK.EQ(D2235,$D$18:$D$10002,0)+COUNTIF($D$18:D2235,D2235)-1,"")</f>
        <v/>
      </c>
    </row>
    <row r="2236" spans="5:5" ht="14.25" customHeight="1" x14ac:dyDescent="0.2">
      <c r="E2236" s="117" t="str">
        <f>IFERROR(_xlfn.RANK.EQ(D2236,$D$18:$D$10002,0)+COUNTIF($D$18:D2236,D2236)-1,"")</f>
        <v/>
      </c>
    </row>
    <row r="2237" spans="5:5" ht="14.25" customHeight="1" x14ac:dyDescent="0.2">
      <c r="E2237" s="117" t="str">
        <f>IFERROR(_xlfn.RANK.EQ(D2237,$D$18:$D$10002,0)+COUNTIF($D$18:D2237,D2237)-1,"")</f>
        <v/>
      </c>
    </row>
    <row r="2238" spans="5:5" ht="14.25" customHeight="1" x14ac:dyDescent="0.2">
      <c r="E2238" s="117" t="str">
        <f>IFERROR(_xlfn.RANK.EQ(D2238,$D$18:$D$10002,0)+COUNTIF($D$18:D2238,D2238)-1,"")</f>
        <v/>
      </c>
    </row>
    <row r="2239" spans="5:5" ht="14.25" customHeight="1" x14ac:dyDescent="0.2">
      <c r="E2239" s="117" t="str">
        <f>IFERROR(_xlfn.RANK.EQ(D2239,$D$18:$D$10002,0)+COUNTIF($D$18:D2239,D2239)-1,"")</f>
        <v/>
      </c>
    </row>
    <row r="2240" spans="5:5" ht="14.25" customHeight="1" x14ac:dyDescent="0.2">
      <c r="E2240" s="117" t="str">
        <f>IFERROR(_xlfn.RANK.EQ(D2240,$D$18:$D$10002,0)+COUNTIF($D$18:D2240,D2240)-1,"")</f>
        <v/>
      </c>
    </row>
    <row r="2241" spans="5:5" ht="14.25" customHeight="1" x14ac:dyDescent="0.2">
      <c r="E2241" s="117" t="str">
        <f>IFERROR(_xlfn.RANK.EQ(D2241,$D$18:$D$10002,0)+COUNTIF($D$18:D2241,D2241)-1,"")</f>
        <v/>
      </c>
    </row>
    <row r="2242" spans="5:5" ht="14.25" customHeight="1" x14ac:dyDescent="0.2">
      <c r="E2242" s="117" t="str">
        <f>IFERROR(_xlfn.RANK.EQ(D2242,$D$18:$D$10002,0)+COUNTIF($D$18:D2242,D2242)-1,"")</f>
        <v/>
      </c>
    </row>
    <row r="2243" spans="5:5" ht="14.25" customHeight="1" x14ac:dyDescent="0.2">
      <c r="E2243" s="117" t="str">
        <f>IFERROR(_xlfn.RANK.EQ(D2243,$D$18:$D$10002,0)+COUNTIF($D$18:D2243,D2243)-1,"")</f>
        <v/>
      </c>
    </row>
    <row r="2244" spans="5:5" ht="14.25" customHeight="1" x14ac:dyDescent="0.2">
      <c r="E2244" s="117" t="str">
        <f>IFERROR(_xlfn.RANK.EQ(D2244,$D$18:$D$10002,0)+COUNTIF($D$18:D2244,D2244)-1,"")</f>
        <v/>
      </c>
    </row>
    <row r="2245" spans="5:5" ht="14.25" customHeight="1" x14ac:dyDescent="0.2">
      <c r="E2245" s="117" t="str">
        <f>IFERROR(_xlfn.RANK.EQ(D2245,$D$18:$D$10002,0)+COUNTIF($D$18:D2245,D2245)-1,"")</f>
        <v/>
      </c>
    </row>
    <row r="2246" spans="5:5" ht="14.25" customHeight="1" x14ac:dyDescent="0.2">
      <c r="E2246" s="117" t="str">
        <f>IFERROR(_xlfn.RANK.EQ(D2246,$D$18:$D$10002,0)+COUNTIF($D$18:D2246,D2246)-1,"")</f>
        <v/>
      </c>
    </row>
    <row r="2247" spans="5:5" ht="14.25" customHeight="1" x14ac:dyDescent="0.2">
      <c r="E2247" s="117" t="str">
        <f>IFERROR(_xlfn.RANK.EQ(D2247,$D$18:$D$10002,0)+COUNTIF($D$18:D2247,D2247)-1,"")</f>
        <v/>
      </c>
    </row>
    <row r="2248" spans="5:5" ht="14.25" customHeight="1" x14ac:dyDescent="0.2">
      <c r="E2248" s="117" t="str">
        <f>IFERROR(_xlfn.RANK.EQ(D2248,$D$18:$D$10002,0)+COUNTIF($D$18:D2248,D2248)-1,"")</f>
        <v/>
      </c>
    </row>
    <row r="2249" spans="5:5" ht="14.25" customHeight="1" x14ac:dyDescent="0.2">
      <c r="E2249" s="117" t="str">
        <f>IFERROR(_xlfn.RANK.EQ(D2249,$D$18:$D$10002,0)+COUNTIF($D$18:D2249,D2249)-1,"")</f>
        <v/>
      </c>
    </row>
    <row r="2250" spans="5:5" ht="14.25" customHeight="1" x14ac:dyDescent="0.2">
      <c r="E2250" s="117" t="str">
        <f>IFERROR(_xlfn.RANK.EQ(D2250,$D$18:$D$10002,0)+COUNTIF($D$18:D2250,D2250)-1,"")</f>
        <v/>
      </c>
    </row>
    <row r="2251" spans="5:5" ht="14.25" customHeight="1" x14ac:dyDescent="0.2">
      <c r="E2251" s="117" t="str">
        <f>IFERROR(_xlfn.RANK.EQ(D2251,$D$18:$D$10002,0)+COUNTIF($D$18:D2251,D2251)-1,"")</f>
        <v/>
      </c>
    </row>
    <row r="2252" spans="5:5" ht="14.25" customHeight="1" x14ac:dyDescent="0.2">
      <c r="E2252" s="117" t="str">
        <f>IFERROR(_xlfn.RANK.EQ(D2252,$D$18:$D$10002,0)+COUNTIF($D$18:D2252,D2252)-1,"")</f>
        <v/>
      </c>
    </row>
    <row r="2253" spans="5:5" ht="14.25" customHeight="1" x14ac:dyDescent="0.2">
      <c r="E2253" s="117" t="str">
        <f>IFERROR(_xlfn.RANK.EQ(D2253,$D$18:$D$10002,0)+COUNTIF($D$18:D2253,D2253)-1,"")</f>
        <v/>
      </c>
    </row>
    <row r="2254" spans="5:5" ht="14.25" customHeight="1" x14ac:dyDescent="0.2">
      <c r="E2254" s="117" t="str">
        <f>IFERROR(_xlfn.RANK.EQ(D2254,$D$18:$D$10002,0)+COUNTIF($D$18:D2254,D2254)-1,"")</f>
        <v/>
      </c>
    </row>
    <row r="2255" spans="5:5" ht="14.25" customHeight="1" x14ac:dyDescent="0.2">
      <c r="E2255" s="117" t="str">
        <f>IFERROR(_xlfn.RANK.EQ(D2255,$D$18:$D$10002,0)+COUNTIF($D$18:D2255,D2255)-1,"")</f>
        <v/>
      </c>
    </row>
    <row r="2256" spans="5:5" ht="14.25" customHeight="1" x14ac:dyDescent="0.2">
      <c r="E2256" s="117" t="str">
        <f>IFERROR(_xlfn.RANK.EQ(D2256,$D$18:$D$10002,0)+COUNTIF($D$18:D2256,D2256)-1,"")</f>
        <v/>
      </c>
    </row>
    <row r="2257" spans="5:5" ht="14.25" customHeight="1" x14ac:dyDescent="0.2">
      <c r="E2257" s="117" t="str">
        <f>IFERROR(_xlfn.RANK.EQ(D2257,$D$18:$D$10002,0)+COUNTIF($D$18:D2257,D2257)-1,"")</f>
        <v/>
      </c>
    </row>
    <row r="2258" spans="5:5" ht="14.25" customHeight="1" x14ac:dyDescent="0.2">
      <c r="E2258" s="117" t="str">
        <f>IFERROR(_xlfn.RANK.EQ(D2258,$D$18:$D$10002,0)+COUNTIF($D$18:D2258,D2258)-1,"")</f>
        <v/>
      </c>
    </row>
    <row r="2259" spans="5:5" ht="14.25" customHeight="1" x14ac:dyDescent="0.2">
      <c r="E2259" s="117" t="str">
        <f>IFERROR(_xlfn.RANK.EQ(D2259,$D$18:$D$10002,0)+COUNTIF($D$18:D2259,D2259)-1,"")</f>
        <v/>
      </c>
    </row>
    <row r="2260" spans="5:5" ht="14.25" customHeight="1" x14ac:dyDescent="0.2">
      <c r="E2260" s="117" t="str">
        <f>IFERROR(_xlfn.RANK.EQ(D2260,$D$18:$D$10002,0)+COUNTIF($D$18:D2260,D2260)-1,"")</f>
        <v/>
      </c>
    </row>
    <row r="2261" spans="5:5" ht="14.25" customHeight="1" x14ac:dyDescent="0.2">
      <c r="E2261" s="117" t="str">
        <f>IFERROR(_xlfn.RANK.EQ(D2261,$D$18:$D$10002,0)+COUNTIF($D$18:D2261,D2261)-1,"")</f>
        <v/>
      </c>
    </row>
    <row r="2262" spans="5:5" ht="14.25" customHeight="1" x14ac:dyDescent="0.2">
      <c r="E2262" s="117" t="str">
        <f>IFERROR(_xlfn.RANK.EQ(D2262,$D$18:$D$10002,0)+COUNTIF($D$18:D2262,D2262)-1,"")</f>
        <v/>
      </c>
    </row>
    <row r="2263" spans="5:5" ht="14.25" customHeight="1" x14ac:dyDescent="0.2">
      <c r="E2263" s="117" t="str">
        <f>IFERROR(_xlfn.RANK.EQ(D2263,$D$18:$D$10002,0)+COUNTIF($D$18:D2263,D2263)-1,"")</f>
        <v/>
      </c>
    </row>
    <row r="2264" spans="5:5" ht="14.25" customHeight="1" x14ac:dyDescent="0.2">
      <c r="E2264" s="117" t="str">
        <f>IFERROR(_xlfn.RANK.EQ(D2264,$D$18:$D$10002,0)+COUNTIF($D$18:D2264,D2264)-1,"")</f>
        <v/>
      </c>
    </row>
    <row r="2265" spans="5:5" ht="14.25" customHeight="1" x14ac:dyDescent="0.2">
      <c r="E2265" s="117" t="str">
        <f>IFERROR(_xlfn.RANK.EQ(D2265,$D$18:$D$10002,0)+COUNTIF($D$18:D2265,D2265)-1,"")</f>
        <v/>
      </c>
    </row>
    <row r="2266" spans="5:5" ht="14.25" customHeight="1" x14ac:dyDescent="0.2">
      <c r="E2266" s="117" t="str">
        <f>IFERROR(_xlfn.RANK.EQ(D2266,$D$18:$D$10002,0)+COUNTIF($D$18:D2266,D2266)-1,"")</f>
        <v/>
      </c>
    </row>
    <row r="2267" spans="5:5" ht="14.25" customHeight="1" x14ac:dyDescent="0.2">
      <c r="E2267" s="117" t="str">
        <f>IFERROR(_xlfn.RANK.EQ(D2267,$D$18:$D$10002,0)+COUNTIF($D$18:D2267,D2267)-1,"")</f>
        <v/>
      </c>
    </row>
    <row r="2268" spans="5:5" ht="14.25" customHeight="1" x14ac:dyDescent="0.2">
      <c r="E2268" s="117" t="str">
        <f>IFERROR(_xlfn.RANK.EQ(D2268,$D$18:$D$10002,0)+COUNTIF($D$18:D2268,D2268)-1,"")</f>
        <v/>
      </c>
    </row>
    <row r="2269" spans="5:5" ht="14.25" customHeight="1" x14ac:dyDescent="0.2">
      <c r="E2269" s="117" t="str">
        <f>IFERROR(_xlfn.RANK.EQ(D2269,$D$18:$D$10002,0)+COUNTIF($D$18:D2269,D2269)-1,"")</f>
        <v/>
      </c>
    </row>
    <row r="2270" spans="5:5" ht="14.25" customHeight="1" x14ac:dyDescent="0.2">
      <c r="E2270" s="117" t="str">
        <f>IFERROR(_xlfn.RANK.EQ(D2270,$D$18:$D$10002,0)+COUNTIF($D$18:D2270,D2270)-1,"")</f>
        <v/>
      </c>
    </row>
    <row r="2271" spans="5:5" ht="14.25" customHeight="1" x14ac:dyDescent="0.2">
      <c r="E2271" s="117" t="str">
        <f>IFERROR(_xlfn.RANK.EQ(D2271,$D$18:$D$10002,0)+COUNTIF($D$18:D2271,D2271)-1,"")</f>
        <v/>
      </c>
    </row>
    <row r="2272" spans="5:5" ht="14.25" customHeight="1" x14ac:dyDescent="0.2">
      <c r="E2272" s="117" t="str">
        <f>IFERROR(_xlfn.RANK.EQ(D2272,$D$18:$D$10002,0)+COUNTIF($D$18:D2272,D2272)-1,"")</f>
        <v/>
      </c>
    </row>
    <row r="2273" spans="5:5" ht="14.25" customHeight="1" x14ac:dyDescent="0.2">
      <c r="E2273" s="117" t="str">
        <f>IFERROR(_xlfn.RANK.EQ(D2273,$D$18:$D$10002,0)+COUNTIF($D$18:D2273,D2273)-1,"")</f>
        <v/>
      </c>
    </row>
    <row r="2274" spans="5:5" ht="14.25" customHeight="1" x14ac:dyDescent="0.2">
      <c r="E2274" s="117" t="str">
        <f>IFERROR(_xlfn.RANK.EQ(D2274,$D$18:$D$10002,0)+COUNTIF($D$18:D2274,D2274)-1,"")</f>
        <v/>
      </c>
    </row>
    <row r="2275" spans="5:5" ht="14.25" customHeight="1" x14ac:dyDescent="0.2">
      <c r="E2275" s="117" t="str">
        <f>IFERROR(_xlfn.RANK.EQ(D2275,$D$18:$D$10002,0)+COUNTIF($D$18:D2275,D2275)-1,"")</f>
        <v/>
      </c>
    </row>
    <row r="2276" spans="5:5" ht="14.25" customHeight="1" x14ac:dyDescent="0.2">
      <c r="E2276" s="117" t="str">
        <f>IFERROR(_xlfn.RANK.EQ(D2276,$D$18:$D$10002,0)+COUNTIF($D$18:D2276,D2276)-1,"")</f>
        <v/>
      </c>
    </row>
    <row r="2277" spans="5:5" ht="14.25" customHeight="1" x14ac:dyDescent="0.2">
      <c r="E2277" s="117" t="str">
        <f>IFERROR(_xlfn.RANK.EQ(D2277,$D$18:$D$10002,0)+COUNTIF($D$18:D2277,D2277)-1,"")</f>
        <v/>
      </c>
    </row>
    <row r="2278" spans="5:5" ht="14.25" customHeight="1" x14ac:dyDescent="0.2">
      <c r="E2278" s="117" t="str">
        <f>IFERROR(_xlfn.RANK.EQ(D2278,$D$18:$D$10002,0)+COUNTIF($D$18:D2278,D2278)-1,"")</f>
        <v/>
      </c>
    </row>
    <row r="2279" spans="5:5" ht="14.25" customHeight="1" x14ac:dyDescent="0.2">
      <c r="E2279" s="117" t="str">
        <f>IFERROR(_xlfn.RANK.EQ(D2279,$D$18:$D$10002,0)+COUNTIF($D$18:D2279,D2279)-1,"")</f>
        <v/>
      </c>
    </row>
    <row r="2280" spans="5:5" ht="14.25" customHeight="1" x14ac:dyDescent="0.2">
      <c r="E2280" s="117" t="str">
        <f>IFERROR(_xlfn.RANK.EQ(D2280,$D$18:$D$10002,0)+COUNTIF($D$18:D2280,D2280)-1,"")</f>
        <v/>
      </c>
    </row>
    <row r="2281" spans="5:5" ht="14.25" customHeight="1" x14ac:dyDescent="0.2">
      <c r="E2281" s="117" t="str">
        <f>IFERROR(_xlfn.RANK.EQ(D2281,$D$18:$D$10002,0)+COUNTIF($D$18:D2281,D2281)-1,"")</f>
        <v/>
      </c>
    </row>
    <row r="2282" spans="5:5" ht="14.25" customHeight="1" x14ac:dyDescent="0.2">
      <c r="E2282" s="117" t="str">
        <f>IFERROR(_xlfn.RANK.EQ(D2282,$D$18:$D$10002,0)+COUNTIF($D$18:D2282,D2282)-1,"")</f>
        <v/>
      </c>
    </row>
    <row r="2283" spans="5:5" ht="14.25" customHeight="1" x14ac:dyDescent="0.2">
      <c r="E2283" s="117" t="str">
        <f>IFERROR(_xlfn.RANK.EQ(D2283,$D$18:$D$10002,0)+COUNTIF($D$18:D2283,D2283)-1,"")</f>
        <v/>
      </c>
    </row>
    <row r="2284" spans="5:5" ht="14.25" customHeight="1" x14ac:dyDescent="0.2">
      <c r="E2284" s="117" t="str">
        <f>IFERROR(_xlfn.RANK.EQ(D2284,$D$18:$D$10002,0)+COUNTIF($D$18:D2284,D2284)-1,"")</f>
        <v/>
      </c>
    </row>
    <row r="2285" spans="5:5" ht="14.25" customHeight="1" x14ac:dyDescent="0.2">
      <c r="E2285" s="117" t="str">
        <f>IFERROR(_xlfn.RANK.EQ(D2285,$D$18:$D$10002,0)+COUNTIF($D$18:D2285,D2285)-1,"")</f>
        <v/>
      </c>
    </row>
    <row r="2286" spans="5:5" ht="14.25" customHeight="1" x14ac:dyDescent="0.2">
      <c r="E2286" s="117" t="str">
        <f>IFERROR(_xlfn.RANK.EQ(D2286,$D$18:$D$10002,0)+COUNTIF($D$18:D2286,D2286)-1,"")</f>
        <v/>
      </c>
    </row>
    <row r="2287" spans="5:5" ht="14.25" customHeight="1" x14ac:dyDescent="0.2">
      <c r="E2287" s="117" t="str">
        <f>IFERROR(_xlfn.RANK.EQ(D2287,$D$18:$D$10002,0)+COUNTIF($D$18:D2287,D2287)-1,"")</f>
        <v/>
      </c>
    </row>
    <row r="2288" spans="5:5" ht="14.25" customHeight="1" x14ac:dyDescent="0.2">
      <c r="E2288" s="117" t="str">
        <f>IFERROR(_xlfn.RANK.EQ(D2288,$D$18:$D$10002,0)+COUNTIF($D$18:D2288,D2288)-1,"")</f>
        <v/>
      </c>
    </row>
    <row r="2289" spans="5:5" ht="14.25" customHeight="1" x14ac:dyDescent="0.2">
      <c r="E2289" s="117" t="str">
        <f>IFERROR(_xlfn.RANK.EQ(D2289,$D$18:$D$10002,0)+COUNTIF($D$18:D2289,D2289)-1,"")</f>
        <v/>
      </c>
    </row>
    <row r="2290" spans="5:5" ht="14.25" customHeight="1" x14ac:dyDescent="0.2">
      <c r="E2290" s="117" t="str">
        <f>IFERROR(_xlfn.RANK.EQ(D2290,$D$18:$D$10002,0)+COUNTIF($D$18:D2290,D2290)-1,"")</f>
        <v/>
      </c>
    </row>
    <row r="2291" spans="5:5" ht="14.25" customHeight="1" x14ac:dyDescent="0.2">
      <c r="E2291" s="117" t="str">
        <f>IFERROR(_xlfn.RANK.EQ(D2291,$D$18:$D$10002,0)+COUNTIF($D$18:D2291,D2291)-1,"")</f>
        <v/>
      </c>
    </row>
    <row r="2292" spans="5:5" ht="14.25" customHeight="1" x14ac:dyDescent="0.2">
      <c r="E2292" s="117" t="str">
        <f>IFERROR(_xlfn.RANK.EQ(D2292,$D$18:$D$10002,0)+COUNTIF($D$18:D2292,D2292)-1,"")</f>
        <v/>
      </c>
    </row>
    <row r="2293" spans="5:5" ht="14.25" customHeight="1" x14ac:dyDescent="0.2">
      <c r="E2293" s="117" t="str">
        <f>IFERROR(_xlfn.RANK.EQ(D2293,$D$18:$D$10002,0)+COUNTIF($D$18:D2293,D2293)-1,"")</f>
        <v/>
      </c>
    </row>
    <row r="2294" spans="5:5" ht="14.25" customHeight="1" x14ac:dyDescent="0.2">
      <c r="E2294" s="117" t="str">
        <f>IFERROR(_xlfn.RANK.EQ(D2294,$D$18:$D$10002,0)+COUNTIF($D$18:D2294,D2294)-1,"")</f>
        <v/>
      </c>
    </row>
    <row r="2295" spans="5:5" ht="14.25" customHeight="1" x14ac:dyDescent="0.2">
      <c r="E2295" s="117" t="str">
        <f>IFERROR(_xlfn.RANK.EQ(D2295,$D$18:$D$10002,0)+COUNTIF($D$18:D2295,D2295)-1,"")</f>
        <v/>
      </c>
    </row>
    <row r="2296" spans="5:5" ht="14.25" customHeight="1" x14ac:dyDescent="0.2">
      <c r="E2296" s="117" t="str">
        <f>IFERROR(_xlfn.RANK.EQ(D2296,$D$18:$D$10002,0)+COUNTIF($D$18:D2296,D2296)-1,"")</f>
        <v/>
      </c>
    </row>
    <row r="2297" spans="5:5" ht="14.25" customHeight="1" x14ac:dyDescent="0.2">
      <c r="E2297" s="117" t="str">
        <f>IFERROR(_xlfn.RANK.EQ(D2297,$D$18:$D$10002,0)+COUNTIF($D$18:D2297,D2297)-1,"")</f>
        <v/>
      </c>
    </row>
    <row r="2298" spans="5:5" ht="14.25" customHeight="1" x14ac:dyDescent="0.2">
      <c r="E2298" s="117" t="str">
        <f>IFERROR(_xlfn.RANK.EQ(D2298,$D$18:$D$10002,0)+COUNTIF($D$18:D2298,D2298)-1,"")</f>
        <v/>
      </c>
    </row>
    <row r="2299" spans="5:5" ht="14.25" customHeight="1" x14ac:dyDescent="0.2">
      <c r="E2299" s="117" t="str">
        <f>IFERROR(_xlfn.RANK.EQ(D2299,$D$18:$D$10002,0)+COUNTIF($D$18:D2299,D2299)-1,"")</f>
        <v/>
      </c>
    </row>
    <row r="2300" spans="5:5" ht="14.25" customHeight="1" x14ac:dyDescent="0.2">
      <c r="E2300" s="117" t="str">
        <f>IFERROR(_xlfn.RANK.EQ(D2300,$D$18:$D$10002,0)+COUNTIF($D$18:D2300,D2300)-1,"")</f>
        <v/>
      </c>
    </row>
    <row r="2301" spans="5:5" ht="14.25" customHeight="1" x14ac:dyDescent="0.2">
      <c r="E2301" s="117" t="str">
        <f>IFERROR(_xlfn.RANK.EQ(D2301,$D$18:$D$10002,0)+COUNTIF($D$18:D2301,D2301)-1,"")</f>
        <v/>
      </c>
    </row>
    <row r="2302" spans="5:5" ht="14.25" customHeight="1" x14ac:dyDescent="0.2">
      <c r="E2302" s="117" t="str">
        <f>IFERROR(_xlfn.RANK.EQ(D2302,$D$18:$D$10002,0)+COUNTIF($D$18:D2302,D2302)-1,"")</f>
        <v/>
      </c>
    </row>
    <row r="2303" spans="5:5" ht="14.25" customHeight="1" x14ac:dyDescent="0.2">
      <c r="E2303" s="117" t="str">
        <f>IFERROR(_xlfn.RANK.EQ(D2303,$D$18:$D$10002,0)+COUNTIF($D$18:D2303,D2303)-1,"")</f>
        <v/>
      </c>
    </row>
    <row r="2304" spans="5:5" ht="14.25" customHeight="1" x14ac:dyDescent="0.2">
      <c r="E2304" s="117" t="str">
        <f>IFERROR(_xlfn.RANK.EQ(D2304,$D$18:$D$10002,0)+COUNTIF($D$18:D2304,D2304)-1,"")</f>
        <v/>
      </c>
    </row>
    <row r="2305" spans="5:5" ht="14.25" customHeight="1" x14ac:dyDescent="0.2">
      <c r="E2305" s="117" t="str">
        <f>IFERROR(_xlfn.RANK.EQ(D2305,$D$18:$D$10002,0)+COUNTIF($D$18:D2305,D2305)-1,"")</f>
        <v/>
      </c>
    </row>
    <row r="2306" spans="5:5" ht="14.25" customHeight="1" x14ac:dyDescent="0.2">
      <c r="E2306" s="117" t="str">
        <f>IFERROR(_xlfn.RANK.EQ(D2306,$D$18:$D$10002,0)+COUNTIF($D$18:D2306,D2306)-1,"")</f>
        <v/>
      </c>
    </row>
    <row r="2307" spans="5:5" ht="14.25" customHeight="1" x14ac:dyDescent="0.2">
      <c r="E2307" s="117" t="str">
        <f>IFERROR(_xlfn.RANK.EQ(D2307,$D$18:$D$10002,0)+COUNTIF($D$18:D2307,D2307)-1,"")</f>
        <v/>
      </c>
    </row>
    <row r="2308" spans="5:5" ht="14.25" customHeight="1" x14ac:dyDescent="0.2">
      <c r="E2308" s="117" t="str">
        <f>IFERROR(_xlfn.RANK.EQ(D2308,$D$18:$D$10002,0)+COUNTIF($D$18:D2308,D2308)-1,"")</f>
        <v/>
      </c>
    </row>
    <row r="2309" spans="5:5" ht="14.25" customHeight="1" x14ac:dyDescent="0.2">
      <c r="E2309" s="117" t="str">
        <f>IFERROR(_xlfn.RANK.EQ(D2309,$D$18:$D$10002,0)+COUNTIF($D$18:D2309,D2309)-1,"")</f>
        <v/>
      </c>
    </row>
    <row r="2310" spans="5:5" ht="14.25" customHeight="1" x14ac:dyDescent="0.2">
      <c r="E2310" s="117" t="str">
        <f>IFERROR(_xlfn.RANK.EQ(D2310,$D$18:$D$10002,0)+COUNTIF($D$18:D2310,D2310)-1,"")</f>
        <v/>
      </c>
    </row>
    <row r="2311" spans="5:5" ht="14.25" customHeight="1" x14ac:dyDescent="0.2">
      <c r="E2311" s="117" t="str">
        <f>IFERROR(_xlfn.RANK.EQ(D2311,$D$18:$D$10002,0)+COUNTIF($D$18:D2311,D2311)-1,"")</f>
        <v/>
      </c>
    </row>
    <row r="2312" spans="5:5" ht="14.25" customHeight="1" x14ac:dyDescent="0.2">
      <c r="E2312" s="117" t="str">
        <f>IFERROR(_xlfn.RANK.EQ(D2312,$D$18:$D$10002,0)+COUNTIF($D$18:D2312,D2312)-1,"")</f>
        <v/>
      </c>
    </row>
    <row r="2313" spans="5:5" ht="14.25" customHeight="1" x14ac:dyDescent="0.2">
      <c r="E2313" s="117" t="str">
        <f>IFERROR(_xlfn.RANK.EQ(D2313,$D$18:$D$10002,0)+COUNTIF($D$18:D2313,D2313)-1,"")</f>
        <v/>
      </c>
    </row>
    <row r="2314" spans="5:5" ht="14.25" customHeight="1" x14ac:dyDescent="0.2">
      <c r="E2314" s="117" t="str">
        <f>IFERROR(_xlfn.RANK.EQ(D2314,$D$18:$D$10002,0)+COUNTIF($D$18:D2314,D2314)-1,"")</f>
        <v/>
      </c>
    </row>
    <row r="2315" spans="5:5" ht="14.25" customHeight="1" x14ac:dyDescent="0.2">
      <c r="E2315" s="117" t="str">
        <f>IFERROR(_xlfn.RANK.EQ(D2315,$D$18:$D$10002,0)+COUNTIF($D$18:D2315,D2315)-1,"")</f>
        <v/>
      </c>
    </row>
    <row r="2316" spans="5:5" ht="14.25" customHeight="1" x14ac:dyDescent="0.2">
      <c r="E2316" s="117" t="str">
        <f>IFERROR(_xlfn.RANK.EQ(D2316,$D$18:$D$10002,0)+COUNTIF($D$18:D2316,D2316)-1,"")</f>
        <v/>
      </c>
    </row>
    <row r="2317" spans="5:5" ht="14.25" customHeight="1" x14ac:dyDescent="0.2">
      <c r="E2317" s="117" t="str">
        <f>IFERROR(_xlfn.RANK.EQ(D2317,$D$18:$D$10002,0)+COUNTIF($D$18:D2317,D2317)-1,"")</f>
        <v/>
      </c>
    </row>
    <row r="2318" spans="5:5" ht="14.25" customHeight="1" x14ac:dyDescent="0.2">
      <c r="E2318" s="117" t="str">
        <f>IFERROR(_xlfn.RANK.EQ(D2318,$D$18:$D$10002,0)+COUNTIF($D$18:D2318,D2318)-1,"")</f>
        <v/>
      </c>
    </row>
    <row r="2319" spans="5:5" ht="14.25" customHeight="1" x14ac:dyDescent="0.2">
      <c r="E2319" s="117" t="str">
        <f>IFERROR(_xlfn.RANK.EQ(D2319,$D$18:$D$10002,0)+COUNTIF($D$18:D2319,D2319)-1,"")</f>
        <v/>
      </c>
    </row>
    <row r="2320" spans="5:5" ht="14.25" customHeight="1" x14ac:dyDescent="0.2">
      <c r="E2320" s="117" t="str">
        <f>IFERROR(_xlfn.RANK.EQ(D2320,$D$18:$D$10002,0)+COUNTIF($D$18:D2320,D2320)-1,"")</f>
        <v/>
      </c>
    </row>
    <row r="2321" spans="5:5" ht="14.25" customHeight="1" x14ac:dyDescent="0.2">
      <c r="E2321" s="117" t="str">
        <f>IFERROR(_xlfn.RANK.EQ(D2321,$D$18:$D$10002,0)+COUNTIF($D$18:D2321,D2321)-1,"")</f>
        <v/>
      </c>
    </row>
    <row r="2322" spans="5:5" ht="14.25" customHeight="1" x14ac:dyDescent="0.2">
      <c r="E2322" s="117" t="str">
        <f>IFERROR(_xlfn.RANK.EQ(D2322,$D$18:$D$10002,0)+COUNTIF($D$18:D2322,D2322)-1,"")</f>
        <v/>
      </c>
    </row>
    <row r="2323" spans="5:5" ht="14.25" customHeight="1" x14ac:dyDescent="0.2">
      <c r="E2323" s="117" t="str">
        <f>IFERROR(_xlfn.RANK.EQ(D2323,$D$18:$D$10002,0)+COUNTIF($D$18:D2323,D2323)-1,"")</f>
        <v/>
      </c>
    </row>
    <row r="2324" spans="5:5" ht="14.25" customHeight="1" x14ac:dyDescent="0.2">
      <c r="E2324" s="117" t="str">
        <f>IFERROR(_xlfn.RANK.EQ(D2324,$D$18:$D$10002,0)+COUNTIF($D$18:D2324,D2324)-1,"")</f>
        <v/>
      </c>
    </row>
    <row r="2325" spans="5:5" ht="14.25" customHeight="1" x14ac:dyDescent="0.2">
      <c r="E2325" s="117" t="str">
        <f>IFERROR(_xlfn.RANK.EQ(D2325,$D$18:$D$10002,0)+COUNTIF($D$18:D2325,D2325)-1,"")</f>
        <v/>
      </c>
    </row>
    <row r="2326" spans="5:5" ht="14.25" customHeight="1" x14ac:dyDescent="0.2">
      <c r="E2326" s="117" t="str">
        <f>IFERROR(_xlfn.RANK.EQ(D2326,$D$18:$D$10002,0)+COUNTIF($D$18:D2326,D2326)-1,"")</f>
        <v/>
      </c>
    </row>
    <row r="2327" spans="5:5" ht="14.25" customHeight="1" x14ac:dyDescent="0.2">
      <c r="E2327" s="117" t="str">
        <f>IFERROR(_xlfn.RANK.EQ(D2327,$D$18:$D$10002,0)+COUNTIF($D$18:D2327,D2327)-1,"")</f>
        <v/>
      </c>
    </row>
    <row r="2328" spans="5:5" ht="14.25" customHeight="1" x14ac:dyDescent="0.2">
      <c r="E2328" s="117" t="str">
        <f>IFERROR(_xlfn.RANK.EQ(D2328,$D$18:$D$10002,0)+COUNTIF($D$18:D2328,D2328)-1,"")</f>
        <v/>
      </c>
    </row>
    <row r="2329" spans="5:5" ht="14.25" customHeight="1" x14ac:dyDescent="0.2">
      <c r="E2329" s="117" t="str">
        <f>IFERROR(_xlfn.RANK.EQ(D2329,$D$18:$D$10002,0)+COUNTIF($D$18:D2329,D2329)-1,"")</f>
        <v/>
      </c>
    </row>
    <row r="2330" spans="5:5" ht="14.25" customHeight="1" x14ac:dyDescent="0.2">
      <c r="E2330" s="117" t="str">
        <f>IFERROR(_xlfn.RANK.EQ(D2330,$D$18:$D$10002,0)+COUNTIF($D$18:D2330,D2330)-1,"")</f>
        <v/>
      </c>
    </row>
    <row r="2331" spans="5:5" ht="14.25" customHeight="1" x14ac:dyDescent="0.2">
      <c r="E2331" s="117" t="str">
        <f>IFERROR(_xlfn.RANK.EQ(D2331,$D$18:$D$10002,0)+COUNTIF($D$18:D2331,D2331)-1,"")</f>
        <v/>
      </c>
    </row>
    <row r="2332" spans="5:5" ht="14.25" customHeight="1" x14ac:dyDescent="0.2">
      <c r="E2332" s="117" t="str">
        <f>IFERROR(_xlfn.RANK.EQ(D2332,$D$18:$D$10002,0)+COUNTIF($D$18:D2332,D2332)-1,"")</f>
        <v/>
      </c>
    </row>
    <row r="2333" spans="5:5" ht="14.25" customHeight="1" x14ac:dyDescent="0.2">
      <c r="E2333" s="117" t="str">
        <f>IFERROR(_xlfn.RANK.EQ(D2333,$D$18:$D$10002,0)+COUNTIF($D$18:D2333,D2333)-1,"")</f>
        <v/>
      </c>
    </row>
    <row r="2334" spans="5:5" ht="14.25" customHeight="1" x14ac:dyDescent="0.2">
      <c r="E2334" s="117" t="str">
        <f>IFERROR(_xlfn.RANK.EQ(D2334,$D$18:$D$10002,0)+COUNTIF($D$18:D2334,D2334)-1,"")</f>
        <v/>
      </c>
    </row>
    <row r="2335" spans="5:5" ht="14.25" customHeight="1" x14ac:dyDescent="0.2">
      <c r="E2335" s="117" t="str">
        <f>IFERROR(_xlfn.RANK.EQ(D2335,$D$18:$D$10002,0)+COUNTIF($D$18:D2335,D2335)-1,"")</f>
        <v/>
      </c>
    </row>
    <row r="2336" spans="5:5" ht="14.25" customHeight="1" x14ac:dyDescent="0.2">
      <c r="E2336" s="117" t="str">
        <f>IFERROR(_xlfn.RANK.EQ(D2336,$D$18:$D$10002,0)+COUNTIF($D$18:D2336,D2336)-1,"")</f>
        <v/>
      </c>
    </row>
    <row r="2337" spans="5:5" ht="14.25" customHeight="1" x14ac:dyDescent="0.2">
      <c r="E2337" s="117" t="str">
        <f>IFERROR(_xlfn.RANK.EQ(D2337,$D$18:$D$10002,0)+COUNTIF($D$18:D2337,D2337)-1,"")</f>
        <v/>
      </c>
    </row>
    <row r="2338" spans="5:5" ht="14.25" customHeight="1" x14ac:dyDescent="0.2">
      <c r="E2338" s="117" t="str">
        <f>IFERROR(_xlfn.RANK.EQ(D2338,$D$18:$D$10002,0)+COUNTIF($D$18:D2338,D2338)-1,"")</f>
        <v/>
      </c>
    </row>
    <row r="2339" spans="5:5" ht="14.25" customHeight="1" x14ac:dyDescent="0.2">
      <c r="E2339" s="117" t="str">
        <f>IFERROR(_xlfn.RANK.EQ(D2339,$D$18:$D$10002,0)+COUNTIF($D$18:D2339,D2339)-1,"")</f>
        <v/>
      </c>
    </row>
    <row r="2340" spans="5:5" ht="14.25" customHeight="1" x14ac:dyDescent="0.2">
      <c r="E2340" s="117" t="str">
        <f>IFERROR(_xlfn.RANK.EQ(D2340,$D$18:$D$10002,0)+COUNTIF($D$18:D2340,D2340)-1,"")</f>
        <v/>
      </c>
    </row>
    <row r="2341" spans="5:5" ht="14.25" customHeight="1" x14ac:dyDescent="0.2">
      <c r="E2341" s="117" t="str">
        <f>IFERROR(_xlfn.RANK.EQ(D2341,$D$18:$D$10002,0)+COUNTIF($D$18:D2341,D2341)-1,"")</f>
        <v/>
      </c>
    </row>
    <row r="2342" spans="5:5" ht="14.25" customHeight="1" x14ac:dyDescent="0.2">
      <c r="E2342" s="117" t="str">
        <f>IFERROR(_xlfn.RANK.EQ(D2342,$D$18:$D$10002,0)+COUNTIF($D$18:D2342,D2342)-1,"")</f>
        <v/>
      </c>
    </row>
    <row r="2343" spans="5:5" ht="14.25" customHeight="1" x14ac:dyDescent="0.2">
      <c r="E2343" s="117" t="str">
        <f>IFERROR(_xlfn.RANK.EQ(D2343,$D$18:$D$10002,0)+COUNTIF($D$18:D2343,D2343)-1,"")</f>
        <v/>
      </c>
    </row>
    <row r="2344" spans="5:5" ht="14.25" customHeight="1" x14ac:dyDescent="0.2">
      <c r="E2344" s="117" t="str">
        <f>IFERROR(_xlfn.RANK.EQ(D2344,$D$18:$D$10002,0)+COUNTIF($D$18:D2344,D2344)-1,"")</f>
        <v/>
      </c>
    </row>
    <row r="2345" spans="5:5" ht="14.25" customHeight="1" x14ac:dyDescent="0.2">
      <c r="E2345" s="117" t="str">
        <f>IFERROR(_xlfn.RANK.EQ(D2345,$D$18:$D$10002,0)+COUNTIF($D$18:D2345,D2345)-1,"")</f>
        <v/>
      </c>
    </row>
    <row r="2346" spans="5:5" ht="14.25" customHeight="1" x14ac:dyDescent="0.2">
      <c r="E2346" s="117" t="str">
        <f>IFERROR(_xlfn.RANK.EQ(D2346,$D$18:$D$10002,0)+COUNTIF($D$18:D2346,D2346)-1,"")</f>
        <v/>
      </c>
    </row>
    <row r="2347" spans="5:5" ht="14.25" customHeight="1" x14ac:dyDescent="0.2">
      <c r="E2347" s="117" t="str">
        <f>IFERROR(_xlfn.RANK.EQ(D2347,$D$18:$D$10002,0)+COUNTIF($D$18:D2347,D2347)-1,"")</f>
        <v/>
      </c>
    </row>
    <row r="2348" spans="5:5" ht="14.25" customHeight="1" x14ac:dyDescent="0.2">
      <c r="E2348" s="117" t="str">
        <f>IFERROR(_xlfn.RANK.EQ(D2348,$D$18:$D$10002,0)+COUNTIF($D$18:D2348,D2348)-1,"")</f>
        <v/>
      </c>
    </row>
    <row r="2349" spans="5:5" ht="14.25" customHeight="1" x14ac:dyDescent="0.2">
      <c r="E2349" s="117" t="str">
        <f>IFERROR(_xlfn.RANK.EQ(D2349,$D$18:$D$10002,0)+COUNTIF($D$18:D2349,D2349)-1,"")</f>
        <v/>
      </c>
    </row>
    <row r="2350" spans="5:5" ht="14.25" customHeight="1" x14ac:dyDescent="0.2">
      <c r="E2350" s="117" t="str">
        <f>IFERROR(_xlfn.RANK.EQ(D2350,$D$18:$D$10002,0)+COUNTIF($D$18:D2350,D2350)-1,"")</f>
        <v/>
      </c>
    </row>
    <row r="2351" spans="5:5" ht="14.25" customHeight="1" x14ac:dyDescent="0.2">
      <c r="E2351" s="117" t="str">
        <f>IFERROR(_xlfn.RANK.EQ(D2351,$D$18:$D$10002,0)+COUNTIF($D$18:D2351,D2351)-1,"")</f>
        <v/>
      </c>
    </row>
    <row r="2352" spans="5:5" ht="14.25" customHeight="1" x14ac:dyDescent="0.2">
      <c r="E2352" s="117" t="str">
        <f>IFERROR(_xlfn.RANK.EQ(D2352,$D$18:$D$10002,0)+COUNTIF($D$18:D2352,D2352)-1,"")</f>
        <v/>
      </c>
    </row>
    <row r="2353" spans="5:5" ht="14.25" customHeight="1" x14ac:dyDescent="0.2">
      <c r="E2353" s="117" t="str">
        <f>IFERROR(_xlfn.RANK.EQ(D2353,$D$18:$D$10002,0)+COUNTIF($D$18:D2353,D2353)-1,"")</f>
        <v/>
      </c>
    </row>
    <row r="2354" spans="5:5" ht="14.25" customHeight="1" x14ac:dyDescent="0.2">
      <c r="E2354" s="117" t="str">
        <f>IFERROR(_xlfn.RANK.EQ(D2354,$D$18:$D$10002,0)+COUNTIF($D$18:D2354,D2354)-1,"")</f>
        <v/>
      </c>
    </row>
    <row r="2355" spans="5:5" ht="14.25" customHeight="1" x14ac:dyDescent="0.2">
      <c r="E2355" s="117" t="str">
        <f>IFERROR(_xlfn.RANK.EQ(D2355,$D$18:$D$10002,0)+COUNTIF($D$18:D2355,D2355)-1,"")</f>
        <v/>
      </c>
    </row>
    <row r="2356" spans="5:5" ht="14.25" customHeight="1" x14ac:dyDescent="0.2">
      <c r="E2356" s="117" t="str">
        <f>IFERROR(_xlfn.RANK.EQ(D2356,$D$18:$D$10002,0)+COUNTIF($D$18:D2356,D2356)-1,"")</f>
        <v/>
      </c>
    </row>
    <row r="2357" spans="5:5" ht="14.25" customHeight="1" x14ac:dyDescent="0.2">
      <c r="E2357" s="117" t="str">
        <f>IFERROR(_xlfn.RANK.EQ(D2357,$D$18:$D$10002,0)+COUNTIF($D$18:D2357,D2357)-1,"")</f>
        <v/>
      </c>
    </row>
    <row r="2358" spans="5:5" ht="14.25" customHeight="1" x14ac:dyDescent="0.2">
      <c r="E2358" s="117" t="str">
        <f>IFERROR(_xlfn.RANK.EQ(D2358,$D$18:$D$10002,0)+COUNTIF($D$18:D2358,D2358)-1,"")</f>
        <v/>
      </c>
    </row>
    <row r="2359" spans="5:5" ht="14.25" customHeight="1" x14ac:dyDescent="0.2">
      <c r="E2359" s="117" t="str">
        <f>IFERROR(_xlfn.RANK.EQ(D2359,$D$18:$D$10002,0)+COUNTIF($D$18:D2359,D2359)-1,"")</f>
        <v/>
      </c>
    </row>
    <row r="2360" spans="5:5" ht="14.25" customHeight="1" x14ac:dyDescent="0.2">
      <c r="E2360" s="117" t="str">
        <f>IFERROR(_xlfn.RANK.EQ(D2360,$D$18:$D$10002,0)+COUNTIF($D$18:D2360,D2360)-1,"")</f>
        <v/>
      </c>
    </row>
    <row r="2361" spans="5:5" ht="14.25" customHeight="1" x14ac:dyDescent="0.2">
      <c r="E2361" s="117" t="str">
        <f>IFERROR(_xlfn.RANK.EQ(D2361,$D$18:$D$10002,0)+COUNTIF($D$18:D2361,D2361)-1,"")</f>
        <v/>
      </c>
    </row>
    <row r="2362" spans="5:5" ht="14.25" customHeight="1" x14ac:dyDescent="0.2">
      <c r="E2362" s="117" t="str">
        <f>IFERROR(_xlfn.RANK.EQ(D2362,$D$18:$D$10002,0)+COUNTIF($D$18:D2362,D2362)-1,"")</f>
        <v/>
      </c>
    </row>
    <row r="2363" spans="5:5" ht="14.25" customHeight="1" x14ac:dyDescent="0.2">
      <c r="E2363" s="117" t="str">
        <f>IFERROR(_xlfn.RANK.EQ(D2363,$D$18:$D$10002,0)+COUNTIF($D$18:D2363,D2363)-1,"")</f>
        <v/>
      </c>
    </row>
    <row r="2364" spans="5:5" ht="14.25" customHeight="1" x14ac:dyDescent="0.2">
      <c r="E2364" s="117" t="str">
        <f>IFERROR(_xlfn.RANK.EQ(D2364,$D$18:$D$10002,0)+COUNTIF($D$18:D2364,D2364)-1,"")</f>
        <v/>
      </c>
    </row>
    <row r="2365" spans="5:5" ht="14.25" customHeight="1" x14ac:dyDescent="0.2">
      <c r="E2365" s="117" t="str">
        <f>IFERROR(_xlfn.RANK.EQ(D2365,$D$18:$D$10002,0)+COUNTIF($D$18:D2365,D2365)-1,"")</f>
        <v/>
      </c>
    </row>
    <row r="2366" spans="5:5" ht="14.25" customHeight="1" x14ac:dyDescent="0.2">
      <c r="E2366" s="117" t="str">
        <f>IFERROR(_xlfn.RANK.EQ(D2366,$D$18:$D$10002,0)+COUNTIF($D$18:D2366,D2366)-1,"")</f>
        <v/>
      </c>
    </row>
    <row r="2367" spans="5:5" ht="14.25" customHeight="1" x14ac:dyDescent="0.2">
      <c r="E2367" s="117" t="str">
        <f>IFERROR(_xlfn.RANK.EQ(D2367,$D$18:$D$10002,0)+COUNTIF($D$18:D2367,D2367)-1,"")</f>
        <v/>
      </c>
    </row>
    <row r="2368" spans="5:5" ht="14.25" customHeight="1" x14ac:dyDescent="0.2">
      <c r="E2368" s="117" t="str">
        <f>IFERROR(_xlfn.RANK.EQ(D2368,$D$18:$D$10002,0)+COUNTIF($D$18:D2368,D2368)-1,"")</f>
        <v/>
      </c>
    </row>
    <row r="2369" spans="5:5" ht="14.25" customHeight="1" x14ac:dyDescent="0.2">
      <c r="E2369" s="117" t="str">
        <f>IFERROR(_xlfn.RANK.EQ(D2369,$D$18:$D$10002,0)+COUNTIF($D$18:D2369,D2369)-1,"")</f>
        <v/>
      </c>
    </row>
    <row r="2370" spans="5:5" ht="14.25" customHeight="1" x14ac:dyDescent="0.2">
      <c r="E2370" s="117" t="str">
        <f>IFERROR(_xlfn.RANK.EQ(D2370,$D$18:$D$10002,0)+COUNTIF($D$18:D2370,D2370)-1,"")</f>
        <v/>
      </c>
    </row>
    <row r="2371" spans="5:5" ht="14.25" customHeight="1" x14ac:dyDescent="0.2">
      <c r="E2371" s="117" t="str">
        <f>IFERROR(_xlfn.RANK.EQ(D2371,$D$18:$D$10002,0)+COUNTIF($D$18:D2371,D2371)-1,"")</f>
        <v/>
      </c>
    </row>
    <row r="2372" spans="5:5" ht="14.25" customHeight="1" x14ac:dyDescent="0.2">
      <c r="E2372" s="117" t="str">
        <f>IFERROR(_xlfn.RANK.EQ(D2372,$D$18:$D$10002,0)+COUNTIF($D$18:D2372,D2372)-1,"")</f>
        <v/>
      </c>
    </row>
    <row r="2373" spans="5:5" ht="14.25" customHeight="1" x14ac:dyDescent="0.2">
      <c r="E2373" s="117" t="str">
        <f>IFERROR(_xlfn.RANK.EQ(D2373,$D$18:$D$10002,0)+COUNTIF($D$18:D2373,D2373)-1,"")</f>
        <v/>
      </c>
    </row>
    <row r="2374" spans="5:5" ht="14.25" customHeight="1" x14ac:dyDescent="0.2">
      <c r="E2374" s="117" t="str">
        <f>IFERROR(_xlfn.RANK.EQ(D2374,$D$18:$D$10002,0)+COUNTIF($D$18:D2374,D2374)-1,"")</f>
        <v/>
      </c>
    </row>
    <row r="2375" spans="5:5" ht="14.25" customHeight="1" x14ac:dyDescent="0.2">
      <c r="E2375" s="117" t="str">
        <f>IFERROR(_xlfn.RANK.EQ(D2375,$D$18:$D$10002,0)+COUNTIF($D$18:D2375,D2375)-1,"")</f>
        <v/>
      </c>
    </row>
    <row r="2376" spans="5:5" ht="14.25" customHeight="1" x14ac:dyDescent="0.2">
      <c r="E2376" s="117" t="str">
        <f>IFERROR(_xlfn.RANK.EQ(D2376,$D$18:$D$10002,0)+COUNTIF($D$18:D2376,D2376)-1,"")</f>
        <v/>
      </c>
    </row>
    <row r="2377" spans="5:5" ht="14.25" customHeight="1" x14ac:dyDescent="0.2">
      <c r="E2377" s="117" t="str">
        <f>IFERROR(_xlfn.RANK.EQ(D2377,$D$18:$D$10002,0)+COUNTIF($D$18:D2377,D2377)-1,"")</f>
        <v/>
      </c>
    </row>
    <row r="2378" spans="5:5" ht="14.25" customHeight="1" x14ac:dyDescent="0.2">
      <c r="E2378" s="117" t="str">
        <f>IFERROR(_xlfn.RANK.EQ(D2378,$D$18:$D$10002,0)+COUNTIF($D$18:D2378,D2378)-1,"")</f>
        <v/>
      </c>
    </row>
    <row r="2379" spans="5:5" ht="14.25" customHeight="1" x14ac:dyDescent="0.2">
      <c r="E2379" s="117" t="str">
        <f>IFERROR(_xlfn.RANK.EQ(D2379,$D$18:$D$10002,0)+COUNTIF($D$18:D2379,D2379)-1,"")</f>
        <v/>
      </c>
    </row>
    <row r="2380" spans="5:5" ht="14.25" customHeight="1" x14ac:dyDescent="0.2">
      <c r="E2380" s="117" t="str">
        <f>IFERROR(_xlfn.RANK.EQ(D2380,$D$18:$D$10002,0)+COUNTIF($D$18:D2380,D2380)-1,"")</f>
        <v/>
      </c>
    </row>
    <row r="2381" spans="5:5" ht="14.25" customHeight="1" x14ac:dyDescent="0.2">
      <c r="E2381" s="117" t="str">
        <f>IFERROR(_xlfn.RANK.EQ(D2381,$D$18:$D$10002,0)+COUNTIF($D$18:D2381,D2381)-1,"")</f>
        <v/>
      </c>
    </row>
    <row r="2382" spans="5:5" ht="14.25" customHeight="1" x14ac:dyDescent="0.2">
      <c r="E2382" s="117" t="str">
        <f>IFERROR(_xlfn.RANK.EQ(D2382,$D$18:$D$10002,0)+COUNTIF($D$18:D2382,D2382)-1,"")</f>
        <v/>
      </c>
    </row>
    <row r="2383" spans="5:5" ht="14.25" customHeight="1" x14ac:dyDescent="0.2">
      <c r="E2383" s="117" t="str">
        <f>IFERROR(_xlfn.RANK.EQ(D2383,$D$18:$D$10002,0)+COUNTIF($D$18:D2383,D2383)-1,"")</f>
        <v/>
      </c>
    </row>
    <row r="2384" spans="5:5" ht="14.25" customHeight="1" x14ac:dyDescent="0.2">
      <c r="E2384" s="117" t="str">
        <f>IFERROR(_xlfn.RANK.EQ(D2384,$D$18:$D$10002,0)+COUNTIF($D$18:D2384,D2384)-1,"")</f>
        <v/>
      </c>
    </row>
    <row r="2385" spans="5:5" ht="14.25" customHeight="1" x14ac:dyDescent="0.2">
      <c r="E2385" s="117" t="str">
        <f>IFERROR(_xlfn.RANK.EQ(D2385,$D$18:$D$10002,0)+COUNTIF($D$18:D2385,D2385)-1,"")</f>
        <v/>
      </c>
    </row>
    <row r="2386" spans="5:5" ht="14.25" customHeight="1" x14ac:dyDescent="0.2">
      <c r="E2386" s="117" t="str">
        <f>IFERROR(_xlfn.RANK.EQ(D2386,$D$18:$D$10002,0)+COUNTIF($D$18:D2386,D2386)-1,"")</f>
        <v/>
      </c>
    </row>
    <row r="2387" spans="5:5" ht="14.25" customHeight="1" x14ac:dyDescent="0.2">
      <c r="E2387" s="117" t="str">
        <f>IFERROR(_xlfn.RANK.EQ(D2387,$D$18:$D$10002,0)+COUNTIF($D$18:D2387,D2387)-1,"")</f>
        <v/>
      </c>
    </row>
    <row r="2388" spans="5:5" ht="14.25" customHeight="1" x14ac:dyDescent="0.2">
      <c r="E2388" s="117" t="str">
        <f>IFERROR(_xlfn.RANK.EQ(D2388,$D$18:$D$10002,0)+COUNTIF($D$18:D2388,D2388)-1,"")</f>
        <v/>
      </c>
    </row>
    <row r="2389" spans="5:5" ht="14.25" customHeight="1" x14ac:dyDescent="0.2">
      <c r="E2389" s="117" t="str">
        <f>IFERROR(_xlfn.RANK.EQ(D2389,$D$18:$D$10002,0)+COUNTIF($D$18:D2389,D2389)-1,"")</f>
        <v/>
      </c>
    </row>
    <row r="2390" spans="5:5" ht="14.25" customHeight="1" x14ac:dyDescent="0.2">
      <c r="E2390" s="117" t="str">
        <f>IFERROR(_xlfn.RANK.EQ(D2390,$D$18:$D$10002,0)+COUNTIF($D$18:D2390,D2390)-1,"")</f>
        <v/>
      </c>
    </row>
    <row r="2391" spans="5:5" ht="14.25" customHeight="1" x14ac:dyDescent="0.2">
      <c r="E2391" s="117" t="str">
        <f>IFERROR(_xlfn.RANK.EQ(D2391,$D$18:$D$10002,0)+COUNTIF($D$18:D2391,D2391)-1,"")</f>
        <v/>
      </c>
    </row>
    <row r="2392" spans="5:5" ht="14.25" customHeight="1" x14ac:dyDescent="0.2">
      <c r="E2392" s="117" t="str">
        <f>IFERROR(_xlfn.RANK.EQ(D2392,$D$18:$D$10002,0)+COUNTIF($D$18:D2392,D2392)-1,"")</f>
        <v/>
      </c>
    </row>
    <row r="2393" spans="5:5" ht="14.25" customHeight="1" x14ac:dyDescent="0.2">
      <c r="E2393" s="117" t="str">
        <f>IFERROR(_xlfn.RANK.EQ(D2393,$D$18:$D$10002,0)+COUNTIF($D$18:D2393,D2393)-1,"")</f>
        <v/>
      </c>
    </row>
    <row r="2394" spans="5:5" ht="14.25" customHeight="1" x14ac:dyDescent="0.2">
      <c r="E2394" s="117" t="str">
        <f>IFERROR(_xlfn.RANK.EQ(D2394,$D$18:$D$10002,0)+COUNTIF($D$18:D2394,D2394)-1,"")</f>
        <v/>
      </c>
    </row>
    <row r="2395" spans="5:5" ht="14.25" customHeight="1" x14ac:dyDescent="0.2">
      <c r="E2395" s="117" t="str">
        <f>IFERROR(_xlfn.RANK.EQ(D2395,$D$18:$D$10002,0)+COUNTIF($D$18:D2395,D2395)-1,"")</f>
        <v/>
      </c>
    </row>
    <row r="2396" spans="5:5" ht="14.25" customHeight="1" x14ac:dyDescent="0.2">
      <c r="E2396" s="117" t="str">
        <f>IFERROR(_xlfn.RANK.EQ(D2396,$D$18:$D$10002,0)+COUNTIF($D$18:D2396,D2396)-1,"")</f>
        <v/>
      </c>
    </row>
    <row r="2397" spans="5:5" ht="14.25" customHeight="1" x14ac:dyDescent="0.2">
      <c r="E2397" s="117" t="str">
        <f>IFERROR(_xlfn.RANK.EQ(D2397,$D$18:$D$10002,0)+COUNTIF($D$18:D2397,D2397)-1,"")</f>
        <v/>
      </c>
    </row>
    <row r="2398" spans="5:5" ht="14.25" customHeight="1" x14ac:dyDescent="0.2">
      <c r="E2398" s="117" t="str">
        <f>IFERROR(_xlfn.RANK.EQ(D2398,$D$18:$D$10002,0)+COUNTIF($D$18:D2398,D2398)-1,"")</f>
        <v/>
      </c>
    </row>
    <row r="2399" spans="5:5" ht="14.25" customHeight="1" x14ac:dyDescent="0.2">
      <c r="E2399" s="117" t="str">
        <f>IFERROR(_xlfn.RANK.EQ(D2399,$D$18:$D$10002,0)+COUNTIF($D$18:D2399,D2399)-1,"")</f>
        <v/>
      </c>
    </row>
    <row r="2400" spans="5:5" ht="14.25" customHeight="1" x14ac:dyDescent="0.2">
      <c r="E2400" s="117" t="str">
        <f>IFERROR(_xlfn.RANK.EQ(D2400,$D$18:$D$10002,0)+COUNTIF($D$18:D2400,D2400)-1,"")</f>
        <v/>
      </c>
    </row>
    <row r="2401" spans="5:5" ht="14.25" customHeight="1" x14ac:dyDescent="0.2">
      <c r="E2401" s="117" t="str">
        <f>IFERROR(_xlfn.RANK.EQ(D2401,$D$18:$D$10002,0)+COUNTIF($D$18:D2401,D2401)-1,"")</f>
        <v/>
      </c>
    </row>
    <row r="2402" spans="5:5" ht="14.25" customHeight="1" x14ac:dyDescent="0.2">
      <c r="E2402" s="117" t="str">
        <f>IFERROR(_xlfn.RANK.EQ(D2402,$D$18:$D$10002,0)+COUNTIF($D$18:D2402,D2402)-1,"")</f>
        <v/>
      </c>
    </row>
    <row r="2403" spans="5:5" ht="14.25" customHeight="1" x14ac:dyDescent="0.2">
      <c r="E2403" s="117" t="str">
        <f>IFERROR(_xlfn.RANK.EQ(D2403,$D$18:$D$10002,0)+COUNTIF($D$18:D2403,D2403)-1,"")</f>
        <v/>
      </c>
    </row>
    <row r="2404" spans="5:5" ht="14.25" customHeight="1" x14ac:dyDescent="0.2">
      <c r="E2404" s="117" t="str">
        <f>IFERROR(_xlfn.RANK.EQ(D2404,$D$18:$D$10002,0)+COUNTIF($D$18:D2404,D2404)-1,"")</f>
        <v/>
      </c>
    </row>
    <row r="2405" spans="5:5" ht="14.25" customHeight="1" x14ac:dyDescent="0.2">
      <c r="E2405" s="117" t="str">
        <f>IFERROR(_xlfn.RANK.EQ(D2405,$D$18:$D$10002,0)+COUNTIF($D$18:D2405,D2405)-1,"")</f>
        <v/>
      </c>
    </row>
    <row r="2406" spans="5:5" ht="14.25" customHeight="1" x14ac:dyDescent="0.2">
      <c r="E2406" s="117" t="str">
        <f>IFERROR(_xlfn.RANK.EQ(D2406,$D$18:$D$10002,0)+COUNTIF($D$18:D2406,D2406)-1,"")</f>
        <v/>
      </c>
    </row>
    <row r="2407" spans="5:5" ht="14.25" customHeight="1" x14ac:dyDescent="0.2">
      <c r="E2407" s="117" t="str">
        <f>IFERROR(_xlfn.RANK.EQ(D2407,$D$18:$D$10002,0)+COUNTIF($D$18:D2407,D2407)-1,"")</f>
        <v/>
      </c>
    </row>
    <row r="2408" spans="5:5" ht="14.25" customHeight="1" x14ac:dyDescent="0.2">
      <c r="E2408" s="117" t="str">
        <f>IFERROR(_xlfn.RANK.EQ(D2408,$D$18:$D$10002,0)+COUNTIF($D$18:D2408,D2408)-1,"")</f>
        <v/>
      </c>
    </row>
    <row r="2409" spans="5:5" ht="14.25" customHeight="1" x14ac:dyDescent="0.2">
      <c r="E2409" s="117" t="str">
        <f>IFERROR(_xlfn.RANK.EQ(D2409,$D$18:$D$10002,0)+COUNTIF($D$18:D2409,D2409)-1,"")</f>
        <v/>
      </c>
    </row>
    <row r="2410" spans="5:5" ht="14.25" customHeight="1" x14ac:dyDescent="0.2">
      <c r="E2410" s="117" t="str">
        <f>IFERROR(_xlfn.RANK.EQ(D2410,$D$18:$D$10002,0)+COUNTIF($D$18:D2410,D2410)-1,"")</f>
        <v/>
      </c>
    </row>
    <row r="2411" spans="5:5" ht="14.25" customHeight="1" x14ac:dyDescent="0.2">
      <c r="E2411" s="117" t="str">
        <f>IFERROR(_xlfn.RANK.EQ(D2411,$D$18:$D$10002,0)+COUNTIF($D$18:D2411,D2411)-1,"")</f>
        <v/>
      </c>
    </row>
    <row r="2412" spans="5:5" ht="14.25" customHeight="1" x14ac:dyDescent="0.2">
      <c r="E2412" s="117" t="str">
        <f>IFERROR(_xlfn.RANK.EQ(D2412,$D$18:$D$10002,0)+COUNTIF($D$18:D2412,D2412)-1,"")</f>
        <v/>
      </c>
    </row>
    <row r="2413" spans="5:5" ht="14.25" customHeight="1" x14ac:dyDescent="0.2">
      <c r="E2413" s="117" t="str">
        <f>IFERROR(_xlfn.RANK.EQ(D2413,$D$18:$D$10002,0)+COUNTIF($D$18:D2413,D2413)-1,"")</f>
        <v/>
      </c>
    </row>
    <row r="2414" spans="5:5" ht="14.25" customHeight="1" x14ac:dyDescent="0.2">
      <c r="E2414" s="117" t="str">
        <f>IFERROR(_xlfn.RANK.EQ(D2414,$D$18:$D$10002,0)+COUNTIF($D$18:D2414,D2414)-1,"")</f>
        <v/>
      </c>
    </row>
    <row r="2415" spans="5:5" ht="14.25" customHeight="1" x14ac:dyDescent="0.2">
      <c r="E2415" s="117" t="str">
        <f>IFERROR(_xlfn.RANK.EQ(D2415,$D$18:$D$10002,0)+COUNTIF($D$18:D2415,D2415)-1,"")</f>
        <v/>
      </c>
    </row>
    <row r="2416" spans="5:5" ht="14.25" customHeight="1" x14ac:dyDescent="0.2">
      <c r="E2416" s="117" t="str">
        <f>IFERROR(_xlfn.RANK.EQ(D2416,$D$18:$D$10002,0)+COUNTIF($D$18:D2416,D2416)-1,"")</f>
        <v/>
      </c>
    </row>
    <row r="2417" spans="5:5" ht="14.25" customHeight="1" x14ac:dyDescent="0.2">
      <c r="E2417" s="117" t="str">
        <f>IFERROR(_xlfn.RANK.EQ(D2417,$D$18:$D$10002,0)+COUNTIF($D$18:D2417,D2417)-1,"")</f>
        <v/>
      </c>
    </row>
    <row r="2418" spans="5:5" ht="14.25" customHeight="1" x14ac:dyDescent="0.2">
      <c r="E2418" s="117" t="str">
        <f>IFERROR(_xlfn.RANK.EQ(D2418,$D$18:$D$10002,0)+COUNTIF($D$18:D2418,D2418)-1,"")</f>
        <v/>
      </c>
    </row>
    <row r="2419" spans="5:5" ht="14.25" customHeight="1" x14ac:dyDescent="0.2">
      <c r="E2419" s="117" t="str">
        <f>IFERROR(_xlfn.RANK.EQ(D2419,$D$18:$D$10002,0)+COUNTIF($D$18:D2419,D2419)-1,"")</f>
        <v/>
      </c>
    </row>
    <row r="2420" spans="5:5" ht="14.25" customHeight="1" x14ac:dyDescent="0.2">
      <c r="E2420" s="117" t="str">
        <f>IFERROR(_xlfn.RANK.EQ(D2420,$D$18:$D$10002,0)+COUNTIF($D$18:D2420,D2420)-1,"")</f>
        <v/>
      </c>
    </row>
    <row r="2421" spans="5:5" ht="14.25" customHeight="1" x14ac:dyDescent="0.2">
      <c r="E2421" s="117" t="str">
        <f>IFERROR(_xlfn.RANK.EQ(D2421,$D$18:$D$10002,0)+COUNTIF($D$18:D2421,D2421)-1,"")</f>
        <v/>
      </c>
    </row>
    <row r="2422" spans="5:5" ht="14.25" customHeight="1" x14ac:dyDescent="0.2">
      <c r="E2422" s="117" t="str">
        <f>IFERROR(_xlfn.RANK.EQ(D2422,$D$18:$D$10002,0)+COUNTIF($D$18:D2422,D2422)-1,"")</f>
        <v/>
      </c>
    </row>
    <row r="2423" spans="5:5" ht="14.25" customHeight="1" x14ac:dyDescent="0.2">
      <c r="E2423" s="117" t="str">
        <f>IFERROR(_xlfn.RANK.EQ(D2423,$D$18:$D$10002,0)+COUNTIF($D$18:D2423,D2423)-1,"")</f>
        <v/>
      </c>
    </row>
    <row r="2424" spans="5:5" ht="14.25" customHeight="1" x14ac:dyDescent="0.2">
      <c r="E2424" s="117" t="str">
        <f>IFERROR(_xlfn.RANK.EQ(D2424,$D$18:$D$10002,0)+COUNTIF($D$18:D2424,D2424)-1,"")</f>
        <v/>
      </c>
    </row>
    <row r="2425" spans="5:5" ht="14.25" customHeight="1" x14ac:dyDescent="0.2">
      <c r="E2425" s="117" t="str">
        <f>IFERROR(_xlfn.RANK.EQ(D2425,$D$18:$D$10002,0)+COUNTIF($D$18:D2425,D2425)-1,"")</f>
        <v/>
      </c>
    </row>
    <row r="2426" spans="5:5" ht="14.25" customHeight="1" x14ac:dyDescent="0.2">
      <c r="E2426" s="117" t="str">
        <f>IFERROR(_xlfn.RANK.EQ(D2426,$D$18:$D$10002,0)+COUNTIF($D$18:D2426,D2426)-1,"")</f>
        <v/>
      </c>
    </row>
    <row r="2427" spans="5:5" ht="14.25" customHeight="1" x14ac:dyDescent="0.2">
      <c r="E2427" s="117" t="str">
        <f>IFERROR(_xlfn.RANK.EQ(D2427,$D$18:$D$10002,0)+COUNTIF($D$18:D2427,D2427)-1,"")</f>
        <v/>
      </c>
    </row>
    <row r="2428" spans="5:5" ht="14.25" customHeight="1" x14ac:dyDescent="0.2">
      <c r="E2428" s="117" t="str">
        <f>IFERROR(_xlfn.RANK.EQ(D2428,$D$18:$D$10002,0)+COUNTIF($D$18:D2428,D2428)-1,"")</f>
        <v/>
      </c>
    </row>
    <row r="2429" spans="5:5" ht="14.25" customHeight="1" x14ac:dyDescent="0.2">
      <c r="E2429" s="117" t="str">
        <f>IFERROR(_xlfn.RANK.EQ(D2429,$D$18:$D$10002,0)+COUNTIF($D$18:D2429,D2429)-1,"")</f>
        <v/>
      </c>
    </row>
    <row r="2430" spans="5:5" ht="14.25" customHeight="1" x14ac:dyDescent="0.2">
      <c r="E2430" s="117" t="str">
        <f>IFERROR(_xlfn.RANK.EQ(D2430,$D$18:$D$10002,0)+COUNTIF($D$18:D2430,D2430)-1,"")</f>
        <v/>
      </c>
    </row>
    <row r="2431" spans="5:5" ht="14.25" customHeight="1" x14ac:dyDescent="0.2">
      <c r="E2431" s="117" t="str">
        <f>IFERROR(_xlfn.RANK.EQ(D2431,$D$18:$D$10002,0)+COUNTIF($D$18:D2431,D2431)-1,"")</f>
        <v/>
      </c>
    </row>
    <row r="2432" spans="5:5" ht="14.25" customHeight="1" x14ac:dyDescent="0.2">
      <c r="E2432" s="117" t="str">
        <f>IFERROR(_xlfn.RANK.EQ(D2432,$D$18:$D$10002,0)+COUNTIF($D$18:D2432,D2432)-1,"")</f>
        <v/>
      </c>
    </row>
    <row r="2433" spans="5:5" ht="14.25" customHeight="1" x14ac:dyDescent="0.2">
      <c r="E2433" s="117" t="str">
        <f>IFERROR(_xlfn.RANK.EQ(D2433,$D$18:$D$10002,0)+COUNTIF($D$18:D2433,D2433)-1,"")</f>
        <v/>
      </c>
    </row>
    <row r="2434" spans="5:5" ht="14.25" customHeight="1" x14ac:dyDescent="0.2">
      <c r="E2434" s="117" t="str">
        <f>IFERROR(_xlfn.RANK.EQ(D2434,$D$18:$D$10002,0)+COUNTIF($D$18:D2434,D2434)-1,"")</f>
        <v/>
      </c>
    </row>
    <row r="2435" spans="5:5" ht="14.25" customHeight="1" x14ac:dyDescent="0.2">
      <c r="E2435" s="117" t="str">
        <f>IFERROR(_xlfn.RANK.EQ(D2435,$D$18:$D$10002,0)+COUNTIF($D$18:D2435,D2435)-1,"")</f>
        <v/>
      </c>
    </row>
    <row r="2436" spans="5:5" ht="14.25" customHeight="1" x14ac:dyDescent="0.2">
      <c r="E2436" s="117" t="str">
        <f>IFERROR(_xlfn.RANK.EQ(D2436,$D$18:$D$10002,0)+COUNTIF($D$18:D2436,D2436)-1,"")</f>
        <v/>
      </c>
    </row>
    <row r="2437" spans="5:5" ht="14.25" customHeight="1" x14ac:dyDescent="0.2">
      <c r="E2437" s="117" t="str">
        <f>IFERROR(_xlfn.RANK.EQ(D2437,$D$18:$D$10002,0)+COUNTIF($D$18:D2437,D2437)-1,"")</f>
        <v/>
      </c>
    </row>
    <row r="2438" spans="5:5" ht="14.25" customHeight="1" x14ac:dyDescent="0.2">
      <c r="E2438" s="117" t="str">
        <f>IFERROR(_xlfn.RANK.EQ(D2438,$D$18:$D$10002,0)+COUNTIF($D$18:D2438,D2438)-1,"")</f>
        <v/>
      </c>
    </row>
    <row r="2439" spans="5:5" ht="14.25" customHeight="1" x14ac:dyDescent="0.2">
      <c r="E2439" s="117" t="str">
        <f>IFERROR(_xlfn.RANK.EQ(D2439,$D$18:$D$10002,0)+COUNTIF($D$18:D2439,D2439)-1,"")</f>
        <v/>
      </c>
    </row>
    <row r="2440" spans="5:5" ht="14.25" customHeight="1" x14ac:dyDescent="0.2">
      <c r="E2440" s="117" t="str">
        <f>IFERROR(_xlfn.RANK.EQ(D2440,$D$18:$D$10002,0)+COUNTIF($D$18:D2440,D2440)-1,"")</f>
        <v/>
      </c>
    </row>
    <row r="2441" spans="5:5" ht="14.25" customHeight="1" x14ac:dyDescent="0.2">
      <c r="E2441" s="117" t="str">
        <f>IFERROR(_xlfn.RANK.EQ(D2441,$D$18:$D$10002,0)+COUNTIF($D$18:D2441,D2441)-1,"")</f>
        <v/>
      </c>
    </row>
    <row r="2442" spans="5:5" ht="14.25" customHeight="1" x14ac:dyDescent="0.2">
      <c r="E2442" s="117" t="str">
        <f>IFERROR(_xlfn.RANK.EQ(D2442,$D$18:$D$10002,0)+COUNTIF($D$18:D2442,D2442)-1,"")</f>
        <v/>
      </c>
    </row>
    <row r="2443" spans="5:5" ht="14.25" customHeight="1" x14ac:dyDescent="0.2">
      <c r="E2443" s="117" t="str">
        <f>IFERROR(_xlfn.RANK.EQ(D2443,$D$18:$D$10002,0)+COUNTIF($D$18:D2443,D2443)-1,"")</f>
        <v/>
      </c>
    </row>
    <row r="2444" spans="5:5" ht="14.25" customHeight="1" x14ac:dyDescent="0.2">
      <c r="E2444" s="117" t="str">
        <f>IFERROR(_xlfn.RANK.EQ(D2444,$D$18:$D$10002,0)+COUNTIF($D$18:D2444,D2444)-1,"")</f>
        <v/>
      </c>
    </row>
    <row r="2445" spans="5:5" ht="14.25" customHeight="1" x14ac:dyDescent="0.2">
      <c r="E2445" s="117" t="str">
        <f>IFERROR(_xlfn.RANK.EQ(D2445,$D$18:$D$10002,0)+COUNTIF($D$18:D2445,D2445)-1,"")</f>
        <v/>
      </c>
    </row>
    <row r="2446" spans="5:5" ht="14.25" customHeight="1" x14ac:dyDescent="0.2">
      <c r="E2446" s="117" t="str">
        <f>IFERROR(_xlfn.RANK.EQ(D2446,$D$18:$D$10002,0)+COUNTIF($D$18:D2446,D2446)-1,"")</f>
        <v/>
      </c>
    </row>
    <row r="2447" spans="5:5" ht="14.25" customHeight="1" x14ac:dyDescent="0.2">
      <c r="E2447" s="117" t="str">
        <f>IFERROR(_xlfn.RANK.EQ(D2447,$D$18:$D$10002,0)+COUNTIF($D$18:D2447,D2447)-1,"")</f>
        <v/>
      </c>
    </row>
    <row r="2448" spans="5:5" ht="14.25" customHeight="1" x14ac:dyDescent="0.2">
      <c r="E2448" s="117" t="str">
        <f>IFERROR(_xlfn.RANK.EQ(D2448,$D$18:$D$10002,0)+COUNTIF($D$18:D2448,D2448)-1,"")</f>
        <v/>
      </c>
    </row>
    <row r="2449" spans="5:5" ht="14.25" customHeight="1" x14ac:dyDescent="0.2">
      <c r="E2449" s="117" t="str">
        <f>IFERROR(_xlfn.RANK.EQ(D2449,$D$18:$D$10002,0)+COUNTIF($D$18:D2449,D2449)-1,"")</f>
        <v/>
      </c>
    </row>
    <row r="2450" spans="5:5" ht="14.25" customHeight="1" x14ac:dyDescent="0.2">
      <c r="E2450" s="117" t="str">
        <f>IFERROR(_xlfn.RANK.EQ(D2450,$D$18:$D$10002,0)+COUNTIF($D$18:D2450,D2450)-1,"")</f>
        <v/>
      </c>
    </row>
    <row r="2451" spans="5:5" ht="14.25" customHeight="1" x14ac:dyDescent="0.2">
      <c r="E2451" s="117" t="str">
        <f>IFERROR(_xlfn.RANK.EQ(D2451,$D$18:$D$10002,0)+COUNTIF($D$18:D2451,D2451)-1,"")</f>
        <v/>
      </c>
    </row>
    <row r="2452" spans="5:5" ht="14.25" customHeight="1" x14ac:dyDescent="0.2">
      <c r="E2452" s="117" t="str">
        <f>IFERROR(_xlfn.RANK.EQ(D2452,$D$18:$D$10002,0)+COUNTIF($D$18:D2452,D2452)-1,"")</f>
        <v/>
      </c>
    </row>
    <row r="2453" spans="5:5" ht="14.25" customHeight="1" x14ac:dyDescent="0.2">
      <c r="E2453" s="117" t="str">
        <f>IFERROR(_xlfn.RANK.EQ(D2453,$D$18:$D$10002,0)+COUNTIF($D$18:D2453,D2453)-1,"")</f>
        <v/>
      </c>
    </row>
    <row r="2454" spans="5:5" ht="14.25" customHeight="1" x14ac:dyDescent="0.2">
      <c r="E2454" s="117" t="str">
        <f>IFERROR(_xlfn.RANK.EQ(D2454,$D$18:$D$10002,0)+COUNTIF($D$18:D2454,D2454)-1,"")</f>
        <v/>
      </c>
    </row>
    <row r="2455" spans="5:5" ht="14.25" customHeight="1" x14ac:dyDescent="0.2">
      <c r="E2455" s="117" t="str">
        <f>IFERROR(_xlfn.RANK.EQ(D2455,$D$18:$D$10002,0)+COUNTIF($D$18:D2455,D2455)-1,"")</f>
        <v/>
      </c>
    </row>
    <row r="2456" spans="5:5" ht="14.25" customHeight="1" x14ac:dyDescent="0.2">
      <c r="E2456" s="117" t="str">
        <f>IFERROR(_xlfn.RANK.EQ(D2456,$D$18:$D$10002,0)+COUNTIF($D$18:D2456,D2456)-1,"")</f>
        <v/>
      </c>
    </row>
    <row r="2457" spans="5:5" ht="14.25" customHeight="1" x14ac:dyDescent="0.2">
      <c r="E2457" s="117" t="str">
        <f>IFERROR(_xlfn.RANK.EQ(D2457,$D$18:$D$10002,0)+COUNTIF($D$18:D2457,D2457)-1,"")</f>
        <v/>
      </c>
    </row>
    <row r="2458" spans="5:5" ht="14.25" customHeight="1" x14ac:dyDescent="0.2">
      <c r="E2458" s="117" t="str">
        <f>IFERROR(_xlfn.RANK.EQ(D2458,$D$18:$D$10002,0)+COUNTIF($D$18:D2458,D2458)-1,"")</f>
        <v/>
      </c>
    </row>
    <row r="2459" spans="5:5" ht="14.25" customHeight="1" x14ac:dyDescent="0.2">
      <c r="E2459" s="117" t="str">
        <f>IFERROR(_xlfn.RANK.EQ(D2459,$D$18:$D$10002,0)+COUNTIF($D$18:D2459,D2459)-1,"")</f>
        <v/>
      </c>
    </row>
    <row r="2460" spans="5:5" ht="14.25" customHeight="1" x14ac:dyDescent="0.2">
      <c r="E2460" s="117" t="str">
        <f>IFERROR(_xlfn.RANK.EQ(D2460,$D$18:$D$10002,0)+COUNTIF($D$18:D2460,D2460)-1,"")</f>
        <v/>
      </c>
    </row>
    <row r="2461" spans="5:5" ht="14.25" customHeight="1" x14ac:dyDescent="0.2">
      <c r="E2461" s="117" t="str">
        <f>IFERROR(_xlfn.RANK.EQ(D2461,$D$18:$D$10002,0)+COUNTIF($D$18:D2461,D2461)-1,"")</f>
        <v/>
      </c>
    </row>
    <row r="2462" spans="5:5" ht="14.25" customHeight="1" x14ac:dyDescent="0.2">
      <c r="E2462" s="117" t="str">
        <f>IFERROR(_xlfn.RANK.EQ(D2462,$D$18:$D$10002,0)+COUNTIF($D$18:D2462,D2462)-1,"")</f>
        <v/>
      </c>
    </row>
    <row r="2463" spans="5:5" ht="14.25" customHeight="1" x14ac:dyDescent="0.2">
      <c r="E2463" s="117" t="str">
        <f>IFERROR(_xlfn.RANK.EQ(D2463,$D$18:$D$10002,0)+COUNTIF($D$18:D2463,D2463)-1,"")</f>
        <v/>
      </c>
    </row>
    <row r="2464" spans="5:5" ht="14.25" customHeight="1" x14ac:dyDescent="0.2">
      <c r="E2464" s="117" t="str">
        <f>IFERROR(_xlfn.RANK.EQ(D2464,$D$18:$D$10002,0)+COUNTIF($D$18:D2464,D2464)-1,"")</f>
        <v/>
      </c>
    </row>
    <row r="2465" spans="5:5" ht="14.25" customHeight="1" x14ac:dyDescent="0.2">
      <c r="E2465" s="117" t="str">
        <f>IFERROR(_xlfn.RANK.EQ(D2465,$D$18:$D$10002,0)+COUNTIF($D$18:D2465,D2465)-1,"")</f>
        <v/>
      </c>
    </row>
    <row r="2466" spans="5:5" ht="14.25" customHeight="1" x14ac:dyDescent="0.2">
      <c r="E2466" s="117" t="str">
        <f>IFERROR(_xlfn.RANK.EQ(D2466,$D$18:$D$10002,0)+COUNTIF($D$18:D2466,D2466)-1,"")</f>
        <v/>
      </c>
    </row>
    <row r="2467" spans="5:5" ht="14.25" customHeight="1" x14ac:dyDescent="0.2">
      <c r="E2467" s="117" t="str">
        <f>IFERROR(_xlfn.RANK.EQ(D2467,$D$18:$D$10002,0)+COUNTIF($D$18:D2467,D2467)-1,"")</f>
        <v/>
      </c>
    </row>
    <row r="2468" spans="5:5" ht="14.25" customHeight="1" x14ac:dyDescent="0.2">
      <c r="E2468" s="117" t="str">
        <f>IFERROR(_xlfn.RANK.EQ(D2468,$D$18:$D$10002,0)+COUNTIF($D$18:D2468,D2468)-1,"")</f>
        <v/>
      </c>
    </row>
    <row r="2469" spans="5:5" ht="14.25" customHeight="1" x14ac:dyDescent="0.2">
      <c r="E2469" s="117" t="str">
        <f>IFERROR(_xlfn.RANK.EQ(D2469,$D$18:$D$10002,0)+COUNTIF($D$18:D2469,D2469)-1,"")</f>
        <v/>
      </c>
    </row>
    <row r="2470" spans="5:5" ht="14.25" customHeight="1" x14ac:dyDescent="0.2">
      <c r="E2470" s="117" t="str">
        <f>IFERROR(_xlfn.RANK.EQ(D2470,$D$18:$D$10002,0)+COUNTIF($D$18:D2470,D2470)-1,"")</f>
        <v/>
      </c>
    </row>
    <row r="2471" spans="5:5" ht="14.25" customHeight="1" x14ac:dyDescent="0.2">
      <c r="E2471" s="117" t="str">
        <f>IFERROR(_xlfn.RANK.EQ(D2471,$D$18:$D$10002,0)+COUNTIF($D$18:D2471,D2471)-1,"")</f>
        <v/>
      </c>
    </row>
    <row r="2472" spans="5:5" ht="14.25" customHeight="1" x14ac:dyDescent="0.2">
      <c r="E2472" s="117" t="str">
        <f>IFERROR(_xlfn.RANK.EQ(D2472,$D$18:$D$10002,0)+COUNTIF($D$18:D2472,D2472)-1,"")</f>
        <v/>
      </c>
    </row>
    <row r="2473" spans="5:5" ht="14.25" customHeight="1" x14ac:dyDescent="0.2">
      <c r="E2473" s="117" t="str">
        <f>IFERROR(_xlfn.RANK.EQ(D2473,$D$18:$D$10002,0)+COUNTIF($D$18:D2473,D2473)-1,"")</f>
        <v/>
      </c>
    </row>
    <row r="2474" spans="5:5" ht="14.25" customHeight="1" x14ac:dyDescent="0.2">
      <c r="E2474" s="117" t="str">
        <f>IFERROR(_xlfn.RANK.EQ(D2474,$D$18:$D$10002,0)+COUNTIF($D$18:D2474,D2474)-1,"")</f>
        <v/>
      </c>
    </row>
    <row r="2475" spans="5:5" ht="14.25" customHeight="1" x14ac:dyDescent="0.2">
      <c r="E2475" s="117" t="str">
        <f>IFERROR(_xlfn.RANK.EQ(D2475,$D$18:$D$10002,0)+COUNTIF($D$18:D2475,D2475)-1,"")</f>
        <v/>
      </c>
    </row>
    <row r="2476" spans="5:5" ht="14.25" customHeight="1" x14ac:dyDescent="0.2">
      <c r="E2476" s="117" t="str">
        <f>IFERROR(_xlfn.RANK.EQ(D2476,$D$18:$D$10002,0)+COUNTIF($D$18:D2476,D2476)-1,"")</f>
        <v/>
      </c>
    </row>
    <row r="2477" spans="5:5" ht="14.25" customHeight="1" x14ac:dyDescent="0.2">
      <c r="E2477" s="117" t="str">
        <f>IFERROR(_xlfn.RANK.EQ(D2477,$D$18:$D$10002,0)+COUNTIF($D$18:D2477,D2477)-1,"")</f>
        <v/>
      </c>
    </row>
    <row r="2478" spans="5:5" ht="14.25" customHeight="1" x14ac:dyDescent="0.2">
      <c r="E2478" s="117" t="str">
        <f>IFERROR(_xlfn.RANK.EQ(D2478,$D$18:$D$10002,0)+COUNTIF($D$18:D2478,D2478)-1,"")</f>
        <v/>
      </c>
    </row>
    <row r="2479" spans="5:5" ht="14.25" customHeight="1" x14ac:dyDescent="0.2">
      <c r="E2479" s="117" t="str">
        <f>IFERROR(_xlfn.RANK.EQ(D2479,$D$18:$D$10002,0)+COUNTIF($D$18:D2479,D2479)-1,"")</f>
        <v/>
      </c>
    </row>
    <row r="2480" spans="5:5" ht="14.25" customHeight="1" x14ac:dyDescent="0.2">
      <c r="E2480" s="117" t="str">
        <f>IFERROR(_xlfn.RANK.EQ(D2480,$D$18:$D$10002,0)+COUNTIF($D$18:D2480,D2480)-1,"")</f>
        <v/>
      </c>
    </row>
    <row r="2481" spans="5:5" ht="14.25" customHeight="1" x14ac:dyDescent="0.2">
      <c r="E2481" s="117" t="str">
        <f>IFERROR(_xlfn.RANK.EQ(D2481,$D$18:$D$10002,0)+COUNTIF($D$18:D2481,D2481)-1,"")</f>
        <v/>
      </c>
    </row>
    <row r="2482" spans="5:5" ht="14.25" customHeight="1" x14ac:dyDescent="0.2">
      <c r="E2482" s="117" t="str">
        <f>IFERROR(_xlfn.RANK.EQ(D2482,$D$18:$D$10002,0)+COUNTIF($D$18:D2482,D2482)-1,"")</f>
        <v/>
      </c>
    </row>
    <row r="2483" spans="5:5" ht="14.25" customHeight="1" x14ac:dyDescent="0.2">
      <c r="E2483" s="117" t="str">
        <f>IFERROR(_xlfn.RANK.EQ(D2483,$D$18:$D$10002,0)+COUNTIF($D$18:D2483,D2483)-1,"")</f>
        <v/>
      </c>
    </row>
    <row r="2484" spans="5:5" ht="14.25" customHeight="1" x14ac:dyDescent="0.2">
      <c r="E2484" s="117" t="str">
        <f>IFERROR(_xlfn.RANK.EQ(D2484,$D$18:$D$10002,0)+COUNTIF($D$18:D2484,D2484)-1,"")</f>
        <v/>
      </c>
    </row>
    <row r="2485" spans="5:5" ht="14.25" customHeight="1" x14ac:dyDescent="0.2">
      <c r="E2485" s="117" t="str">
        <f>IFERROR(_xlfn.RANK.EQ(D2485,$D$18:$D$10002,0)+COUNTIF($D$18:D2485,D2485)-1,"")</f>
        <v/>
      </c>
    </row>
    <row r="2486" spans="5:5" ht="14.25" customHeight="1" x14ac:dyDescent="0.2">
      <c r="E2486" s="117" t="str">
        <f>IFERROR(_xlfn.RANK.EQ(D2486,$D$18:$D$10002,0)+COUNTIF($D$18:D2486,D2486)-1,"")</f>
        <v/>
      </c>
    </row>
    <row r="2487" spans="5:5" ht="14.25" customHeight="1" x14ac:dyDescent="0.2">
      <c r="E2487" s="117" t="str">
        <f>IFERROR(_xlfn.RANK.EQ(D2487,$D$18:$D$10002,0)+COUNTIF($D$18:D2487,D2487)-1,"")</f>
        <v/>
      </c>
    </row>
    <row r="2488" spans="5:5" ht="14.25" customHeight="1" x14ac:dyDescent="0.2">
      <c r="E2488" s="117" t="str">
        <f>IFERROR(_xlfn.RANK.EQ(D2488,$D$18:$D$10002,0)+COUNTIF($D$18:D2488,D2488)-1,"")</f>
        <v/>
      </c>
    </row>
    <row r="2489" spans="5:5" ht="14.25" customHeight="1" x14ac:dyDescent="0.2">
      <c r="E2489" s="117" t="str">
        <f>IFERROR(_xlfn.RANK.EQ(D2489,$D$18:$D$10002,0)+COUNTIF($D$18:D2489,D2489)-1,"")</f>
        <v/>
      </c>
    </row>
    <row r="2490" spans="5:5" ht="14.25" customHeight="1" x14ac:dyDescent="0.2">
      <c r="E2490" s="117" t="str">
        <f>IFERROR(_xlfn.RANK.EQ(D2490,$D$18:$D$10002,0)+COUNTIF($D$18:D2490,D2490)-1,"")</f>
        <v/>
      </c>
    </row>
    <row r="2491" spans="5:5" ht="14.25" customHeight="1" x14ac:dyDescent="0.2">
      <c r="E2491" s="117" t="str">
        <f>IFERROR(_xlfn.RANK.EQ(D2491,$D$18:$D$10002,0)+COUNTIF($D$18:D2491,D2491)-1,"")</f>
        <v/>
      </c>
    </row>
    <row r="2492" spans="5:5" ht="14.25" customHeight="1" x14ac:dyDescent="0.2">
      <c r="E2492" s="117" t="str">
        <f>IFERROR(_xlfn.RANK.EQ(D2492,$D$18:$D$10002,0)+COUNTIF($D$18:D2492,D2492)-1,"")</f>
        <v/>
      </c>
    </row>
    <row r="2493" spans="5:5" ht="14.25" customHeight="1" x14ac:dyDescent="0.2">
      <c r="E2493" s="117" t="str">
        <f>IFERROR(_xlfn.RANK.EQ(D2493,$D$18:$D$10002,0)+COUNTIF($D$18:D2493,D2493)-1,"")</f>
        <v/>
      </c>
    </row>
    <row r="2494" spans="5:5" ht="14.25" customHeight="1" x14ac:dyDescent="0.2">
      <c r="E2494" s="117" t="str">
        <f>IFERROR(_xlfn.RANK.EQ(D2494,$D$18:$D$10002,0)+COUNTIF($D$18:D2494,D2494)-1,"")</f>
        <v/>
      </c>
    </row>
    <row r="2495" spans="5:5" ht="14.25" customHeight="1" x14ac:dyDescent="0.2">
      <c r="E2495" s="117" t="str">
        <f>IFERROR(_xlfn.RANK.EQ(D2495,$D$18:$D$10002,0)+COUNTIF($D$18:D2495,D2495)-1,"")</f>
        <v/>
      </c>
    </row>
    <row r="2496" spans="5:5" ht="14.25" customHeight="1" x14ac:dyDescent="0.2">
      <c r="E2496" s="117" t="str">
        <f>IFERROR(_xlfn.RANK.EQ(D2496,$D$18:$D$10002,0)+COUNTIF($D$18:D2496,D2496)-1,"")</f>
        <v/>
      </c>
    </row>
    <row r="2497" spans="5:5" ht="14.25" customHeight="1" x14ac:dyDescent="0.2">
      <c r="E2497" s="117" t="str">
        <f>IFERROR(_xlfn.RANK.EQ(D2497,$D$18:$D$10002,0)+COUNTIF($D$18:D2497,D2497)-1,"")</f>
        <v/>
      </c>
    </row>
    <row r="2498" spans="5:5" ht="14.25" customHeight="1" x14ac:dyDescent="0.2">
      <c r="E2498" s="117" t="str">
        <f>IFERROR(_xlfn.RANK.EQ(D2498,$D$18:$D$10002,0)+COUNTIF($D$18:D2498,D2498)-1,"")</f>
        <v/>
      </c>
    </row>
    <row r="2499" spans="5:5" ht="14.25" customHeight="1" x14ac:dyDescent="0.2">
      <c r="E2499" s="117" t="str">
        <f>IFERROR(_xlfn.RANK.EQ(D2499,$D$18:$D$10002,0)+COUNTIF($D$18:D2499,D2499)-1,"")</f>
        <v/>
      </c>
    </row>
    <row r="2500" spans="5:5" ht="14.25" customHeight="1" x14ac:dyDescent="0.2">
      <c r="E2500" s="117" t="str">
        <f>IFERROR(_xlfn.RANK.EQ(D2500,$D$18:$D$10002,0)+COUNTIF($D$18:D2500,D2500)-1,"")</f>
        <v/>
      </c>
    </row>
    <row r="2501" spans="5:5" ht="14.25" customHeight="1" x14ac:dyDescent="0.2">
      <c r="E2501" s="117" t="str">
        <f>IFERROR(_xlfn.RANK.EQ(D2501,$D$18:$D$10002,0)+COUNTIF($D$18:D2501,D2501)-1,"")</f>
        <v/>
      </c>
    </row>
    <row r="2502" spans="5:5" ht="14.25" customHeight="1" x14ac:dyDescent="0.2">
      <c r="E2502" s="117" t="str">
        <f>IFERROR(_xlfn.RANK.EQ(D2502,$D$18:$D$10002,0)+COUNTIF($D$18:D2502,D2502)-1,"")</f>
        <v/>
      </c>
    </row>
    <row r="2503" spans="5:5" ht="14.25" customHeight="1" x14ac:dyDescent="0.2">
      <c r="E2503" s="117" t="str">
        <f>IFERROR(_xlfn.RANK.EQ(D2503,$D$18:$D$10002,0)+COUNTIF($D$18:D2503,D2503)-1,"")</f>
        <v/>
      </c>
    </row>
    <row r="2504" spans="5:5" ht="14.25" customHeight="1" x14ac:dyDescent="0.2">
      <c r="E2504" s="117" t="str">
        <f>IFERROR(_xlfn.RANK.EQ(D2504,$D$18:$D$10002,0)+COUNTIF($D$18:D2504,D2504)-1,"")</f>
        <v/>
      </c>
    </row>
    <row r="2505" spans="5:5" ht="14.25" customHeight="1" x14ac:dyDescent="0.2">
      <c r="E2505" s="117" t="str">
        <f>IFERROR(_xlfn.RANK.EQ(D2505,$D$18:$D$10002,0)+COUNTIF($D$18:D2505,D2505)-1,"")</f>
        <v/>
      </c>
    </row>
    <row r="2506" spans="5:5" ht="14.25" customHeight="1" x14ac:dyDescent="0.2">
      <c r="E2506" s="117" t="str">
        <f>IFERROR(_xlfn.RANK.EQ(D2506,$D$18:$D$10002,0)+COUNTIF($D$18:D2506,D2506)-1,"")</f>
        <v/>
      </c>
    </row>
    <row r="2507" spans="5:5" ht="14.25" customHeight="1" x14ac:dyDescent="0.2">
      <c r="E2507" s="117" t="str">
        <f>IFERROR(_xlfn.RANK.EQ(D2507,$D$18:$D$10002,0)+COUNTIF($D$18:D2507,D2507)-1,"")</f>
        <v/>
      </c>
    </row>
    <row r="2508" spans="5:5" ht="14.25" customHeight="1" x14ac:dyDescent="0.2">
      <c r="E2508" s="117" t="str">
        <f>IFERROR(_xlfn.RANK.EQ(D2508,$D$18:$D$10002,0)+COUNTIF($D$18:D2508,D2508)-1,"")</f>
        <v/>
      </c>
    </row>
    <row r="2509" spans="5:5" ht="14.25" customHeight="1" x14ac:dyDescent="0.2">
      <c r="E2509" s="117" t="str">
        <f>IFERROR(_xlfn.RANK.EQ(D2509,$D$18:$D$10002,0)+COUNTIF($D$18:D2509,D2509)-1,"")</f>
        <v/>
      </c>
    </row>
    <row r="2510" spans="5:5" ht="14.25" customHeight="1" x14ac:dyDescent="0.2">
      <c r="E2510" s="117" t="str">
        <f>IFERROR(_xlfn.RANK.EQ(D2510,$D$18:$D$10002,0)+COUNTIF($D$18:D2510,D2510)-1,"")</f>
        <v/>
      </c>
    </row>
    <row r="2511" spans="5:5" ht="14.25" customHeight="1" x14ac:dyDescent="0.2">
      <c r="E2511" s="117" t="str">
        <f>IFERROR(_xlfn.RANK.EQ(D2511,$D$18:$D$10002,0)+COUNTIF($D$18:D2511,D2511)-1,"")</f>
        <v/>
      </c>
    </row>
    <row r="2512" spans="5:5" ht="14.25" customHeight="1" x14ac:dyDescent="0.2">
      <c r="E2512" s="117" t="str">
        <f>IFERROR(_xlfn.RANK.EQ(D2512,$D$18:$D$10002,0)+COUNTIF($D$18:D2512,D2512)-1,"")</f>
        <v/>
      </c>
    </row>
    <row r="2513" spans="5:5" ht="14.25" customHeight="1" x14ac:dyDescent="0.2">
      <c r="E2513" s="117" t="str">
        <f>IFERROR(_xlfn.RANK.EQ(D2513,$D$18:$D$10002,0)+COUNTIF($D$18:D2513,D2513)-1,"")</f>
        <v/>
      </c>
    </row>
    <row r="2514" spans="5:5" ht="14.25" customHeight="1" x14ac:dyDescent="0.2">
      <c r="E2514" s="117" t="str">
        <f>IFERROR(_xlfn.RANK.EQ(D2514,$D$18:$D$10002,0)+COUNTIF($D$18:D2514,D2514)-1,"")</f>
        <v/>
      </c>
    </row>
    <row r="2515" spans="5:5" ht="14.25" customHeight="1" x14ac:dyDescent="0.2">
      <c r="E2515" s="117" t="str">
        <f>IFERROR(_xlfn.RANK.EQ(D2515,$D$18:$D$10002,0)+COUNTIF($D$18:D2515,D2515)-1,"")</f>
        <v/>
      </c>
    </row>
    <row r="2516" spans="5:5" ht="14.25" customHeight="1" x14ac:dyDescent="0.2">
      <c r="E2516" s="117" t="str">
        <f>IFERROR(_xlfn.RANK.EQ(D2516,$D$18:$D$10002,0)+COUNTIF($D$18:D2516,D2516)-1,"")</f>
        <v/>
      </c>
    </row>
    <row r="2517" spans="5:5" ht="14.25" customHeight="1" x14ac:dyDescent="0.2">
      <c r="E2517" s="117" t="str">
        <f>IFERROR(_xlfn.RANK.EQ(D2517,$D$18:$D$10002,0)+COUNTIF($D$18:D2517,D2517)-1,"")</f>
        <v/>
      </c>
    </row>
    <row r="2518" spans="5:5" ht="14.25" customHeight="1" x14ac:dyDescent="0.2">
      <c r="E2518" s="117" t="str">
        <f>IFERROR(_xlfn.RANK.EQ(D2518,$D$18:$D$10002,0)+COUNTIF($D$18:D2518,D2518)-1,"")</f>
        <v/>
      </c>
    </row>
    <row r="2519" spans="5:5" ht="14.25" customHeight="1" x14ac:dyDescent="0.2">
      <c r="E2519" s="117" t="str">
        <f>IFERROR(_xlfn.RANK.EQ(D2519,$D$18:$D$10002,0)+COUNTIF($D$18:D2519,D2519)-1,"")</f>
        <v/>
      </c>
    </row>
    <row r="2520" spans="5:5" ht="14.25" customHeight="1" x14ac:dyDescent="0.2">
      <c r="E2520" s="117" t="str">
        <f>IFERROR(_xlfn.RANK.EQ(D2520,$D$18:$D$10002,0)+COUNTIF($D$18:D2520,D2520)-1,"")</f>
        <v/>
      </c>
    </row>
    <row r="2521" spans="5:5" ht="14.25" customHeight="1" x14ac:dyDescent="0.2">
      <c r="E2521" s="117" t="str">
        <f>IFERROR(_xlfn.RANK.EQ(D2521,$D$18:$D$10002,0)+COUNTIF($D$18:D2521,D2521)-1,"")</f>
        <v/>
      </c>
    </row>
    <row r="2522" spans="5:5" ht="14.25" customHeight="1" x14ac:dyDescent="0.2">
      <c r="E2522" s="117" t="str">
        <f>IFERROR(_xlfn.RANK.EQ(D2522,$D$18:$D$10002,0)+COUNTIF($D$18:D2522,D2522)-1,"")</f>
        <v/>
      </c>
    </row>
    <row r="2523" spans="5:5" ht="14.25" customHeight="1" x14ac:dyDescent="0.2">
      <c r="E2523" s="117" t="str">
        <f>IFERROR(_xlfn.RANK.EQ(D2523,$D$18:$D$10002,0)+COUNTIF($D$18:D2523,D2523)-1,"")</f>
        <v/>
      </c>
    </row>
    <row r="2524" spans="5:5" ht="14.25" customHeight="1" x14ac:dyDescent="0.2">
      <c r="E2524" s="117" t="str">
        <f>IFERROR(_xlfn.RANK.EQ(D2524,$D$18:$D$10002,0)+COUNTIF($D$18:D2524,D2524)-1,"")</f>
        <v/>
      </c>
    </row>
    <row r="2525" spans="5:5" ht="14.25" customHeight="1" x14ac:dyDescent="0.2">
      <c r="E2525" s="117" t="str">
        <f>IFERROR(_xlfn.RANK.EQ(D2525,$D$18:$D$10002,0)+COUNTIF($D$18:D2525,D2525)-1,"")</f>
        <v/>
      </c>
    </row>
    <row r="2526" spans="5:5" ht="14.25" customHeight="1" x14ac:dyDescent="0.2">
      <c r="E2526" s="117" t="str">
        <f>IFERROR(_xlfn.RANK.EQ(D2526,$D$18:$D$10002,0)+COUNTIF($D$18:D2526,D2526)-1,"")</f>
        <v/>
      </c>
    </row>
    <row r="2527" spans="5:5" ht="14.25" customHeight="1" x14ac:dyDescent="0.2">
      <c r="E2527" s="117" t="str">
        <f>IFERROR(_xlfn.RANK.EQ(D2527,$D$18:$D$10002,0)+COUNTIF($D$18:D2527,D2527)-1,"")</f>
        <v/>
      </c>
    </row>
    <row r="2528" spans="5:5" ht="14.25" customHeight="1" x14ac:dyDescent="0.2">
      <c r="E2528" s="117" t="str">
        <f>IFERROR(_xlfn.RANK.EQ(D2528,$D$18:$D$10002,0)+COUNTIF($D$18:D2528,D2528)-1,"")</f>
        <v/>
      </c>
    </row>
    <row r="2529" spans="5:5" ht="14.25" customHeight="1" x14ac:dyDescent="0.2">
      <c r="E2529" s="117" t="str">
        <f>IFERROR(_xlfn.RANK.EQ(D2529,$D$18:$D$10002,0)+COUNTIF($D$18:D2529,D2529)-1,"")</f>
        <v/>
      </c>
    </row>
    <row r="2530" spans="5:5" ht="14.25" customHeight="1" x14ac:dyDescent="0.2">
      <c r="E2530" s="117" t="str">
        <f>IFERROR(_xlfn.RANK.EQ(D2530,$D$18:$D$10002,0)+COUNTIF($D$18:D2530,D2530)-1,"")</f>
        <v/>
      </c>
    </row>
    <row r="2531" spans="5:5" ht="14.25" customHeight="1" x14ac:dyDescent="0.2">
      <c r="E2531" s="117" t="str">
        <f>IFERROR(_xlfn.RANK.EQ(D2531,$D$18:$D$10002,0)+COUNTIF($D$18:D2531,D2531)-1,"")</f>
        <v/>
      </c>
    </row>
    <row r="2532" spans="5:5" ht="14.25" customHeight="1" x14ac:dyDescent="0.2">
      <c r="E2532" s="117" t="str">
        <f>IFERROR(_xlfn.RANK.EQ(D2532,$D$18:$D$10002,0)+COUNTIF($D$18:D2532,D2532)-1,"")</f>
        <v/>
      </c>
    </row>
    <row r="2533" spans="5:5" ht="14.25" customHeight="1" x14ac:dyDescent="0.2">
      <c r="E2533" s="117" t="str">
        <f>IFERROR(_xlfn.RANK.EQ(D2533,$D$18:$D$10002,0)+COUNTIF($D$18:D2533,D2533)-1,"")</f>
        <v/>
      </c>
    </row>
    <row r="2534" spans="5:5" ht="14.25" customHeight="1" x14ac:dyDescent="0.2">
      <c r="E2534" s="117" t="str">
        <f>IFERROR(_xlfn.RANK.EQ(D2534,$D$18:$D$10002,0)+COUNTIF($D$18:D2534,D2534)-1,"")</f>
        <v/>
      </c>
    </row>
    <row r="2535" spans="5:5" ht="14.25" customHeight="1" x14ac:dyDescent="0.2">
      <c r="E2535" s="117" t="str">
        <f>IFERROR(_xlfn.RANK.EQ(D2535,$D$18:$D$10002,0)+COUNTIF($D$18:D2535,D2535)-1,"")</f>
        <v/>
      </c>
    </row>
    <row r="2536" spans="5:5" ht="14.25" customHeight="1" x14ac:dyDescent="0.2">
      <c r="E2536" s="117" t="str">
        <f>IFERROR(_xlfn.RANK.EQ(D2536,$D$18:$D$10002,0)+COUNTIF($D$18:D2536,D2536)-1,"")</f>
        <v/>
      </c>
    </row>
    <row r="2537" spans="5:5" ht="14.25" customHeight="1" x14ac:dyDescent="0.2">
      <c r="E2537" s="117" t="str">
        <f>IFERROR(_xlfn.RANK.EQ(D2537,$D$18:$D$10002,0)+COUNTIF($D$18:D2537,D2537)-1,"")</f>
        <v/>
      </c>
    </row>
    <row r="2538" spans="5:5" ht="14.25" customHeight="1" x14ac:dyDescent="0.2">
      <c r="E2538" s="117" t="str">
        <f>IFERROR(_xlfn.RANK.EQ(D2538,$D$18:$D$10002,0)+COUNTIF($D$18:D2538,D2538)-1,"")</f>
        <v/>
      </c>
    </row>
    <row r="2539" spans="5:5" ht="14.25" customHeight="1" x14ac:dyDescent="0.2">
      <c r="E2539" s="117" t="str">
        <f>IFERROR(_xlfn.RANK.EQ(D2539,$D$18:$D$10002,0)+COUNTIF($D$18:D2539,D2539)-1,"")</f>
        <v/>
      </c>
    </row>
    <row r="2540" spans="5:5" ht="14.25" customHeight="1" x14ac:dyDescent="0.2">
      <c r="E2540" s="117" t="str">
        <f>IFERROR(_xlfn.RANK.EQ(D2540,$D$18:$D$10002,0)+COUNTIF($D$18:D2540,D2540)-1,"")</f>
        <v/>
      </c>
    </row>
    <row r="2541" spans="5:5" ht="14.25" customHeight="1" x14ac:dyDescent="0.2">
      <c r="E2541" s="117" t="str">
        <f>IFERROR(_xlfn.RANK.EQ(D2541,$D$18:$D$10002,0)+COUNTIF($D$18:D2541,D2541)-1,"")</f>
        <v/>
      </c>
    </row>
    <row r="2542" spans="5:5" ht="14.25" customHeight="1" x14ac:dyDescent="0.2">
      <c r="E2542" s="117" t="str">
        <f>IFERROR(_xlfn.RANK.EQ(D2542,$D$18:$D$10002,0)+COUNTIF($D$18:D2542,D2542)-1,"")</f>
        <v/>
      </c>
    </row>
    <row r="2543" spans="5:5" ht="14.25" customHeight="1" x14ac:dyDescent="0.2">
      <c r="E2543" s="117" t="str">
        <f>IFERROR(_xlfn.RANK.EQ(D2543,$D$18:$D$10002,0)+COUNTIF($D$18:D2543,D2543)-1,"")</f>
        <v/>
      </c>
    </row>
    <row r="2544" spans="5:5" ht="14.25" customHeight="1" x14ac:dyDescent="0.2">
      <c r="E2544" s="117" t="str">
        <f>IFERROR(_xlfn.RANK.EQ(D2544,$D$18:$D$10002,0)+COUNTIF($D$18:D2544,D2544)-1,"")</f>
        <v/>
      </c>
    </row>
    <row r="2545" spans="5:5" ht="14.25" customHeight="1" x14ac:dyDescent="0.2">
      <c r="E2545" s="117" t="str">
        <f>IFERROR(_xlfn.RANK.EQ(D2545,$D$18:$D$10002,0)+COUNTIF($D$18:D2545,D2545)-1,"")</f>
        <v/>
      </c>
    </row>
    <row r="2546" spans="5:5" ht="14.25" customHeight="1" x14ac:dyDescent="0.2">
      <c r="E2546" s="117" t="str">
        <f>IFERROR(_xlfn.RANK.EQ(D2546,$D$18:$D$10002,0)+COUNTIF($D$18:D2546,D2546)-1,"")</f>
        <v/>
      </c>
    </row>
    <row r="2547" spans="5:5" ht="14.25" customHeight="1" x14ac:dyDescent="0.2">
      <c r="E2547" s="117" t="str">
        <f>IFERROR(_xlfn.RANK.EQ(D2547,$D$18:$D$10002,0)+COUNTIF($D$18:D2547,D2547)-1,"")</f>
        <v/>
      </c>
    </row>
    <row r="2548" spans="5:5" ht="14.25" customHeight="1" x14ac:dyDescent="0.2">
      <c r="E2548" s="117" t="str">
        <f>IFERROR(_xlfn.RANK.EQ(D2548,$D$18:$D$10002,0)+COUNTIF($D$18:D2548,D2548)-1,"")</f>
        <v/>
      </c>
    </row>
    <row r="2549" spans="5:5" ht="14.25" customHeight="1" x14ac:dyDescent="0.2">
      <c r="E2549" s="117" t="str">
        <f>IFERROR(_xlfn.RANK.EQ(D2549,$D$18:$D$10002,0)+COUNTIF($D$18:D2549,D2549)-1,"")</f>
        <v/>
      </c>
    </row>
    <row r="2550" spans="5:5" ht="14.25" customHeight="1" x14ac:dyDescent="0.2">
      <c r="E2550" s="117" t="str">
        <f>IFERROR(_xlfn.RANK.EQ(D2550,$D$18:$D$10002,0)+COUNTIF($D$18:D2550,D2550)-1,"")</f>
        <v/>
      </c>
    </row>
    <row r="2551" spans="5:5" ht="14.25" customHeight="1" x14ac:dyDescent="0.2">
      <c r="E2551" s="117" t="str">
        <f>IFERROR(_xlfn.RANK.EQ(D2551,$D$18:$D$10002,0)+COUNTIF($D$18:D2551,D2551)-1,"")</f>
        <v/>
      </c>
    </row>
    <row r="2552" spans="5:5" ht="14.25" customHeight="1" x14ac:dyDescent="0.2">
      <c r="E2552" s="117" t="str">
        <f>IFERROR(_xlfn.RANK.EQ(D2552,$D$18:$D$10002,0)+COUNTIF($D$18:D2552,D2552)-1,"")</f>
        <v/>
      </c>
    </row>
    <row r="2553" spans="5:5" ht="14.25" customHeight="1" x14ac:dyDescent="0.2">
      <c r="E2553" s="117" t="str">
        <f>IFERROR(_xlfn.RANK.EQ(D2553,$D$18:$D$10002,0)+COUNTIF($D$18:D2553,D2553)-1,"")</f>
        <v/>
      </c>
    </row>
    <row r="2554" spans="5:5" ht="14.25" customHeight="1" x14ac:dyDescent="0.2">
      <c r="E2554" s="117" t="str">
        <f>IFERROR(_xlfn.RANK.EQ(D2554,$D$18:$D$10002,0)+COUNTIF($D$18:D2554,D2554)-1,"")</f>
        <v/>
      </c>
    </row>
    <row r="2555" spans="5:5" ht="14.25" customHeight="1" x14ac:dyDescent="0.2">
      <c r="E2555" s="117" t="str">
        <f>IFERROR(_xlfn.RANK.EQ(D2555,$D$18:$D$10002,0)+COUNTIF($D$18:D2555,D2555)-1,"")</f>
        <v/>
      </c>
    </row>
    <row r="2556" spans="5:5" ht="14.25" customHeight="1" x14ac:dyDescent="0.2">
      <c r="E2556" s="117" t="str">
        <f>IFERROR(_xlfn.RANK.EQ(D2556,$D$18:$D$10002,0)+COUNTIF($D$18:D2556,D2556)-1,"")</f>
        <v/>
      </c>
    </row>
    <row r="2557" spans="5:5" ht="14.25" customHeight="1" x14ac:dyDescent="0.2">
      <c r="E2557" s="117" t="str">
        <f>IFERROR(_xlfn.RANK.EQ(D2557,$D$18:$D$10002,0)+COUNTIF($D$18:D2557,D2557)-1,"")</f>
        <v/>
      </c>
    </row>
    <row r="2558" spans="5:5" ht="14.25" customHeight="1" x14ac:dyDescent="0.2">
      <c r="E2558" s="117" t="str">
        <f>IFERROR(_xlfn.RANK.EQ(D2558,$D$18:$D$10002,0)+COUNTIF($D$18:D2558,D2558)-1,"")</f>
        <v/>
      </c>
    </row>
    <row r="2559" spans="5:5" ht="14.25" customHeight="1" x14ac:dyDescent="0.2">
      <c r="E2559" s="117" t="str">
        <f>IFERROR(_xlfn.RANK.EQ(D2559,$D$18:$D$10002,0)+COUNTIF($D$18:D2559,D2559)-1,"")</f>
        <v/>
      </c>
    </row>
    <row r="2560" spans="5:5" ht="14.25" customHeight="1" x14ac:dyDescent="0.2">
      <c r="E2560" s="117" t="str">
        <f>IFERROR(_xlfn.RANK.EQ(D2560,$D$18:$D$10002,0)+COUNTIF($D$18:D2560,D2560)-1,"")</f>
        <v/>
      </c>
    </row>
    <row r="2561" spans="5:5" ht="14.25" customHeight="1" x14ac:dyDescent="0.2">
      <c r="E2561" s="117" t="str">
        <f>IFERROR(_xlfn.RANK.EQ(D2561,$D$18:$D$10002,0)+COUNTIF($D$18:D2561,D2561)-1,"")</f>
        <v/>
      </c>
    </row>
    <row r="2562" spans="5:5" ht="14.25" customHeight="1" x14ac:dyDescent="0.2">
      <c r="E2562" s="117" t="str">
        <f>IFERROR(_xlfn.RANK.EQ(D2562,$D$18:$D$10002,0)+COUNTIF($D$18:D2562,D2562)-1,"")</f>
        <v/>
      </c>
    </row>
    <row r="2563" spans="5:5" ht="14.25" customHeight="1" x14ac:dyDescent="0.2">
      <c r="E2563" s="117" t="str">
        <f>IFERROR(_xlfn.RANK.EQ(D2563,$D$18:$D$10002,0)+COUNTIF($D$18:D2563,D2563)-1,"")</f>
        <v/>
      </c>
    </row>
    <row r="2564" spans="5:5" ht="14.25" customHeight="1" x14ac:dyDescent="0.2">
      <c r="E2564" s="117" t="str">
        <f>IFERROR(_xlfn.RANK.EQ(D2564,$D$18:$D$10002,0)+COUNTIF($D$18:D2564,D2564)-1,"")</f>
        <v/>
      </c>
    </row>
    <row r="2565" spans="5:5" ht="14.25" customHeight="1" x14ac:dyDescent="0.2">
      <c r="E2565" s="117" t="str">
        <f>IFERROR(_xlfn.RANK.EQ(D2565,$D$18:$D$10002,0)+COUNTIF($D$18:D2565,D2565)-1,"")</f>
        <v/>
      </c>
    </row>
    <row r="2566" spans="5:5" ht="14.25" customHeight="1" x14ac:dyDescent="0.2">
      <c r="E2566" s="117" t="str">
        <f>IFERROR(_xlfn.RANK.EQ(D2566,$D$18:$D$10002,0)+COUNTIF($D$18:D2566,D2566)-1,"")</f>
        <v/>
      </c>
    </row>
    <row r="2567" spans="5:5" ht="14.25" customHeight="1" x14ac:dyDescent="0.2">
      <c r="E2567" s="117" t="str">
        <f>IFERROR(_xlfn.RANK.EQ(D2567,$D$18:$D$10002,0)+COUNTIF($D$18:D2567,D2567)-1,"")</f>
        <v/>
      </c>
    </row>
    <row r="2568" spans="5:5" ht="14.25" customHeight="1" x14ac:dyDescent="0.2">
      <c r="E2568" s="117" t="str">
        <f>IFERROR(_xlfn.RANK.EQ(D2568,$D$18:$D$10002,0)+COUNTIF($D$18:D2568,D2568)-1,"")</f>
        <v/>
      </c>
    </row>
    <row r="2569" spans="5:5" ht="14.25" customHeight="1" x14ac:dyDescent="0.2">
      <c r="E2569" s="117" t="str">
        <f>IFERROR(_xlfn.RANK.EQ(D2569,$D$18:$D$10002,0)+COUNTIF($D$18:D2569,D2569)-1,"")</f>
        <v/>
      </c>
    </row>
    <row r="2570" spans="5:5" ht="14.25" customHeight="1" x14ac:dyDescent="0.2">
      <c r="E2570" s="117" t="str">
        <f>IFERROR(_xlfn.RANK.EQ(D2570,$D$18:$D$10002,0)+COUNTIF($D$18:D2570,D2570)-1,"")</f>
        <v/>
      </c>
    </row>
    <row r="2571" spans="5:5" ht="14.25" customHeight="1" x14ac:dyDescent="0.2">
      <c r="E2571" s="117" t="str">
        <f>IFERROR(_xlfn.RANK.EQ(D2571,$D$18:$D$10002,0)+COUNTIF($D$18:D2571,D2571)-1,"")</f>
        <v/>
      </c>
    </row>
    <row r="2572" spans="5:5" ht="14.25" customHeight="1" x14ac:dyDescent="0.2">
      <c r="E2572" s="117" t="str">
        <f>IFERROR(_xlfn.RANK.EQ(D2572,$D$18:$D$10002,0)+COUNTIF($D$18:D2572,D2572)-1,"")</f>
        <v/>
      </c>
    </row>
    <row r="2573" spans="5:5" ht="14.25" customHeight="1" x14ac:dyDescent="0.2">
      <c r="E2573" s="117" t="str">
        <f>IFERROR(_xlfn.RANK.EQ(D2573,$D$18:$D$10002,0)+COUNTIF($D$18:D2573,D2573)-1,"")</f>
        <v/>
      </c>
    </row>
    <row r="2574" spans="5:5" ht="14.25" customHeight="1" x14ac:dyDescent="0.2">
      <c r="E2574" s="117" t="str">
        <f>IFERROR(_xlfn.RANK.EQ(D2574,$D$18:$D$10002,0)+COUNTIF($D$18:D2574,D2574)-1,"")</f>
        <v/>
      </c>
    </row>
    <row r="2575" spans="5:5" ht="14.25" customHeight="1" x14ac:dyDescent="0.2">
      <c r="E2575" s="117" t="str">
        <f>IFERROR(_xlfn.RANK.EQ(D2575,$D$18:$D$10002,0)+COUNTIF($D$18:D2575,D2575)-1,"")</f>
        <v/>
      </c>
    </row>
    <row r="2576" spans="5:5" ht="14.25" customHeight="1" x14ac:dyDescent="0.2">
      <c r="E2576" s="117" t="str">
        <f>IFERROR(_xlfn.RANK.EQ(D2576,$D$18:$D$10002,0)+COUNTIF($D$18:D2576,D2576)-1,"")</f>
        <v/>
      </c>
    </row>
    <row r="2577" spans="5:5" ht="14.25" customHeight="1" x14ac:dyDescent="0.2">
      <c r="E2577" s="117" t="str">
        <f>IFERROR(_xlfn.RANK.EQ(D2577,$D$18:$D$10002,0)+COUNTIF($D$18:D2577,D2577)-1,"")</f>
        <v/>
      </c>
    </row>
    <row r="2578" spans="5:5" ht="14.25" customHeight="1" x14ac:dyDescent="0.2">
      <c r="E2578" s="117" t="str">
        <f>IFERROR(_xlfn.RANK.EQ(D2578,$D$18:$D$10002,0)+COUNTIF($D$18:D2578,D2578)-1,"")</f>
        <v/>
      </c>
    </row>
    <row r="2579" spans="5:5" ht="14.25" customHeight="1" x14ac:dyDescent="0.2">
      <c r="E2579" s="117" t="str">
        <f>IFERROR(_xlfn.RANK.EQ(D2579,$D$18:$D$10002,0)+COUNTIF($D$18:D2579,D2579)-1,"")</f>
        <v/>
      </c>
    </row>
    <row r="2580" spans="5:5" ht="14.25" customHeight="1" x14ac:dyDescent="0.2">
      <c r="E2580" s="117" t="str">
        <f>IFERROR(_xlfn.RANK.EQ(D2580,$D$18:$D$10002,0)+COUNTIF($D$18:D2580,D2580)-1,"")</f>
        <v/>
      </c>
    </row>
    <row r="2581" spans="5:5" ht="14.25" customHeight="1" x14ac:dyDescent="0.2">
      <c r="E2581" s="117" t="str">
        <f>IFERROR(_xlfn.RANK.EQ(D2581,$D$18:$D$10002,0)+COUNTIF($D$18:D2581,D2581)-1,"")</f>
        <v/>
      </c>
    </row>
    <row r="2582" spans="5:5" ht="14.25" customHeight="1" x14ac:dyDescent="0.2">
      <c r="E2582" s="117" t="str">
        <f>IFERROR(_xlfn.RANK.EQ(D2582,$D$18:$D$10002,0)+COUNTIF($D$18:D2582,D2582)-1,"")</f>
        <v/>
      </c>
    </row>
    <row r="2583" spans="5:5" ht="14.25" customHeight="1" x14ac:dyDescent="0.2">
      <c r="E2583" s="117" t="str">
        <f>IFERROR(_xlfn.RANK.EQ(D2583,$D$18:$D$10002,0)+COUNTIF($D$18:D2583,D2583)-1,"")</f>
        <v/>
      </c>
    </row>
    <row r="2584" spans="5:5" ht="14.25" customHeight="1" x14ac:dyDescent="0.2">
      <c r="E2584" s="117" t="str">
        <f>IFERROR(_xlfn.RANK.EQ(D2584,$D$18:$D$10002,0)+COUNTIF($D$18:D2584,D2584)-1,"")</f>
        <v/>
      </c>
    </row>
    <row r="2585" spans="5:5" ht="14.25" customHeight="1" x14ac:dyDescent="0.2">
      <c r="E2585" s="117" t="str">
        <f>IFERROR(_xlfn.RANK.EQ(D2585,$D$18:$D$10002,0)+COUNTIF($D$18:D2585,D2585)-1,"")</f>
        <v/>
      </c>
    </row>
    <row r="2586" spans="5:5" ht="14.25" customHeight="1" x14ac:dyDescent="0.2">
      <c r="E2586" s="117" t="str">
        <f>IFERROR(_xlfn.RANK.EQ(D2586,$D$18:$D$10002,0)+COUNTIF($D$18:D2586,D2586)-1,"")</f>
        <v/>
      </c>
    </row>
    <row r="2587" spans="5:5" ht="14.25" customHeight="1" x14ac:dyDescent="0.2">
      <c r="E2587" s="117" t="str">
        <f>IFERROR(_xlfn.RANK.EQ(D2587,$D$18:$D$10002,0)+COUNTIF($D$18:D2587,D2587)-1,"")</f>
        <v/>
      </c>
    </row>
    <row r="2588" spans="5:5" ht="14.25" customHeight="1" x14ac:dyDescent="0.2">
      <c r="E2588" s="117" t="str">
        <f>IFERROR(_xlfn.RANK.EQ(D2588,$D$18:$D$10002,0)+COUNTIF($D$18:D2588,D2588)-1,"")</f>
        <v/>
      </c>
    </row>
    <row r="2589" spans="5:5" ht="14.25" customHeight="1" x14ac:dyDescent="0.2">
      <c r="E2589" s="117" t="str">
        <f>IFERROR(_xlfn.RANK.EQ(D2589,$D$18:$D$10002,0)+COUNTIF($D$18:D2589,D2589)-1,"")</f>
        <v/>
      </c>
    </row>
    <row r="2590" spans="5:5" ht="14.25" customHeight="1" x14ac:dyDescent="0.2">
      <c r="E2590" s="117" t="str">
        <f>IFERROR(_xlfn.RANK.EQ(D2590,$D$18:$D$10002,0)+COUNTIF($D$18:D2590,D2590)-1,"")</f>
        <v/>
      </c>
    </row>
    <row r="2591" spans="5:5" ht="14.25" customHeight="1" x14ac:dyDescent="0.2">
      <c r="E2591" s="117" t="str">
        <f>IFERROR(_xlfn.RANK.EQ(D2591,$D$18:$D$10002,0)+COUNTIF($D$18:D2591,D2591)-1,"")</f>
        <v/>
      </c>
    </row>
    <row r="2592" spans="5:5" ht="14.25" customHeight="1" x14ac:dyDescent="0.2">
      <c r="E2592" s="117" t="str">
        <f>IFERROR(_xlfn.RANK.EQ(D2592,$D$18:$D$10002,0)+COUNTIF($D$18:D2592,D2592)-1,"")</f>
        <v/>
      </c>
    </row>
    <row r="2593" spans="5:5" ht="14.25" customHeight="1" x14ac:dyDescent="0.2">
      <c r="E2593" s="117" t="str">
        <f>IFERROR(_xlfn.RANK.EQ(D2593,$D$18:$D$10002,0)+COUNTIF($D$18:D2593,D2593)-1,"")</f>
        <v/>
      </c>
    </row>
    <row r="2594" spans="5:5" ht="14.25" customHeight="1" x14ac:dyDescent="0.2">
      <c r="E2594" s="117" t="str">
        <f>IFERROR(_xlfn.RANK.EQ(D2594,$D$18:$D$10002,0)+COUNTIF($D$18:D2594,D2594)-1,"")</f>
        <v/>
      </c>
    </row>
    <row r="2595" spans="5:5" ht="14.25" customHeight="1" x14ac:dyDescent="0.2">
      <c r="E2595" s="117" t="str">
        <f>IFERROR(_xlfn.RANK.EQ(D2595,$D$18:$D$10002,0)+COUNTIF($D$18:D2595,D2595)-1,"")</f>
        <v/>
      </c>
    </row>
    <row r="2596" spans="5:5" ht="14.25" customHeight="1" x14ac:dyDescent="0.2">
      <c r="E2596" s="117" t="str">
        <f>IFERROR(_xlfn.RANK.EQ(D2596,$D$18:$D$10002,0)+COUNTIF($D$18:D2596,D2596)-1,"")</f>
        <v/>
      </c>
    </row>
    <row r="2597" spans="5:5" ht="14.25" customHeight="1" x14ac:dyDescent="0.2">
      <c r="E2597" s="117" t="str">
        <f>IFERROR(_xlfn.RANK.EQ(D2597,$D$18:$D$10002,0)+COUNTIF($D$18:D2597,D2597)-1,"")</f>
        <v/>
      </c>
    </row>
    <row r="2598" spans="5:5" ht="14.25" customHeight="1" x14ac:dyDescent="0.2">
      <c r="E2598" s="117" t="str">
        <f>IFERROR(_xlfn.RANK.EQ(D2598,$D$18:$D$10002,0)+COUNTIF($D$18:D2598,D2598)-1,"")</f>
        <v/>
      </c>
    </row>
    <row r="2599" spans="5:5" ht="14.25" customHeight="1" x14ac:dyDescent="0.2">
      <c r="E2599" s="117" t="str">
        <f>IFERROR(_xlfn.RANK.EQ(D2599,$D$18:$D$10002,0)+COUNTIF($D$18:D2599,D2599)-1,"")</f>
        <v/>
      </c>
    </row>
    <row r="2600" spans="5:5" ht="14.25" customHeight="1" x14ac:dyDescent="0.2">
      <c r="E2600" s="117" t="str">
        <f>IFERROR(_xlfn.RANK.EQ(D2600,$D$18:$D$10002,0)+COUNTIF($D$18:D2600,D2600)-1,"")</f>
        <v/>
      </c>
    </row>
    <row r="2601" spans="5:5" ht="14.25" customHeight="1" x14ac:dyDescent="0.2">
      <c r="E2601" s="117" t="str">
        <f>IFERROR(_xlfn.RANK.EQ(D2601,$D$18:$D$10002,0)+COUNTIF($D$18:D2601,D2601)-1,"")</f>
        <v/>
      </c>
    </row>
    <row r="2602" spans="5:5" ht="14.25" customHeight="1" x14ac:dyDescent="0.2">
      <c r="E2602" s="117" t="str">
        <f>IFERROR(_xlfn.RANK.EQ(D2602,$D$18:$D$10002,0)+COUNTIF($D$18:D2602,D2602)-1,"")</f>
        <v/>
      </c>
    </row>
    <row r="2603" spans="5:5" ht="14.25" customHeight="1" x14ac:dyDescent="0.2">
      <c r="E2603" s="117" t="str">
        <f>IFERROR(_xlfn.RANK.EQ(D2603,$D$18:$D$10002,0)+COUNTIF($D$18:D2603,D2603)-1,"")</f>
        <v/>
      </c>
    </row>
    <row r="2604" spans="5:5" ht="14.25" customHeight="1" x14ac:dyDescent="0.2">
      <c r="E2604" s="117" t="str">
        <f>IFERROR(_xlfn.RANK.EQ(D2604,$D$18:$D$10002,0)+COUNTIF($D$18:D2604,D2604)-1,"")</f>
        <v/>
      </c>
    </row>
    <row r="2605" spans="5:5" ht="14.25" customHeight="1" x14ac:dyDescent="0.2">
      <c r="E2605" s="117" t="str">
        <f>IFERROR(_xlfn.RANK.EQ(D2605,$D$18:$D$10002,0)+COUNTIF($D$18:D2605,D2605)-1,"")</f>
        <v/>
      </c>
    </row>
    <row r="2606" spans="5:5" ht="14.25" customHeight="1" x14ac:dyDescent="0.2">
      <c r="E2606" s="117" t="str">
        <f>IFERROR(_xlfn.RANK.EQ(D2606,$D$18:$D$10002,0)+COUNTIF($D$18:D2606,D2606)-1,"")</f>
        <v/>
      </c>
    </row>
    <row r="2607" spans="5:5" ht="14.25" customHeight="1" x14ac:dyDescent="0.2">
      <c r="E2607" s="117" t="str">
        <f>IFERROR(_xlfn.RANK.EQ(D2607,$D$18:$D$10002,0)+COUNTIF($D$18:D2607,D2607)-1,"")</f>
        <v/>
      </c>
    </row>
    <row r="2608" spans="5:5" ht="14.25" customHeight="1" x14ac:dyDescent="0.2">
      <c r="E2608" s="117" t="str">
        <f>IFERROR(_xlfn.RANK.EQ(D2608,$D$18:$D$10002,0)+COUNTIF($D$18:D2608,D2608)-1,"")</f>
        <v/>
      </c>
    </row>
    <row r="2609" spans="5:5" ht="14.25" customHeight="1" x14ac:dyDescent="0.2">
      <c r="E2609" s="117" t="str">
        <f>IFERROR(_xlfn.RANK.EQ(D2609,$D$18:$D$10002,0)+COUNTIF($D$18:D2609,D2609)-1,"")</f>
        <v/>
      </c>
    </row>
    <row r="2610" spans="5:5" ht="14.25" customHeight="1" x14ac:dyDescent="0.2">
      <c r="E2610" s="117" t="str">
        <f>IFERROR(_xlfn.RANK.EQ(D2610,$D$18:$D$10002,0)+COUNTIF($D$18:D2610,D2610)-1,"")</f>
        <v/>
      </c>
    </row>
    <row r="2611" spans="5:5" ht="14.25" customHeight="1" x14ac:dyDescent="0.2">
      <c r="E2611" s="117" t="str">
        <f>IFERROR(_xlfn.RANK.EQ(D2611,$D$18:$D$10002,0)+COUNTIF($D$18:D2611,D2611)-1,"")</f>
        <v/>
      </c>
    </row>
    <row r="2612" spans="5:5" ht="14.25" customHeight="1" x14ac:dyDescent="0.2">
      <c r="E2612" s="117" t="str">
        <f>IFERROR(_xlfn.RANK.EQ(D2612,$D$18:$D$10002,0)+COUNTIF($D$18:D2612,D2612)-1,"")</f>
        <v/>
      </c>
    </row>
    <row r="2613" spans="5:5" ht="14.25" customHeight="1" x14ac:dyDescent="0.2">
      <c r="E2613" s="117" t="str">
        <f>IFERROR(_xlfn.RANK.EQ(D2613,$D$18:$D$10002,0)+COUNTIF($D$18:D2613,D2613)-1,"")</f>
        <v/>
      </c>
    </row>
    <row r="2614" spans="5:5" ht="14.25" customHeight="1" x14ac:dyDescent="0.2">
      <c r="E2614" s="117" t="str">
        <f>IFERROR(_xlfn.RANK.EQ(D2614,$D$18:$D$10002,0)+COUNTIF($D$18:D2614,D2614)-1,"")</f>
        <v/>
      </c>
    </row>
    <row r="2615" spans="5:5" ht="14.25" customHeight="1" x14ac:dyDescent="0.2">
      <c r="E2615" s="117" t="str">
        <f>IFERROR(_xlfn.RANK.EQ(D2615,$D$18:$D$10002,0)+COUNTIF($D$18:D2615,D2615)-1,"")</f>
        <v/>
      </c>
    </row>
    <row r="2616" spans="5:5" ht="14.25" customHeight="1" x14ac:dyDescent="0.2">
      <c r="E2616" s="117" t="str">
        <f>IFERROR(_xlfn.RANK.EQ(D2616,$D$18:$D$10002,0)+COUNTIF($D$18:D2616,D2616)-1,"")</f>
        <v/>
      </c>
    </row>
    <row r="2617" spans="5:5" ht="14.25" customHeight="1" x14ac:dyDescent="0.2">
      <c r="E2617" s="117" t="str">
        <f>IFERROR(_xlfn.RANK.EQ(D2617,$D$18:$D$10002,0)+COUNTIF($D$18:D2617,D2617)-1,"")</f>
        <v/>
      </c>
    </row>
    <row r="2618" spans="5:5" ht="14.25" customHeight="1" x14ac:dyDescent="0.2">
      <c r="E2618" s="117" t="str">
        <f>IFERROR(_xlfn.RANK.EQ(D2618,$D$18:$D$10002,0)+COUNTIF($D$18:D2618,D2618)-1,"")</f>
        <v/>
      </c>
    </row>
    <row r="2619" spans="5:5" ht="14.25" customHeight="1" x14ac:dyDescent="0.2">
      <c r="E2619" s="117" t="str">
        <f>IFERROR(_xlfn.RANK.EQ(D2619,$D$18:$D$10002,0)+COUNTIF($D$18:D2619,D2619)-1,"")</f>
        <v/>
      </c>
    </row>
    <row r="2620" spans="5:5" ht="14.25" customHeight="1" x14ac:dyDescent="0.2">
      <c r="E2620" s="117" t="str">
        <f>IFERROR(_xlfn.RANK.EQ(D2620,$D$18:$D$10002,0)+COUNTIF($D$18:D2620,D2620)-1,"")</f>
        <v/>
      </c>
    </row>
    <row r="2621" spans="5:5" ht="14.25" customHeight="1" x14ac:dyDescent="0.2">
      <c r="E2621" s="117" t="str">
        <f>IFERROR(_xlfn.RANK.EQ(D2621,$D$18:$D$10002,0)+COUNTIF($D$18:D2621,D2621)-1,"")</f>
        <v/>
      </c>
    </row>
    <row r="2622" spans="5:5" ht="14.25" customHeight="1" x14ac:dyDescent="0.2">
      <c r="E2622" s="117" t="str">
        <f>IFERROR(_xlfn.RANK.EQ(D2622,$D$18:$D$10002,0)+COUNTIF($D$18:D2622,D2622)-1,"")</f>
        <v/>
      </c>
    </row>
    <row r="2623" spans="5:5" ht="14.25" customHeight="1" x14ac:dyDescent="0.2">
      <c r="E2623" s="117" t="str">
        <f>IFERROR(_xlfn.RANK.EQ(D2623,$D$18:$D$10002,0)+COUNTIF($D$18:D2623,D2623)-1,"")</f>
        <v/>
      </c>
    </row>
    <row r="2624" spans="5:5" ht="14.25" customHeight="1" x14ac:dyDescent="0.2">
      <c r="E2624" s="117" t="str">
        <f>IFERROR(_xlfn.RANK.EQ(D2624,$D$18:$D$10002,0)+COUNTIF($D$18:D2624,D2624)-1,"")</f>
        <v/>
      </c>
    </row>
    <row r="2625" spans="5:5" ht="14.25" customHeight="1" x14ac:dyDescent="0.2">
      <c r="E2625" s="117" t="str">
        <f>IFERROR(_xlfn.RANK.EQ(D2625,$D$18:$D$10002,0)+COUNTIF($D$18:D2625,D2625)-1,"")</f>
        <v/>
      </c>
    </row>
    <row r="2626" spans="5:5" ht="14.25" customHeight="1" x14ac:dyDescent="0.2">
      <c r="E2626" s="117" t="str">
        <f>IFERROR(_xlfn.RANK.EQ(D2626,$D$18:$D$10002,0)+COUNTIF($D$18:D2626,D2626)-1,"")</f>
        <v/>
      </c>
    </row>
    <row r="2627" spans="5:5" ht="14.25" customHeight="1" x14ac:dyDescent="0.2">
      <c r="E2627" s="117" t="str">
        <f>IFERROR(_xlfn.RANK.EQ(D2627,$D$18:$D$10002,0)+COUNTIF($D$18:D2627,D2627)-1,"")</f>
        <v/>
      </c>
    </row>
    <row r="2628" spans="5:5" ht="14.25" customHeight="1" x14ac:dyDescent="0.2">
      <c r="E2628" s="117" t="str">
        <f>IFERROR(_xlfn.RANK.EQ(D2628,$D$18:$D$10002,0)+COUNTIF($D$18:D2628,D2628)-1,"")</f>
        <v/>
      </c>
    </row>
    <row r="2629" spans="5:5" ht="14.25" customHeight="1" x14ac:dyDescent="0.2">
      <c r="E2629" s="117" t="str">
        <f>IFERROR(_xlfn.RANK.EQ(D2629,$D$18:$D$10002,0)+COUNTIF($D$18:D2629,D2629)-1,"")</f>
        <v/>
      </c>
    </row>
    <row r="2630" spans="5:5" ht="14.25" customHeight="1" x14ac:dyDescent="0.2">
      <c r="E2630" s="117" t="str">
        <f>IFERROR(_xlfn.RANK.EQ(D2630,$D$18:$D$10002,0)+COUNTIF($D$18:D2630,D2630)-1,"")</f>
        <v/>
      </c>
    </row>
    <row r="2631" spans="5:5" ht="14.25" customHeight="1" x14ac:dyDescent="0.2">
      <c r="E2631" s="117" t="str">
        <f>IFERROR(_xlfn.RANK.EQ(D2631,$D$18:$D$10002,0)+COUNTIF($D$18:D2631,D2631)-1,"")</f>
        <v/>
      </c>
    </row>
    <row r="2632" spans="5:5" ht="14.25" customHeight="1" x14ac:dyDescent="0.2">
      <c r="E2632" s="117" t="str">
        <f>IFERROR(_xlfn.RANK.EQ(D2632,$D$18:$D$10002,0)+COUNTIF($D$18:D2632,D2632)-1,"")</f>
        <v/>
      </c>
    </row>
    <row r="2633" spans="5:5" ht="14.25" customHeight="1" x14ac:dyDescent="0.2">
      <c r="E2633" s="117" t="str">
        <f>IFERROR(_xlfn.RANK.EQ(D2633,$D$18:$D$10002,0)+COUNTIF($D$18:D2633,D2633)-1,"")</f>
        <v/>
      </c>
    </row>
    <row r="2634" spans="5:5" ht="14.25" customHeight="1" x14ac:dyDescent="0.2">
      <c r="E2634" s="117" t="str">
        <f>IFERROR(_xlfn.RANK.EQ(D2634,$D$18:$D$10002,0)+COUNTIF($D$18:D2634,D2634)-1,"")</f>
        <v/>
      </c>
    </row>
    <row r="2635" spans="5:5" ht="14.25" customHeight="1" x14ac:dyDescent="0.2">
      <c r="E2635" s="117" t="str">
        <f>IFERROR(_xlfn.RANK.EQ(D2635,$D$18:$D$10002,0)+COUNTIF($D$18:D2635,D2635)-1,"")</f>
        <v/>
      </c>
    </row>
    <row r="2636" spans="5:5" ht="14.25" customHeight="1" x14ac:dyDescent="0.2">
      <c r="E2636" s="117" t="str">
        <f>IFERROR(_xlfn.RANK.EQ(D2636,$D$18:$D$10002,0)+COUNTIF($D$18:D2636,D2636)-1,"")</f>
        <v/>
      </c>
    </row>
    <row r="2637" spans="5:5" ht="14.25" customHeight="1" x14ac:dyDescent="0.2">
      <c r="E2637" s="117" t="str">
        <f>IFERROR(_xlfn.RANK.EQ(D2637,$D$18:$D$10002,0)+COUNTIF($D$18:D2637,D2637)-1,"")</f>
        <v/>
      </c>
    </row>
    <row r="2638" spans="5:5" ht="14.25" customHeight="1" x14ac:dyDescent="0.2">
      <c r="E2638" s="117" t="str">
        <f>IFERROR(_xlfn.RANK.EQ(D2638,$D$18:$D$10002,0)+COUNTIF($D$18:D2638,D2638)-1,"")</f>
        <v/>
      </c>
    </row>
    <row r="2639" spans="5:5" ht="14.25" customHeight="1" x14ac:dyDescent="0.2">
      <c r="E2639" s="117" t="str">
        <f>IFERROR(_xlfn.RANK.EQ(D2639,$D$18:$D$10002,0)+COUNTIF($D$18:D2639,D2639)-1,"")</f>
        <v/>
      </c>
    </row>
    <row r="2640" spans="5:5" ht="14.25" customHeight="1" x14ac:dyDescent="0.2">
      <c r="E2640" s="117" t="str">
        <f>IFERROR(_xlfn.RANK.EQ(D2640,$D$18:$D$10002,0)+COUNTIF($D$18:D2640,D2640)-1,"")</f>
        <v/>
      </c>
    </row>
    <row r="2641" spans="5:5" ht="14.25" customHeight="1" x14ac:dyDescent="0.2">
      <c r="E2641" s="117" t="str">
        <f>IFERROR(_xlfn.RANK.EQ(D2641,$D$18:$D$10002,0)+COUNTIF($D$18:D2641,D2641)-1,"")</f>
        <v/>
      </c>
    </row>
    <row r="2642" spans="5:5" ht="14.25" customHeight="1" x14ac:dyDescent="0.2">
      <c r="E2642" s="117" t="str">
        <f>IFERROR(_xlfn.RANK.EQ(D2642,$D$18:$D$10002,0)+COUNTIF($D$18:D2642,D2642)-1,"")</f>
        <v/>
      </c>
    </row>
    <row r="2643" spans="5:5" ht="14.25" customHeight="1" x14ac:dyDescent="0.2">
      <c r="E2643" s="117" t="str">
        <f>IFERROR(_xlfn.RANK.EQ(D2643,$D$18:$D$10002,0)+COUNTIF($D$18:D2643,D2643)-1,"")</f>
        <v/>
      </c>
    </row>
    <row r="2644" spans="5:5" ht="14.25" customHeight="1" x14ac:dyDescent="0.2">
      <c r="E2644" s="117" t="str">
        <f>IFERROR(_xlfn.RANK.EQ(D2644,$D$18:$D$10002,0)+COUNTIF($D$18:D2644,D2644)-1,"")</f>
        <v/>
      </c>
    </row>
    <row r="2645" spans="5:5" ht="14.25" customHeight="1" x14ac:dyDescent="0.2">
      <c r="E2645" s="117" t="str">
        <f>IFERROR(_xlfn.RANK.EQ(D2645,$D$18:$D$10002,0)+COUNTIF($D$18:D2645,D2645)-1,"")</f>
        <v/>
      </c>
    </row>
    <row r="2646" spans="5:5" ht="14.25" customHeight="1" x14ac:dyDescent="0.2">
      <c r="E2646" s="117" t="str">
        <f>IFERROR(_xlfn.RANK.EQ(D2646,$D$18:$D$10002,0)+COUNTIF($D$18:D2646,D2646)-1,"")</f>
        <v/>
      </c>
    </row>
    <row r="2647" spans="5:5" ht="14.25" customHeight="1" x14ac:dyDescent="0.2">
      <c r="E2647" s="117" t="str">
        <f>IFERROR(_xlfn.RANK.EQ(D2647,$D$18:$D$10002,0)+COUNTIF($D$18:D2647,D2647)-1,"")</f>
        <v/>
      </c>
    </row>
    <row r="2648" spans="5:5" ht="14.25" customHeight="1" x14ac:dyDescent="0.2">
      <c r="E2648" s="117" t="str">
        <f>IFERROR(_xlfn.RANK.EQ(D2648,$D$18:$D$10002,0)+COUNTIF($D$18:D2648,D2648)-1,"")</f>
        <v/>
      </c>
    </row>
    <row r="2649" spans="5:5" ht="14.25" customHeight="1" x14ac:dyDescent="0.2">
      <c r="E2649" s="117" t="str">
        <f>IFERROR(_xlfn.RANK.EQ(D2649,$D$18:$D$10002,0)+COUNTIF($D$18:D2649,D2649)-1,"")</f>
        <v/>
      </c>
    </row>
    <row r="2650" spans="5:5" ht="14.25" customHeight="1" x14ac:dyDescent="0.2">
      <c r="E2650" s="117" t="str">
        <f>IFERROR(_xlfn.RANK.EQ(D2650,$D$18:$D$10002,0)+COUNTIF($D$18:D2650,D2650)-1,"")</f>
        <v/>
      </c>
    </row>
    <row r="2651" spans="5:5" ht="14.25" customHeight="1" x14ac:dyDescent="0.2">
      <c r="E2651" s="117" t="str">
        <f>IFERROR(_xlfn.RANK.EQ(D2651,$D$18:$D$10002,0)+COUNTIF($D$18:D2651,D2651)-1,"")</f>
        <v/>
      </c>
    </row>
    <row r="2652" spans="5:5" ht="14.25" customHeight="1" x14ac:dyDescent="0.2">
      <c r="E2652" s="117" t="str">
        <f>IFERROR(_xlfn.RANK.EQ(D2652,$D$18:$D$10002,0)+COUNTIF($D$18:D2652,D2652)-1,"")</f>
        <v/>
      </c>
    </row>
    <row r="2653" spans="5:5" ht="14.25" customHeight="1" x14ac:dyDescent="0.2">
      <c r="E2653" s="117" t="str">
        <f>IFERROR(_xlfn.RANK.EQ(D2653,$D$18:$D$10002,0)+COUNTIF($D$18:D2653,D2653)-1,"")</f>
        <v/>
      </c>
    </row>
    <row r="2654" spans="5:5" ht="14.25" customHeight="1" x14ac:dyDescent="0.2">
      <c r="E2654" s="117" t="str">
        <f>IFERROR(_xlfn.RANK.EQ(D2654,$D$18:$D$10002,0)+COUNTIF($D$18:D2654,D2654)-1,"")</f>
        <v/>
      </c>
    </row>
    <row r="2655" spans="5:5" ht="14.25" customHeight="1" x14ac:dyDescent="0.2">
      <c r="E2655" s="117" t="str">
        <f>IFERROR(_xlfn.RANK.EQ(D2655,$D$18:$D$10002,0)+COUNTIF($D$18:D2655,D2655)-1,"")</f>
        <v/>
      </c>
    </row>
    <row r="2656" spans="5:5" ht="14.25" customHeight="1" x14ac:dyDescent="0.2">
      <c r="E2656" s="117" t="str">
        <f>IFERROR(_xlfn.RANK.EQ(D2656,$D$18:$D$10002,0)+COUNTIF($D$18:D2656,D2656)-1,"")</f>
        <v/>
      </c>
    </row>
    <row r="2657" spans="5:5" ht="14.25" customHeight="1" x14ac:dyDescent="0.2">
      <c r="E2657" s="117" t="str">
        <f>IFERROR(_xlfn.RANK.EQ(D2657,$D$18:$D$10002,0)+COUNTIF($D$18:D2657,D2657)-1,"")</f>
        <v/>
      </c>
    </row>
    <row r="2658" spans="5:5" ht="14.25" customHeight="1" x14ac:dyDescent="0.2">
      <c r="E2658" s="117" t="str">
        <f>IFERROR(_xlfn.RANK.EQ(D2658,$D$18:$D$10002,0)+COUNTIF($D$18:D2658,D2658)-1,"")</f>
        <v/>
      </c>
    </row>
    <row r="2659" spans="5:5" ht="14.25" customHeight="1" x14ac:dyDescent="0.2">
      <c r="E2659" s="117" t="str">
        <f>IFERROR(_xlfn.RANK.EQ(D2659,$D$18:$D$10002,0)+COUNTIF($D$18:D2659,D2659)-1,"")</f>
        <v/>
      </c>
    </row>
    <row r="2660" spans="5:5" ht="14.25" customHeight="1" x14ac:dyDescent="0.2">
      <c r="E2660" s="117" t="str">
        <f>IFERROR(_xlfn.RANK.EQ(D2660,$D$18:$D$10002,0)+COUNTIF($D$18:D2660,D2660)-1,"")</f>
        <v/>
      </c>
    </row>
    <row r="2661" spans="5:5" ht="14.25" customHeight="1" x14ac:dyDescent="0.2">
      <c r="E2661" s="117" t="str">
        <f>IFERROR(_xlfn.RANK.EQ(D2661,$D$18:$D$10002,0)+COUNTIF($D$18:D2661,D2661)-1,"")</f>
        <v/>
      </c>
    </row>
    <row r="2662" spans="5:5" ht="14.25" customHeight="1" x14ac:dyDescent="0.2">
      <c r="E2662" s="117" t="str">
        <f>IFERROR(_xlfn.RANK.EQ(D2662,$D$18:$D$10002,0)+COUNTIF($D$18:D2662,D2662)-1,"")</f>
        <v/>
      </c>
    </row>
    <row r="2663" spans="5:5" ht="14.25" customHeight="1" x14ac:dyDescent="0.2">
      <c r="E2663" s="117" t="str">
        <f>IFERROR(_xlfn.RANK.EQ(D2663,$D$18:$D$10002,0)+COUNTIF($D$18:D2663,D2663)-1,"")</f>
        <v/>
      </c>
    </row>
    <row r="2664" spans="5:5" ht="14.25" customHeight="1" x14ac:dyDescent="0.2">
      <c r="E2664" s="117" t="str">
        <f>IFERROR(_xlfn.RANK.EQ(D2664,$D$18:$D$10002,0)+COUNTIF($D$18:D2664,D2664)-1,"")</f>
        <v/>
      </c>
    </row>
    <row r="2665" spans="5:5" ht="14.25" customHeight="1" x14ac:dyDescent="0.2">
      <c r="E2665" s="117" t="str">
        <f>IFERROR(_xlfn.RANK.EQ(D2665,$D$18:$D$10002,0)+COUNTIF($D$18:D2665,D2665)-1,"")</f>
        <v/>
      </c>
    </row>
    <row r="2666" spans="5:5" ht="14.25" customHeight="1" x14ac:dyDescent="0.2">
      <c r="E2666" s="117" t="str">
        <f>IFERROR(_xlfn.RANK.EQ(D2666,$D$18:$D$10002,0)+COUNTIF($D$18:D2666,D2666)-1,"")</f>
        <v/>
      </c>
    </row>
    <row r="2667" spans="5:5" ht="14.25" customHeight="1" x14ac:dyDescent="0.2">
      <c r="E2667" s="117" t="str">
        <f>IFERROR(_xlfn.RANK.EQ(D2667,$D$18:$D$10002,0)+COUNTIF($D$18:D2667,D2667)-1,"")</f>
        <v/>
      </c>
    </row>
    <row r="2668" spans="5:5" ht="14.25" customHeight="1" x14ac:dyDescent="0.2">
      <c r="E2668" s="117" t="str">
        <f>IFERROR(_xlfn.RANK.EQ(D2668,$D$18:$D$10002,0)+COUNTIF($D$18:D2668,D2668)-1,"")</f>
        <v/>
      </c>
    </row>
    <row r="2669" spans="5:5" ht="14.25" customHeight="1" x14ac:dyDescent="0.2">
      <c r="E2669" s="117" t="str">
        <f>IFERROR(_xlfn.RANK.EQ(D2669,$D$18:$D$10002,0)+COUNTIF($D$18:D2669,D2669)-1,"")</f>
        <v/>
      </c>
    </row>
    <row r="2670" spans="5:5" ht="14.25" customHeight="1" x14ac:dyDescent="0.2">
      <c r="E2670" s="117" t="str">
        <f>IFERROR(_xlfn.RANK.EQ(D2670,$D$18:$D$10002,0)+COUNTIF($D$18:D2670,D2670)-1,"")</f>
        <v/>
      </c>
    </row>
    <row r="2671" spans="5:5" ht="14.25" customHeight="1" x14ac:dyDescent="0.2">
      <c r="E2671" s="117" t="str">
        <f>IFERROR(_xlfn.RANK.EQ(D2671,$D$18:$D$10002,0)+COUNTIF($D$18:D2671,D2671)-1,"")</f>
        <v/>
      </c>
    </row>
    <row r="2672" spans="5:5" ht="14.25" customHeight="1" x14ac:dyDescent="0.2">
      <c r="E2672" s="117" t="str">
        <f>IFERROR(_xlfn.RANK.EQ(D2672,$D$18:$D$10002,0)+COUNTIF($D$18:D2672,D2672)-1,"")</f>
        <v/>
      </c>
    </row>
    <row r="2673" spans="5:5" ht="14.25" customHeight="1" x14ac:dyDescent="0.2">
      <c r="E2673" s="117" t="str">
        <f>IFERROR(_xlfn.RANK.EQ(D2673,$D$18:$D$10002,0)+COUNTIF($D$18:D2673,D2673)-1,"")</f>
        <v/>
      </c>
    </row>
    <row r="2674" spans="5:5" ht="14.25" customHeight="1" x14ac:dyDescent="0.2">
      <c r="E2674" s="117" t="str">
        <f>IFERROR(_xlfn.RANK.EQ(D2674,$D$18:$D$10002,0)+COUNTIF($D$18:D2674,D2674)-1,"")</f>
        <v/>
      </c>
    </row>
    <row r="2675" spans="5:5" ht="14.25" customHeight="1" x14ac:dyDescent="0.2">
      <c r="E2675" s="117" t="str">
        <f>IFERROR(_xlfn.RANK.EQ(D2675,$D$18:$D$10002,0)+COUNTIF($D$18:D2675,D2675)-1,"")</f>
        <v/>
      </c>
    </row>
    <row r="2676" spans="5:5" ht="14.25" customHeight="1" x14ac:dyDescent="0.2">
      <c r="E2676" s="117" t="str">
        <f>IFERROR(_xlfn.RANK.EQ(D2676,$D$18:$D$10002,0)+COUNTIF($D$18:D2676,D2676)-1,"")</f>
        <v/>
      </c>
    </row>
    <row r="2677" spans="5:5" ht="14.25" customHeight="1" x14ac:dyDescent="0.2">
      <c r="E2677" s="117" t="str">
        <f>IFERROR(_xlfn.RANK.EQ(D2677,$D$18:$D$10002,0)+COUNTIF($D$18:D2677,D2677)-1,"")</f>
        <v/>
      </c>
    </row>
    <row r="2678" spans="5:5" ht="14.25" customHeight="1" x14ac:dyDescent="0.2">
      <c r="E2678" s="117" t="str">
        <f>IFERROR(_xlfn.RANK.EQ(D2678,$D$18:$D$10002,0)+COUNTIF($D$18:D2678,D2678)-1,"")</f>
        <v/>
      </c>
    </row>
    <row r="2679" spans="5:5" ht="14.25" customHeight="1" x14ac:dyDescent="0.2">
      <c r="E2679" s="117" t="str">
        <f>IFERROR(_xlfn.RANK.EQ(D2679,$D$18:$D$10002,0)+COUNTIF($D$18:D2679,D2679)-1,"")</f>
        <v/>
      </c>
    </row>
    <row r="2680" spans="5:5" ht="14.25" customHeight="1" x14ac:dyDescent="0.2">
      <c r="E2680" s="117" t="str">
        <f>IFERROR(_xlfn.RANK.EQ(D2680,$D$18:$D$10002,0)+COUNTIF($D$18:D2680,D2680)-1,"")</f>
        <v/>
      </c>
    </row>
    <row r="2681" spans="5:5" ht="14.25" customHeight="1" x14ac:dyDescent="0.2">
      <c r="E2681" s="117" t="str">
        <f>IFERROR(_xlfn.RANK.EQ(D2681,$D$18:$D$10002,0)+COUNTIF($D$18:D2681,D2681)-1,"")</f>
        <v/>
      </c>
    </row>
    <row r="2682" spans="5:5" ht="14.25" customHeight="1" x14ac:dyDescent="0.2">
      <c r="E2682" s="117" t="str">
        <f>IFERROR(_xlfn.RANK.EQ(D2682,$D$18:$D$10002,0)+COUNTIF($D$18:D2682,D2682)-1,"")</f>
        <v/>
      </c>
    </row>
    <row r="2683" spans="5:5" ht="14.25" customHeight="1" x14ac:dyDescent="0.2">
      <c r="E2683" s="117" t="str">
        <f>IFERROR(_xlfn.RANK.EQ(D2683,$D$18:$D$10002,0)+COUNTIF($D$18:D2683,D2683)-1,"")</f>
        <v/>
      </c>
    </row>
    <row r="2684" spans="5:5" ht="14.25" customHeight="1" x14ac:dyDescent="0.2">
      <c r="E2684" s="117" t="str">
        <f>IFERROR(_xlfn.RANK.EQ(D2684,$D$18:$D$10002,0)+COUNTIF($D$18:D2684,D2684)-1,"")</f>
        <v/>
      </c>
    </row>
    <row r="2685" spans="5:5" ht="14.25" customHeight="1" x14ac:dyDescent="0.2">
      <c r="E2685" s="117" t="str">
        <f>IFERROR(_xlfn.RANK.EQ(D2685,$D$18:$D$10002,0)+COUNTIF($D$18:D2685,D2685)-1,"")</f>
        <v/>
      </c>
    </row>
    <row r="2686" spans="5:5" ht="14.25" customHeight="1" x14ac:dyDescent="0.2">
      <c r="E2686" s="117" t="str">
        <f>IFERROR(_xlfn.RANK.EQ(D2686,$D$18:$D$10002,0)+COUNTIF($D$18:D2686,D2686)-1,"")</f>
        <v/>
      </c>
    </row>
    <row r="2687" spans="5:5" ht="14.25" customHeight="1" x14ac:dyDescent="0.2">
      <c r="E2687" s="117" t="str">
        <f>IFERROR(_xlfn.RANK.EQ(D2687,$D$18:$D$10002,0)+COUNTIF($D$18:D2687,D2687)-1,"")</f>
        <v/>
      </c>
    </row>
    <row r="2688" spans="5:5" ht="14.25" customHeight="1" x14ac:dyDescent="0.2">
      <c r="E2688" s="117" t="str">
        <f>IFERROR(_xlfn.RANK.EQ(D2688,$D$18:$D$10002,0)+COUNTIF($D$18:D2688,D2688)-1,"")</f>
        <v/>
      </c>
    </row>
    <row r="2689" spans="5:5" ht="14.25" customHeight="1" x14ac:dyDescent="0.2">
      <c r="E2689" s="117" t="str">
        <f>IFERROR(_xlfn.RANK.EQ(D2689,$D$18:$D$10002,0)+COUNTIF($D$18:D2689,D2689)-1,"")</f>
        <v/>
      </c>
    </row>
    <row r="2690" spans="5:5" ht="14.25" customHeight="1" x14ac:dyDescent="0.2">
      <c r="E2690" s="117" t="str">
        <f>IFERROR(_xlfn.RANK.EQ(D2690,$D$18:$D$10002,0)+COUNTIF($D$18:D2690,D2690)-1,"")</f>
        <v/>
      </c>
    </row>
    <row r="2691" spans="5:5" ht="14.25" customHeight="1" x14ac:dyDescent="0.2">
      <c r="E2691" s="117" t="str">
        <f>IFERROR(_xlfn.RANK.EQ(D2691,$D$18:$D$10002,0)+COUNTIF($D$18:D2691,D2691)-1,"")</f>
        <v/>
      </c>
    </row>
    <row r="2692" spans="5:5" ht="14.25" customHeight="1" x14ac:dyDescent="0.2">
      <c r="E2692" s="117" t="str">
        <f>IFERROR(_xlfn.RANK.EQ(D2692,$D$18:$D$10002,0)+COUNTIF($D$18:D2692,D2692)-1,"")</f>
        <v/>
      </c>
    </row>
    <row r="2693" spans="5:5" ht="14.25" customHeight="1" x14ac:dyDescent="0.2">
      <c r="E2693" s="117" t="str">
        <f>IFERROR(_xlfn.RANK.EQ(D2693,$D$18:$D$10002,0)+COUNTIF($D$18:D2693,D2693)-1,"")</f>
        <v/>
      </c>
    </row>
    <row r="2694" spans="5:5" ht="14.25" customHeight="1" x14ac:dyDescent="0.2">
      <c r="E2694" s="117" t="str">
        <f>IFERROR(_xlfn.RANK.EQ(D2694,$D$18:$D$10002,0)+COUNTIF($D$18:D2694,D2694)-1,"")</f>
        <v/>
      </c>
    </row>
    <row r="2695" spans="5:5" ht="14.25" customHeight="1" x14ac:dyDescent="0.2">
      <c r="E2695" s="117" t="str">
        <f>IFERROR(_xlfn.RANK.EQ(D2695,$D$18:$D$10002,0)+COUNTIF($D$18:D2695,D2695)-1,"")</f>
        <v/>
      </c>
    </row>
    <row r="2696" spans="5:5" ht="14.25" customHeight="1" x14ac:dyDescent="0.2">
      <c r="E2696" s="117" t="str">
        <f>IFERROR(_xlfn.RANK.EQ(D2696,$D$18:$D$10002,0)+COUNTIF($D$18:D2696,D2696)-1,"")</f>
        <v/>
      </c>
    </row>
    <row r="2697" spans="5:5" ht="14.25" customHeight="1" x14ac:dyDescent="0.2">
      <c r="E2697" s="117" t="str">
        <f>IFERROR(_xlfn.RANK.EQ(D2697,$D$18:$D$10002,0)+COUNTIF($D$18:D2697,D2697)-1,"")</f>
        <v/>
      </c>
    </row>
    <row r="2698" spans="5:5" ht="14.25" customHeight="1" x14ac:dyDescent="0.2">
      <c r="E2698" s="117" t="str">
        <f>IFERROR(_xlfn.RANK.EQ(D2698,$D$18:$D$10002,0)+COUNTIF($D$18:D2698,D2698)-1,"")</f>
        <v/>
      </c>
    </row>
    <row r="2699" spans="5:5" ht="14.25" customHeight="1" x14ac:dyDescent="0.2">
      <c r="E2699" s="117" t="str">
        <f>IFERROR(_xlfn.RANK.EQ(D2699,$D$18:$D$10002,0)+COUNTIF($D$18:D2699,D2699)-1,"")</f>
        <v/>
      </c>
    </row>
    <row r="2700" spans="5:5" ht="14.25" customHeight="1" x14ac:dyDescent="0.2">
      <c r="E2700" s="117" t="str">
        <f>IFERROR(_xlfn.RANK.EQ(D2700,$D$18:$D$10002,0)+COUNTIF($D$18:D2700,D2700)-1,"")</f>
        <v/>
      </c>
    </row>
    <row r="2701" spans="5:5" ht="14.25" customHeight="1" x14ac:dyDescent="0.2">
      <c r="E2701" s="117" t="str">
        <f>IFERROR(_xlfn.RANK.EQ(D2701,$D$18:$D$10002,0)+COUNTIF($D$18:D2701,D2701)-1,"")</f>
        <v/>
      </c>
    </row>
    <row r="2702" spans="5:5" ht="14.25" customHeight="1" x14ac:dyDescent="0.2">
      <c r="E2702" s="117" t="str">
        <f>IFERROR(_xlfn.RANK.EQ(D2702,$D$18:$D$10002,0)+COUNTIF($D$18:D2702,D2702)-1,"")</f>
        <v/>
      </c>
    </row>
    <row r="2703" spans="5:5" ht="14.25" customHeight="1" x14ac:dyDescent="0.2">
      <c r="E2703" s="117" t="str">
        <f>IFERROR(_xlfn.RANK.EQ(D2703,$D$18:$D$10002,0)+COUNTIF($D$18:D2703,D2703)-1,"")</f>
        <v/>
      </c>
    </row>
    <row r="2704" spans="5:5" ht="14.25" customHeight="1" x14ac:dyDescent="0.2">
      <c r="E2704" s="117" t="str">
        <f>IFERROR(_xlfn.RANK.EQ(D2704,$D$18:$D$10002,0)+COUNTIF($D$18:D2704,D2704)-1,"")</f>
        <v/>
      </c>
    </row>
    <row r="2705" spans="5:5" ht="14.25" customHeight="1" x14ac:dyDescent="0.2">
      <c r="E2705" s="117" t="str">
        <f>IFERROR(_xlfn.RANK.EQ(D2705,$D$18:$D$10002,0)+COUNTIF($D$18:D2705,D2705)-1,"")</f>
        <v/>
      </c>
    </row>
    <row r="2706" spans="5:5" ht="14.25" customHeight="1" x14ac:dyDescent="0.2">
      <c r="E2706" s="117" t="str">
        <f>IFERROR(_xlfn.RANK.EQ(D2706,$D$18:$D$10002,0)+COUNTIF($D$18:D2706,D2706)-1,"")</f>
        <v/>
      </c>
    </row>
    <row r="2707" spans="5:5" ht="14.25" customHeight="1" x14ac:dyDescent="0.2">
      <c r="E2707" s="117" t="str">
        <f>IFERROR(_xlfn.RANK.EQ(D2707,$D$18:$D$10002,0)+COUNTIF($D$18:D2707,D2707)-1,"")</f>
        <v/>
      </c>
    </row>
    <row r="2708" spans="5:5" ht="14.25" customHeight="1" x14ac:dyDescent="0.2">
      <c r="E2708" s="117" t="str">
        <f>IFERROR(_xlfn.RANK.EQ(D2708,$D$18:$D$10002,0)+COUNTIF($D$18:D2708,D2708)-1,"")</f>
        <v/>
      </c>
    </row>
    <row r="2709" spans="5:5" ht="14.25" customHeight="1" x14ac:dyDescent="0.2">
      <c r="E2709" s="117" t="str">
        <f>IFERROR(_xlfn.RANK.EQ(D2709,$D$18:$D$10002,0)+COUNTIF($D$18:D2709,D2709)-1,"")</f>
        <v/>
      </c>
    </row>
    <row r="2710" spans="5:5" ht="14.25" customHeight="1" x14ac:dyDescent="0.2">
      <c r="E2710" s="117" t="str">
        <f>IFERROR(_xlfn.RANK.EQ(D2710,$D$18:$D$10002,0)+COUNTIF($D$18:D2710,D2710)-1,"")</f>
        <v/>
      </c>
    </row>
    <row r="2711" spans="5:5" ht="14.25" customHeight="1" x14ac:dyDescent="0.2">
      <c r="E2711" s="117" t="str">
        <f>IFERROR(_xlfn.RANK.EQ(D2711,$D$18:$D$10002,0)+COUNTIF($D$18:D2711,D2711)-1,"")</f>
        <v/>
      </c>
    </row>
    <row r="2712" spans="5:5" ht="14.25" customHeight="1" x14ac:dyDescent="0.2">
      <c r="E2712" s="117" t="str">
        <f>IFERROR(_xlfn.RANK.EQ(D2712,$D$18:$D$10002,0)+COUNTIF($D$18:D2712,D2712)-1,"")</f>
        <v/>
      </c>
    </row>
    <row r="2713" spans="5:5" ht="14.25" customHeight="1" x14ac:dyDescent="0.2">
      <c r="E2713" s="117" t="str">
        <f>IFERROR(_xlfn.RANK.EQ(D2713,$D$18:$D$10002,0)+COUNTIF($D$18:D2713,D2713)-1,"")</f>
        <v/>
      </c>
    </row>
    <row r="2714" spans="5:5" ht="14.25" customHeight="1" x14ac:dyDescent="0.2">
      <c r="E2714" s="117" t="str">
        <f>IFERROR(_xlfn.RANK.EQ(D2714,$D$18:$D$10002,0)+COUNTIF($D$18:D2714,D2714)-1,"")</f>
        <v/>
      </c>
    </row>
    <row r="2715" spans="5:5" ht="14.25" customHeight="1" x14ac:dyDescent="0.2">
      <c r="E2715" s="117" t="str">
        <f>IFERROR(_xlfn.RANK.EQ(D2715,$D$18:$D$10002,0)+COUNTIF($D$18:D2715,D2715)-1,"")</f>
        <v/>
      </c>
    </row>
    <row r="2716" spans="5:5" ht="14.25" customHeight="1" x14ac:dyDescent="0.2">
      <c r="E2716" s="117" t="str">
        <f>IFERROR(_xlfn.RANK.EQ(D2716,$D$18:$D$10002,0)+COUNTIF($D$18:D2716,D2716)-1,"")</f>
        <v/>
      </c>
    </row>
    <row r="2717" spans="5:5" ht="14.25" customHeight="1" x14ac:dyDescent="0.2">
      <c r="E2717" s="117" t="str">
        <f>IFERROR(_xlfn.RANK.EQ(D2717,$D$18:$D$10002,0)+COUNTIF($D$18:D2717,D2717)-1,"")</f>
        <v/>
      </c>
    </row>
    <row r="2718" spans="5:5" ht="14.25" customHeight="1" x14ac:dyDescent="0.2">
      <c r="E2718" s="117" t="str">
        <f>IFERROR(_xlfn.RANK.EQ(D2718,$D$18:$D$10002,0)+COUNTIF($D$18:D2718,D2718)-1,"")</f>
        <v/>
      </c>
    </row>
    <row r="2719" spans="5:5" ht="14.25" customHeight="1" x14ac:dyDescent="0.2">
      <c r="E2719" s="117" t="str">
        <f>IFERROR(_xlfn.RANK.EQ(D2719,$D$18:$D$10002,0)+COUNTIF($D$18:D2719,D2719)-1,"")</f>
        <v/>
      </c>
    </row>
    <row r="2720" spans="5:5" ht="14.25" customHeight="1" x14ac:dyDescent="0.2">
      <c r="E2720" s="117" t="str">
        <f>IFERROR(_xlfn.RANK.EQ(D2720,$D$18:$D$10002,0)+COUNTIF($D$18:D2720,D2720)-1,"")</f>
        <v/>
      </c>
    </row>
    <row r="2721" spans="5:5" ht="14.25" customHeight="1" x14ac:dyDescent="0.2">
      <c r="E2721" s="117" t="str">
        <f>IFERROR(_xlfn.RANK.EQ(D2721,$D$18:$D$10002,0)+COUNTIF($D$18:D2721,D2721)-1,"")</f>
        <v/>
      </c>
    </row>
    <row r="2722" spans="5:5" ht="14.25" customHeight="1" x14ac:dyDescent="0.2">
      <c r="E2722" s="117" t="str">
        <f>IFERROR(_xlfn.RANK.EQ(D2722,$D$18:$D$10002,0)+COUNTIF($D$18:D2722,D2722)-1,"")</f>
        <v/>
      </c>
    </row>
    <row r="2723" spans="5:5" ht="14.25" customHeight="1" x14ac:dyDescent="0.2">
      <c r="E2723" s="117" t="str">
        <f>IFERROR(_xlfn.RANK.EQ(D2723,$D$18:$D$10002,0)+COUNTIF($D$18:D2723,D2723)-1,"")</f>
        <v/>
      </c>
    </row>
    <row r="2724" spans="5:5" ht="14.25" customHeight="1" x14ac:dyDescent="0.2">
      <c r="E2724" s="117" t="str">
        <f>IFERROR(_xlfn.RANK.EQ(D2724,$D$18:$D$10002,0)+COUNTIF($D$18:D2724,D2724)-1,"")</f>
        <v/>
      </c>
    </row>
    <row r="2725" spans="5:5" ht="14.25" customHeight="1" x14ac:dyDescent="0.2">
      <c r="E2725" s="117" t="str">
        <f>IFERROR(_xlfn.RANK.EQ(D2725,$D$18:$D$10002,0)+COUNTIF($D$18:D2725,D2725)-1,"")</f>
        <v/>
      </c>
    </row>
    <row r="2726" spans="5:5" ht="14.25" customHeight="1" x14ac:dyDescent="0.2">
      <c r="E2726" s="117" t="str">
        <f>IFERROR(_xlfn.RANK.EQ(D2726,$D$18:$D$10002,0)+COUNTIF($D$18:D2726,D2726)-1,"")</f>
        <v/>
      </c>
    </row>
    <row r="2727" spans="5:5" ht="14.25" customHeight="1" x14ac:dyDescent="0.2">
      <c r="E2727" s="117" t="str">
        <f>IFERROR(_xlfn.RANK.EQ(D2727,$D$18:$D$10002,0)+COUNTIF($D$18:D2727,D2727)-1,"")</f>
        <v/>
      </c>
    </row>
    <row r="2728" spans="5:5" ht="14.25" customHeight="1" x14ac:dyDescent="0.2">
      <c r="E2728" s="117" t="str">
        <f>IFERROR(_xlfn.RANK.EQ(D2728,$D$18:$D$10002,0)+COUNTIF($D$18:D2728,D2728)-1,"")</f>
        <v/>
      </c>
    </row>
    <row r="2729" spans="5:5" ht="14.25" customHeight="1" x14ac:dyDescent="0.2">
      <c r="E2729" s="117" t="str">
        <f>IFERROR(_xlfn.RANK.EQ(D2729,$D$18:$D$10002,0)+COUNTIF($D$18:D2729,D2729)-1,"")</f>
        <v/>
      </c>
    </row>
    <row r="2730" spans="5:5" ht="14.25" customHeight="1" x14ac:dyDescent="0.2">
      <c r="E2730" s="117" t="str">
        <f>IFERROR(_xlfn.RANK.EQ(D2730,$D$18:$D$10002,0)+COUNTIF($D$18:D2730,D2730)-1,"")</f>
        <v/>
      </c>
    </row>
    <row r="2731" spans="5:5" ht="14.25" customHeight="1" x14ac:dyDescent="0.2">
      <c r="E2731" s="117" t="str">
        <f>IFERROR(_xlfn.RANK.EQ(D2731,$D$18:$D$10002,0)+COUNTIF($D$18:D2731,D2731)-1,"")</f>
        <v/>
      </c>
    </row>
    <row r="2732" spans="5:5" ht="14.25" customHeight="1" x14ac:dyDescent="0.2">
      <c r="E2732" s="117" t="str">
        <f>IFERROR(_xlfn.RANK.EQ(D2732,$D$18:$D$10002,0)+COUNTIF($D$18:D2732,D2732)-1,"")</f>
        <v/>
      </c>
    </row>
    <row r="2733" spans="5:5" ht="14.25" customHeight="1" x14ac:dyDescent="0.2">
      <c r="E2733" s="117" t="str">
        <f>IFERROR(_xlfn.RANK.EQ(D2733,$D$18:$D$10002,0)+COUNTIF($D$18:D2733,D2733)-1,"")</f>
        <v/>
      </c>
    </row>
    <row r="2734" spans="5:5" ht="14.25" customHeight="1" x14ac:dyDescent="0.2">
      <c r="E2734" s="117" t="str">
        <f>IFERROR(_xlfn.RANK.EQ(D2734,$D$18:$D$10002,0)+COUNTIF($D$18:D2734,D2734)-1,"")</f>
        <v/>
      </c>
    </row>
    <row r="2735" spans="5:5" ht="14.25" customHeight="1" x14ac:dyDescent="0.2">
      <c r="E2735" s="117" t="str">
        <f>IFERROR(_xlfn.RANK.EQ(D2735,$D$18:$D$10002,0)+COUNTIF($D$18:D2735,D2735)-1,"")</f>
        <v/>
      </c>
    </row>
    <row r="2736" spans="5:5" ht="14.25" customHeight="1" x14ac:dyDescent="0.2">
      <c r="E2736" s="117" t="str">
        <f>IFERROR(_xlfn.RANK.EQ(D2736,$D$18:$D$10002,0)+COUNTIF($D$18:D2736,D2736)-1,"")</f>
        <v/>
      </c>
    </row>
    <row r="2737" spans="5:5" ht="14.25" customHeight="1" x14ac:dyDescent="0.2">
      <c r="E2737" s="117" t="str">
        <f>IFERROR(_xlfn.RANK.EQ(D2737,$D$18:$D$10002,0)+COUNTIF($D$18:D2737,D2737)-1,"")</f>
        <v/>
      </c>
    </row>
    <row r="2738" spans="5:5" ht="14.25" customHeight="1" x14ac:dyDescent="0.2">
      <c r="E2738" s="117" t="str">
        <f>IFERROR(_xlfn.RANK.EQ(D2738,$D$18:$D$10002,0)+COUNTIF($D$18:D2738,D2738)-1,"")</f>
        <v/>
      </c>
    </row>
    <row r="2739" spans="5:5" ht="14.25" customHeight="1" x14ac:dyDescent="0.2">
      <c r="E2739" s="117" t="str">
        <f>IFERROR(_xlfn.RANK.EQ(D2739,$D$18:$D$10002,0)+COUNTIF($D$18:D2739,D2739)-1,"")</f>
        <v/>
      </c>
    </row>
    <row r="2740" spans="5:5" ht="14.25" customHeight="1" x14ac:dyDescent="0.2">
      <c r="E2740" s="117" t="str">
        <f>IFERROR(_xlfn.RANK.EQ(D2740,$D$18:$D$10002,0)+COUNTIF($D$18:D2740,D2740)-1,"")</f>
        <v/>
      </c>
    </row>
    <row r="2741" spans="5:5" ht="14.25" customHeight="1" x14ac:dyDescent="0.2">
      <c r="E2741" s="117" t="str">
        <f>IFERROR(_xlfn.RANK.EQ(D2741,$D$18:$D$10002,0)+COUNTIF($D$18:D2741,D2741)-1,"")</f>
        <v/>
      </c>
    </row>
    <row r="2742" spans="5:5" ht="14.25" customHeight="1" x14ac:dyDescent="0.2">
      <c r="E2742" s="117" t="str">
        <f>IFERROR(_xlfn.RANK.EQ(D2742,$D$18:$D$10002,0)+COUNTIF($D$18:D2742,D2742)-1,"")</f>
        <v/>
      </c>
    </row>
    <row r="2743" spans="5:5" ht="14.25" customHeight="1" x14ac:dyDescent="0.2">
      <c r="E2743" s="117" t="str">
        <f>IFERROR(_xlfn.RANK.EQ(D2743,$D$18:$D$10002,0)+COUNTIF($D$18:D2743,D2743)-1,"")</f>
        <v/>
      </c>
    </row>
    <row r="2744" spans="5:5" ht="14.25" customHeight="1" x14ac:dyDescent="0.2">
      <c r="E2744" s="117" t="str">
        <f>IFERROR(_xlfn.RANK.EQ(D2744,$D$18:$D$10002,0)+COUNTIF($D$18:D2744,D2744)-1,"")</f>
        <v/>
      </c>
    </row>
    <row r="2745" spans="5:5" ht="14.25" customHeight="1" x14ac:dyDescent="0.2">
      <c r="E2745" s="117" t="str">
        <f>IFERROR(_xlfn.RANK.EQ(D2745,$D$18:$D$10002,0)+COUNTIF($D$18:D2745,D2745)-1,"")</f>
        <v/>
      </c>
    </row>
    <row r="2746" spans="5:5" ht="14.25" customHeight="1" x14ac:dyDescent="0.2">
      <c r="E2746" s="117" t="str">
        <f>IFERROR(_xlfn.RANK.EQ(D2746,$D$18:$D$10002,0)+COUNTIF($D$18:D2746,D2746)-1,"")</f>
        <v/>
      </c>
    </row>
    <row r="2747" spans="5:5" ht="14.25" customHeight="1" x14ac:dyDescent="0.2">
      <c r="E2747" s="117" t="str">
        <f>IFERROR(_xlfn.RANK.EQ(D2747,$D$18:$D$10002,0)+COUNTIF($D$18:D2747,D2747)-1,"")</f>
        <v/>
      </c>
    </row>
    <row r="2748" spans="5:5" ht="14.25" customHeight="1" x14ac:dyDescent="0.2">
      <c r="E2748" s="117" t="str">
        <f>IFERROR(_xlfn.RANK.EQ(D2748,$D$18:$D$10002,0)+COUNTIF($D$18:D2748,D2748)-1,"")</f>
        <v/>
      </c>
    </row>
    <row r="2749" spans="5:5" ht="14.25" customHeight="1" x14ac:dyDescent="0.2">
      <c r="E2749" s="117" t="str">
        <f>IFERROR(_xlfn.RANK.EQ(D2749,$D$18:$D$10002,0)+COUNTIF($D$18:D2749,D2749)-1,"")</f>
        <v/>
      </c>
    </row>
    <row r="2750" spans="5:5" ht="14.25" customHeight="1" x14ac:dyDescent="0.2">
      <c r="E2750" s="117" t="str">
        <f>IFERROR(_xlfn.RANK.EQ(D2750,$D$18:$D$10002,0)+COUNTIF($D$18:D2750,D2750)-1,"")</f>
        <v/>
      </c>
    </row>
    <row r="2751" spans="5:5" ht="14.25" customHeight="1" x14ac:dyDescent="0.2">
      <c r="E2751" s="117" t="str">
        <f>IFERROR(_xlfn.RANK.EQ(D2751,$D$18:$D$10002,0)+COUNTIF($D$18:D2751,D2751)-1,"")</f>
        <v/>
      </c>
    </row>
    <row r="2752" spans="5:5" ht="14.25" customHeight="1" x14ac:dyDescent="0.2">
      <c r="E2752" s="117" t="str">
        <f>IFERROR(_xlfn.RANK.EQ(D2752,$D$18:$D$10002,0)+COUNTIF($D$18:D2752,D2752)-1,"")</f>
        <v/>
      </c>
    </row>
    <row r="2753" spans="5:5" ht="14.25" customHeight="1" x14ac:dyDescent="0.2">
      <c r="E2753" s="117" t="str">
        <f>IFERROR(_xlfn.RANK.EQ(D2753,$D$18:$D$10002,0)+COUNTIF($D$18:D2753,D2753)-1,"")</f>
        <v/>
      </c>
    </row>
    <row r="2754" spans="5:5" ht="14.25" customHeight="1" x14ac:dyDescent="0.2">
      <c r="E2754" s="117" t="str">
        <f>IFERROR(_xlfn.RANK.EQ(D2754,$D$18:$D$10002,0)+COUNTIF($D$18:D2754,D2754)-1,"")</f>
        <v/>
      </c>
    </row>
    <row r="2755" spans="5:5" ht="14.25" customHeight="1" x14ac:dyDescent="0.2">
      <c r="E2755" s="117" t="str">
        <f>IFERROR(_xlfn.RANK.EQ(D2755,$D$18:$D$10002,0)+COUNTIF($D$18:D2755,D2755)-1,"")</f>
        <v/>
      </c>
    </row>
    <row r="2756" spans="5:5" ht="14.25" customHeight="1" x14ac:dyDescent="0.2">
      <c r="E2756" s="117" t="str">
        <f>IFERROR(_xlfn.RANK.EQ(D2756,$D$18:$D$10002,0)+COUNTIF($D$18:D2756,D2756)-1,"")</f>
        <v/>
      </c>
    </row>
    <row r="2757" spans="5:5" ht="14.25" customHeight="1" x14ac:dyDescent="0.2">
      <c r="E2757" s="117" t="str">
        <f>IFERROR(_xlfn.RANK.EQ(D2757,$D$18:$D$10002,0)+COUNTIF($D$18:D2757,D2757)-1,"")</f>
        <v/>
      </c>
    </row>
    <row r="2758" spans="5:5" ht="14.25" customHeight="1" x14ac:dyDescent="0.2">
      <c r="E2758" s="117" t="str">
        <f>IFERROR(_xlfn.RANK.EQ(D2758,$D$18:$D$10002,0)+COUNTIF($D$18:D2758,D2758)-1,"")</f>
        <v/>
      </c>
    </row>
    <row r="2759" spans="5:5" ht="14.25" customHeight="1" x14ac:dyDescent="0.2">
      <c r="E2759" s="117" t="str">
        <f>IFERROR(_xlfn.RANK.EQ(D2759,$D$18:$D$10002,0)+COUNTIF($D$18:D2759,D2759)-1,"")</f>
        <v/>
      </c>
    </row>
    <row r="2760" spans="5:5" ht="14.25" customHeight="1" x14ac:dyDescent="0.2">
      <c r="E2760" s="117" t="str">
        <f>IFERROR(_xlfn.RANK.EQ(D2760,$D$18:$D$10002,0)+COUNTIF($D$18:D2760,D2760)-1,"")</f>
        <v/>
      </c>
    </row>
    <row r="2761" spans="5:5" ht="14.25" customHeight="1" x14ac:dyDescent="0.2">
      <c r="E2761" s="117" t="str">
        <f>IFERROR(_xlfn.RANK.EQ(D2761,$D$18:$D$10002,0)+COUNTIF($D$18:D2761,D2761)-1,"")</f>
        <v/>
      </c>
    </row>
    <row r="2762" spans="5:5" ht="14.25" customHeight="1" x14ac:dyDescent="0.2">
      <c r="E2762" s="117" t="str">
        <f>IFERROR(_xlfn.RANK.EQ(D2762,$D$18:$D$10002,0)+COUNTIF($D$18:D2762,D2762)-1,"")</f>
        <v/>
      </c>
    </row>
    <row r="2763" spans="5:5" ht="14.25" customHeight="1" x14ac:dyDescent="0.2">
      <c r="E2763" s="117" t="str">
        <f>IFERROR(_xlfn.RANK.EQ(D2763,$D$18:$D$10002,0)+COUNTIF($D$18:D2763,D2763)-1,"")</f>
        <v/>
      </c>
    </row>
    <row r="2764" spans="5:5" ht="14.25" customHeight="1" x14ac:dyDescent="0.2">
      <c r="E2764" s="117" t="str">
        <f>IFERROR(_xlfn.RANK.EQ(D2764,$D$18:$D$10002,0)+COUNTIF($D$18:D2764,D2764)-1,"")</f>
        <v/>
      </c>
    </row>
    <row r="2765" spans="5:5" ht="14.25" customHeight="1" x14ac:dyDescent="0.2">
      <c r="E2765" s="117" t="str">
        <f>IFERROR(_xlfn.RANK.EQ(D2765,$D$18:$D$10002,0)+COUNTIF($D$18:D2765,D2765)-1,"")</f>
        <v/>
      </c>
    </row>
    <row r="2766" spans="5:5" ht="14.25" customHeight="1" x14ac:dyDescent="0.2">
      <c r="E2766" s="117" t="str">
        <f>IFERROR(_xlfn.RANK.EQ(D2766,$D$18:$D$10002,0)+COUNTIF($D$18:D2766,D2766)-1,"")</f>
        <v/>
      </c>
    </row>
    <row r="2767" spans="5:5" ht="14.25" customHeight="1" x14ac:dyDescent="0.2">
      <c r="E2767" s="117" t="str">
        <f>IFERROR(_xlfn.RANK.EQ(D2767,$D$18:$D$10002,0)+COUNTIF($D$18:D2767,D2767)-1,"")</f>
        <v/>
      </c>
    </row>
    <row r="2768" spans="5:5" ht="14.25" customHeight="1" x14ac:dyDescent="0.2">
      <c r="E2768" s="117" t="str">
        <f>IFERROR(_xlfn.RANK.EQ(D2768,$D$18:$D$10002,0)+COUNTIF($D$18:D2768,D2768)-1,"")</f>
        <v/>
      </c>
    </row>
    <row r="2769" spans="5:5" ht="14.25" customHeight="1" x14ac:dyDescent="0.2">
      <c r="E2769" s="117" t="str">
        <f>IFERROR(_xlfn.RANK.EQ(D2769,$D$18:$D$10002,0)+COUNTIF($D$18:D2769,D2769)-1,"")</f>
        <v/>
      </c>
    </row>
    <row r="2770" spans="5:5" ht="14.25" customHeight="1" x14ac:dyDescent="0.2">
      <c r="E2770" s="117" t="str">
        <f>IFERROR(_xlfn.RANK.EQ(D2770,$D$18:$D$10002,0)+COUNTIF($D$18:D2770,D2770)-1,"")</f>
        <v/>
      </c>
    </row>
    <row r="2771" spans="5:5" ht="14.25" customHeight="1" x14ac:dyDescent="0.2">
      <c r="E2771" s="117" t="str">
        <f>IFERROR(_xlfn.RANK.EQ(D2771,$D$18:$D$10002,0)+COUNTIF($D$18:D2771,D2771)-1,"")</f>
        <v/>
      </c>
    </row>
    <row r="2772" spans="5:5" ht="14.25" customHeight="1" x14ac:dyDescent="0.2">
      <c r="E2772" s="117" t="str">
        <f>IFERROR(_xlfn.RANK.EQ(D2772,$D$18:$D$10002,0)+COUNTIF($D$18:D2772,D2772)-1,"")</f>
        <v/>
      </c>
    </row>
    <row r="2773" spans="5:5" ht="14.25" customHeight="1" x14ac:dyDescent="0.2">
      <c r="E2773" s="117" t="str">
        <f>IFERROR(_xlfn.RANK.EQ(D2773,$D$18:$D$10002,0)+COUNTIF($D$18:D2773,D2773)-1,"")</f>
        <v/>
      </c>
    </row>
    <row r="2774" spans="5:5" ht="14.25" customHeight="1" x14ac:dyDescent="0.2">
      <c r="E2774" s="117" t="str">
        <f>IFERROR(_xlfn.RANK.EQ(D2774,$D$18:$D$10002,0)+COUNTIF($D$18:D2774,D2774)-1,"")</f>
        <v/>
      </c>
    </row>
    <row r="2775" spans="5:5" ht="14.25" customHeight="1" x14ac:dyDescent="0.2">
      <c r="E2775" s="117" t="str">
        <f>IFERROR(_xlfn.RANK.EQ(D2775,$D$18:$D$10002,0)+COUNTIF($D$18:D2775,D2775)-1,"")</f>
        <v/>
      </c>
    </row>
    <row r="2776" spans="5:5" ht="14.25" customHeight="1" x14ac:dyDescent="0.2">
      <c r="E2776" s="117" t="str">
        <f>IFERROR(_xlfn.RANK.EQ(D2776,$D$18:$D$10002,0)+COUNTIF($D$18:D2776,D2776)-1,"")</f>
        <v/>
      </c>
    </row>
    <row r="2777" spans="5:5" ht="14.25" customHeight="1" x14ac:dyDescent="0.2">
      <c r="E2777" s="117" t="str">
        <f>IFERROR(_xlfn.RANK.EQ(D2777,$D$18:$D$10002,0)+COUNTIF($D$18:D2777,D2777)-1,"")</f>
        <v/>
      </c>
    </row>
    <row r="2778" spans="5:5" ht="14.25" customHeight="1" x14ac:dyDescent="0.2">
      <c r="E2778" s="117" t="str">
        <f>IFERROR(_xlfn.RANK.EQ(D2778,$D$18:$D$10002,0)+COUNTIF($D$18:D2778,D2778)-1,"")</f>
        <v/>
      </c>
    </row>
    <row r="2779" spans="5:5" ht="14.25" customHeight="1" x14ac:dyDescent="0.2">
      <c r="E2779" s="117" t="str">
        <f>IFERROR(_xlfn.RANK.EQ(D2779,$D$18:$D$10002,0)+COUNTIF($D$18:D2779,D2779)-1,"")</f>
        <v/>
      </c>
    </row>
    <row r="2780" spans="5:5" ht="14.25" customHeight="1" x14ac:dyDescent="0.2">
      <c r="E2780" s="117" t="str">
        <f>IFERROR(_xlfn.RANK.EQ(D2780,$D$18:$D$10002,0)+COUNTIF($D$18:D2780,D2780)-1,"")</f>
        <v/>
      </c>
    </row>
    <row r="2781" spans="5:5" ht="14.25" customHeight="1" x14ac:dyDescent="0.2">
      <c r="E2781" s="117" t="str">
        <f>IFERROR(_xlfn.RANK.EQ(D2781,$D$18:$D$10002,0)+COUNTIF($D$18:D2781,D2781)-1,"")</f>
        <v/>
      </c>
    </row>
    <row r="2782" spans="5:5" ht="14.25" customHeight="1" x14ac:dyDescent="0.2">
      <c r="E2782" s="117" t="str">
        <f>IFERROR(_xlfn.RANK.EQ(D2782,$D$18:$D$10002,0)+COUNTIF($D$18:D2782,D2782)-1,"")</f>
        <v/>
      </c>
    </row>
    <row r="2783" spans="5:5" ht="14.25" customHeight="1" x14ac:dyDescent="0.2">
      <c r="E2783" s="117" t="str">
        <f>IFERROR(_xlfn.RANK.EQ(D2783,$D$18:$D$10002,0)+COUNTIF($D$18:D2783,D2783)-1,"")</f>
        <v/>
      </c>
    </row>
    <row r="2784" spans="5:5" ht="14.25" customHeight="1" x14ac:dyDescent="0.2">
      <c r="E2784" s="117" t="str">
        <f>IFERROR(_xlfn.RANK.EQ(D2784,$D$18:$D$10002,0)+COUNTIF($D$18:D2784,D2784)-1,"")</f>
        <v/>
      </c>
    </row>
    <row r="2785" spans="5:5" ht="14.25" customHeight="1" x14ac:dyDescent="0.2">
      <c r="E2785" s="117" t="str">
        <f>IFERROR(_xlfn.RANK.EQ(D2785,$D$18:$D$10002,0)+COUNTIF($D$18:D2785,D2785)-1,"")</f>
        <v/>
      </c>
    </row>
    <row r="2786" spans="5:5" ht="14.25" customHeight="1" x14ac:dyDescent="0.2">
      <c r="E2786" s="117" t="str">
        <f>IFERROR(_xlfn.RANK.EQ(D2786,$D$18:$D$10002,0)+COUNTIF($D$18:D2786,D2786)-1,"")</f>
        <v/>
      </c>
    </row>
    <row r="2787" spans="5:5" ht="14.25" customHeight="1" x14ac:dyDescent="0.2">
      <c r="E2787" s="117" t="str">
        <f>IFERROR(_xlfn.RANK.EQ(D2787,$D$18:$D$10002,0)+COUNTIF($D$18:D2787,D2787)-1,"")</f>
        <v/>
      </c>
    </row>
    <row r="2788" spans="5:5" ht="14.25" customHeight="1" x14ac:dyDescent="0.2">
      <c r="E2788" s="117" t="str">
        <f>IFERROR(_xlfn.RANK.EQ(D2788,$D$18:$D$10002,0)+COUNTIF($D$18:D2788,D2788)-1,"")</f>
        <v/>
      </c>
    </row>
    <row r="2789" spans="5:5" ht="14.25" customHeight="1" x14ac:dyDescent="0.2">
      <c r="E2789" s="117" t="str">
        <f>IFERROR(_xlfn.RANK.EQ(D2789,$D$18:$D$10002,0)+COUNTIF($D$18:D2789,D2789)-1,"")</f>
        <v/>
      </c>
    </row>
    <row r="2790" spans="5:5" ht="14.25" customHeight="1" x14ac:dyDescent="0.2">
      <c r="E2790" s="117" t="str">
        <f>IFERROR(_xlfn.RANK.EQ(D2790,$D$18:$D$10002,0)+COUNTIF($D$18:D2790,D2790)-1,"")</f>
        <v/>
      </c>
    </row>
    <row r="2791" spans="5:5" ht="14.25" customHeight="1" x14ac:dyDescent="0.2">
      <c r="E2791" s="117" t="str">
        <f>IFERROR(_xlfn.RANK.EQ(D2791,$D$18:$D$10002,0)+COUNTIF($D$18:D2791,D2791)-1,"")</f>
        <v/>
      </c>
    </row>
    <row r="2792" spans="5:5" ht="14.25" customHeight="1" x14ac:dyDescent="0.2">
      <c r="E2792" s="117" t="str">
        <f>IFERROR(_xlfn.RANK.EQ(D2792,$D$18:$D$10002,0)+COUNTIF($D$18:D2792,D2792)-1,"")</f>
        <v/>
      </c>
    </row>
    <row r="2793" spans="5:5" ht="14.25" customHeight="1" x14ac:dyDescent="0.2">
      <c r="E2793" s="117" t="str">
        <f>IFERROR(_xlfn.RANK.EQ(D2793,$D$18:$D$10002,0)+COUNTIF($D$18:D2793,D2793)-1,"")</f>
        <v/>
      </c>
    </row>
    <row r="2794" spans="5:5" ht="14.25" customHeight="1" x14ac:dyDescent="0.2">
      <c r="E2794" s="117" t="str">
        <f>IFERROR(_xlfn.RANK.EQ(D2794,$D$18:$D$10002,0)+COUNTIF($D$18:D2794,D2794)-1,"")</f>
        <v/>
      </c>
    </row>
    <row r="2795" spans="5:5" ht="14.25" customHeight="1" x14ac:dyDescent="0.2">
      <c r="E2795" s="117" t="str">
        <f>IFERROR(_xlfn.RANK.EQ(D2795,$D$18:$D$10002,0)+COUNTIF($D$18:D2795,D2795)-1,"")</f>
        <v/>
      </c>
    </row>
    <row r="2796" spans="5:5" ht="14.25" customHeight="1" x14ac:dyDescent="0.2">
      <c r="E2796" s="117" t="str">
        <f>IFERROR(_xlfn.RANK.EQ(D2796,$D$18:$D$10002,0)+COUNTIF($D$18:D2796,D2796)-1,"")</f>
        <v/>
      </c>
    </row>
    <row r="2797" spans="5:5" ht="14.25" customHeight="1" x14ac:dyDescent="0.2">
      <c r="E2797" s="117" t="str">
        <f>IFERROR(_xlfn.RANK.EQ(D2797,$D$18:$D$10002,0)+COUNTIF($D$18:D2797,D2797)-1,"")</f>
        <v/>
      </c>
    </row>
    <row r="2798" spans="5:5" ht="14.25" customHeight="1" x14ac:dyDescent="0.2">
      <c r="E2798" s="117" t="str">
        <f>IFERROR(_xlfn.RANK.EQ(D2798,$D$18:$D$10002,0)+COUNTIF($D$18:D2798,D2798)-1,"")</f>
        <v/>
      </c>
    </row>
    <row r="2799" spans="5:5" ht="14.25" customHeight="1" x14ac:dyDescent="0.2">
      <c r="E2799" s="117" t="str">
        <f>IFERROR(_xlfn.RANK.EQ(D2799,$D$18:$D$10002,0)+COUNTIF($D$18:D2799,D2799)-1,"")</f>
        <v/>
      </c>
    </row>
    <row r="2800" spans="5:5" ht="14.25" customHeight="1" x14ac:dyDescent="0.2">
      <c r="E2800" s="117" t="str">
        <f>IFERROR(_xlfn.RANK.EQ(D2800,$D$18:$D$10002,0)+COUNTIF($D$18:D2800,D2800)-1,"")</f>
        <v/>
      </c>
    </row>
    <row r="2801" spans="5:5" ht="14.25" customHeight="1" x14ac:dyDescent="0.2">
      <c r="E2801" s="117" t="str">
        <f>IFERROR(_xlfn.RANK.EQ(D2801,$D$18:$D$10002,0)+COUNTIF($D$18:D2801,D2801)-1,"")</f>
        <v/>
      </c>
    </row>
    <row r="2802" spans="5:5" ht="14.25" customHeight="1" x14ac:dyDescent="0.2">
      <c r="E2802" s="117" t="str">
        <f>IFERROR(_xlfn.RANK.EQ(D2802,$D$18:$D$10002,0)+COUNTIF($D$18:D2802,D2802)-1,"")</f>
        <v/>
      </c>
    </row>
    <row r="2803" spans="5:5" ht="14.25" customHeight="1" x14ac:dyDescent="0.2">
      <c r="E2803" s="117" t="str">
        <f>IFERROR(_xlfn.RANK.EQ(D2803,$D$18:$D$10002,0)+COUNTIF($D$18:D2803,D2803)-1,"")</f>
        <v/>
      </c>
    </row>
    <row r="2804" spans="5:5" ht="14.25" customHeight="1" x14ac:dyDescent="0.2">
      <c r="E2804" s="117" t="str">
        <f>IFERROR(_xlfn.RANK.EQ(D2804,$D$18:$D$10002,0)+COUNTIF($D$18:D2804,D2804)-1,"")</f>
        <v/>
      </c>
    </row>
    <row r="2805" spans="5:5" ht="14.25" customHeight="1" x14ac:dyDescent="0.2">
      <c r="E2805" s="117" t="str">
        <f>IFERROR(_xlfn.RANK.EQ(D2805,$D$18:$D$10002,0)+COUNTIF($D$18:D2805,D2805)-1,"")</f>
        <v/>
      </c>
    </row>
    <row r="2806" spans="5:5" ht="14.25" customHeight="1" x14ac:dyDescent="0.2">
      <c r="E2806" s="117" t="str">
        <f>IFERROR(_xlfn.RANK.EQ(D2806,$D$18:$D$10002,0)+COUNTIF($D$18:D2806,D2806)-1,"")</f>
        <v/>
      </c>
    </row>
    <row r="2807" spans="5:5" ht="14.25" customHeight="1" x14ac:dyDescent="0.2">
      <c r="E2807" s="117" t="str">
        <f>IFERROR(_xlfn.RANK.EQ(D2807,$D$18:$D$10002,0)+COUNTIF($D$18:D2807,D2807)-1,"")</f>
        <v/>
      </c>
    </row>
    <row r="2808" spans="5:5" ht="14.25" customHeight="1" x14ac:dyDescent="0.2">
      <c r="E2808" s="117" t="str">
        <f>IFERROR(_xlfn.RANK.EQ(D2808,$D$18:$D$10002,0)+COUNTIF($D$18:D2808,D2808)-1,"")</f>
        <v/>
      </c>
    </row>
    <row r="2809" spans="5:5" ht="14.25" customHeight="1" x14ac:dyDescent="0.2">
      <c r="E2809" s="117" t="str">
        <f>IFERROR(_xlfn.RANK.EQ(D2809,$D$18:$D$10002,0)+COUNTIF($D$18:D2809,D2809)-1,"")</f>
        <v/>
      </c>
    </row>
    <row r="2810" spans="5:5" ht="14.25" customHeight="1" x14ac:dyDescent="0.2">
      <c r="E2810" s="117" t="str">
        <f>IFERROR(_xlfn.RANK.EQ(D2810,$D$18:$D$10002,0)+COUNTIF($D$18:D2810,D2810)-1,"")</f>
        <v/>
      </c>
    </row>
    <row r="2811" spans="5:5" ht="14.25" customHeight="1" x14ac:dyDescent="0.2">
      <c r="E2811" s="117" t="str">
        <f>IFERROR(_xlfn.RANK.EQ(D2811,$D$18:$D$10002,0)+COUNTIF($D$18:D2811,D2811)-1,"")</f>
        <v/>
      </c>
    </row>
    <row r="2812" spans="5:5" ht="14.25" customHeight="1" x14ac:dyDescent="0.2">
      <c r="E2812" s="117" t="str">
        <f>IFERROR(_xlfn.RANK.EQ(D2812,$D$18:$D$10002,0)+COUNTIF($D$18:D2812,D2812)-1,"")</f>
        <v/>
      </c>
    </row>
    <row r="2813" spans="5:5" ht="14.25" customHeight="1" x14ac:dyDescent="0.2">
      <c r="E2813" s="117" t="str">
        <f>IFERROR(_xlfn.RANK.EQ(D2813,$D$18:$D$10002,0)+COUNTIF($D$18:D2813,D2813)-1,"")</f>
        <v/>
      </c>
    </row>
    <row r="2814" spans="5:5" ht="14.25" customHeight="1" x14ac:dyDescent="0.2">
      <c r="E2814" s="117" t="str">
        <f>IFERROR(_xlfn.RANK.EQ(D2814,$D$18:$D$10002,0)+COUNTIF($D$18:D2814,D2814)-1,"")</f>
        <v/>
      </c>
    </row>
    <row r="2815" spans="5:5" ht="14.25" customHeight="1" x14ac:dyDescent="0.2">
      <c r="E2815" s="117" t="str">
        <f>IFERROR(_xlfn.RANK.EQ(D2815,$D$18:$D$10002,0)+COUNTIF($D$18:D2815,D2815)-1,"")</f>
        <v/>
      </c>
    </row>
    <row r="2816" spans="5:5" ht="14.25" customHeight="1" x14ac:dyDescent="0.2">
      <c r="E2816" s="117" t="str">
        <f>IFERROR(_xlfn.RANK.EQ(D2816,$D$18:$D$10002,0)+COUNTIF($D$18:D2816,D2816)-1,"")</f>
        <v/>
      </c>
    </row>
    <row r="2817" spans="5:5" ht="14.25" customHeight="1" x14ac:dyDescent="0.2">
      <c r="E2817" s="117" t="str">
        <f>IFERROR(_xlfn.RANK.EQ(D2817,$D$18:$D$10002,0)+COUNTIF($D$18:D2817,D2817)-1,"")</f>
        <v/>
      </c>
    </row>
    <row r="2818" spans="5:5" ht="14.25" customHeight="1" x14ac:dyDescent="0.2">
      <c r="E2818" s="117" t="str">
        <f>IFERROR(_xlfn.RANK.EQ(D2818,$D$18:$D$10002,0)+COUNTIF($D$18:D2818,D2818)-1,"")</f>
        <v/>
      </c>
    </row>
    <row r="2819" spans="5:5" ht="14.25" customHeight="1" x14ac:dyDescent="0.2">
      <c r="E2819" s="117" t="str">
        <f>IFERROR(_xlfn.RANK.EQ(D2819,$D$18:$D$10002,0)+COUNTIF($D$18:D2819,D2819)-1,"")</f>
        <v/>
      </c>
    </row>
    <row r="2820" spans="5:5" ht="14.25" customHeight="1" x14ac:dyDescent="0.2">
      <c r="E2820" s="117" t="str">
        <f>IFERROR(_xlfn.RANK.EQ(D2820,$D$18:$D$10002,0)+COUNTIF($D$18:D2820,D2820)-1,"")</f>
        <v/>
      </c>
    </row>
    <row r="2821" spans="5:5" ht="14.25" customHeight="1" x14ac:dyDescent="0.2">
      <c r="E2821" s="117" t="str">
        <f>IFERROR(_xlfn.RANK.EQ(D2821,$D$18:$D$10002,0)+COUNTIF($D$18:D2821,D2821)-1,"")</f>
        <v/>
      </c>
    </row>
    <row r="2822" spans="5:5" ht="14.25" customHeight="1" x14ac:dyDescent="0.2">
      <c r="E2822" s="117" t="str">
        <f>IFERROR(_xlfn.RANK.EQ(D2822,$D$18:$D$10002,0)+COUNTIF($D$18:D2822,D2822)-1,"")</f>
        <v/>
      </c>
    </row>
    <row r="2823" spans="5:5" ht="14.25" customHeight="1" x14ac:dyDescent="0.2">
      <c r="E2823" s="117" t="str">
        <f>IFERROR(_xlfn.RANK.EQ(D2823,$D$18:$D$10002,0)+COUNTIF($D$18:D2823,D2823)-1,"")</f>
        <v/>
      </c>
    </row>
    <row r="2824" spans="5:5" ht="14.25" customHeight="1" x14ac:dyDescent="0.2">
      <c r="E2824" s="117" t="str">
        <f>IFERROR(_xlfn.RANK.EQ(D2824,$D$18:$D$10002,0)+COUNTIF($D$18:D2824,D2824)-1,"")</f>
        <v/>
      </c>
    </row>
    <row r="2825" spans="5:5" ht="14.25" customHeight="1" x14ac:dyDescent="0.2">
      <c r="E2825" s="117" t="str">
        <f>IFERROR(_xlfn.RANK.EQ(D2825,$D$18:$D$10002,0)+COUNTIF($D$18:D2825,D2825)-1,"")</f>
        <v/>
      </c>
    </row>
    <row r="2826" spans="5:5" ht="14.25" customHeight="1" x14ac:dyDescent="0.2">
      <c r="E2826" s="117" t="str">
        <f>IFERROR(_xlfn.RANK.EQ(D2826,$D$18:$D$10002,0)+COUNTIF($D$18:D2826,D2826)-1,"")</f>
        <v/>
      </c>
    </row>
    <row r="2827" spans="5:5" ht="14.25" customHeight="1" x14ac:dyDescent="0.2">
      <c r="E2827" s="117" t="str">
        <f>IFERROR(_xlfn.RANK.EQ(D2827,$D$18:$D$10002,0)+COUNTIF($D$18:D2827,D2827)-1,"")</f>
        <v/>
      </c>
    </row>
    <row r="2828" spans="5:5" ht="14.25" customHeight="1" x14ac:dyDescent="0.2">
      <c r="E2828" s="117" t="str">
        <f>IFERROR(_xlfn.RANK.EQ(D2828,$D$18:$D$10002,0)+COUNTIF($D$18:D2828,D2828)-1,"")</f>
        <v/>
      </c>
    </row>
    <row r="2829" spans="5:5" ht="14.25" customHeight="1" x14ac:dyDescent="0.2">
      <c r="E2829" s="117" t="str">
        <f>IFERROR(_xlfn.RANK.EQ(D2829,$D$18:$D$10002,0)+COUNTIF($D$18:D2829,D2829)-1,"")</f>
        <v/>
      </c>
    </row>
    <row r="2830" spans="5:5" ht="14.25" customHeight="1" x14ac:dyDescent="0.2">
      <c r="E2830" s="117" t="str">
        <f>IFERROR(_xlfn.RANK.EQ(D2830,$D$18:$D$10002,0)+COUNTIF($D$18:D2830,D2830)-1,"")</f>
        <v/>
      </c>
    </row>
    <row r="2831" spans="5:5" ht="14.25" customHeight="1" x14ac:dyDescent="0.2">
      <c r="E2831" s="117" t="str">
        <f>IFERROR(_xlfn.RANK.EQ(D2831,$D$18:$D$10002,0)+COUNTIF($D$18:D2831,D2831)-1,"")</f>
        <v/>
      </c>
    </row>
    <row r="2832" spans="5:5" ht="14.25" customHeight="1" x14ac:dyDescent="0.2">
      <c r="E2832" s="117" t="str">
        <f>IFERROR(_xlfn.RANK.EQ(D2832,$D$18:$D$10002,0)+COUNTIF($D$18:D2832,D2832)-1,"")</f>
        <v/>
      </c>
    </row>
    <row r="2833" spans="5:5" ht="14.25" customHeight="1" x14ac:dyDescent="0.2">
      <c r="E2833" s="117" t="str">
        <f>IFERROR(_xlfn.RANK.EQ(D2833,$D$18:$D$10002,0)+COUNTIF($D$18:D2833,D2833)-1,"")</f>
        <v/>
      </c>
    </row>
    <row r="2834" spans="5:5" ht="14.25" customHeight="1" x14ac:dyDescent="0.2">
      <c r="E2834" s="117" t="str">
        <f>IFERROR(_xlfn.RANK.EQ(D2834,$D$18:$D$10002,0)+COUNTIF($D$18:D2834,D2834)-1,"")</f>
        <v/>
      </c>
    </row>
    <row r="2835" spans="5:5" ht="14.25" customHeight="1" x14ac:dyDescent="0.2">
      <c r="E2835" s="117" t="str">
        <f>IFERROR(_xlfn.RANK.EQ(D2835,$D$18:$D$10002,0)+COUNTIF($D$18:D2835,D2835)-1,"")</f>
        <v/>
      </c>
    </row>
    <row r="2836" spans="5:5" ht="14.25" customHeight="1" x14ac:dyDescent="0.2">
      <c r="E2836" s="117" t="str">
        <f>IFERROR(_xlfn.RANK.EQ(D2836,$D$18:$D$10002,0)+COUNTIF($D$18:D2836,D2836)-1,"")</f>
        <v/>
      </c>
    </row>
    <row r="2837" spans="5:5" ht="14.25" customHeight="1" x14ac:dyDescent="0.2">
      <c r="E2837" s="117" t="str">
        <f>IFERROR(_xlfn.RANK.EQ(D2837,$D$18:$D$10002,0)+COUNTIF($D$18:D2837,D2837)-1,"")</f>
        <v/>
      </c>
    </row>
    <row r="2838" spans="5:5" ht="14.25" customHeight="1" x14ac:dyDescent="0.2">
      <c r="E2838" s="117" t="str">
        <f>IFERROR(_xlfn.RANK.EQ(D2838,$D$18:$D$10002,0)+COUNTIF($D$18:D2838,D2838)-1,"")</f>
        <v/>
      </c>
    </row>
    <row r="2839" spans="5:5" ht="14.25" customHeight="1" x14ac:dyDescent="0.2">
      <c r="E2839" s="117" t="str">
        <f>IFERROR(_xlfn.RANK.EQ(D2839,$D$18:$D$10002,0)+COUNTIF($D$18:D2839,D2839)-1,"")</f>
        <v/>
      </c>
    </row>
    <row r="2840" spans="5:5" ht="14.25" customHeight="1" x14ac:dyDescent="0.2">
      <c r="E2840" s="117" t="str">
        <f>IFERROR(_xlfn.RANK.EQ(D2840,$D$18:$D$10002,0)+COUNTIF($D$18:D2840,D2840)-1,"")</f>
        <v/>
      </c>
    </row>
    <row r="2841" spans="5:5" ht="14.25" customHeight="1" x14ac:dyDescent="0.2">
      <c r="E2841" s="117" t="str">
        <f>IFERROR(_xlfn.RANK.EQ(D2841,$D$18:$D$10002,0)+COUNTIF($D$18:D2841,D2841)-1,"")</f>
        <v/>
      </c>
    </row>
    <row r="2842" spans="5:5" ht="14.25" customHeight="1" x14ac:dyDescent="0.2">
      <c r="E2842" s="117" t="str">
        <f>IFERROR(_xlfn.RANK.EQ(D2842,$D$18:$D$10002,0)+COUNTIF($D$18:D2842,D2842)-1,"")</f>
        <v/>
      </c>
    </row>
    <row r="2843" spans="5:5" ht="14.25" customHeight="1" x14ac:dyDescent="0.2">
      <c r="E2843" s="117" t="str">
        <f>IFERROR(_xlfn.RANK.EQ(D2843,$D$18:$D$10002,0)+COUNTIF($D$18:D2843,D2843)-1,"")</f>
        <v/>
      </c>
    </row>
    <row r="2844" spans="5:5" ht="14.25" customHeight="1" x14ac:dyDescent="0.2">
      <c r="E2844" s="117" t="str">
        <f>IFERROR(_xlfn.RANK.EQ(D2844,$D$18:$D$10002,0)+COUNTIF($D$18:D2844,D2844)-1,"")</f>
        <v/>
      </c>
    </row>
    <row r="2845" spans="5:5" ht="14.25" customHeight="1" x14ac:dyDescent="0.2">
      <c r="E2845" s="117" t="str">
        <f>IFERROR(_xlfn.RANK.EQ(D2845,$D$18:$D$10002,0)+COUNTIF($D$18:D2845,D2845)-1,"")</f>
        <v/>
      </c>
    </row>
    <row r="2846" spans="5:5" ht="14.25" customHeight="1" x14ac:dyDescent="0.2">
      <c r="E2846" s="117" t="str">
        <f>IFERROR(_xlfn.RANK.EQ(D2846,$D$18:$D$10002,0)+COUNTIF($D$18:D2846,D2846)-1,"")</f>
        <v/>
      </c>
    </row>
    <row r="2847" spans="5:5" ht="14.25" customHeight="1" x14ac:dyDescent="0.2">
      <c r="E2847" s="117" t="str">
        <f>IFERROR(_xlfn.RANK.EQ(D2847,$D$18:$D$10002,0)+COUNTIF($D$18:D2847,D2847)-1,"")</f>
        <v/>
      </c>
    </row>
    <row r="2848" spans="5:5" ht="14.25" customHeight="1" x14ac:dyDescent="0.2">
      <c r="E2848" s="117" t="str">
        <f>IFERROR(_xlfn.RANK.EQ(D2848,$D$18:$D$10002,0)+COUNTIF($D$18:D2848,D2848)-1,"")</f>
        <v/>
      </c>
    </row>
    <row r="2849" spans="5:5" ht="14.25" customHeight="1" x14ac:dyDescent="0.2">
      <c r="E2849" s="117" t="str">
        <f>IFERROR(_xlfn.RANK.EQ(D2849,$D$18:$D$10002,0)+COUNTIF($D$18:D2849,D2849)-1,"")</f>
        <v/>
      </c>
    </row>
    <row r="2850" spans="5:5" ht="14.25" customHeight="1" x14ac:dyDescent="0.2">
      <c r="E2850" s="117" t="str">
        <f>IFERROR(_xlfn.RANK.EQ(D2850,$D$18:$D$10002,0)+COUNTIF($D$18:D2850,D2850)-1,"")</f>
        <v/>
      </c>
    </row>
    <row r="2851" spans="5:5" ht="14.25" customHeight="1" x14ac:dyDescent="0.2">
      <c r="E2851" s="117" t="str">
        <f>IFERROR(_xlfn.RANK.EQ(D2851,$D$18:$D$10002,0)+COUNTIF($D$18:D2851,D2851)-1,"")</f>
        <v/>
      </c>
    </row>
    <row r="2852" spans="5:5" ht="14.25" customHeight="1" x14ac:dyDescent="0.2">
      <c r="E2852" s="117" t="str">
        <f>IFERROR(_xlfn.RANK.EQ(D2852,$D$18:$D$10002,0)+COUNTIF($D$18:D2852,D2852)-1,"")</f>
        <v/>
      </c>
    </row>
    <row r="2853" spans="5:5" ht="14.25" customHeight="1" x14ac:dyDescent="0.2">
      <c r="E2853" s="117" t="str">
        <f>IFERROR(_xlfn.RANK.EQ(D2853,$D$18:$D$10002,0)+COUNTIF($D$18:D2853,D2853)-1,"")</f>
        <v/>
      </c>
    </row>
    <row r="2854" spans="5:5" ht="14.25" customHeight="1" x14ac:dyDescent="0.2">
      <c r="E2854" s="117" t="str">
        <f>IFERROR(_xlfn.RANK.EQ(D2854,$D$18:$D$10002,0)+COUNTIF($D$18:D2854,D2854)-1,"")</f>
        <v/>
      </c>
    </row>
    <row r="2855" spans="5:5" ht="14.25" customHeight="1" x14ac:dyDescent="0.2">
      <c r="E2855" s="117" t="str">
        <f>IFERROR(_xlfn.RANK.EQ(D2855,$D$18:$D$10002,0)+COUNTIF($D$18:D2855,D2855)-1,"")</f>
        <v/>
      </c>
    </row>
    <row r="2856" spans="5:5" ht="14.25" customHeight="1" x14ac:dyDescent="0.2">
      <c r="E2856" s="117" t="str">
        <f>IFERROR(_xlfn.RANK.EQ(D2856,$D$18:$D$10002,0)+COUNTIF($D$18:D2856,D2856)-1,"")</f>
        <v/>
      </c>
    </row>
    <row r="2857" spans="5:5" ht="14.25" customHeight="1" x14ac:dyDescent="0.2">
      <c r="E2857" s="117" t="str">
        <f>IFERROR(_xlfn.RANK.EQ(D2857,$D$18:$D$10002,0)+COUNTIF($D$18:D2857,D2857)-1,"")</f>
        <v/>
      </c>
    </row>
    <row r="2858" spans="5:5" ht="14.25" customHeight="1" x14ac:dyDescent="0.2">
      <c r="E2858" s="117" t="str">
        <f>IFERROR(_xlfn.RANK.EQ(D2858,$D$18:$D$10002,0)+COUNTIF($D$18:D2858,D2858)-1,"")</f>
        <v/>
      </c>
    </row>
    <row r="2859" spans="5:5" ht="14.25" customHeight="1" x14ac:dyDescent="0.2">
      <c r="E2859" s="117" t="str">
        <f>IFERROR(_xlfn.RANK.EQ(D2859,$D$18:$D$10002,0)+COUNTIF($D$18:D2859,D2859)-1,"")</f>
        <v/>
      </c>
    </row>
    <row r="2860" spans="5:5" ht="14.25" customHeight="1" x14ac:dyDescent="0.2">
      <c r="E2860" s="117" t="str">
        <f>IFERROR(_xlfn.RANK.EQ(D2860,$D$18:$D$10002,0)+COUNTIF($D$18:D2860,D2860)-1,"")</f>
        <v/>
      </c>
    </row>
    <row r="2861" spans="5:5" ht="14.25" customHeight="1" x14ac:dyDescent="0.2">
      <c r="E2861" s="117" t="str">
        <f>IFERROR(_xlfn.RANK.EQ(D2861,$D$18:$D$10002,0)+COUNTIF($D$18:D2861,D2861)-1,"")</f>
        <v/>
      </c>
    </row>
    <row r="2862" spans="5:5" ht="14.25" customHeight="1" x14ac:dyDescent="0.2">
      <c r="E2862" s="117" t="str">
        <f>IFERROR(_xlfn.RANK.EQ(D2862,$D$18:$D$10002,0)+COUNTIF($D$18:D2862,D2862)-1,"")</f>
        <v/>
      </c>
    </row>
    <row r="2863" spans="5:5" ht="14.25" customHeight="1" x14ac:dyDescent="0.2">
      <c r="E2863" s="117" t="str">
        <f>IFERROR(_xlfn.RANK.EQ(D2863,$D$18:$D$10002,0)+COUNTIF($D$18:D2863,D2863)-1,"")</f>
        <v/>
      </c>
    </row>
    <row r="2864" spans="5:5" ht="14.25" customHeight="1" x14ac:dyDescent="0.2">
      <c r="E2864" s="117" t="str">
        <f>IFERROR(_xlfn.RANK.EQ(D2864,$D$18:$D$10002,0)+COUNTIF($D$18:D2864,D2864)-1,"")</f>
        <v/>
      </c>
    </row>
    <row r="2865" spans="5:5" ht="14.25" customHeight="1" x14ac:dyDescent="0.2">
      <c r="E2865" s="117" t="str">
        <f>IFERROR(_xlfn.RANK.EQ(D2865,$D$18:$D$10002,0)+COUNTIF($D$18:D2865,D2865)-1,"")</f>
        <v/>
      </c>
    </row>
    <row r="2866" spans="5:5" ht="14.25" customHeight="1" x14ac:dyDescent="0.2">
      <c r="E2866" s="117" t="str">
        <f>IFERROR(_xlfn.RANK.EQ(D2866,$D$18:$D$10002,0)+COUNTIF($D$18:D2866,D2866)-1,"")</f>
        <v/>
      </c>
    </row>
    <row r="2867" spans="5:5" ht="14.25" customHeight="1" x14ac:dyDescent="0.2">
      <c r="E2867" s="117" t="str">
        <f>IFERROR(_xlfn.RANK.EQ(D2867,$D$18:$D$10002,0)+COUNTIF($D$18:D2867,D2867)-1,"")</f>
        <v/>
      </c>
    </row>
    <row r="2868" spans="5:5" ht="14.25" customHeight="1" x14ac:dyDescent="0.2">
      <c r="E2868" s="117" t="str">
        <f>IFERROR(_xlfn.RANK.EQ(D2868,$D$18:$D$10002,0)+COUNTIF($D$18:D2868,D2868)-1,"")</f>
        <v/>
      </c>
    </row>
    <row r="2869" spans="5:5" ht="14.25" customHeight="1" x14ac:dyDescent="0.2">
      <c r="E2869" s="117" t="str">
        <f>IFERROR(_xlfn.RANK.EQ(D2869,$D$18:$D$10002,0)+COUNTIF($D$18:D2869,D2869)-1,"")</f>
        <v/>
      </c>
    </row>
    <row r="2870" spans="5:5" ht="14.25" customHeight="1" x14ac:dyDescent="0.2">
      <c r="E2870" s="117" t="str">
        <f>IFERROR(_xlfn.RANK.EQ(D2870,$D$18:$D$10002,0)+COUNTIF($D$18:D2870,D2870)-1,"")</f>
        <v/>
      </c>
    </row>
    <row r="2871" spans="5:5" ht="14.25" customHeight="1" x14ac:dyDescent="0.2">
      <c r="E2871" s="117" t="str">
        <f>IFERROR(_xlfn.RANK.EQ(D2871,$D$18:$D$10002,0)+COUNTIF($D$18:D2871,D2871)-1,"")</f>
        <v/>
      </c>
    </row>
    <row r="2872" spans="5:5" ht="14.25" customHeight="1" x14ac:dyDescent="0.2">
      <c r="E2872" s="117" t="str">
        <f>IFERROR(_xlfn.RANK.EQ(D2872,$D$18:$D$10002,0)+COUNTIF($D$18:D2872,D2872)-1,"")</f>
        <v/>
      </c>
    </row>
    <row r="2873" spans="5:5" ht="14.25" customHeight="1" x14ac:dyDescent="0.2">
      <c r="E2873" s="117" t="str">
        <f>IFERROR(_xlfn.RANK.EQ(D2873,$D$18:$D$10002,0)+COUNTIF($D$18:D2873,D2873)-1,"")</f>
        <v/>
      </c>
    </row>
    <row r="2874" spans="5:5" ht="14.25" customHeight="1" x14ac:dyDescent="0.2">
      <c r="E2874" s="117" t="str">
        <f>IFERROR(_xlfn.RANK.EQ(D2874,$D$18:$D$10002,0)+COUNTIF($D$18:D2874,D2874)-1,"")</f>
        <v/>
      </c>
    </row>
    <row r="2875" spans="5:5" ht="14.25" customHeight="1" x14ac:dyDescent="0.2">
      <c r="E2875" s="117" t="str">
        <f>IFERROR(_xlfn.RANK.EQ(D2875,$D$18:$D$10002,0)+COUNTIF($D$18:D2875,D2875)-1,"")</f>
        <v/>
      </c>
    </row>
    <row r="2876" spans="5:5" ht="14.25" customHeight="1" x14ac:dyDescent="0.2">
      <c r="E2876" s="117" t="str">
        <f>IFERROR(_xlfn.RANK.EQ(D2876,$D$18:$D$10002,0)+COUNTIF($D$18:D2876,D2876)-1,"")</f>
        <v/>
      </c>
    </row>
    <row r="2877" spans="5:5" ht="14.25" customHeight="1" x14ac:dyDescent="0.2">
      <c r="E2877" s="117" t="str">
        <f>IFERROR(_xlfn.RANK.EQ(D2877,$D$18:$D$10002,0)+COUNTIF($D$18:D2877,D2877)-1,"")</f>
        <v/>
      </c>
    </row>
    <row r="2878" spans="5:5" ht="14.25" customHeight="1" x14ac:dyDescent="0.2">
      <c r="E2878" s="117" t="str">
        <f>IFERROR(_xlfn.RANK.EQ(D2878,$D$18:$D$10002,0)+COUNTIF($D$18:D2878,D2878)-1,"")</f>
        <v/>
      </c>
    </row>
    <row r="2879" spans="5:5" ht="14.25" customHeight="1" x14ac:dyDescent="0.2">
      <c r="E2879" s="117" t="str">
        <f>IFERROR(_xlfn.RANK.EQ(D2879,$D$18:$D$10002,0)+COUNTIF($D$18:D2879,D2879)-1,"")</f>
        <v/>
      </c>
    </row>
    <row r="2880" spans="5:5" ht="14.25" customHeight="1" x14ac:dyDescent="0.2">
      <c r="E2880" s="117" t="str">
        <f>IFERROR(_xlfn.RANK.EQ(D2880,$D$18:$D$10002,0)+COUNTIF($D$18:D2880,D2880)-1,"")</f>
        <v/>
      </c>
    </row>
    <row r="2881" spans="5:5" ht="14.25" customHeight="1" x14ac:dyDescent="0.2">
      <c r="E2881" s="117" t="str">
        <f>IFERROR(_xlfn.RANK.EQ(D2881,$D$18:$D$10002,0)+COUNTIF($D$18:D2881,D2881)-1,"")</f>
        <v/>
      </c>
    </row>
    <row r="2882" spans="5:5" ht="14.25" customHeight="1" x14ac:dyDescent="0.2">
      <c r="E2882" s="117" t="str">
        <f>IFERROR(_xlfn.RANK.EQ(D2882,$D$18:$D$10002,0)+COUNTIF($D$18:D2882,D2882)-1,"")</f>
        <v/>
      </c>
    </row>
    <row r="2883" spans="5:5" ht="14.25" customHeight="1" x14ac:dyDescent="0.2">
      <c r="E2883" s="117" t="str">
        <f>IFERROR(_xlfn.RANK.EQ(D2883,$D$18:$D$10002,0)+COUNTIF($D$18:D2883,D2883)-1,"")</f>
        <v/>
      </c>
    </row>
    <row r="2884" spans="5:5" ht="14.25" customHeight="1" x14ac:dyDescent="0.2">
      <c r="E2884" s="117" t="str">
        <f>IFERROR(_xlfn.RANK.EQ(D2884,$D$18:$D$10002,0)+COUNTIF($D$18:D2884,D2884)-1,"")</f>
        <v/>
      </c>
    </row>
    <row r="2885" spans="5:5" ht="14.25" customHeight="1" x14ac:dyDescent="0.2">
      <c r="E2885" s="117" t="str">
        <f>IFERROR(_xlfn.RANK.EQ(D2885,$D$18:$D$10002,0)+COUNTIF($D$18:D2885,D2885)-1,"")</f>
        <v/>
      </c>
    </row>
    <row r="2886" spans="5:5" ht="14.25" customHeight="1" x14ac:dyDescent="0.2">
      <c r="E2886" s="117" t="str">
        <f>IFERROR(_xlfn.RANK.EQ(D2886,$D$18:$D$10002,0)+COUNTIF($D$18:D2886,D2886)-1,"")</f>
        <v/>
      </c>
    </row>
    <row r="2887" spans="5:5" ht="14.25" customHeight="1" x14ac:dyDescent="0.2">
      <c r="E2887" s="117" t="str">
        <f>IFERROR(_xlfn.RANK.EQ(D2887,$D$18:$D$10002,0)+COUNTIF($D$18:D2887,D2887)-1,"")</f>
        <v/>
      </c>
    </row>
    <row r="2888" spans="5:5" ht="14.25" customHeight="1" x14ac:dyDescent="0.2">
      <c r="E2888" s="117" t="str">
        <f>IFERROR(_xlfn.RANK.EQ(D2888,$D$18:$D$10002,0)+COUNTIF($D$18:D2888,D2888)-1,"")</f>
        <v/>
      </c>
    </row>
    <row r="2889" spans="5:5" ht="14.25" customHeight="1" x14ac:dyDescent="0.2">
      <c r="E2889" s="117" t="str">
        <f>IFERROR(_xlfn.RANK.EQ(D2889,$D$18:$D$10002,0)+COUNTIF($D$18:D2889,D2889)-1,"")</f>
        <v/>
      </c>
    </row>
    <row r="2890" spans="5:5" ht="14.25" customHeight="1" x14ac:dyDescent="0.2">
      <c r="E2890" s="117" t="str">
        <f>IFERROR(_xlfn.RANK.EQ(D2890,$D$18:$D$10002,0)+COUNTIF($D$18:D2890,D2890)-1,"")</f>
        <v/>
      </c>
    </row>
    <row r="2891" spans="5:5" ht="14.25" customHeight="1" x14ac:dyDescent="0.2">
      <c r="E2891" s="117" t="str">
        <f>IFERROR(_xlfn.RANK.EQ(D2891,$D$18:$D$10002,0)+COUNTIF($D$18:D2891,D2891)-1,"")</f>
        <v/>
      </c>
    </row>
    <row r="2892" spans="5:5" ht="14.25" customHeight="1" x14ac:dyDescent="0.2">
      <c r="E2892" s="117" t="str">
        <f>IFERROR(_xlfn.RANK.EQ(D2892,$D$18:$D$10002,0)+COUNTIF($D$18:D2892,D2892)-1,"")</f>
        <v/>
      </c>
    </row>
    <row r="2893" spans="5:5" ht="14.25" customHeight="1" x14ac:dyDescent="0.2">
      <c r="E2893" s="117" t="str">
        <f>IFERROR(_xlfn.RANK.EQ(D2893,$D$18:$D$10002,0)+COUNTIF($D$18:D2893,D2893)-1,"")</f>
        <v/>
      </c>
    </row>
    <row r="2894" spans="5:5" ht="14.25" customHeight="1" x14ac:dyDescent="0.2">
      <c r="E2894" s="117" t="str">
        <f>IFERROR(_xlfn.RANK.EQ(D2894,$D$18:$D$10002,0)+COUNTIF($D$18:D2894,D2894)-1,"")</f>
        <v/>
      </c>
    </row>
    <row r="2895" spans="5:5" ht="14.25" customHeight="1" x14ac:dyDescent="0.2">
      <c r="E2895" s="117" t="str">
        <f>IFERROR(_xlfn.RANK.EQ(D2895,$D$18:$D$10002,0)+COUNTIF($D$18:D2895,D2895)-1,"")</f>
        <v/>
      </c>
    </row>
    <row r="2896" spans="5:5" ht="14.25" customHeight="1" x14ac:dyDescent="0.2">
      <c r="E2896" s="117" t="str">
        <f>IFERROR(_xlfn.RANK.EQ(D2896,$D$18:$D$10002,0)+COUNTIF($D$18:D2896,D2896)-1,"")</f>
        <v/>
      </c>
    </row>
    <row r="2897" spans="5:5" ht="14.25" customHeight="1" x14ac:dyDescent="0.2">
      <c r="E2897" s="117" t="str">
        <f>IFERROR(_xlfn.RANK.EQ(D2897,$D$18:$D$10002,0)+COUNTIF($D$18:D2897,D2897)-1,"")</f>
        <v/>
      </c>
    </row>
    <row r="2898" spans="5:5" ht="14.25" customHeight="1" x14ac:dyDescent="0.2">
      <c r="E2898" s="117" t="str">
        <f>IFERROR(_xlfn.RANK.EQ(D2898,$D$18:$D$10002,0)+COUNTIF($D$18:D2898,D2898)-1,"")</f>
        <v/>
      </c>
    </row>
    <row r="2899" spans="5:5" ht="14.25" customHeight="1" x14ac:dyDescent="0.2">
      <c r="E2899" s="117" t="str">
        <f>IFERROR(_xlfn.RANK.EQ(D2899,$D$18:$D$10002,0)+COUNTIF($D$18:D2899,D2899)-1,"")</f>
        <v/>
      </c>
    </row>
    <row r="2900" spans="5:5" ht="14.25" customHeight="1" x14ac:dyDescent="0.2">
      <c r="E2900" s="117" t="str">
        <f>IFERROR(_xlfn.RANK.EQ(D2900,$D$18:$D$10002,0)+COUNTIF($D$18:D2900,D2900)-1,"")</f>
        <v/>
      </c>
    </row>
    <row r="2901" spans="5:5" ht="14.25" customHeight="1" x14ac:dyDescent="0.2">
      <c r="E2901" s="117" t="str">
        <f>IFERROR(_xlfn.RANK.EQ(D2901,$D$18:$D$10002,0)+COUNTIF($D$18:D2901,D2901)-1,"")</f>
        <v/>
      </c>
    </row>
    <row r="2902" spans="5:5" ht="14.25" customHeight="1" x14ac:dyDescent="0.2">
      <c r="E2902" s="117" t="str">
        <f>IFERROR(_xlfn.RANK.EQ(D2902,$D$18:$D$10002,0)+COUNTIF($D$18:D2902,D2902)-1,"")</f>
        <v/>
      </c>
    </row>
    <row r="2903" spans="5:5" ht="14.25" customHeight="1" x14ac:dyDescent="0.2">
      <c r="E2903" s="117" t="str">
        <f>IFERROR(_xlfn.RANK.EQ(D2903,$D$18:$D$10002,0)+COUNTIF($D$18:D2903,D2903)-1,"")</f>
        <v/>
      </c>
    </row>
    <row r="2904" spans="5:5" ht="14.25" customHeight="1" x14ac:dyDescent="0.2">
      <c r="E2904" s="117" t="str">
        <f>IFERROR(_xlfn.RANK.EQ(D2904,$D$18:$D$10002,0)+COUNTIF($D$18:D2904,D2904)-1,"")</f>
        <v/>
      </c>
    </row>
    <row r="2905" spans="5:5" ht="14.25" customHeight="1" x14ac:dyDescent="0.2">
      <c r="E2905" s="117" t="str">
        <f>IFERROR(_xlfn.RANK.EQ(D2905,$D$18:$D$10002,0)+COUNTIF($D$18:D2905,D2905)-1,"")</f>
        <v/>
      </c>
    </row>
    <row r="2906" spans="5:5" ht="14.25" customHeight="1" x14ac:dyDescent="0.2">
      <c r="E2906" s="117" t="str">
        <f>IFERROR(_xlfn.RANK.EQ(D2906,$D$18:$D$10002,0)+COUNTIF($D$18:D2906,D2906)-1,"")</f>
        <v/>
      </c>
    </row>
    <row r="2907" spans="5:5" ht="14.25" customHeight="1" x14ac:dyDescent="0.2">
      <c r="E2907" s="117" t="str">
        <f>IFERROR(_xlfn.RANK.EQ(D2907,$D$18:$D$10002,0)+COUNTIF($D$18:D2907,D2907)-1,"")</f>
        <v/>
      </c>
    </row>
    <row r="2908" spans="5:5" ht="14.25" customHeight="1" x14ac:dyDescent="0.2">
      <c r="E2908" s="117" t="str">
        <f>IFERROR(_xlfn.RANK.EQ(D2908,$D$18:$D$10002,0)+COUNTIF($D$18:D2908,D2908)-1,"")</f>
        <v/>
      </c>
    </row>
    <row r="2909" spans="5:5" ht="14.25" customHeight="1" x14ac:dyDescent="0.2">
      <c r="E2909" s="117" t="str">
        <f>IFERROR(_xlfn.RANK.EQ(D2909,$D$18:$D$10002,0)+COUNTIF($D$18:D2909,D2909)-1,"")</f>
        <v/>
      </c>
    </row>
    <row r="2910" spans="5:5" ht="14.25" customHeight="1" x14ac:dyDescent="0.2">
      <c r="E2910" s="117" t="str">
        <f>IFERROR(_xlfn.RANK.EQ(D2910,$D$18:$D$10002,0)+COUNTIF($D$18:D2910,D2910)-1,"")</f>
        <v/>
      </c>
    </row>
    <row r="2911" spans="5:5" ht="14.25" customHeight="1" x14ac:dyDescent="0.2">
      <c r="E2911" s="117" t="str">
        <f>IFERROR(_xlfn.RANK.EQ(D2911,$D$18:$D$10002,0)+COUNTIF($D$18:D2911,D2911)-1,"")</f>
        <v/>
      </c>
    </row>
    <row r="2912" spans="5:5" ht="14.25" customHeight="1" x14ac:dyDescent="0.2">
      <c r="E2912" s="117" t="str">
        <f>IFERROR(_xlfn.RANK.EQ(D2912,$D$18:$D$10002,0)+COUNTIF($D$18:D2912,D2912)-1,"")</f>
        <v/>
      </c>
    </row>
    <row r="2913" spans="5:5" ht="14.25" customHeight="1" x14ac:dyDescent="0.2">
      <c r="E2913" s="117" t="str">
        <f>IFERROR(_xlfn.RANK.EQ(D2913,$D$18:$D$10002,0)+COUNTIF($D$18:D2913,D2913)-1,"")</f>
        <v/>
      </c>
    </row>
    <row r="2914" spans="5:5" ht="14.25" customHeight="1" x14ac:dyDescent="0.2">
      <c r="E2914" s="117" t="str">
        <f>IFERROR(_xlfn.RANK.EQ(D2914,$D$18:$D$10002,0)+COUNTIF($D$18:D2914,D2914)-1,"")</f>
        <v/>
      </c>
    </row>
    <row r="2915" spans="5:5" ht="14.25" customHeight="1" x14ac:dyDescent="0.2">
      <c r="E2915" s="117" t="str">
        <f>IFERROR(_xlfn.RANK.EQ(D2915,$D$18:$D$10002,0)+COUNTIF($D$18:D2915,D2915)-1,"")</f>
        <v/>
      </c>
    </row>
    <row r="2916" spans="5:5" ht="14.25" customHeight="1" x14ac:dyDescent="0.2">
      <c r="E2916" s="117" t="str">
        <f>IFERROR(_xlfn.RANK.EQ(D2916,$D$18:$D$10002,0)+COUNTIF($D$18:D2916,D2916)-1,"")</f>
        <v/>
      </c>
    </row>
    <row r="2917" spans="5:5" ht="14.25" customHeight="1" x14ac:dyDescent="0.2">
      <c r="E2917" s="117" t="str">
        <f>IFERROR(_xlfn.RANK.EQ(D2917,$D$18:$D$10002,0)+COUNTIF($D$18:D2917,D2917)-1,"")</f>
        <v/>
      </c>
    </row>
    <row r="2918" spans="5:5" ht="14.25" customHeight="1" x14ac:dyDescent="0.2">
      <c r="E2918" s="117" t="str">
        <f>IFERROR(_xlfn.RANK.EQ(D2918,$D$18:$D$10002,0)+COUNTIF($D$18:D2918,D2918)-1,"")</f>
        <v/>
      </c>
    </row>
    <row r="2919" spans="5:5" ht="14.25" customHeight="1" x14ac:dyDescent="0.2">
      <c r="E2919" s="117" t="str">
        <f>IFERROR(_xlfn.RANK.EQ(D2919,$D$18:$D$10002,0)+COUNTIF($D$18:D2919,D2919)-1,"")</f>
        <v/>
      </c>
    </row>
    <row r="2920" spans="5:5" ht="14.25" customHeight="1" x14ac:dyDescent="0.2">
      <c r="E2920" s="117" t="str">
        <f>IFERROR(_xlfn.RANK.EQ(D2920,$D$18:$D$10002,0)+COUNTIF($D$18:D2920,D2920)-1,"")</f>
        <v/>
      </c>
    </row>
    <row r="2921" spans="5:5" ht="14.25" customHeight="1" x14ac:dyDescent="0.2">
      <c r="E2921" s="117" t="str">
        <f>IFERROR(_xlfn.RANK.EQ(D2921,$D$18:$D$10002,0)+COUNTIF($D$18:D2921,D2921)-1,"")</f>
        <v/>
      </c>
    </row>
    <row r="2922" spans="5:5" ht="14.25" customHeight="1" x14ac:dyDescent="0.2">
      <c r="E2922" s="117" t="str">
        <f>IFERROR(_xlfn.RANK.EQ(D2922,$D$18:$D$10002,0)+COUNTIF($D$18:D2922,D2922)-1,"")</f>
        <v/>
      </c>
    </row>
    <row r="2923" spans="5:5" ht="14.25" customHeight="1" x14ac:dyDescent="0.2">
      <c r="E2923" s="117" t="str">
        <f>IFERROR(_xlfn.RANK.EQ(D2923,$D$18:$D$10002,0)+COUNTIF($D$18:D2923,D2923)-1,"")</f>
        <v/>
      </c>
    </row>
    <row r="2924" spans="5:5" ht="14.25" customHeight="1" x14ac:dyDescent="0.2">
      <c r="E2924" s="117" t="str">
        <f>IFERROR(_xlfn.RANK.EQ(D2924,$D$18:$D$10002,0)+COUNTIF($D$18:D2924,D2924)-1,"")</f>
        <v/>
      </c>
    </row>
    <row r="2925" spans="5:5" ht="14.25" customHeight="1" x14ac:dyDescent="0.2">
      <c r="E2925" s="117" t="str">
        <f>IFERROR(_xlfn.RANK.EQ(D2925,$D$18:$D$10002,0)+COUNTIF($D$18:D2925,D2925)-1,"")</f>
        <v/>
      </c>
    </row>
    <row r="2926" spans="5:5" ht="14.25" customHeight="1" x14ac:dyDescent="0.2">
      <c r="E2926" s="117" t="str">
        <f>IFERROR(_xlfn.RANK.EQ(D2926,$D$18:$D$10002,0)+COUNTIF($D$18:D2926,D2926)-1,"")</f>
        <v/>
      </c>
    </row>
    <row r="2927" spans="5:5" ht="14.25" customHeight="1" x14ac:dyDescent="0.2">
      <c r="E2927" s="117" t="str">
        <f>IFERROR(_xlfn.RANK.EQ(D2927,$D$18:$D$10002,0)+COUNTIF($D$18:D2927,D2927)-1,"")</f>
        <v/>
      </c>
    </row>
    <row r="2928" spans="5:5" ht="14.25" customHeight="1" x14ac:dyDescent="0.2">
      <c r="E2928" s="117" t="str">
        <f>IFERROR(_xlfn.RANK.EQ(D2928,$D$18:$D$10002,0)+COUNTIF($D$18:D2928,D2928)-1,"")</f>
        <v/>
      </c>
    </row>
    <row r="2929" spans="5:5" ht="14.25" customHeight="1" x14ac:dyDescent="0.2">
      <c r="E2929" s="117" t="str">
        <f>IFERROR(_xlfn.RANK.EQ(D2929,$D$18:$D$10002,0)+COUNTIF($D$18:D2929,D2929)-1,"")</f>
        <v/>
      </c>
    </row>
    <row r="2930" spans="5:5" ht="14.25" customHeight="1" x14ac:dyDescent="0.2">
      <c r="E2930" s="117" t="str">
        <f>IFERROR(_xlfn.RANK.EQ(D2930,$D$18:$D$10002,0)+COUNTIF($D$18:D2930,D2930)-1,"")</f>
        <v/>
      </c>
    </row>
    <row r="2931" spans="5:5" ht="14.25" customHeight="1" x14ac:dyDescent="0.2">
      <c r="E2931" s="117" t="str">
        <f>IFERROR(_xlfn.RANK.EQ(D2931,$D$18:$D$10002,0)+COUNTIF($D$18:D2931,D2931)-1,"")</f>
        <v/>
      </c>
    </row>
    <row r="2932" spans="5:5" ht="14.25" customHeight="1" x14ac:dyDescent="0.2">
      <c r="E2932" s="117" t="str">
        <f>IFERROR(_xlfn.RANK.EQ(D2932,$D$18:$D$10002,0)+COUNTIF($D$18:D2932,D2932)-1,"")</f>
        <v/>
      </c>
    </row>
    <row r="2933" spans="5:5" ht="14.25" customHeight="1" x14ac:dyDescent="0.2">
      <c r="E2933" s="117" t="str">
        <f>IFERROR(_xlfn.RANK.EQ(D2933,$D$18:$D$10002,0)+COUNTIF($D$18:D2933,D2933)-1,"")</f>
        <v/>
      </c>
    </row>
    <row r="2934" spans="5:5" ht="14.25" customHeight="1" x14ac:dyDescent="0.2">
      <c r="E2934" s="117" t="str">
        <f>IFERROR(_xlfn.RANK.EQ(D2934,$D$18:$D$10002,0)+COUNTIF($D$18:D2934,D2934)-1,"")</f>
        <v/>
      </c>
    </row>
    <row r="2935" spans="5:5" ht="14.25" customHeight="1" x14ac:dyDescent="0.2">
      <c r="E2935" s="117" t="str">
        <f>IFERROR(_xlfn.RANK.EQ(D2935,$D$18:$D$10002,0)+COUNTIF($D$18:D2935,D2935)-1,"")</f>
        <v/>
      </c>
    </row>
    <row r="2936" spans="5:5" ht="14.25" customHeight="1" x14ac:dyDescent="0.2">
      <c r="E2936" s="117" t="str">
        <f>IFERROR(_xlfn.RANK.EQ(D2936,$D$18:$D$10002,0)+COUNTIF($D$18:D2936,D2936)-1,"")</f>
        <v/>
      </c>
    </row>
    <row r="2937" spans="5:5" ht="14.25" customHeight="1" x14ac:dyDescent="0.2">
      <c r="E2937" s="117" t="str">
        <f>IFERROR(_xlfn.RANK.EQ(D2937,$D$18:$D$10002,0)+COUNTIF($D$18:D2937,D2937)-1,"")</f>
        <v/>
      </c>
    </row>
    <row r="2938" spans="5:5" ht="14.25" customHeight="1" x14ac:dyDescent="0.2">
      <c r="E2938" s="117" t="str">
        <f>IFERROR(_xlfn.RANK.EQ(D2938,$D$18:$D$10002,0)+COUNTIF($D$18:D2938,D2938)-1,"")</f>
        <v/>
      </c>
    </row>
    <row r="2939" spans="5:5" ht="14.25" customHeight="1" x14ac:dyDescent="0.2">
      <c r="E2939" s="117" t="str">
        <f>IFERROR(_xlfn.RANK.EQ(D2939,$D$18:$D$10002,0)+COUNTIF($D$18:D2939,D2939)-1,"")</f>
        <v/>
      </c>
    </row>
    <row r="2940" spans="5:5" ht="14.25" customHeight="1" x14ac:dyDescent="0.2">
      <c r="E2940" s="117" t="str">
        <f>IFERROR(_xlfn.RANK.EQ(D2940,$D$18:$D$10002,0)+COUNTIF($D$18:D2940,D2940)-1,"")</f>
        <v/>
      </c>
    </row>
    <row r="2941" spans="5:5" ht="14.25" customHeight="1" x14ac:dyDescent="0.2">
      <c r="E2941" s="117" t="str">
        <f>IFERROR(_xlfn.RANK.EQ(D2941,$D$18:$D$10002,0)+COUNTIF($D$18:D2941,D2941)-1,"")</f>
        <v/>
      </c>
    </row>
    <row r="2942" spans="5:5" ht="14.25" customHeight="1" x14ac:dyDescent="0.2">
      <c r="E2942" s="117" t="str">
        <f>IFERROR(_xlfn.RANK.EQ(D2942,$D$18:$D$10002,0)+COUNTIF($D$18:D2942,D2942)-1,"")</f>
        <v/>
      </c>
    </row>
    <row r="2943" spans="5:5" ht="14.25" customHeight="1" x14ac:dyDescent="0.2">
      <c r="E2943" s="117" t="str">
        <f>IFERROR(_xlfn.RANK.EQ(D2943,$D$18:$D$10002,0)+COUNTIF($D$18:D2943,D2943)-1,"")</f>
        <v/>
      </c>
    </row>
    <row r="2944" spans="5:5" ht="14.25" customHeight="1" x14ac:dyDescent="0.2">
      <c r="E2944" s="117" t="str">
        <f>IFERROR(_xlfn.RANK.EQ(D2944,$D$18:$D$10002,0)+COUNTIF($D$18:D2944,D2944)-1,"")</f>
        <v/>
      </c>
    </row>
    <row r="2945" spans="5:5" ht="14.25" customHeight="1" x14ac:dyDescent="0.2">
      <c r="E2945" s="117" t="str">
        <f>IFERROR(_xlfn.RANK.EQ(D2945,$D$18:$D$10002,0)+COUNTIF($D$18:D2945,D2945)-1,"")</f>
        <v/>
      </c>
    </row>
    <row r="2946" spans="5:5" ht="14.25" customHeight="1" x14ac:dyDescent="0.2">
      <c r="E2946" s="117" t="str">
        <f>IFERROR(_xlfn.RANK.EQ(D2946,$D$18:$D$10002,0)+COUNTIF($D$18:D2946,D2946)-1,"")</f>
        <v/>
      </c>
    </row>
    <row r="2947" spans="5:5" ht="14.25" customHeight="1" x14ac:dyDescent="0.2">
      <c r="E2947" s="117" t="str">
        <f>IFERROR(_xlfn.RANK.EQ(D2947,$D$18:$D$10002,0)+COUNTIF($D$18:D2947,D2947)-1,"")</f>
        <v/>
      </c>
    </row>
    <row r="2948" spans="5:5" ht="14.25" customHeight="1" x14ac:dyDescent="0.2">
      <c r="E2948" s="117" t="str">
        <f>IFERROR(_xlfn.RANK.EQ(D2948,$D$18:$D$10002,0)+COUNTIF($D$18:D2948,D2948)-1,"")</f>
        <v/>
      </c>
    </row>
    <row r="2949" spans="5:5" ht="14.25" customHeight="1" x14ac:dyDescent="0.2">
      <c r="E2949" s="117" t="str">
        <f>IFERROR(_xlfn.RANK.EQ(D2949,$D$18:$D$10002,0)+COUNTIF($D$18:D2949,D2949)-1,"")</f>
        <v/>
      </c>
    </row>
    <row r="2950" spans="5:5" ht="14.25" customHeight="1" x14ac:dyDescent="0.2">
      <c r="E2950" s="117" t="str">
        <f>IFERROR(_xlfn.RANK.EQ(D2950,$D$18:$D$10002,0)+COUNTIF($D$18:D2950,D2950)-1,"")</f>
        <v/>
      </c>
    </row>
    <row r="2951" spans="5:5" ht="14.25" customHeight="1" x14ac:dyDescent="0.2">
      <c r="E2951" s="117" t="str">
        <f>IFERROR(_xlfn.RANK.EQ(D2951,$D$18:$D$10002,0)+COUNTIF($D$18:D2951,D2951)-1,"")</f>
        <v/>
      </c>
    </row>
    <row r="2952" spans="5:5" ht="14.25" customHeight="1" x14ac:dyDescent="0.2">
      <c r="E2952" s="117" t="str">
        <f>IFERROR(_xlfn.RANK.EQ(D2952,$D$18:$D$10002,0)+COUNTIF($D$18:D2952,D2952)-1,"")</f>
        <v/>
      </c>
    </row>
    <row r="2953" spans="5:5" ht="14.25" customHeight="1" x14ac:dyDescent="0.2">
      <c r="E2953" s="117" t="str">
        <f>IFERROR(_xlfn.RANK.EQ(D2953,$D$18:$D$10002,0)+COUNTIF($D$18:D2953,D2953)-1,"")</f>
        <v/>
      </c>
    </row>
    <row r="2954" spans="5:5" ht="14.25" customHeight="1" x14ac:dyDescent="0.2">
      <c r="E2954" s="117" t="str">
        <f>IFERROR(_xlfn.RANK.EQ(D2954,$D$18:$D$10002,0)+COUNTIF($D$18:D2954,D2954)-1,"")</f>
        <v/>
      </c>
    </row>
    <row r="2955" spans="5:5" ht="14.25" customHeight="1" x14ac:dyDescent="0.2">
      <c r="E2955" s="117" t="str">
        <f>IFERROR(_xlfn.RANK.EQ(D2955,$D$18:$D$10002,0)+COUNTIF($D$18:D2955,D2955)-1,"")</f>
        <v/>
      </c>
    </row>
    <row r="2956" spans="5:5" ht="14.25" customHeight="1" x14ac:dyDescent="0.2">
      <c r="E2956" s="117" t="str">
        <f>IFERROR(_xlfn.RANK.EQ(D2956,$D$18:$D$10002,0)+COUNTIF($D$18:D2956,D2956)-1,"")</f>
        <v/>
      </c>
    </row>
    <row r="2957" spans="5:5" ht="14.25" customHeight="1" x14ac:dyDescent="0.2">
      <c r="E2957" s="117" t="str">
        <f>IFERROR(_xlfn.RANK.EQ(D2957,$D$18:$D$10002,0)+COUNTIF($D$18:D2957,D2957)-1,"")</f>
        <v/>
      </c>
    </row>
    <row r="2958" spans="5:5" ht="14.25" customHeight="1" x14ac:dyDescent="0.2">
      <c r="E2958" s="117" t="str">
        <f>IFERROR(_xlfn.RANK.EQ(D2958,$D$18:$D$10002,0)+COUNTIF($D$18:D2958,D2958)-1,"")</f>
        <v/>
      </c>
    </row>
    <row r="2959" spans="5:5" ht="14.25" customHeight="1" x14ac:dyDescent="0.2">
      <c r="E2959" s="117" t="str">
        <f>IFERROR(_xlfn.RANK.EQ(D2959,$D$18:$D$10002,0)+COUNTIF($D$18:D2959,D2959)-1,"")</f>
        <v/>
      </c>
    </row>
    <row r="2960" spans="5:5" ht="14.25" customHeight="1" x14ac:dyDescent="0.2">
      <c r="E2960" s="117" t="str">
        <f>IFERROR(_xlfn.RANK.EQ(D2960,$D$18:$D$10002,0)+COUNTIF($D$18:D2960,D2960)-1,"")</f>
        <v/>
      </c>
    </row>
    <row r="2961" spans="5:5" ht="14.25" customHeight="1" x14ac:dyDescent="0.2">
      <c r="E2961" s="117" t="str">
        <f>IFERROR(_xlfn.RANK.EQ(D2961,$D$18:$D$10002,0)+COUNTIF($D$18:D2961,D2961)-1,"")</f>
        <v/>
      </c>
    </row>
    <row r="2962" spans="5:5" ht="14.25" customHeight="1" x14ac:dyDescent="0.2">
      <c r="E2962" s="117" t="str">
        <f>IFERROR(_xlfn.RANK.EQ(D2962,$D$18:$D$10002,0)+COUNTIF($D$18:D2962,D2962)-1,"")</f>
        <v/>
      </c>
    </row>
    <row r="2963" spans="5:5" ht="14.25" customHeight="1" x14ac:dyDescent="0.2">
      <c r="E2963" s="117" t="str">
        <f>IFERROR(_xlfn.RANK.EQ(D2963,$D$18:$D$10002,0)+COUNTIF($D$18:D2963,D2963)-1,"")</f>
        <v/>
      </c>
    </row>
    <row r="2964" spans="5:5" ht="14.25" customHeight="1" x14ac:dyDescent="0.2">
      <c r="E2964" s="117" t="str">
        <f>IFERROR(_xlfn.RANK.EQ(D2964,$D$18:$D$10002,0)+COUNTIF($D$18:D2964,D2964)-1,"")</f>
        <v/>
      </c>
    </row>
    <row r="2965" spans="5:5" ht="14.25" customHeight="1" x14ac:dyDescent="0.2">
      <c r="E2965" s="117" t="str">
        <f>IFERROR(_xlfn.RANK.EQ(D2965,$D$18:$D$10002,0)+COUNTIF($D$18:D2965,D2965)-1,"")</f>
        <v/>
      </c>
    </row>
    <row r="2966" spans="5:5" ht="14.25" customHeight="1" x14ac:dyDescent="0.2">
      <c r="E2966" s="117" t="str">
        <f>IFERROR(_xlfn.RANK.EQ(D2966,$D$18:$D$10002,0)+COUNTIF($D$18:D2966,D2966)-1,"")</f>
        <v/>
      </c>
    </row>
    <row r="2967" spans="5:5" ht="14.25" customHeight="1" x14ac:dyDescent="0.2">
      <c r="E2967" s="117" t="str">
        <f>IFERROR(_xlfn.RANK.EQ(D2967,$D$18:$D$10002,0)+COUNTIF($D$18:D2967,D2967)-1,"")</f>
        <v/>
      </c>
    </row>
    <row r="2968" spans="5:5" ht="14.25" customHeight="1" x14ac:dyDescent="0.2">
      <c r="E2968" s="117" t="str">
        <f>IFERROR(_xlfn.RANK.EQ(D2968,$D$18:$D$10002,0)+COUNTIF($D$18:D2968,D2968)-1,"")</f>
        <v/>
      </c>
    </row>
    <row r="2969" spans="5:5" ht="14.25" customHeight="1" x14ac:dyDescent="0.2">
      <c r="E2969" s="117" t="str">
        <f>IFERROR(_xlfn.RANK.EQ(D2969,$D$18:$D$10002,0)+COUNTIF($D$18:D2969,D2969)-1,"")</f>
        <v/>
      </c>
    </row>
    <row r="2970" spans="5:5" ht="14.25" customHeight="1" x14ac:dyDescent="0.2">
      <c r="E2970" s="117" t="str">
        <f>IFERROR(_xlfn.RANK.EQ(D2970,$D$18:$D$10002,0)+COUNTIF($D$18:D2970,D2970)-1,"")</f>
        <v/>
      </c>
    </row>
    <row r="2971" spans="5:5" ht="14.25" customHeight="1" x14ac:dyDescent="0.2">
      <c r="E2971" s="117" t="str">
        <f>IFERROR(_xlfn.RANK.EQ(D2971,$D$18:$D$10002,0)+COUNTIF($D$18:D2971,D2971)-1,"")</f>
        <v/>
      </c>
    </row>
    <row r="2972" spans="5:5" ht="14.25" customHeight="1" x14ac:dyDescent="0.2">
      <c r="E2972" s="117" t="str">
        <f>IFERROR(_xlfn.RANK.EQ(D2972,$D$18:$D$10002,0)+COUNTIF($D$18:D2972,D2972)-1,"")</f>
        <v/>
      </c>
    </row>
    <row r="2973" spans="5:5" ht="14.25" customHeight="1" x14ac:dyDescent="0.2">
      <c r="E2973" s="117" t="str">
        <f>IFERROR(_xlfn.RANK.EQ(D2973,$D$18:$D$10002,0)+COUNTIF($D$18:D2973,D2973)-1,"")</f>
        <v/>
      </c>
    </row>
    <row r="2974" spans="5:5" ht="14.25" customHeight="1" x14ac:dyDescent="0.2">
      <c r="E2974" s="117" t="str">
        <f>IFERROR(_xlfn.RANK.EQ(D2974,$D$18:$D$10002,0)+COUNTIF($D$18:D2974,D2974)-1,"")</f>
        <v/>
      </c>
    </row>
    <row r="2975" spans="5:5" ht="14.25" customHeight="1" x14ac:dyDescent="0.2">
      <c r="E2975" s="117" t="str">
        <f>IFERROR(_xlfn.RANK.EQ(D2975,$D$18:$D$10002,0)+COUNTIF($D$18:D2975,D2975)-1,"")</f>
        <v/>
      </c>
    </row>
    <row r="2976" spans="5:5" ht="14.25" customHeight="1" x14ac:dyDescent="0.2">
      <c r="E2976" s="117" t="str">
        <f>IFERROR(_xlfn.RANK.EQ(D2976,$D$18:$D$10002,0)+COUNTIF($D$18:D2976,D2976)-1,"")</f>
        <v/>
      </c>
    </row>
    <row r="2977" spans="5:5" ht="14.25" customHeight="1" x14ac:dyDescent="0.2">
      <c r="E2977" s="117" t="str">
        <f>IFERROR(_xlfn.RANK.EQ(D2977,$D$18:$D$10002,0)+COUNTIF($D$18:D2977,D2977)-1,"")</f>
        <v/>
      </c>
    </row>
    <row r="2978" spans="5:5" ht="14.25" customHeight="1" x14ac:dyDescent="0.2">
      <c r="E2978" s="117" t="str">
        <f>IFERROR(_xlfn.RANK.EQ(D2978,$D$18:$D$10002,0)+COUNTIF($D$18:D2978,D2978)-1,"")</f>
        <v/>
      </c>
    </row>
    <row r="2979" spans="5:5" ht="14.25" customHeight="1" x14ac:dyDescent="0.2">
      <c r="E2979" s="117" t="str">
        <f>IFERROR(_xlfn.RANK.EQ(D2979,$D$18:$D$10002,0)+COUNTIF($D$18:D2979,D2979)-1,"")</f>
        <v/>
      </c>
    </row>
    <row r="2980" spans="5:5" ht="14.25" customHeight="1" x14ac:dyDescent="0.2">
      <c r="E2980" s="117" t="str">
        <f>IFERROR(_xlfn.RANK.EQ(D2980,$D$18:$D$10002,0)+COUNTIF($D$18:D2980,D2980)-1,"")</f>
        <v/>
      </c>
    </row>
    <row r="2981" spans="5:5" ht="14.25" customHeight="1" x14ac:dyDescent="0.2">
      <c r="E2981" s="117" t="str">
        <f>IFERROR(_xlfn.RANK.EQ(D2981,$D$18:$D$10002,0)+COUNTIF($D$18:D2981,D2981)-1,"")</f>
        <v/>
      </c>
    </row>
    <row r="2982" spans="5:5" ht="14.25" customHeight="1" x14ac:dyDescent="0.2">
      <c r="E2982" s="117" t="str">
        <f>IFERROR(_xlfn.RANK.EQ(D2982,$D$18:$D$10002,0)+COUNTIF($D$18:D2982,D2982)-1,"")</f>
        <v/>
      </c>
    </row>
    <row r="2983" spans="5:5" ht="14.25" customHeight="1" x14ac:dyDescent="0.2">
      <c r="E2983" s="117" t="str">
        <f>IFERROR(_xlfn.RANK.EQ(D2983,$D$18:$D$10002,0)+COUNTIF($D$18:D2983,D2983)-1,"")</f>
        <v/>
      </c>
    </row>
    <row r="2984" spans="5:5" ht="14.25" customHeight="1" x14ac:dyDescent="0.2">
      <c r="E2984" s="117" t="str">
        <f>IFERROR(_xlfn.RANK.EQ(D2984,$D$18:$D$10002,0)+COUNTIF($D$18:D2984,D2984)-1,"")</f>
        <v/>
      </c>
    </row>
    <row r="2985" spans="5:5" ht="14.25" customHeight="1" x14ac:dyDescent="0.2">
      <c r="E2985" s="117" t="str">
        <f>IFERROR(_xlfn.RANK.EQ(D2985,$D$18:$D$10002,0)+COUNTIF($D$18:D2985,D2985)-1,"")</f>
        <v/>
      </c>
    </row>
    <row r="2986" spans="5:5" ht="14.25" customHeight="1" x14ac:dyDescent="0.2">
      <c r="E2986" s="117" t="str">
        <f>IFERROR(_xlfn.RANK.EQ(D2986,$D$18:$D$10002,0)+COUNTIF($D$18:D2986,D2986)-1,"")</f>
        <v/>
      </c>
    </row>
    <row r="2987" spans="5:5" ht="14.25" customHeight="1" x14ac:dyDescent="0.2">
      <c r="E2987" s="117" t="str">
        <f>IFERROR(_xlfn.RANK.EQ(D2987,$D$18:$D$10002,0)+COUNTIF($D$18:D2987,D2987)-1,"")</f>
        <v/>
      </c>
    </row>
    <row r="2988" spans="5:5" ht="14.25" customHeight="1" x14ac:dyDescent="0.2">
      <c r="E2988" s="117" t="str">
        <f>IFERROR(_xlfn.RANK.EQ(D2988,$D$18:$D$10002,0)+COUNTIF($D$18:D2988,D2988)-1,"")</f>
        <v/>
      </c>
    </row>
    <row r="2989" spans="5:5" ht="14.25" customHeight="1" x14ac:dyDescent="0.2">
      <c r="E2989" s="117" t="str">
        <f>IFERROR(_xlfn.RANK.EQ(D2989,$D$18:$D$10002,0)+COUNTIF($D$18:D2989,D2989)-1,"")</f>
        <v/>
      </c>
    </row>
    <row r="2990" spans="5:5" ht="14.25" customHeight="1" x14ac:dyDescent="0.2">
      <c r="E2990" s="117" t="str">
        <f>IFERROR(_xlfn.RANK.EQ(D2990,$D$18:$D$10002,0)+COUNTIF($D$18:D2990,D2990)-1,"")</f>
        <v/>
      </c>
    </row>
    <row r="2991" spans="5:5" ht="14.25" customHeight="1" x14ac:dyDescent="0.2">
      <c r="E2991" s="117" t="str">
        <f>IFERROR(_xlfn.RANK.EQ(D2991,$D$18:$D$10002,0)+COUNTIF($D$18:D2991,D2991)-1,"")</f>
        <v/>
      </c>
    </row>
    <row r="2992" spans="5:5" ht="14.25" customHeight="1" x14ac:dyDescent="0.2">
      <c r="E2992" s="117" t="str">
        <f>IFERROR(_xlfn.RANK.EQ(D2992,$D$18:$D$10002,0)+COUNTIF($D$18:D2992,D2992)-1,"")</f>
        <v/>
      </c>
    </row>
    <row r="2993" spans="5:5" ht="14.25" customHeight="1" x14ac:dyDescent="0.2">
      <c r="E2993" s="117" t="str">
        <f>IFERROR(_xlfn.RANK.EQ(D2993,$D$18:$D$10002,0)+COUNTIF($D$18:D2993,D2993)-1,"")</f>
        <v/>
      </c>
    </row>
    <row r="2994" spans="5:5" ht="14.25" customHeight="1" x14ac:dyDescent="0.2">
      <c r="E2994" s="117" t="str">
        <f>IFERROR(_xlfn.RANK.EQ(D2994,$D$18:$D$10002,0)+COUNTIF($D$18:D2994,D2994)-1,"")</f>
        <v/>
      </c>
    </row>
    <row r="2995" spans="5:5" ht="14.25" customHeight="1" x14ac:dyDescent="0.2">
      <c r="E2995" s="117" t="str">
        <f>IFERROR(_xlfn.RANK.EQ(D2995,$D$18:$D$10002,0)+COUNTIF($D$18:D2995,D2995)-1,"")</f>
        <v/>
      </c>
    </row>
    <row r="2996" spans="5:5" ht="14.25" customHeight="1" x14ac:dyDescent="0.2">
      <c r="E2996" s="117" t="str">
        <f>IFERROR(_xlfn.RANK.EQ(D2996,$D$18:$D$10002,0)+COUNTIF($D$18:D2996,D2996)-1,"")</f>
        <v/>
      </c>
    </row>
    <row r="2997" spans="5:5" ht="14.25" customHeight="1" x14ac:dyDescent="0.2">
      <c r="E2997" s="117" t="str">
        <f>IFERROR(_xlfn.RANK.EQ(D2997,$D$18:$D$10002,0)+COUNTIF($D$18:D2997,D2997)-1,"")</f>
        <v/>
      </c>
    </row>
    <row r="2998" spans="5:5" ht="14.25" customHeight="1" x14ac:dyDescent="0.2">
      <c r="E2998" s="117" t="str">
        <f>IFERROR(_xlfn.RANK.EQ(D2998,$D$18:$D$10002,0)+COUNTIF($D$18:D2998,D2998)-1,"")</f>
        <v/>
      </c>
    </row>
    <row r="2999" spans="5:5" ht="14.25" customHeight="1" x14ac:dyDescent="0.2">
      <c r="E2999" s="117" t="str">
        <f>IFERROR(_xlfn.RANK.EQ(D2999,$D$18:$D$10002,0)+COUNTIF($D$18:D2999,D2999)-1,"")</f>
        <v/>
      </c>
    </row>
    <row r="3000" spans="5:5" ht="14.25" customHeight="1" x14ac:dyDescent="0.2">
      <c r="E3000" s="117" t="str">
        <f>IFERROR(_xlfn.RANK.EQ(D3000,$D$18:$D$10002,0)+COUNTIF($D$18:D3000,D3000)-1,"")</f>
        <v/>
      </c>
    </row>
    <row r="3001" spans="5:5" ht="14.25" customHeight="1" x14ac:dyDescent="0.2">
      <c r="E3001" s="117" t="str">
        <f>IFERROR(_xlfn.RANK.EQ(D3001,$D$18:$D$10002,0)+COUNTIF($D$18:D3001,D3001)-1,"")</f>
        <v/>
      </c>
    </row>
    <row r="3002" spans="5:5" ht="14.25" customHeight="1" x14ac:dyDescent="0.2">
      <c r="E3002" s="117" t="str">
        <f>IFERROR(_xlfn.RANK.EQ(D3002,$D$18:$D$10002,0)+COUNTIF($D$18:D3002,D3002)-1,"")</f>
        <v/>
      </c>
    </row>
    <row r="3003" spans="5:5" ht="14.25" customHeight="1" x14ac:dyDescent="0.2">
      <c r="E3003" s="117" t="str">
        <f>IFERROR(_xlfn.RANK.EQ(D3003,$D$18:$D$10002,0)+COUNTIF($D$18:D3003,D3003)-1,"")</f>
        <v/>
      </c>
    </row>
    <row r="3004" spans="5:5" ht="14.25" customHeight="1" x14ac:dyDescent="0.2">
      <c r="E3004" s="117" t="str">
        <f>IFERROR(_xlfn.RANK.EQ(D3004,$D$18:$D$10002,0)+COUNTIF($D$18:D3004,D3004)-1,"")</f>
        <v/>
      </c>
    </row>
    <row r="3005" spans="5:5" ht="14.25" customHeight="1" x14ac:dyDescent="0.2">
      <c r="E3005" s="117" t="str">
        <f>IFERROR(_xlfn.RANK.EQ(D3005,$D$18:$D$10002,0)+COUNTIF($D$18:D3005,D3005)-1,"")</f>
        <v/>
      </c>
    </row>
    <row r="3006" spans="5:5" ht="14.25" customHeight="1" x14ac:dyDescent="0.2">
      <c r="E3006" s="117" t="str">
        <f>IFERROR(_xlfn.RANK.EQ(D3006,$D$18:$D$10002,0)+COUNTIF($D$18:D3006,D3006)-1,"")</f>
        <v/>
      </c>
    </row>
    <row r="3007" spans="5:5" ht="14.25" customHeight="1" x14ac:dyDescent="0.2">
      <c r="E3007" s="117" t="str">
        <f>IFERROR(_xlfn.RANK.EQ(D3007,$D$18:$D$10002,0)+COUNTIF($D$18:D3007,D3007)-1,"")</f>
        <v/>
      </c>
    </row>
    <row r="3008" spans="5:5" ht="14.25" customHeight="1" x14ac:dyDescent="0.2">
      <c r="E3008" s="117" t="str">
        <f>IFERROR(_xlfn.RANK.EQ(D3008,$D$18:$D$10002,0)+COUNTIF($D$18:D3008,D3008)-1,"")</f>
        <v/>
      </c>
    </row>
    <row r="3009" spans="5:5" ht="14.25" customHeight="1" x14ac:dyDescent="0.2">
      <c r="E3009" s="117" t="str">
        <f>IFERROR(_xlfn.RANK.EQ(D3009,$D$18:$D$10002,0)+COUNTIF($D$18:D3009,D3009)-1,"")</f>
        <v/>
      </c>
    </row>
    <row r="3010" spans="5:5" ht="14.25" customHeight="1" x14ac:dyDescent="0.2">
      <c r="E3010" s="117" t="str">
        <f>IFERROR(_xlfn.RANK.EQ(D3010,$D$18:$D$10002,0)+COUNTIF($D$18:D3010,D3010)-1,"")</f>
        <v/>
      </c>
    </row>
    <row r="3011" spans="5:5" ht="14.25" customHeight="1" x14ac:dyDescent="0.2">
      <c r="E3011" s="117" t="str">
        <f>IFERROR(_xlfn.RANK.EQ(D3011,$D$18:$D$10002,0)+COUNTIF($D$18:D3011,D3011)-1,"")</f>
        <v/>
      </c>
    </row>
    <row r="3012" spans="5:5" ht="14.25" customHeight="1" x14ac:dyDescent="0.2">
      <c r="E3012" s="117" t="str">
        <f>IFERROR(_xlfn.RANK.EQ(D3012,$D$18:$D$10002,0)+COUNTIF($D$18:D3012,D3012)-1,"")</f>
        <v/>
      </c>
    </row>
    <row r="3013" spans="5:5" ht="14.25" customHeight="1" x14ac:dyDescent="0.2">
      <c r="E3013" s="117" t="str">
        <f>IFERROR(_xlfn.RANK.EQ(D3013,$D$18:$D$10002,0)+COUNTIF($D$18:D3013,D3013)-1,"")</f>
        <v/>
      </c>
    </row>
    <row r="3014" spans="5:5" ht="14.25" customHeight="1" x14ac:dyDescent="0.2">
      <c r="E3014" s="117" t="str">
        <f>IFERROR(_xlfn.RANK.EQ(D3014,$D$18:$D$10002,0)+COUNTIF($D$18:D3014,D3014)-1,"")</f>
        <v/>
      </c>
    </row>
    <row r="3015" spans="5:5" ht="14.25" customHeight="1" x14ac:dyDescent="0.2">
      <c r="E3015" s="117" t="str">
        <f>IFERROR(_xlfn.RANK.EQ(D3015,$D$18:$D$10002,0)+COUNTIF($D$18:D3015,D3015)-1,"")</f>
        <v/>
      </c>
    </row>
    <row r="3016" spans="5:5" ht="14.25" customHeight="1" x14ac:dyDescent="0.2">
      <c r="E3016" s="117" t="str">
        <f>IFERROR(_xlfn.RANK.EQ(D3016,$D$18:$D$10002,0)+COUNTIF($D$18:D3016,D3016)-1,"")</f>
        <v/>
      </c>
    </row>
    <row r="3017" spans="5:5" ht="14.25" customHeight="1" x14ac:dyDescent="0.2">
      <c r="E3017" s="117" t="str">
        <f>IFERROR(_xlfn.RANK.EQ(D3017,$D$18:$D$10002,0)+COUNTIF($D$18:D3017,D3017)-1,"")</f>
        <v/>
      </c>
    </row>
    <row r="3018" spans="5:5" ht="14.25" customHeight="1" x14ac:dyDescent="0.2">
      <c r="E3018" s="117" t="str">
        <f>IFERROR(_xlfn.RANK.EQ(D3018,$D$18:$D$10002,0)+COUNTIF($D$18:D3018,D3018)-1,"")</f>
        <v/>
      </c>
    </row>
    <row r="3019" spans="5:5" ht="14.25" customHeight="1" x14ac:dyDescent="0.2">
      <c r="E3019" s="117" t="str">
        <f>IFERROR(_xlfn.RANK.EQ(D3019,$D$18:$D$10002,0)+COUNTIF($D$18:D3019,D3019)-1,"")</f>
        <v/>
      </c>
    </row>
    <row r="3020" spans="5:5" ht="14.25" customHeight="1" x14ac:dyDescent="0.2">
      <c r="E3020" s="117" t="str">
        <f>IFERROR(_xlfn.RANK.EQ(D3020,$D$18:$D$10002,0)+COUNTIF($D$18:D3020,D3020)-1,"")</f>
        <v/>
      </c>
    </row>
    <row r="3021" spans="5:5" ht="14.25" customHeight="1" x14ac:dyDescent="0.2">
      <c r="E3021" s="117" t="str">
        <f>IFERROR(_xlfn.RANK.EQ(D3021,$D$18:$D$10002,0)+COUNTIF($D$18:D3021,D3021)-1,"")</f>
        <v/>
      </c>
    </row>
    <row r="3022" spans="5:5" ht="14.25" customHeight="1" x14ac:dyDescent="0.2">
      <c r="E3022" s="117" t="str">
        <f>IFERROR(_xlfn.RANK.EQ(D3022,$D$18:$D$10002,0)+COUNTIF($D$18:D3022,D3022)-1,"")</f>
        <v/>
      </c>
    </row>
    <row r="3023" spans="5:5" ht="14.25" customHeight="1" x14ac:dyDescent="0.2">
      <c r="E3023" s="117" t="str">
        <f>IFERROR(_xlfn.RANK.EQ(D3023,$D$18:$D$10002,0)+COUNTIF($D$18:D3023,D3023)-1,"")</f>
        <v/>
      </c>
    </row>
    <row r="3024" spans="5:5" ht="14.25" customHeight="1" x14ac:dyDescent="0.2">
      <c r="E3024" s="117" t="str">
        <f>IFERROR(_xlfn.RANK.EQ(D3024,$D$18:$D$10002,0)+COUNTIF($D$18:D3024,D3024)-1,"")</f>
        <v/>
      </c>
    </row>
    <row r="3025" spans="5:5" ht="14.25" customHeight="1" x14ac:dyDescent="0.2">
      <c r="E3025" s="117" t="str">
        <f>IFERROR(_xlfn.RANK.EQ(D3025,$D$18:$D$10002,0)+COUNTIF($D$18:D3025,D3025)-1,"")</f>
        <v/>
      </c>
    </row>
    <row r="3026" spans="5:5" ht="14.25" customHeight="1" x14ac:dyDescent="0.2">
      <c r="E3026" s="117" t="str">
        <f>IFERROR(_xlfn.RANK.EQ(D3026,$D$18:$D$10002,0)+COUNTIF($D$18:D3026,D3026)-1,"")</f>
        <v/>
      </c>
    </row>
    <row r="3027" spans="5:5" ht="14.25" customHeight="1" x14ac:dyDescent="0.2">
      <c r="E3027" s="117" t="str">
        <f>IFERROR(_xlfn.RANK.EQ(D3027,$D$18:$D$10002,0)+COUNTIF($D$18:D3027,D3027)-1,"")</f>
        <v/>
      </c>
    </row>
    <row r="3028" spans="5:5" ht="14.25" customHeight="1" x14ac:dyDescent="0.2">
      <c r="E3028" s="117" t="str">
        <f>IFERROR(_xlfn.RANK.EQ(D3028,$D$18:$D$10002,0)+COUNTIF($D$18:D3028,D3028)-1,"")</f>
        <v/>
      </c>
    </row>
    <row r="3029" spans="5:5" ht="14.25" customHeight="1" x14ac:dyDescent="0.2">
      <c r="E3029" s="117" t="str">
        <f>IFERROR(_xlfn.RANK.EQ(D3029,$D$18:$D$10002,0)+COUNTIF($D$18:D3029,D3029)-1,"")</f>
        <v/>
      </c>
    </row>
    <row r="3030" spans="5:5" ht="14.25" customHeight="1" x14ac:dyDescent="0.2">
      <c r="E3030" s="117" t="str">
        <f>IFERROR(_xlfn.RANK.EQ(D3030,$D$18:$D$10002,0)+COUNTIF($D$18:D3030,D3030)-1,"")</f>
        <v/>
      </c>
    </row>
    <row r="3031" spans="5:5" ht="14.25" customHeight="1" x14ac:dyDescent="0.2">
      <c r="E3031" s="117" t="str">
        <f>IFERROR(_xlfn.RANK.EQ(D3031,$D$18:$D$10002,0)+COUNTIF($D$18:D3031,D3031)-1,"")</f>
        <v/>
      </c>
    </row>
    <row r="3032" spans="5:5" ht="14.25" customHeight="1" x14ac:dyDescent="0.2">
      <c r="E3032" s="117" t="str">
        <f>IFERROR(_xlfn.RANK.EQ(D3032,$D$18:$D$10002,0)+COUNTIF($D$18:D3032,D3032)-1,"")</f>
        <v/>
      </c>
    </row>
    <row r="3033" spans="5:5" ht="14.25" customHeight="1" x14ac:dyDescent="0.2">
      <c r="E3033" s="117" t="str">
        <f>IFERROR(_xlfn.RANK.EQ(D3033,$D$18:$D$10002,0)+COUNTIF($D$18:D3033,D3033)-1,"")</f>
        <v/>
      </c>
    </row>
    <row r="3034" spans="5:5" ht="14.25" customHeight="1" x14ac:dyDescent="0.2">
      <c r="E3034" s="117" t="str">
        <f>IFERROR(_xlfn.RANK.EQ(D3034,$D$18:$D$10002,0)+COUNTIF($D$18:D3034,D3034)-1,"")</f>
        <v/>
      </c>
    </row>
    <row r="3035" spans="5:5" ht="14.25" customHeight="1" x14ac:dyDescent="0.2">
      <c r="E3035" s="117" t="str">
        <f>IFERROR(_xlfn.RANK.EQ(D3035,$D$18:$D$10002,0)+COUNTIF($D$18:D3035,D3035)-1,"")</f>
        <v/>
      </c>
    </row>
    <row r="3036" spans="5:5" ht="14.25" customHeight="1" x14ac:dyDescent="0.2">
      <c r="E3036" s="117" t="str">
        <f>IFERROR(_xlfn.RANK.EQ(D3036,$D$18:$D$10002,0)+COUNTIF($D$18:D3036,D3036)-1,"")</f>
        <v/>
      </c>
    </row>
    <row r="3037" spans="5:5" ht="14.25" customHeight="1" x14ac:dyDescent="0.2">
      <c r="E3037" s="117" t="str">
        <f>IFERROR(_xlfn.RANK.EQ(D3037,$D$18:$D$10002,0)+COUNTIF($D$18:D3037,D3037)-1,"")</f>
        <v/>
      </c>
    </row>
    <row r="3038" spans="5:5" ht="14.25" customHeight="1" x14ac:dyDescent="0.2">
      <c r="E3038" s="117" t="str">
        <f>IFERROR(_xlfn.RANK.EQ(D3038,$D$18:$D$10002,0)+COUNTIF($D$18:D3038,D3038)-1,"")</f>
        <v/>
      </c>
    </row>
    <row r="3039" spans="5:5" ht="14.25" customHeight="1" x14ac:dyDescent="0.2">
      <c r="E3039" s="117" t="str">
        <f>IFERROR(_xlfn.RANK.EQ(D3039,$D$18:$D$10002,0)+COUNTIF($D$18:D3039,D3039)-1,"")</f>
        <v/>
      </c>
    </row>
    <row r="3040" spans="5:5" ht="14.25" customHeight="1" x14ac:dyDescent="0.2">
      <c r="E3040" s="117" t="str">
        <f>IFERROR(_xlfn.RANK.EQ(D3040,$D$18:$D$10002,0)+COUNTIF($D$18:D3040,D3040)-1,"")</f>
        <v/>
      </c>
    </row>
    <row r="3041" spans="5:5" ht="14.25" customHeight="1" x14ac:dyDescent="0.2">
      <c r="E3041" s="117" t="str">
        <f>IFERROR(_xlfn.RANK.EQ(D3041,$D$18:$D$10002,0)+COUNTIF($D$18:D3041,D3041)-1,"")</f>
        <v/>
      </c>
    </row>
    <row r="3042" spans="5:5" ht="14.25" customHeight="1" x14ac:dyDescent="0.2">
      <c r="E3042" s="117" t="str">
        <f>IFERROR(_xlfn.RANK.EQ(D3042,$D$18:$D$10002,0)+COUNTIF($D$18:D3042,D3042)-1,"")</f>
        <v/>
      </c>
    </row>
    <row r="3043" spans="5:5" ht="14.25" customHeight="1" x14ac:dyDescent="0.2">
      <c r="E3043" s="117" t="str">
        <f>IFERROR(_xlfn.RANK.EQ(D3043,$D$18:$D$10002,0)+COUNTIF($D$18:D3043,D3043)-1,"")</f>
        <v/>
      </c>
    </row>
    <row r="3044" spans="5:5" ht="14.25" customHeight="1" x14ac:dyDescent="0.2">
      <c r="E3044" s="117" t="str">
        <f>IFERROR(_xlfn.RANK.EQ(D3044,$D$18:$D$10002,0)+COUNTIF($D$18:D3044,D3044)-1,"")</f>
        <v/>
      </c>
    </row>
    <row r="3045" spans="5:5" ht="14.25" customHeight="1" x14ac:dyDescent="0.2">
      <c r="E3045" s="117" t="str">
        <f>IFERROR(_xlfn.RANK.EQ(D3045,$D$18:$D$10002,0)+COUNTIF($D$18:D3045,D3045)-1,"")</f>
        <v/>
      </c>
    </row>
    <row r="3046" spans="5:5" ht="14.25" customHeight="1" x14ac:dyDescent="0.2">
      <c r="E3046" s="117" t="str">
        <f>IFERROR(_xlfn.RANK.EQ(D3046,$D$18:$D$10002,0)+COUNTIF($D$18:D3046,D3046)-1,"")</f>
        <v/>
      </c>
    </row>
    <row r="3047" spans="5:5" ht="14.25" customHeight="1" x14ac:dyDescent="0.2">
      <c r="E3047" s="117" t="str">
        <f>IFERROR(_xlfn.RANK.EQ(D3047,$D$18:$D$10002,0)+COUNTIF($D$18:D3047,D3047)-1,"")</f>
        <v/>
      </c>
    </row>
    <row r="3048" spans="5:5" ht="14.25" customHeight="1" x14ac:dyDescent="0.2">
      <c r="E3048" s="117" t="str">
        <f>IFERROR(_xlfn.RANK.EQ(D3048,$D$18:$D$10002,0)+COUNTIF($D$18:D3048,D3048)-1,"")</f>
        <v/>
      </c>
    </row>
    <row r="3049" spans="5:5" ht="14.25" customHeight="1" x14ac:dyDescent="0.2">
      <c r="E3049" s="117" t="str">
        <f>IFERROR(_xlfn.RANK.EQ(D3049,$D$18:$D$10002,0)+COUNTIF($D$18:D3049,D3049)-1,"")</f>
        <v/>
      </c>
    </row>
    <row r="3050" spans="5:5" ht="14.25" customHeight="1" x14ac:dyDescent="0.2">
      <c r="E3050" s="117" t="str">
        <f>IFERROR(_xlfn.RANK.EQ(D3050,$D$18:$D$10002,0)+COUNTIF($D$18:D3050,D3050)-1,"")</f>
        <v/>
      </c>
    </row>
    <row r="3051" spans="5:5" ht="14.25" customHeight="1" x14ac:dyDescent="0.2">
      <c r="E3051" s="117" t="str">
        <f>IFERROR(_xlfn.RANK.EQ(D3051,$D$18:$D$10002,0)+COUNTIF($D$18:D3051,D3051)-1,"")</f>
        <v/>
      </c>
    </row>
    <row r="3052" spans="5:5" ht="14.25" customHeight="1" x14ac:dyDescent="0.2">
      <c r="E3052" s="117" t="str">
        <f>IFERROR(_xlfn.RANK.EQ(D3052,$D$18:$D$10002,0)+COUNTIF($D$18:D3052,D3052)-1,"")</f>
        <v/>
      </c>
    </row>
    <row r="3053" spans="5:5" ht="14.25" customHeight="1" x14ac:dyDescent="0.2">
      <c r="E3053" s="117" t="str">
        <f>IFERROR(_xlfn.RANK.EQ(D3053,$D$18:$D$10002,0)+COUNTIF($D$18:D3053,D3053)-1,"")</f>
        <v/>
      </c>
    </row>
    <row r="3054" spans="5:5" ht="14.25" customHeight="1" x14ac:dyDescent="0.2">
      <c r="E3054" s="117" t="str">
        <f>IFERROR(_xlfn.RANK.EQ(D3054,$D$18:$D$10002,0)+COUNTIF($D$18:D3054,D3054)-1,"")</f>
        <v/>
      </c>
    </row>
    <row r="3055" spans="5:5" ht="14.25" customHeight="1" x14ac:dyDescent="0.2">
      <c r="E3055" s="117" t="str">
        <f>IFERROR(_xlfn.RANK.EQ(D3055,$D$18:$D$10002,0)+COUNTIF($D$18:D3055,D3055)-1,"")</f>
        <v/>
      </c>
    </row>
    <row r="3056" spans="5:5" ht="14.25" customHeight="1" x14ac:dyDescent="0.2">
      <c r="E3056" s="117" t="str">
        <f>IFERROR(_xlfn.RANK.EQ(D3056,$D$18:$D$10002,0)+COUNTIF($D$18:D3056,D3056)-1,"")</f>
        <v/>
      </c>
    </row>
    <row r="3057" spans="5:5" ht="14.25" customHeight="1" x14ac:dyDescent="0.2">
      <c r="E3057" s="117" t="str">
        <f>IFERROR(_xlfn.RANK.EQ(D3057,$D$18:$D$10002,0)+COUNTIF($D$18:D3057,D3057)-1,"")</f>
        <v/>
      </c>
    </row>
    <row r="3058" spans="5:5" ht="14.25" customHeight="1" x14ac:dyDescent="0.2">
      <c r="E3058" s="117" t="str">
        <f>IFERROR(_xlfn.RANK.EQ(D3058,$D$18:$D$10002,0)+COUNTIF($D$18:D3058,D3058)-1,"")</f>
        <v/>
      </c>
    </row>
    <row r="3059" spans="5:5" ht="14.25" customHeight="1" x14ac:dyDescent="0.2">
      <c r="E3059" s="117" t="str">
        <f>IFERROR(_xlfn.RANK.EQ(D3059,$D$18:$D$10002,0)+COUNTIF($D$18:D3059,D3059)-1,"")</f>
        <v/>
      </c>
    </row>
    <row r="3060" spans="5:5" ht="14.25" customHeight="1" x14ac:dyDescent="0.2">
      <c r="E3060" s="117" t="str">
        <f>IFERROR(_xlfn.RANK.EQ(D3060,$D$18:$D$10002,0)+COUNTIF($D$18:D3060,D3060)-1,"")</f>
        <v/>
      </c>
    </row>
    <row r="3061" spans="5:5" ht="14.25" customHeight="1" x14ac:dyDescent="0.2">
      <c r="E3061" s="117" t="str">
        <f>IFERROR(_xlfn.RANK.EQ(D3061,$D$18:$D$10002,0)+COUNTIF($D$18:D3061,D3061)-1,"")</f>
        <v/>
      </c>
    </row>
    <row r="3062" spans="5:5" ht="14.25" customHeight="1" x14ac:dyDescent="0.2">
      <c r="E3062" s="117" t="str">
        <f>IFERROR(_xlfn.RANK.EQ(D3062,$D$18:$D$10002,0)+COUNTIF($D$18:D3062,D3062)-1,"")</f>
        <v/>
      </c>
    </row>
    <row r="3063" spans="5:5" ht="14.25" customHeight="1" x14ac:dyDescent="0.2">
      <c r="E3063" s="117" t="str">
        <f>IFERROR(_xlfn.RANK.EQ(D3063,$D$18:$D$10002,0)+COUNTIF($D$18:D3063,D3063)-1,"")</f>
        <v/>
      </c>
    </row>
    <row r="3064" spans="5:5" ht="14.25" customHeight="1" x14ac:dyDescent="0.2">
      <c r="E3064" s="117" t="str">
        <f>IFERROR(_xlfn.RANK.EQ(D3064,$D$18:$D$10002,0)+COUNTIF($D$18:D3064,D3064)-1,"")</f>
        <v/>
      </c>
    </row>
    <row r="3065" spans="5:5" ht="14.25" customHeight="1" x14ac:dyDescent="0.2">
      <c r="E3065" s="117" t="str">
        <f>IFERROR(_xlfn.RANK.EQ(D3065,$D$18:$D$10002,0)+COUNTIF($D$18:D3065,D3065)-1,"")</f>
        <v/>
      </c>
    </row>
    <row r="3066" spans="5:5" ht="14.25" customHeight="1" x14ac:dyDescent="0.2">
      <c r="E3066" s="117" t="str">
        <f>IFERROR(_xlfn.RANK.EQ(D3066,$D$18:$D$10002,0)+COUNTIF($D$18:D3066,D3066)-1,"")</f>
        <v/>
      </c>
    </row>
    <row r="3067" spans="5:5" ht="14.25" customHeight="1" x14ac:dyDescent="0.2">
      <c r="E3067" s="117" t="str">
        <f>IFERROR(_xlfn.RANK.EQ(D3067,$D$18:$D$10002,0)+COUNTIF($D$18:D3067,D3067)-1,"")</f>
        <v/>
      </c>
    </row>
    <row r="3068" spans="5:5" ht="14.25" customHeight="1" x14ac:dyDescent="0.2">
      <c r="E3068" s="117" t="str">
        <f>IFERROR(_xlfn.RANK.EQ(D3068,$D$18:$D$10002,0)+COUNTIF($D$18:D3068,D3068)-1,"")</f>
        <v/>
      </c>
    </row>
    <row r="3069" spans="5:5" ht="14.25" customHeight="1" x14ac:dyDescent="0.2">
      <c r="E3069" s="117" t="str">
        <f>IFERROR(_xlfn.RANK.EQ(D3069,$D$18:$D$10002,0)+COUNTIF($D$18:D3069,D3069)-1,"")</f>
        <v/>
      </c>
    </row>
    <row r="3070" spans="5:5" ht="14.25" customHeight="1" x14ac:dyDescent="0.2">
      <c r="E3070" s="117" t="str">
        <f>IFERROR(_xlfn.RANK.EQ(D3070,$D$18:$D$10002,0)+COUNTIF($D$18:D3070,D3070)-1,"")</f>
        <v/>
      </c>
    </row>
    <row r="3071" spans="5:5" ht="14.25" customHeight="1" x14ac:dyDescent="0.2">
      <c r="E3071" s="117" t="str">
        <f>IFERROR(_xlfn.RANK.EQ(D3071,$D$18:$D$10002,0)+COUNTIF($D$18:D3071,D3071)-1,"")</f>
        <v/>
      </c>
    </row>
    <row r="3072" spans="5:5" ht="14.25" customHeight="1" x14ac:dyDescent="0.2">
      <c r="E3072" s="117" t="str">
        <f>IFERROR(_xlfn.RANK.EQ(D3072,$D$18:$D$10002,0)+COUNTIF($D$18:D3072,D3072)-1,"")</f>
        <v/>
      </c>
    </row>
    <row r="3073" spans="5:5" ht="14.25" customHeight="1" x14ac:dyDescent="0.2">
      <c r="E3073" s="117" t="str">
        <f>IFERROR(_xlfn.RANK.EQ(D3073,$D$18:$D$10002,0)+COUNTIF($D$18:D3073,D3073)-1,"")</f>
        <v/>
      </c>
    </row>
    <row r="3074" spans="5:5" ht="14.25" customHeight="1" x14ac:dyDescent="0.2">
      <c r="E3074" s="117" t="str">
        <f>IFERROR(_xlfn.RANK.EQ(D3074,$D$18:$D$10002,0)+COUNTIF($D$18:D3074,D3074)-1,"")</f>
        <v/>
      </c>
    </row>
    <row r="3075" spans="5:5" ht="14.25" customHeight="1" x14ac:dyDescent="0.2">
      <c r="E3075" s="117" t="str">
        <f>IFERROR(_xlfn.RANK.EQ(D3075,$D$18:$D$10002,0)+COUNTIF($D$18:D3075,D3075)-1,"")</f>
        <v/>
      </c>
    </row>
    <row r="3076" spans="5:5" ht="14.25" customHeight="1" x14ac:dyDescent="0.2">
      <c r="E3076" s="117" t="str">
        <f>IFERROR(_xlfn.RANK.EQ(D3076,$D$18:$D$10002,0)+COUNTIF($D$18:D3076,D3076)-1,"")</f>
        <v/>
      </c>
    </row>
    <row r="3077" spans="5:5" ht="14.25" customHeight="1" x14ac:dyDescent="0.2">
      <c r="E3077" s="117" t="str">
        <f>IFERROR(_xlfn.RANK.EQ(D3077,$D$18:$D$10002,0)+COUNTIF($D$18:D3077,D3077)-1,"")</f>
        <v/>
      </c>
    </row>
    <row r="3078" spans="5:5" ht="14.25" customHeight="1" x14ac:dyDescent="0.2">
      <c r="E3078" s="117" t="str">
        <f>IFERROR(_xlfn.RANK.EQ(D3078,$D$18:$D$10002,0)+COUNTIF($D$18:D3078,D3078)-1,"")</f>
        <v/>
      </c>
    </row>
    <row r="3079" spans="5:5" ht="14.25" customHeight="1" x14ac:dyDescent="0.2">
      <c r="E3079" s="117" t="str">
        <f>IFERROR(_xlfn.RANK.EQ(D3079,$D$18:$D$10002,0)+COUNTIF($D$18:D3079,D3079)-1,"")</f>
        <v/>
      </c>
    </row>
    <row r="3080" spans="5:5" ht="14.25" customHeight="1" x14ac:dyDescent="0.2">
      <c r="E3080" s="117" t="str">
        <f>IFERROR(_xlfn.RANK.EQ(D3080,$D$18:$D$10002,0)+COUNTIF($D$18:D3080,D3080)-1,"")</f>
        <v/>
      </c>
    </row>
    <row r="3081" spans="5:5" ht="14.25" customHeight="1" x14ac:dyDescent="0.2">
      <c r="E3081" s="117" t="str">
        <f>IFERROR(_xlfn.RANK.EQ(D3081,$D$18:$D$10002,0)+COUNTIF($D$18:D3081,D3081)-1,"")</f>
        <v/>
      </c>
    </row>
    <row r="3082" spans="5:5" ht="14.25" customHeight="1" x14ac:dyDescent="0.2">
      <c r="E3082" s="117" t="str">
        <f>IFERROR(_xlfn.RANK.EQ(D3082,$D$18:$D$10002,0)+COUNTIF($D$18:D3082,D3082)-1,"")</f>
        <v/>
      </c>
    </row>
    <row r="3083" spans="5:5" ht="14.25" customHeight="1" x14ac:dyDescent="0.2">
      <c r="E3083" s="117" t="str">
        <f>IFERROR(_xlfn.RANK.EQ(D3083,$D$18:$D$10002,0)+COUNTIF($D$18:D3083,D3083)-1,"")</f>
        <v/>
      </c>
    </row>
    <row r="3084" spans="5:5" ht="14.25" customHeight="1" x14ac:dyDescent="0.2">
      <c r="E3084" s="117" t="str">
        <f>IFERROR(_xlfn.RANK.EQ(D3084,$D$18:$D$10002,0)+COUNTIF($D$18:D3084,D3084)-1,"")</f>
        <v/>
      </c>
    </row>
    <row r="3085" spans="5:5" ht="14.25" customHeight="1" x14ac:dyDescent="0.2">
      <c r="E3085" s="117" t="str">
        <f>IFERROR(_xlfn.RANK.EQ(D3085,$D$18:$D$10002,0)+COUNTIF($D$18:D3085,D3085)-1,"")</f>
        <v/>
      </c>
    </row>
    <row r="3086" spans="5:5" ht="14.25" customHeight="1" x14ac:dyDescent="0.2">
      <c r="E3086" s="117" t="str">
        <f>IFERROR(_xlfn.RANK.EQ(D3086,$D$18:$D$10002,0)+COUNTIF($D$18:D3086,D3086)-1,"")</f>
        <v/>
      </c>
    </row>
    <row r="3087" spans="5:5" ht="14.25" customHeight="1" x14ac:dyDescent="0.2">
      <c r="E3087" s="117" t="str">
        <f>IFERROR(_xlfn.RANK.EQ(D3087,$D$18:$D$10002,0)+COUNTIF($D$18:D3087,D3087)-1,"")</f>
        <v/>
      </c>
    </row>
    <row r="3088" spans="5:5" ht="14.25" customHeight="1" x14ac:dyDescent="0.2">
      <c r="E3088" s="117" t="str">
        <f>IFERROR(_xlfn.RANK.EQ(D3088,$D$18:$D$10002,0)+COUNTIF($D$18:D3088,D3088)-1,"")</f>
        <v/>
      </c>
    </row>
    <row r="3089" spans="5:5" ht="14.25" customHeight="1" x14ac:dyDescent="0.2">
      <c r="E3089" s="117" t="str">
        <f>IFERROR(_xlfn.RANK.EQ(D3089,$D$18:$D$10002,0)+COUNTIF($D$18:D3089,D3089)-1,"")</f>
        <v/>
      </c>
    </row>
    <row r="3090" spans="5:5" ht="14.25" customHeight="1" x14ac:dyDescent="0.2">
      <c r="E3090" s="117" t="str">
        <f>IFERROR(_xlfn.RANK.EQ(D3090,$D$18:$D$10002,0)+COUNTIF($D$18:D3090,D3090)-1,"")</f>
        <v/>
      </c>
    </row>
    <row r="3091" spans="5:5" ht="14.25" customHeight="1" x14ac:dyDescent="0.2">
      <c r="E3091" s="117" t="str">
        <f>IFERROR(_xlfn.RANK.EQ(D3091,$D$18:$D$10002,0)+COUNTIF($D$18:D3091,D3091)-1,"")</f>
        <v/>
      </c>
    </row>
    <row r="3092" spans="5:5" ht="14.25" customHeight="1" x14ac:dyDescent="0.2">
      <c r="E3092" s="117" t="str">
        <f>IFERROR(_xlfn.RANK.EQ(D3092,$D$18:$D$10002,0)+COUNTIF($D$18:D3092,D3092)-1,"")</f>
        <v/>
      </c>
    </row>
    <row r="3093" spans="5:5" ht="14.25" customHeight="1" x14ac:dyDescent="0.2">
      <c r="E3093" s="117" t="str">
        <f>IFERROR(_xlfn.RANK.EQ(D3093,$D$18:$D$10002,0)+COUNTIF($D$18:D3093,D3093)-1,"")</f>
        <v/>
      </c>
    </row>
    <row r="3094" spans="5:5" ht="14.25" customHeight="1" x14ac:dyDescent="0.2">
      <c r="E3094" s="117" t="str">
        <f>IFERROR(_xlfn.RANK.EQ(D3094,$D$18:$D$10002,0)+COUNTIF($D$18:D3094,D3094)-1,"")</f>
        <v/>
      </c>
    </row>
    <row r="3095" spans="5:5" ht="14.25" customHeight="1" x14ac:dyDescent="0.2">
      <c r="E3095" s="117" t="str">
        <f>IFERROR(_xlfn.RANK.EQ(D3095,$D$18:$D$10002,0)+COUNTIF($D$18:D3095,D3095)-1,"")</f>
        <v/>
      </c>
    </row>
    <row r="3096" spans="5:5" ht="14.25" customHeight="1" x14ac:dyDescent="0.2">
      <c r="E3096" s="117" t="str">
        <f>IFERROR(_xlfn.RANK.EQ(D3096,$D$18:$D$10002,0)+COUNTIF($D$18:D3096,D3096)-1,"")</f>
        <v/>
      </c>
    </row>
    <row r="3097" spans="5:5" ht="14.25" customHeight="1" x14ac:dyDescent="0.2">
      <c r="E3097" s="117" t="str">
        <f>IFERROR(_xlfn.RANK.EQ(D3097,$D$18:$D$10002,0)+COUNTIF($D$18:D3097,D3097)-1,"")</f>
        <v/>
      </c>
    </row>
    <row r="3098" spans="5:5" ht="14.25" customHeight="1" x14ac:dyDescent="0.2">
      <c r="E3098" s="117" t="str">
        <f>IFERROR(_xlfn.RANK.EQ(D3098,$D$18:$D$10002,0)+COUNTIF($D$18:D3098,D3098)-1,"")</f>
        <v/>
      </c>
    </row>
    <row r="3099" spans="5:5" ht="14.25" customHeight="1" x14ac:dyDescent="0.2">
      <c r="E3099" s="117" t="str">
        <f>IFERROR(_xlfn.RANK.EQ(D3099,$D$18:$D$10002,0)+COUNTIF($D$18:D3099,D3099)-1,"")</f>
        <v/>
      </c>
    </row>
    <row r="3100" spans="5:5" ht="14.25" customHeight="1" x14ac:dyDescent="0.2">
      <c r="E3100" s="117" t="str">
        <f>IFERROR(_xlfn.RANK.EQ(D3100,$D$18:$D$10002,0)+COUNTIF($D$18:D3100,D3100)-1,"")</f>
        <v/>
      </c>
    </row>
    <row r="3101" spans="5:5" ht="14.25" customHeight="1" x14ac:dyDescent="0.2">
      <c r="E3101" s="117" t="str">
        <f>IFERROR(_xlfn.RANK.EQ(D3101,$D$18:$D$10002,0)+COUNTIF($D$18:D3101,D3101)-1,"")</f>
        <v/>
      </c>
    </row>
    <row r="3102" spans="5:5" ht="14.25" customHeight="1" x14ac:dyDescent="0.2">
      <c r="E3102" s="117" t="str">
        <f>IFERROR(_xlfn.RANK.EQ(D3102,$D$18:$D$10002,0)+COUNTIF($D$18:D3102,D3102)-1,"")</f>
        <v/>
      </c>
    </row>
    <row r="3103" spans="5:5" ht="14.25" customHeight="1" x14ac:dyDescent="0.2">
      <c r="E3103" s="117" t="str">
        <f>IFERROR(_xlfn.RANK.EQ(D3103,$D$18:$D$10002,0)+COUNTIF($D$18:D3103,D3103)-1,"")</f>
        <v/>
      </c>
    </row>
    <row r="3104" spans="5:5" ht="14.25" customHeight="1" x14ac:dyDescent="0.2">
      <c r="E3104" s="117" t="str">
        <f>IFERROR(_xlfn.RANK.EQ(D3104,$D$18:$D$10002,0)+COUNTIF($D$18:D3104,D3104)-1,"")</f>
        <v/>
      </c>
    </row>
    <row r="3105" spans="5:5" ht="14.25" customHeight="1" x14ac:dyDescent="0.2">
      <c r="E3105" s="117" t="str">
        <f>IFERROR(_xlfn.RANK.EQ(D3105,$D$18:$D$10002,0)+COUNTIF($D$18:D3105,D3105)-1,"")</f>
        <v/>
      </c>
    </row>
    <row r="3106" spans="5:5" ht="14.25" customHeight="1" x14ac:dyDescent="0.2">
      <c r="E3106" s="117" t="str">
        <f>IFERROR(_xlfn.RANK.EQ(D3106,$D$18:$D$10002,0)+COUNTIF($D$18:D3106,D3106)-1,"")</f>
        <v/>
      </c>
    </row>
    <row r="3107" spans="5:5" ht="14.25" customHeight="1" x14ac:dyDescent="0.2">
      <c r="E3107" s="117" t="str">
        <f>IFERROR(_xlfn.RANK.EQ(D3107,$D$18:$D$10002,0)+COUNTIF($D$18:D3107,D3107)-1,"")</f>
        <v/>
      </c>
    </row>
    <row r="3108" spans="5:5" ht="14.25" customHeight="1" x14ac:dyDescent="0.2">
      <c r="E3108" s="117" t="str">
        <f>IFERROR(_xlfn.RANK.EQ(D3108,$D$18:$D$10002,0)+COUNTIF($D$18:D3108,D3108)-1,"")</f>
        <v/>
      </c>
    </row>
    <row r="3109" spans="5:5" ht="14.25" customHeight="1" x14ac:dyDescent="0.2">
      <c r="E3109" s="117" t="str">
        <f>IFERROR(_xlfn.RANK.EQ(D3109,$D$18:$D$10002,0)+COUNTIF($D$18:D3109,D3109)-1,"")</f>
        <v/>
      </c>
    </row>
    <row r="3110" spans="5:5" ht="14.25" customHeight="1" x14ac:dyDescent="0.2">
      <c r="E3110" s="117" t="str">
        <f>IFERROR(_xlfn.RANK.EQ(D3110,$D$18:$D$10002,0)+COUNTIF($D$18:D3110,D3110)-1,"")</f>
        <v/>
      </c>
    </row>
    <row r="3111" spans="5:5" ht="14.25" customHeight="1" x14ac:dyDescent="0.2">
      <c r="E3111" s="117" t="str">
        <f>IFERROR(_xlfn.RANK.EQ(D3111,$D$18:$D$10002,0)+COUNTIF($D$18:D3111,D3111)-1,"")</f>
        <v/>
      </c>
    </row>
    <row r="3112" spans="5:5" ht="14.25" customHeight="1" x14ac:dyDescent="0.2">
      <c r="E3112" s="117" t="str">
        <f>IFERROR(_xlfn.RANK.EQ(D3112,$D$18:$D$10002,0)+COUNTIF($D$18:D3112,D3112)-1,"")</f>
        <v/>
      </c>
    </row>
    <row r="3113" spans="5:5" ht="14.25" customHeight="1" x14ac:dyDescent="0.2">
      <c r="E3113" s="117" t="str">
        <f>IFERROR(_xlfn.RANK.EQ(D3113,$D$18:$D$10002,0)+COUNTIF($D$18:D3113,D3113)-1,"")</f>
        <v/>
      </c>
    </row>
    <row r="3114" spans="5:5" ht="14.25" customHeight="1" x14ac:dyDescent="0.2">
      <c r="E3114" s="117" t="str">
        <f>IFERROR(_xlfn.RANK.EQ(D3114,$D$18:$D$10002,0)+COUNTIF($D$18:D3114,D3114)-1,"")</f>
        <v/>
      </c>
    </row>
    <row r="3115" spans="5:5" ht="14.25" customHeight="1" x14ac:dyDescent="0.2">
      <c r="E3115" s="117" t="str">
        <f>IFERROR(_xlfn.RANK.EQ(D3115,$D$18:$D$10002,0)+COUNTIF($D$18:D3115,D3115)-1,"")</f>
        <v/>
      </c>
    </row>
    <row r="3116" spans="5:5" ht="14.25" customHeight="1" x14ac:dyDescent="0.2">
      <c r="E3116" s="117" t="str">
        <f>IFERROR(_xlfn.RANK.EQ(D3116,$D$18:$D$10002,0)+COUNTIF($D$18:D3116,D3116)-1,"")</f>
        <v/>
      </c>
    </row>
    <row r="3117" spans="5:5" ht="14.25" customHeight="1" x14ac:dyDescent="0.2">
      <c r="E3117" s="117" t="str">
        <f>IFERROR(_xlfn.RANK.EQ(D3117,$D$18:$D$10002,0)+COUNTIF($D$18:D3117,D3117)-1,"")</f>
        <v/>
      </c>
    </row>
    <row r="3118" spans="5:5" ht="14.25" customHeight="1" x14ac:dyDescent="0.2">
      <c r="E3118" s="117" t="str">
        <f>IFERROR(_xlfn.RANK.EQ(D3118,$D$18:$D$10002,0)+COUNTIF($D$18:D3118,D3118)-1,"")</f>
        <v/>
      </c>
    </row>
    <row r="3119" spans="5:5" ht="14.25" customHeight="1" x14ac:dyDescent="0.2">
      <c r="E3119" s="117" t="str">
        <f>IFERROR(_xlfn.RANK.EQ(D3119,$D$18:$D$10002,0)+COUNTIF($D$18:D3119,D3119)-1,"")</f>
        <v/>
      </c>
    </row>
    <row r="3120" spans="5:5" ht="14.25" customHeight="1" x14ac:dyDescent="0.2">
      <c r="E3120" s="117" t="str">
        <f>IFERROR(_xlfn.RANK.EQ(D3120,$D$18:$D$10002,0)+COUNTIF($D$18:D3120,D3120)-1,"")</f>
        <v/>
      </c>
    </row>
    <row r="3121" spans="5:5" ht="14.25" customHeight="1" x14ac:dyDescent="0.2">
      <c r="E3121" s="117" t="str">
        <f>IFERROR(_xlfn.RANK.EQ(D3121,$D$18:$D$10002,0)+COUNTIF($D$18:D3121,D3121)-1,"")</f>
        <v/>
      </c>
    </row>
    <row r="3122" spans="5:5" ht="14.25" customHeight="1" x14ac:dyDescent="0.2">
      <c r="E3122" s="117" t="str">
        <f>IFERROR(_xlfn.RANK.EQ(D3122,$D$18:$D$10002,0)+COUNTIF($D$18:D3122,D3122)-1,"")</f>
        <v/>
      </c>
    </row>
    <row r="3123" spans="5:5" ht="14.25" customHeight="1" x14ac:dyDescent="0.2">
      <c r="E3123" s="117" t="str">
        <f>IFERROR(_xlfn.RANK.EQ(D3123,$D$18:$D$10002,0)+COUNTIF($D$18:D3123,D3123)-1,"")</f>
        <v/>
      </c>
    </row>
    <row r="3124" spans="5:5" ht="14.25" customHeight="1" x14ac:dyDescent="0.2">
      <c r="E3124" s="117" t="str">
        <f>IFERROR(_xlfn.RANK.EQ(D3124,$D$18:$D$10002,0)+COUNTIF($D$18:D3124,D3124)-1,"")</f>
        <v/>
      </c>
    </row>
    <row r="3125" spans="5:5" ht="14.25" customHeight="1" x14ac:dyDescent="0.2">
      <c r="E3125" s="117" t="str">
        <f>IFERROR(_xlfn.RANK.EQ(D3125,$D$18:$D$10002,0)+COUNTIF($D$18:D3125,D3125)-1,"")</f>
        <v/>
      </c>
    </row>
    <row r="3126" spans="5:5" ht="14.25" customHeight="1" x14ac:dyDescent="0.2">
      <c r="E3126" s="117" t="str">
        <f>IFERROR(_xlfn.RANK.EQ(D3126,$D$18:$D$10002,0)+COUNTIF($D$18:D3126,D3126)-1,"")</f>
        <v/>
      </c>
    </row>
    <row r="3127" spans="5:5" ht="14.25" customHeight="1" x14ac:dyDescent="0.2">
      <c r="E3127" s="117" t="str">
        <f>IFERROR(_xlfn.RANK.EQ(D3127,$D$18:$D$10002,0)+COUNTIF($D$18:D3127,D3127)-1,"")</f>
        <v/>
      </c>
    </row>
    <row r="3128" spans="5:5" ht="14.25" customHeight="1" x14ac:dyDescent="0.2">
      <c r="E3128" s="117" t="str">
        <f>IFERROR(_xlfn.RANK.EQ(D3128,$D$18:$D$10002,0)+COUNTIF($D$18:D3128,D3128)-1,"")</f>
        <v/>
      </c>
    </row>
    <row r="3129" spans="5:5" ht="14.25" customHeight="1" x14ac:dyDescent="0.2">
      <c r="E3129" s="117" t="str">
        <f>IFERROR(_xlfn.RANK.EQ(D3129,$D$18:$D$10002,0)+COUNTIF($D$18:D3129,D3129)-1,"")</f>
        <v/>
      </c>
    </row>
    <row r="3130" spans="5:5" ht="14.25" customHeight="1" x14ac:dyDescent="0.2">
      <c r="E3130" s="117" t="str">
        <f>IFERROR(_xlfn.RANK.EQ(D3130,$D$18:$D$10002,0)+COUNTIF($D$18:D3130,D3130)-1,"")</f>
        <v/>
      </c>
    </row>
    <row r="3131" spans="5:5" ht="14.25" customHeight="1" x14ac:dyDescent="0.2">
      <c r="E3131" s="117" t="str">
        <f>IFERROR(_xlfn.RANK.EQ(D3131,$D$18:$D$10002,0)+COUNTIF($D$18:D3131,D3131)-1,"")</f>
        <v/>
      </c>
    </row>
    <row r="3132" spans="5:5" ht="14.25" customHeight="1" x14ac:dyDescent="0.2">
      <c r="E3132" s="117" t="str">
        <f>IFERROR(_xlfn.RANK.EQ(D3132,$D$18:$D$10002,0)+COUNTIF($D$18:D3132,D3132)-1,"")</f>
        <v/>
      </c>
    </row>
    <row r="3133" spans="5:5" ht="14.25" customHeight="1" x14ac:dyDescent="0.2">
      <c r="E3133" s="117" t="str">
        <f>IFERROR(_xlfn.RANK.EQ(D3133,$D$18:$D$10002,0)+COUNTIF($D$18:D3133,D3133)-1,"")</f>
        <v/>
      </c>
    </row>
    <row r="3134" spans="5:5" ht="14.25" customHeight="1" x14ac:dyDescent="0.2">
      <c r="E3134" s="117" t="str">
        <f>IFERROR(_xlfn.RANK.EQ(D3134,$D$18:$D$10002,0)+COUNTIF($D$18:D3134,D3134)-1,"")</f>
        <v/>
      </c>
    </row>
    <row r="3135" spans="5:5" ht="14.25" customHeight="1" x14ac:dyDescent="0.2">
      <c r="E3135" s="117" t="str">
        <f>IFERROR(_xlfn.RANK.EQ(D3135,$D$18:$D$10002,0)+COUNTIF($D$18:D3135,D3135)-1,"")</f>
        <v/>
      </c>
    </row>
    <row r="3136" spans="5:5" ht="14.25" customHeight="1" x14ac:dyDescent="0.2">
      <c r="E3136" s="117" t="str">
        <f>IFERROR(_xlfn.RANK.EQ(D3136,$D$18:$D$10002,0)+COUNTIF($D$18:D3136,D3136)-1,"")</f>
        <v/>
      </c>
    </row>
    <row r="3137" spans="5:5" ht="14.25" customHeight="1" x14ac:dyDescent="0.2">
      <c r="E3137" s="117" t="str">
        <f>IFERROR(_xlfn.RANK.EQ(D3137,$D$18:$D$10002,0)+COUNTIF($D$18:D3137,D3137)-1,"")</f>
        <v/>
      </c>
    </row>
    <row r="3138" spans="5:5" ht="14.25" customHeight="1" x14ac:dyDescent="0.2">
      <c r="E3138" s="117" t="str">
        <f>IFERROR(_xlfn.RANK.EQ(D3138,$D$18:$D$10002,0)+COUNTIF($D$18:D3138,D3138)-1,"")</f>
        <v/>
      </c>
    </row>
    <row r="3139" spans="5:5" ht="14.25" customHeight="1" x14ac:dyDescent="0.2">
      <c r="E3139" s="117" t="str">
        <f>IFERROR(_xlfn.RANK.EQ(D3139,$D$18:$D$10002,0)+COUNTIF($D$18:D3139,D3139)-1,"")</f>
        <v/>
      </c>
    </row>
    <row r="3140" spans="5:5" ht="14.25" customHeight="1" x14ac:dyDescent="0.2">
      <c r="E3140" s="117" t="str">
        <f>IFERROR(_xlfn.RANK.EQ(D3140,$D$18:$D$10002,0)+COUNTIF($D$18:D3140,D3140)-1,"")</f>
        <v/>
      </c>
    </row>
    <row r="3141" spans="5:5" ht="14.25" customHeight="1" x14ac:dyDescent="0.2">
      <c r="E3141" s="117" t="str">
        <f>IFERROR(_xlfn.RANK.EQ(D3141,$D$18:$D$10002,0)+COUNTIF($D$18:D3141,D3141)-1,"")</f>
        <v/>
      </c>
    </row>
    <row r="3142" spans="5:5" ht="14.25" customHeight="1" x14ac:dyDescent="0.2">
      <c r="E3142" s="117" t="str">
        <f>IFERROR(_xlfn.RANK.EQ(D3142,$D$18:$D$10002,0)+COUNTIF($D$18:D3142,D3142)-1,"")</f>
        <v/>
      </c>
    </row>
    <row r="3143" spans="5:5" ht="14.25" customHeight="1" x14ac:dyDescent="0.2">
      <c r="E3143" s="117" t="str">
        <f>IFERROR(_xlfn.RANK.EQ(D3143,$D$18:$D$10002,0)+COUNTIF($D$18:D3143,D3143)-1,"")</f>
        <v/>
      </c>
    </row>
    <row r="3144" spans="5:5" ht="14.25" customHeight="1" x14ac:dyDescent="0.2">
      <c r="E3144" s="117" t="str">
        <f>IFERROR(_xlfn.RANK.EQ(D3144,$D$18:$D$10002,0)+COUNTIF($D$18:D3144,D3144)-1,"")</f>
        <v/>
      </c>
    </row>
    <row r="3145" spans="5:5" ht="14.25" customHeight="1" x14ac:dyDescent="0.2">
      <c r="E3145" s="117" t="str">
        <f>IFERROR(_xlfn.RANK.EQ(D3145,$D$18:$D$10002,0)+COUNTIF($D$18:D3145,D3145)-1,"")</f>
        <v/>
      </c>
    </row>
    <row r="3146" spans="5:5" ht="14.25" customHeight="1" x14ac:dyDescent="0.2">
      <c r="E3146" s="117" t="str">
        <f>IFERROR(_xlfn.RANK.EQ(D3146,$D$18:$D$10002,0)+COUNTIF($D$18:D3146,D3146)-1,"")</f>
        <v/>
      </c>
    </row>
    <row r="3147" spans="5:5" ht="14.25" customHeight="1" x14ac:dyDescent="0.2">
      <c r="E3147" s="117" t="str">
        <f>IFERROR(_xlfn.RANK.EQ(D3147,$D$18:$D$10002,0)+COUNTIF($D$18:D3147,D3147)-1,"")</f>
        <v/>
      </c>
    </row>
    <row r="3148" spans="5:5" ht="14.25" customHeight="1" x14ac:dyDescent="0.2">
      <c r="E3148" s="117" t="str">
        <f>IFERROR(_xlfn.RANK.EQ(D3148,$D$18:$D$10002,0)+COUNTIF($D$18:D3148,D3148)-1,"")</f>
        <v/>
      </c>
    </row>
    <row r="3149" spans="5:5" ht="14.25" customHeight="1" x14ac:dyDescent="0.2">
      <c r="E3149" s="117" t="str">
        <f>IFERROR(_xlfn.RANK.EQ(D3149,$D$18:$D$10002,0)+COUNTIF($D$18:D3149,D3149)-1,"")</f>
        <v/>
      </c>
    </row>
    <row r="3150" spans="5:5" ht="14.25" customHeight="1" x14ac:dyDescent="0.2">
      <c r="E3150" s="117" t="str">
        <f>IFERROR(_xlfn.RANK.EQ(D3150,$D$18:$D$10002,0)+COUNTIF($D$18:D3150,D3150)-1,"")</f>
        <v/>
      </c>
    </row>
    <row r="3151" spans="5:5" ht="14.25" customHeight="1" x14ac:dyDescent="0.2">
      <c r="E3151" s="117" t="str">
        <f>IFERROR(_xlfn.RANK.EQ(D3151,$D$18:$D$10002,0)+COUNTIF($D$18:D3151,D3151)-1,"")</f>
        <v/>
      </c>
    </row>
    <row r="3152" spans="5:5" ht="14.25" customHeight="1" x14ac:dyDescent="0.2">
      <c r="E3152" s="117" t="str">
        <f>IFERROR(_xlfn.RANK.EQ(D3152,$D$18:$D$10002,0)+COUNTIF($D$18:D3152,D3152)-1,"")</f>
        <v/>
      </c>
    </row>
    <row r="3153" spans="5:5" ht="14.25" customHeight="1" x14ac:dyDescent="0.2">
      <c r="E3153" s="117" t="str">
        <f>IFERROR(_xlfn.RANK.EQ(D3153,$D$18:$D$10002,0)+COUNTIF($D$18:D3153,D3153)-1,"")</f>
        <v/>
      </c>
    </row>
    <row r="3154" spans="5:5" ht="14.25" customHeight="1" x14ac:dyDescent="0.2">
      <c r="E3154" s="117" t="str">
        <f>IFERROR(_xlfn.RANK.EQ(D3154,$D$18:$D$10002,0)+COUNTIF($D$18:D3154,D3154)-1,"")</f>
        <v/>
      </c>
    </row>
    <row r="3155" spans="5:5" ht="14.25" customHeight="1" x14ac:dyDescent="0.2">
      <c r="E3155" s="117" t="str">
        <f>IFERROR(_xlfn.RANK.EQ(D3155,$D$18:$D$10002,0)+COUNTIF($D$18:D3155,D3155)-1,"")</f>
        <v/>
      </c>
    </row>
    <row r="3156" spans="5:5" ht="14.25" customHeight="1" x14ac:dyDescent="0.2">
      <c r="E3156" s="117" t="str">
        <f>IFERROR(_xlfn.RANK.EQ(D3156,$D$18:$D$10002,0)+COUNTIF($D$18:D3156,D3156)-1,"")</f>
        <v/>
      </c>
    </row>
    <row r="3157" spans="5:5" ht="14.25" customHeight="1" x14ac:dyDescent="0.2">
      <c r="E3157" s="117" t="str">
        <f>IFERROR(_xlfn.RANK.EQ(D3157,$D$18:$D$10002,0)+COUNTIF($D$18:D3157,D3157)-1,"")</f>
        <v/>
      </c>
    </row>
    <row r="3158" spans="5:5" ht="14.25" customHeight="1" x14ac:dyDescent="0.2">
      <c r="E3158" s="117" t="str">
        <f>IFERROR(_xlfn.RANK.EQ(D3158,$D$18:$D$10002,0)+COUNTIF($D$18:D3158,D3158)-1,"")</f>
        <v/>
      </c>
    </row>
    <row r="3159" spans="5:5" ht="14.25" customHeight="1" x14ac:dyDescent="0.2">
      <c r="E3159" s="117" t="str">
        <f>IFERROR(_xlfn.RANK.EQ(D3159,$D$18:$D$10002,0)+COUNTIF($D$18:D3159,D3159)-1,"")</f>
        <v/>
      </c>
    </row>
    <row r="3160" spans="5:5" ht="14.25" customHeight="1" x14ac:dyDescent="0.2">
      <c r="E3160" s="117" t="str">
        <f>IFERROR(_xlfn.RANK.EQ(D3160,$D$18:$D$10002,0)+COUNTIF($D$18:D3160,D3160)-1,"")</f>
        <v/>
      </c>
    </row>
    <row r="3161" spans="5:5" ht="14.25" customHeight="1" x14ac:dyDescent="0.2">
      <c r="E3161" s="117" t="str">
        <f>IFERROR(_xlfn.RANK.EQ(D3161,$D$18:$D$10002,0)+COUNTIF($D$18:D3161,D3161)-1,"")</f>
        <v/>
      </c>
    </row>
    <row r="3162" spans="5:5" ht="14.25" customHeight="1" x14ac:dyDescent="0.2">
      <c r="E3162" s="117" t="str">
        <f>IFERROR(_xlfn.RANK.EQ(D3162,$D$18:$D$10002,0)+COUNTIF($D$18:D3162,D3162)-1,"")</f>
        <v/>
      </c>
    </row>
    <row r="3163" spans="5:5" ht="14.25" customHeight="1" x14ac:dyDescent="0.2">
      <c r="E3163" s="117" t="str">
        <f>IFERROR(_xlfn.RANK.EQ(D3163,$D$18:$D$10002,0)+COUNTIF($D$18:D3163,D3163)-1,"")</f>
        <v/>
      </c>
    </row>
    <row r="3164" spans="5:5" ht="14.25" customHeight="1" x14ac:dyDescent="0.2">
      <c r="E3164" s="117" t="str">
        <f>IFERROR(_xlfn.RANK.EQ(D3164,$D$18:$D$10002,0)+COUNTIF($D$18:D3164,D3164)-1,"")</f>
        <v/>
      </c>
    </row>
    <row r="3165" spans="5:5" ht="14.25" customHeight="1" x14ac:dyDescent="0.2">
      <c r="E3165" s="117" t="str">
        <f>IFERROR(_xlfn.RANK.EQ(D3165,$D$18:$D$10002,0)+COUNTIF($D$18:D3165,D3165)-1,"")</f>
        <v/>
      </c>
    </row>
    <row r="3166" spans="5:5" ht="14.25" customHeight="1" x14ac:dyDescent="0.2">
      <c r="E3166" s="117" t="str">
        <f>IFERROR(_xlfn.RANK.EQ(D3166,$D$18:$D$10002,0)+COUNTIF($D$18:D3166,D3166)-1,"")</f>
        <v/>
      </c>
    </row>
    <row r="3167" spans="5:5" ht="14.25" customHeight="1" x14ac:dyDescent="0.2">
      <c r="E3167" s="117" t="str">
        <f>IFERROR(_xlfn.RANK.EQ(D3167,$D$18:$D$10002,0)+COUNTIF($D$18:D3167,D3167)-1,"")</f>
        <v/>
      </c>
    </row>
    <row r="3168" spans="5:5" ht="14.25" customHeight="1" x14ac:dyDescent="0.2">
      <c r="E3168" s="117" t="str">
        <f>IFERROR(_xlfn.RANK.EQ(D3168,$D$18:$D$10002,0)+COUNTIF($D$18:D3168,D3168)-1,"")</f>
        <v/>
      </c>
    </row>
    <row r="3169" spans="5:5" ht="14.25" customHeight="1" x14ac:dyDescent="0.2">
      <c r="E3169" s="117" t="str">
        <f>IFERROR(_xlfn.RANK.EQ(D3169,$D$18:$D$10002,0)+COUNTIF($D$18:D3169,D3169)-1,"")</f>
        <v/>
      </c>
    </row>
    <row r="3170" spans="5:5" ht="14.25" customHeight="1" x14ac:dyDescent="0.2">
      <c r="E3170" s="117" t="str">
        <f>IFERROR(_xlfn.RANK.EQ(D3170,$D$18:$D$10002,0)+COUNTIF($D$18:D3170,D3170)-1,"")</f>
        <v/>
      </c>
    </row>
    <row r="3171" spans="5:5" ht="14.25" customHeight="1" x14ac:dyDescent="0.2">
      <c r="E3171" s="117" t="str">
        <f>IFERROR(_xlfn.RANK.EQ(D3171,$D$18:$D$10002,0)+COUNTIF($D$18:D3171,D3171)-1,"")</f>
        <v/>
      </c>
    </row>
    <row r="3172" spans="5:5" ht="14.25" customHeight="1" x14ac:dyDescent="0.2">
      <c r="E3172" s="117" t="str">
        <f>IFERROR(_xlfn.RANK.EQ(D3172,$D$18:$D$10002,0)+COUNTIF($D$18:D3172,D3172)-1,"")</f>
        <v/>
      </c>
    </row>
    <row r="3173" spans="5:5" ht="14.25" customHeight="1" x14ac:dyDescent="0.2">
      <c r="E3173" s="117" t="str">
        <f>IFERROR(_xlfn.RANK.EQ(D3173,$D$18:$D$10002,0)+COUNTIF($D$18:D3173,D3173)-1,"")</f>
        <v/>
      </c>
    </row>
    <row r="3174" spans="5:5" ht="14.25" customHeight="1" x14ac:dyDescent="0.2">
      <c r="E3174" s="117" t="str">
        <f>IFERROR(_xlfn.RANK.EQ(D3174,$D$18:$D$10002,0)+COUNTIF($D$18:D3174,D3174)-1,"")</f>
        <v/>
      </c>
    </row>
    <row r="3175" spans="5:5" ht="14.25" customHeight="1" x14ac:dyDescent="0.2">
      <c r="E3175" s="117" t="str">
        <f>IFERROR(_xlfn.RANK.EQ(D3175,$D$18:$D$10002,0)+COUNTIF($D$18:D3175,D3175)-1,"")</f>
        <v/>
      </c>
    </row>
    <row r="3176" spans="5:5" ht="14.25" customHeight="1" x14ac:dyDescent="0.2">
      <c r="E3176" s="117" t="str">
        <f>IFERROR(_xlfn.RANK.EQ(D3176,$D$18:$D$10002,0)+COUNTIF($D$18:D3176,D3176)-1,"")</f>
        <v/>
      </c>
    </row>
    <row r="3177" spans="5:5" ht="14.25" customHeight="1" x14ac:dyDescent="0.2">
      <c r="E3177" s="117" t="str">
        <f>IFERROR(_xlfn.RANK.EQ(D3177,$D$18:$D$10002,0)+COUNTIF($D$18:D3177,D3177)-1,"")</f>
        <v/>
      </c>
    </row>
    <row r="3178" spans="5:5" ht="14.25" customHeight="1" x14ac:dyDescent="0.2">
      <c r="E3178" s="117" t="str">
        <f>IFERROR(_xlfn.RANK.EQ(D3178,$D$18:$D$10002,0)+COUNTIF($D$18:D3178,D3178)-1,"")</f>
        <v/>
      </c>
    </row>
    <row r="3179" spans="5:5" ht="14.25" customHeight="1" x14ac:dyDescent="0.2">
      <c r="E3179" s="117" t="str">
        <f>IFERROR(_xlfn.RANK.EQ(D3179,$D$18:$D$10002,0)+COUNTIF($D$18:D3179,D3179)-1,"")</f>
        <v/>
      </c>
    </row>
    <row r="3180" spans="5:5" ht="14.25" customHeight="1" x14ac:dyDescent="0.2">
      <c r="E3180" s="117" t="str">
        <f>IFERROR(_xlfn.RANK.EQ(D3180,$D$18:$D$10002,0)+COUNTIF($D$18:D3180,D3180)-1,"")</f>
        <v/>
      </c>
    </row>
    <row r="3181" spans="5:5" ht="14.25" customHeight="1" x14ac:dyDescent="0.2">
      <c r="E3181" s="117" t="str">
        <f>IFERROR(_xlfn.RANK.EQ(D3181,$D$18:$D$10002,0)+COUNTIF($D$18:D3181,D3181)-1,"")</f>
        <v/>
      </c>
    </row>
    <row r="3182" spans="5:5" ht="14.25" customHeight="1" x14ac:dyDescent="0.2">
      <c r="E3182" s="117" t="str">
        <f>IFERROR(_xlfn.RANK.EQ(D3182,$D$18:$D$10002,0)+COUNTIF($D$18:D3182,D3182)-1,"")</f>
        <v/>
      </c>
    </row>
    <row r="3183" spans="5:5" ht="14.25" customHeight="1" x14ac:dyDescent="0.2">
      <c r="E3183" s="117" t="str">
        <f>IFERROR(_xlfn.RANK.EQ(D3183,$D$18:$D$10002,0)+COUNTIF($D$18:D3183,D3183)-1,"")</f>
        <v/>
      </c>
    </row>
    <row r="3184" spans="5:5" ht="14.25" customHeight="1" x14ac:dyDescent="0.2">
      <c r="E3184" s="117" t="str">
        <f>IFERROR(_xlfn.RANK.EQ(D3184,$D$18:$D$10002,0)+COUNTIF($D$18:D3184,D3184)-1,"")</f>
        <v/>
      </c>
    </row>
    <row r="3185" spans="5:5" ht="14.25" customHeight="1" x14ac:dyDescent="0.2">
      <c r="E3185" s="117" t="str">
        <f>IFERROR(_xlfn.RANK.EQ(D3185,$D$18:$D$10002,0)+COUNTIF($D$18:D3185,D3185)-1,"")</f>
        <v/>
      </c>
    </row>
    <row r="3186" spans="5:5" ht="14.25" customHeight="1" x14ac:dyDescent="0.2">
      <c r="E3186" s="117" t="str">
        <f>IFERROR(_xlfn.RANK.EQ(D3186,$D$18:$D$10002,0)+COUNTIF($D$18:D3186,D3186)-1,"")</f>
        <v/>
      </c>
    </row>
    <row r="3187" spans="5:5" ht="14.25" customHeight="1" x14ac:dyDescent="0.2">
      <c r="E3187" s="117" t="str">
        <f>IFERROR(_xlfn.RANK.EQ(D3187,$D$18:$D$10002,0)+COUNTIF($D$18:D3187,D3187)-1,"")</f>
        <v/>
      </c>
    </row>
    <row r="3188" spans="5:5" ht="14.25" customHeight="1" x14ac:dyDescent="0.2">
      <c r="E3188" s="117" t="str">
        <f>IFERROR(_xlfn.RANK.EQ(D3188,$D$18:$D$10002,0)+COUNTIF($D$18:D3188,D3188)-1,"")</f>
        <v/>
      </c>
    </row>
    <row r="3189" spans="5:5" ht="14.25" customHeight="1" x14ac:dyDescent="0.2">
      <c r="E3189" s="117" t="str">
        <f>IFERROR(_xlfn.RANK.EQ(D3189,$D$18:$D$10002,0)+COUNTIF($D$18:D3189,D3189)-1,"")</f>
        <v/>
      </c>
    </row>
    <row r="3190" spans="5:5" ht="14.25" customHeight="1" x14ac:dyDescent="0.2">
      <c r="E3190" s="117" t="str">
        <f>IFERROR(_xlfn.RANK.EQ(D3190,$D$18:$D$10002,0)+COUNTIF($D$18:D3190,D3190)-1,"")</f>
        <v/>
      </c>
    </row>
    <row r="3191" spans="5:5" ht="14.25" customHeight="1" x14ac:dyDescent="0.2">
      <c r="E3191" s="117" t="str">
        <f>IFERROR(_xlfn.RANK.EQ(D3191,$D$18:$D$10002,0)+COUNTIF($D$18:D3191,D3191)-1,"")</f>
        <v/>
      </c>
    </row>
    <row r="3192" spans="5:5" ht="14.25" customHeight="1" x14ac:dyDescent="0.2">
      <c r="E3192" s="117" t="str">
        <f>IFERROR(_xlfn.RANK.EQ(D3192,$D$18:$D$10002,0)+COUNTIF($D$18:D3192,D3192)-1,"")</f>
        <v/>
      </c>
    </row>
    <row r="3193" spans="5:5" ht="14.25" customHeight="1" x14ac:dyDescent="0.2">
      <c r="E3193" s="117" t="str">
        <f>IFERROR(_xlfn.RANK.EQ(D3193,$D$18:$D$10002,0)+COUNTIF($D$18:D3193,D3193)-1,"")</f>
        <v/>
      </c>
    </row>
    <row r="3194" spans="5:5" ht="14.25" customHeight="1" x14ac:dyDescent="0.2">
      <c r="E3194" s="117" t="str">
        <f>IFERROR(_xlfn.RANK.EQ(D3194,$D$18:$D$10002,0)+COUNTIF($D$18:D3194,D3194)-1,"")</f>
        <v/>
      </c>
    </row>
    <row r="3195" spans="5:5" ht="14.25" customHeight="1" x14ac:dyDescent="0.2">
      <c r="E3195" s="117" t="str">
        <f>IFERROR(_xlfn.RANK.EQ(D3195,$D$18:$D$10002,0)+COUNTIF($D$18:D3195,D3195)-1,"")</f>
        <v/>
      </c>
    </row>
    <row r="3196" spans="5:5" ht="14.25" customHeight="1" x14ac:dyDescent="0.2">
      <c r="E3196" s="117" t="str">
        <f>IFERROR(_xlfn.RANK.EQ(D3196,$D$18:$D$10002,0)+COUNTIF($D$18:D3196,D3196)-1,"")</f>
        <v/>
      </c>
    </row>
    <row r="3197" spans="5:5" ht="14.25" customHeight="1" x14ac:dyDescent="0.2">
      <c r="E3197" s="117" t="str">
        <f>IFERROR(_xlfn.RANK.EQ(D3197,$D$18:$D$10002,0)+COUNTIF($D$18:D3197,D3197)-1,"")</f>
        <v/>
      </c>
    </row>
    <row r="3198" spans="5:5" ht="14.25" customHeight="1" x14ac:dyDescent="0.2">
      <c r="E3198" s="117" t="str">
        <f>IFERROR(_xlfn.RANK.EQ(D3198,$D$18:$D$10002,0)+COUNTIF($D$18:D3198,D3198)-1,"")</f>
        <v/>
      </c>
    </row>
    <row r="3199" spans="5:5" ht="14.25" customHeight="1" x14ac:dyDescent="0.2">
      <c r="E3199" s="117" t="str">
        <f>IFERROR(_xlfn.RANK.EQ(D3199,$D$18:$D$10002,0)+COUNTIF($D$18:D3199,D3199)-1,"")</f>
        <v/>
      </c>
    </row>
    <row r="3200" spans="5:5" ht="14.25" customHeight="1" x14ac:dyDescent="0.2">
      <c r="E3200" s="117" t="str">
        <f>IFERROR(_xlfn.RANK.EQ(D3200,$D$18:$D$10002,0)+COUNTIF($D$18:D3200,D3200)-1,"")</f>
        <v/>
      </c>
    </row>
    <row r="3201" spans="5:5" ht="14.25" customHeight="1" x14ac:dyDescent="0.2">
      <c r="E3201" s="117" t="str">
        <f>IFERROR(_xlfn.RANK.EQ(D3201,$D$18:$D$10002,0)+COUNTIF($D$18:D3201,D3201)-1,"")</f>
        <v/>
      </c>
    </row>
    <row r="3202" spans="5:5" ht="14.25" customHeight="1" x14ac:dyDescent="0.2">
      <c r="E3202" s="117" t="str">
        <f>IFERROR(_xlfn.RANK.EQ(D3202,$D$18:$D$10002,0)+COUNTIF($D$18:D3202,D3202)-1,"")</f>
        <v/>
      </c>
    </row>
    <row r="3203" spans="5:5" ht="14.25" customHeight="1" x14ac:dyDescent="0.2">
      <c r="E3203" s="117" t="str">
        <f>IFERROR(_xlfn.RANK.EQ(D3203,$D$18:$D$10002,0)+COUNTIF($D$18:D3203,D3203)-1,"")</f>
        <v/>
      </c>
    </row>
    <row r="3204" spans="5:5" ht="14.25" customHeight="1" x14ac:dyDescent="0.2">
      <c r="E3204" s="117" t="str">
        <f>IFERROR(_xlfn.RANK.EQ(D3204,$D$18:$D$10002,0)+COUNTIF($D$18:D3204,D3204)-1,"")</f>
        <v/>
      </c>
    </row>
    <row r="3205" spans="5:5" ht="14.25" customHeight="1" x14ac:dyDescent="0.2">
      <c r="E3205" s="117" t="str">
        <f>IFERROR(_xlfn.RANK.EQ(D3205,$D$18:$D$10002,0)+COUNTIF($D$18:D3205,D3205)-1,"")</f>
        <v/>
      </c>
    </row>
    <row r="3206" spans="5:5" ht="14.25" customHeight="1" x14ac:dyDescent="0.2">
      <c r="E3206" s="117" t="str">
        <f>IFERROR(_xlfn.RANK.EQ(D3206,$D$18:$D$10002,0)+COUNTIF($D$18:D3206,D3206)-1,"")</f>
        <v/>
      </c>
    </row>
    <row r="3207" spans="5:5" ht="14.25" customHeight="1" x14ac:dyDescent="0.2">
      <c r="E3207" s="117" t="str">
        <f>IFERROR(_xlfn.RANK.EQ(D3207,$D$18:$D$10002,0)+COUNTIF($D$18:D3207,D3207)-1,"")</f>
        <v/>
      </c>
    </row>
    <row r="3208" spans="5:5" ht="14.25" customHeight="1" x14ac:dyDescent="0.2">
      <c r="E3208" s="117" t="str">
        <f>IFERROR(_xlfn.RANK.EQ(D3208,$D$18:$D$10002,0)+COUNTIF($D$18:D3208,D3208)-1,"")</f>
        <v/>
      </c>
    </row>
    <row r="3209" spans="5:5" ht="14.25" customHeight="1" x14ac:dyDescent="0.2">
      <c r="E3209" s="117" t="str">
        <f>IFERROR(_xlfn.RANK.EQ(D3209,$D$18:$D$10002,0)+COUNTIF($D$18:D3209,D3209)-1,"")</f>
        <v/>
      </c>
    </row>
    <row r="3210" spans="5:5" ht="14.25" customHeight="1" x14ac:dyDescent="0.2">
      <c r="E3210" s="117" t="str">
        <f>IFERROR(_xlfn.RANK.EQ(D3210,$D$18:$D$10002,0)+COUNTIF($D$18:D3210,D3210)-1,"")</f>
        <v/>
      </c>
    </row>
    <row r="3211" spans="5:5" ht="14.25" customHeight="1" x14ac:dyDescent="0.2">
      <c r="E3211" s="117" t="str">
        <f>IFERROR(_xlfn.RANK.EQ(D3211,$D$18:$D$10002,0)+COUNTIF($D$18:D3211,D3211)-1,"")</f>
        <v/>
      </c>
    </row>
    <row r="3212" spans="5:5" ht="14.25" customHeight="1" x14ac:dyDescent="0.2">
      <c r="E3212" s="117" t="str">
        <f>IFERROR(_xlfn.RANK.EQ(D3212,$D$18:$D$10002,0)+COUNTIF($D$18:D3212,D3212)-1,"")</f>
        <v/>
      </c>
    </row>
    <row r="3213" spans="5:5" ht="14.25" customHeight="1" x14ac:dyDescent="0.2">
      <c r="E3213" s="117" t="str">
        <f>IFERROR(_xlfn.RANK.EQ(D3213,$D$18:$D$10002,0)+COUNTIF($D$18:D3213,D3213)-1,"")</f>
        <v/>
      </c>
    </row>
    <row r="3214" spans="5:5" ht="14.25" customHeight="1" x14ac:dyDescent="0.2">
      <c r="E3214" s="117" t="str">
        <f>IFERROR(_xlfn.RANK.EQ(D3214,$D$18:$D$10002,0)+COUNTIF($D$18:D3214,D3214)-1,"")</f>
        <v/>
      </c>
    </row>
    <row r="3215" spans="5:5" ht="14.25" customHeight="1" x14ac:dyDescent="0.2">
      <c r="E3215" s="117" t="str">
        <f>IFERROR(_xlfn.RANK.EQ(D3215,$D$18:$D$10002,0)+COUNTIF($D$18:D3215,D3215)-1,"")</f>
        <v/>
      </c>
    </row>
    <row r="3216" spans="5:5" ht="14.25" customHeight="1" x14ac:dyDescent="0.2">
      <c r="E3216" s="117" t="str">
        <f>IFERROR(_xlfn.RANK.EQ(D3216,$D$18:$D$10002,0)+COUNTIF($D$18:D3216,D3216)-1,"")</f>
        <v/>
      </c>
    </row>
    <row r="3217" spans="5:5" ht="14.25" customHeight="1" x14ac:dyDescent="0.2">
      <c r="E3217" s="117" t="str">
        <f>IFERROR(_xlfn.RANK.EQ(D3217,$D$18:$D$10002,0)+COUNTIF($D$18:D3217,D3217)-1,"")</f>
        <v/>
      </c>
    </row>
    <row r="3218" spans="5:5" ht="14.25" customHeight="1" x14ac:dyDescent="0.2">
      <c r="E3218" s="117" t="str">
        <f>IFERROR(_xlfn.RANK.EQ(D3218,$D$18:$D$10002,0)+COUNTIF($D$18:D3218,D3218)-1,"")</f>
        <v/>
      </c>
    </row>
    <row r="3219" spans="5:5" ht="14.25" customHeight="1" x14ac:dyDescent="0.2">
      <c r="E3219" s="117" t="str">
        <f>IFERROR(_xlfn.RANK.EQ(D3219,$D$18:$D$10002,0)+COUNTIF($D$18:D3219,D3219)-1,"")</f>
        <v/>
      </c>
    </row>
    <row r="3220" spans="5:5" ht="14.25" customHeight="1" x14ac:dyDescent="0.2">
      <c r="E3220" s="117" t="str">
        <f>IFERROR(_xlfn.RANK.EQ(D3220,$D$18:$D$10002,0)+COUNTIF($D$18:D3220,D3220)-1,"")</f>
        <v/>
      </c>
    </row>
    <row r="3221" spans="5:5" ht="14.25" customHeight="1" x14ac:dyDescent="0.2">
      <c r="E3221" s="117" t="str">
        <f>IFERROR(_xlfn.RANK.EQ(D3221,$D$18:$D$10002,0)+COUNTIF($D$18:D3221,D3221)-1,"")</f>
        <v/>
      </c>
    </row>
    <row r="3222" spans="5:5" ht="14.25" customHeight="1" x14ac:dyDescent="0.2">
      <c r="E3222" s="117" t="str">
        <f>IFERROR(_xlfn.RANK.EQ(D3222,$D$18:$D$10002,0)+COUNTIF($D$18:D3222,D3222)-1,"")</f>
        <v/>
      </c>
    </row>
    <row r="3223" spans="5:5" ht="14.25" customHeight="1" x14ac:dyDescent="0.2">
      <c r="E3223" s="117" t="str">
        <f>IFERROR(_xlfn.RANK.EQ(D3223,$D$18:$D$10002,0)+COUNTIF($D$18:D3223,D3223)-1,"")</f>
        <v/>
      </c>
    </row>
    <row r="3224" spans="5:5" ht="14.25" customHeight="1" x14ac:dyDescent="0.2">
      <c r="E3224" s="117" t="str">
        <f>IFERROR(_xlfn.RANK.EQ(D3224,$D$18:$D$10002,0)+COUNTIF($D$18:D3224,D3224)-1,"")</f>
        <v/>
      </c>
    </row>
    <row r="3225" spans="5:5" ht="14.25" customHeight="1" x14ac:dyDescent="0.2">
      <c r="E3225" s="117" t="str">
        <f>IFERROR(_xlfn.RANK.EQ(D3225,$D$18:$D$10002,0)+COUNTIF($D$18:D3225,D3225)-1,"")</f>
        <v/>
      </c>
    </row>
    <row r="3226" spans="5:5" ht="14.25" customHeight="1" x14ac:dyDescent="0.2">
      <c r="E3226" s="117" t="str">
        <f>IFERROR(_xlfn.RANK.EQ(D3226,$D$18:$D$10002,0)+COUNTIF($D$18:D3226,D3226)-1,"")</f>
        <v/>
      </c>
    </row>
    <row r="3227" spans="5:5" ht="14.25" customHeight="1" x14ac:dyDescent="0.2">
      <c r="E3227" s="117" t="str">
        <f>IFERROR(_xlfn.RANK.EQ(D3227,$D$18:$D$10002,0)+COUNTIF($D$18:D3227,D3227)-1,"")</f>
        <v/>
      </c>
    </row>
    <row r="3228" spans="5:5" ht="14.25" customHeight="1" x14ac:dyDescent="0.2">
      <c r="E3228" s="117" t="str">
        <f>IFERROR(_xlfn.RANK.EQ(D3228,$D$18:$D$10002,0)+COUNTIF($D$18:D3228,D3228)-1,"")</f>
        <v/>
      </c>
    </row>
    <row r="3229" spans="5:5" ht="14.25" customHeight="1" x14ac:dyDescent="0.2">
      <c r="E3229" s="117" t="str">
        <f>IFERROR(_xlfn.RANK.EQ(D3229,$D$18:$D$10002,0)+COUNTIF($D$18:D3229,D3229)-1,"")</f>
        <v/>
      </c>
    </row>
    <row r="3230" spans="5:5" ht="14.25" customHeight="1" x14ac:dyDescent="0.2">
      <c r="E3230" s="117" t="str">
        <f>IFERROR(_xlfn.RANK.EQ(D3230,$D$18:$D$10002,0)+COUNTIF($D$18:D3230,D3230)-1,"")</f>
        <v/>
      </c>
    </row>
    <row r="3231" spans="5:5" ht="14.25" customHeight="1" x14ac:dyDescent="0.2">
      <c r="E3231" s="117" t="str">
        <f>IFERROR(_xlfn.RANK.EQ(D3231,$D$18:$D$10002,0)+COUNTIF($D$18:D3231,D3231)-1,"")</f>
        <v/>
      </c>
    </row>
    <row r="3232" spans="5:5" ht="14.25" customHeight="1" x14ac:dyDescent="0.2">
      <c r="E3232" s="117" t="str">
        <f>IFERROR(_xlfn.RANK.EQ(D3232,$D$18:$D$10002,0)+COUNTIF($D$18:D3232,D3232)-1,"")</f>
        <v/>
      </c>
    </row>
    <row r="3233" spans="5:5" ht="14.25" customHeight="1" x14ac:dyDescent="0.2">
      <c r="E3233" s="117" t="str">
        <f>IFERROR(_xlfn.RANK.EQ(D3233,$D$18:$D$10002,0)+COUNTIF($D$18:D3233,D3233)-1,"")</f>
        <v/>
      </c>
    </row>
    <row r="3234" spans="5:5" ht="14.25" customHeight="1" x14ac:dyDescent="0.2">
      <c r="E3234" s="117" t="str">
        <f>IFERROR(_xlfn.RANK.EQ(D3234,$D$18:$D$10002,0)+COUNTIF($D$18:D3234,D3234)-1,"")</f>
        <v/>
      </c>
    </row>
    <row r="3235" spans="5:5" ht="14.25" customHeight="1" x14ac:dyDescent="0.2">
      <c r="E3235" s="117" t="str">
        <f>IFERROR(_xlfn.RANK.EQ(D3235,$D$18:$D$10002,0)+COUNTIF($D$18:D3235,D3235)-1,"")</f>
        <v/>
      </c>
    </row>
    <row r="3236" spans="5:5" ht="14.25" customHeight="1" x14ac:dyDescent="0.2">
      <c r="E3236" s="117" t="str">
        <f>IFERROR(_xlfn.RANK.EQ(D3236,$D$18:$D$10002,0)+COUNTIF($D$18:D3236,D3236)-1,"")</f>
        <v/>
      </c>
    </row>
    <row r="3237" spans="5:5" ht="14.25" customHeight="1" x14ac:dyDescent="0.2">
      <c r="E3237" s="117" t="str">
        <f>IFERROR(_xlfn.RANK.EQ(D3237,$D$18:$D$10002,0)+COUNTIF($D$18:D3237,D3237)-1,"")</f>
        <v/>
      </c>
    </row>
    <row r="3238" spans="5:5" ht="14.25" customHeight="1" x14ac:dyDescent="0.2">
      <c r="E3238" s="117" t="str">
        <f>IFERROR(_xlfn.RANK.EQ(D3238,$D$18:$D$10002,0)+COUNTIF($D$18:D3238,D3238)-1,"")</f>
        <v/>
      </c>
    </row>
    <row r="3239" spans="5:5" ht="14.25" customHeight="1" x14ac:dyDescent="0.2">
      <c r="E3239" s="117" t="str">
        <f>IFERROR(_xlfn.RANK.EQ(D3239,$D$18:$D$10002,0)+COUNTIF($D$18:D3239,D3239)-1,"")</f>
        <v/>
      </c>
    </row>
    <row r="3240" spans="5:5" ht="14.25" customHeight="1" x14ac:dyDescent="0.2">
      <c r="E3240" s="117" t="str">
        <f>IFERROR(_xlfn.RANK.EQ(D3240,$D$18:$D$10002,0)+COUNTIF($D$18:D3240,D3240)-1,"")</f>
        <v/>
      </c>
    </row>
    <row r="3241" spans="5:5" ht="14.25" customHeight="1" x14ac:dyDescent="0.2">
      <c r="E3241" s="117" t="str">
        <f>IFERROR(_xlfn.RANK.EQ(D3241,$D$18:$D$10002,0)+COUNTIF($D$18:D3241,D3241)-1,"")</f>
        <v/>
      </c>
    </row>
    <row r="3242" spans="5:5" ht="14.25" customHeight="1" x14ac:dyDescent="0.2">
      <c r="E3242" s="117" t="str">
        <f>IFERROR(_xlfn.RANK.EQ(D3242,$D$18:$D$10002,0)+COUNTIF($D$18:D3242,D3242)-1,"")</f>
        <v/>
      </c>
    </row>
    <row r="3243" spans="5:5" ht="14.25" customHeight="1" x14ac:dyDescent="0.2">
      <c r="E3243" s="117" t="str">
        <f>IFERROR(_xlfn.RANK.EQ(D3243,$D$18:$D$10002,0)+COUNTIF($D$18:D3243,D3243)-1,"")</f>
        <v/>
      </c>
    </row>
    <row r="3244" spans="5:5" ht="14.25" customHeight="1" x14ac:dyDescent="0.2">
      <c r="E3244" s="117" t="str">
        <f>IFERROR(_xlfn.RANK.EQ(D3244,$D$18:$D$10002,0)+COUNTIF($D$18:D3244,D3244)-1,"")</f>
        <v/>
      </c>
    </row>
    <row r="3245" spans="5:5" ht="14.25" customHeight="1" x14ac:dyDescent="0.2">
      <c r="E3245" s="117" t="str">
        <f>IFERROR(_xlfn.RANK.EQ(D3245,$D$18:$D$10002,0)+COUNTIF($D$18:D3245,D3245)-1,"")</f>
        <v/>
      </c>
    </row>
    <row r="3246" spans="5:5" ht="14.25" customHeight="1" x14ac:dyDescent="0.2">
      <c r="E3246" s="117" t="str">
        <f>IFERROR(_xlfn.RANK.EQ(D3246,$D$18:$D$10002,0)+COUNTIF($D$18:D3246,D3246)-1,"")</f>
        <v/>
      </c>
    </row>
    <row r="3247" spans="5:5" ht="14.25" customHeight="1" x14ac:dyDescent="0.2">
      <c r="E3247" s="117" t="str">
        <f>IFERROR(_xlfn.RANK.EQ(D3247,$D$18:$D$10002,0)+COUNTIF($D$18:D3247,D3247)-1,"")</f>
        <v/>
      </c>
    </row>
    <row r="3248" spans="5:5" ht="14.25" customHeight="1" x14ac:dyDescent="0.2">
      <c r="E3248" s="117" t="str">
        <f>IFERROR(_xlfn.RANK.EQ(D3248,$D$18:$D$10002,0)+COUNTIF($D$18:D3248,D3248)-1,"")</f>
        <v/>
      </c>
    </row>
    <row r="3249" spans="5:5" ht="14.25" customHeight="1" x14ac:dyDescent="0.2">
      <c r="E3249" s="117" t="str">
        <f>IFERROR(_xlfn.RANK.EQ(D3249,$D$18:$D$10002,0)+COUNTIF($D$18:D3249,D3249)-1,"")</f>
        <v/>
      </c>
    </row>
    <row r="3250" spans="5:5" ht="14.25" customHeight="1" x14ac:dyDescent="0.2">
      <c r="E3250" s="117" t="str">
        <f>IFERROR(_xlfn.RANK.EQ(D3250,$D$18:$D$10002,0)+COUNTIF($D$18:D3250,D3250)-1,"")</f>
        <v/>
      </c>
    </row>
    <row r="3251" spans="5:5" ht="14.25" customHeight="1" x14ac:dyDescent="0.2">
      <c r="E3251" s="117" t="str">
        <f>IFERROR(_xlfn.RANK.EQ(D3251,$D$18:$D$10002,0)+COUNTIF($D$18:D3251,D3251)-1,"")</f>
        <v/>
      </c>
    </row>
    <row r="3252" spans="5:5" ht="14.25" customHeight="1" x14ac:dyDescent="0.2">
      <c r="E3252" s="117" t="str">
        <f>IFERROR(_xlfn.RANK.EQ(D3252,$D$18:$D$10002,0)+COUNTIF($D$18:D3252,D3252)-1,"")</f>
        <v/>
      </c>
    </row>
    <row r="3253" spans="5:5" ht="14.25" customHeight="1" x14ac:dyDescent="0.2">
      <c r="E3253" s="117" t="str">
        <f>IFERROR(_xlfn.RANK.EQ(D3253,$D$18:$D$10002,0)+COUNTIF($D$18:D3253,D3253)-1,"")</f>
        <v/>
      </c>
    </row>
    <row r="3254" spans="5:5" ht="14.25" customHeight="1" x14ac:dyDescent="0.2">
      <c r="E3254" s="117" t="str">
        <f>IFERROR(_xlfn.RANK.EQ(D3254,$D$18:$D$10002,0)+COUNTIF($D$18:D3254,D3254)-1,"")</f>
        <v/>
      </c>
    </row>
    <row r="3255" spans="5:5" ht="14.25" customHeight="1" x14ac:dyDescent="0.2">
      <c r="E3255" s="117" t="str">
        <f>IFERROR(_xlfn.RANK.EQ(D3255,$D$18:$D$10002,0)+COUNTIF($D$18:D3255,D3255)-1,"")</f>
        <v/>
      </c>
    </row>
    <row r="3256" spans="5:5" ht="14.25" customHeight="1" x14ac:dyDescent="0.2">
      <c r="E3256" s="117" t="str">
        <f>IFERROR(_xlfn.RANK.EQ(D3256,$D$18:$D$10002,0)+COUNTIF($D$18:D3256,D3256)-1,"")</f>
        <v/>
      </c>
    </row>
    <row r="3257" spans="5:5" ht="14.25" customHeight="1" x14ac:dyDescent="0.2">
      <c r="E3257" s="117" t="str">
        <f>IFERROR(_xlfn.RANK.EQ(D3257,$D$18:$D$10002,0)+COUNTIF($D$18:D3257,D3257)-1,"")</f>
        <v/>
      </c>
    </row>
    <row r="3258" spans="5:5" ht="14.25" customHeight="1" x14ac:dyDescent="0.2">
      <c r="E3258" s="117" t="str">
        <f>IFERROR(_xlfn.RANK.EQ(D3258,$D$18:$D$10002,0)+COUNTIF($D$18:D3258,D3258)-1,"")</f>
        <v/>
      </c>
    </row>
    <row r="3259" spans="5:5" ht="14.25" customHeight="1" x14ac:dyDescent="0.2">
      <c r="E3259" s="117" t="str">
        <f>IFERROR(_xlfn.RANK.EQ(D3259,$D$18:$D$10002,0)+COUNTIF($D$18:D3259,D3259)-1,"")</f>
        <v/>
      </c>
    </row>
    <row r="3260" spans="5:5" ht="14.25" customHeight="1" x14ac:dyDescent="0.2">
      <c r="E3260" s="117" t="str">
        <f>IFERROR(_xlfn.RANK.EQ(D3260,$D$18:$D$10002,0)+COUNTIF($D$18:D3260,D3260)-1,"")</f>
        <v/>
      </c>
    </row>
    <row r="3261" spans="5:5" ht="14.25" customHeight="1" x14ac:dyDescent="0.2">
      <c r="E3261" s="117" t="str">
        <f>IFERROR(_xlfn.RANK.EQ(D3261,$D$18:$D$10002,0)+COUNTIF($D$18:D3261,D3261)-1,"")</f>
        <v/>
      </c>
    </row>
    <row r="3262" spans="5:5" ht="14.25" customHeight="1" x14ac:dyDescent="0.2">
      <c r="E3262" s="117" t="str">
        <f>IFERROR(_xlfn.RANK.EQ(D3262,$D$18:$D$10002,0)+COUNTIF($D$18:D3262,D3262)-1,"")</f>
        <v/>
      </c>
    </row>
    <row r="3263" spans="5:5" ht="14.25" customHeight="1" x14ac:dyDescent="0.2">
      <c r="E3263" s="117" t="str">
        <f>IFERROR(_xlfn.RANK.EQ(D3263,$D$18:$D$10002,0)+COUNTIF($D$18:D3263,D3263)-1,"")</f>
        <v/>
      </c>
    </row>
    <row r="3264" spans="5:5" ht="14.25" customHeight="1" x14ac:dyDescent="0.2">
      <c r="E3264" s="117" t="str">
        <f>IFERROR(_xlfn.RANK.EQ(D3264,$D$18:$D$10002,0)+COUNTIF($D$18:D3264,D3264)-1,"")</f>
        <v/>
      </c>
    </row>
    <row r="3265" spans="5:5" ht="14.25" customHeight="1" x14ac:dyDescent="0.2">
      <c r="E3265" s="117" t="str">
        <f>IFERROR(_xlfn.RANK.EQ(D3265,$D$18:$D$10002,0)+COUNTIF($D$18:D3265,D3265)-1,"")</f>
        <v/>
      </c>
    </row>
    <row r="3266" spans="5:5" ht="14.25" customHeight="1" x14ac:dyDescent="0.2">
      <c r="E3266" s="117" t="str">
        <f>IFERROR(_xlfn.RANK.EQ(D3266,$D$18:$D$10002,0)+COUNTIF($D$18:D3266,D3266)-1,"")</f>
        <v/>
      </c>
    </row>
    <row r="3267" spans="5:5" ht="14.25" customHeight="1" x14ac:dyDescent="0.2">
      <c r="E3267" s="117" t="str">
        <f>IFERROR(_xlfn.RANK.EQ(D3267,$D$18:$D$10002,0)+COUNTIF($D$18:D3267,D3267)-1,"")</f>
        <v/>
      </c>
    </row>
    <row r="3268" spans="5:5" ht="14.25" customHeight="1" x14ac:dyDescent="0.2">
      <c r="E3268" s="117" t="str">
        <f>IFERROR(_xlfn.RANK.EQ(D3268,$D$18:$D$10002,0)+COUNTIF($D$18:D3268,D3268)-1,"")</f>
        <v/>
      </c>
    </row>
    <row r="3269" spans="5:5" ht="14.25" customHeight="1" x14ac:dyDescent="0.2">
      <c r="E3269" s="117" t="str">
        <f>IFERROR(_xlfn.RANK.EQ(D3269,$D$18:$D$10002,0)+COUNTIF($D$18:D3269,D3269)-1,"")</f>
        <v/>
      </c>
    </row>
    <row r="3270" spans="5:5" ht="14.25" customHeight="1" x14ac:dyDescent="0.2">
      <c r="E3270" s="117" t="str">
        <f>IFERROR(_xlfn.RANK.EQ(D3270,$D$18:$D$10002,0)+COUNTIF($D$18:D3270,D3270)-1,"")</f>
        <v/>
      </c>
    </row>
    <row r="3271" spans="5:5" ht="14.25" customHeight="1" x14ac:dyDescent="0.2">
      <c r="E3271" s="117" t="str">
        <f>IFERROR(_xlfn.RANK.EQ(D3271,$D$18:$D$10002,0)+COUNTIF($D$18:D3271,D3271)-1,"")</f>
        <v/>
      </c>
    </row>
    <row r="3272" spans="5:5" ht="14.25" customHeight="1" x14ac:dyDescent="0.2">
      <c r="E3272" s="117" t="str">
        <f>IFERROR(_xlfn.RANK.EQ(D3272,$D$18:$D$10002,0)+COUNTIF($D$18:D3272,D3272)-1,"")</f>
        <v/>
      </c>
    </row>
    <row r="3273" spans="5:5" ht="14.25" customHeight="1" x14ac:dyDescent="0.2">
      <c r="E3273" s="117" t="str">
        <f>IFERROR(_xlfn.RANK.EQ(D3273,$D$18:$D$10002,0)+COUNTIF($D$18:D3273,D3273)-1,"")</f>
        <v/>
      </c>
    </row>
    <row r="3274" spans="5:5" ht="14.25" customHeight="1" x14ac:dyDescent="0.2">
      <c r="E3274" s="117" t="str">
        <f>IFERROR(_xlfn.RANK.EQ(D3274,$D$18:$D$10002,0)+COUNTIF($D$18:D3274,D3274)-1,"")</f>
        <v/>
      </c>
    </row>
    <row r="3275" spans="5:5" ht="14.25" customHeight="1" x14ac:dyDescent="0.2">
      <c r="E3275" s="117" t="str">
        <f>IFERROR(_xlfn.RANK.EQ(D3275,$D$18:$D$10002,0)+COUNTIF($D$18:D3275,D3275)-1,"")</f>
        <v/>
      </c>
    </row>
    <row r="3276" spans="5:5" ht="14.25" customHeight="1" x14ac:dyDescent="0.2">
      <c r="E3276" s="117" t="str">
        <f>IFERROR(_xlfn.RANK.EQ(D3276,$D$18:$D$10002,0)+COUNTIF($D$18:D3276,D3276)-1,"")</f>
        <v/>
      </c>
    </row>
    <row r="3277" spans="5:5" ht="14.25" customHeight="1" x14ac:dyDescent="0.2">
      <c r="E3277" s="117" t="str">
        <f>IFERROR(_xlfn.RANK.EQ(D3277,$D$18:$D$10002,0)+COUNTIF($D$18:D3277,D3277)-1,"")</f>
        <v/>
      </c>
    </row>
    <row r="3278" spans="5:5" ht="14.25" customHeight="1" x14ac:dyDescent="0.2">
      <c r="E3278" s="117" t="str">
        <f>IFERROR(_xlfn.RANK.EQ(D3278,$D$18:$D$10002,0)+COUNTIF($D$18:D3278,D3278)-1,"")</f>
        <v/>
      </c>
    </row>
    <row r="3279" spans="5:5" ht="14.25" customHeight="1" x14ac:dyDescent="0.2">
      <c r="E3279" s="117" t="str">
        <f>IFERROR(_xlfn.RANK.EQ(D3279,$D$18:$D$10002,0)+COUNTIF($D$18:D3279,D3279)-1,"")</f>
        <v/>
      </c>
    </row>
    <row r="3280" spans="5:5" ht="14.25" customHeight="1" x14ac:dyDescent="0.2">
      <c r="E3280" s="117" t="str">
        <f>IFERROR(_xlfn.RANK.EQ(D3280,$D$18:$D$10002,0)+COUNTIF($D$18:D3280,D3280)-1,"")</f>
        <v/>
      </c>
    </row>
    <row r="3281" spans="5:5" ht="14.25" customHeight="1" x14ac:dyDescent="0.2">
      <c r="E3281" s="117" t="str">
        <f>IFERROR(_xlfn.RANK.EQ(D3281,$D$18:$D$10002,0)+COUNTIF($D$18:D3281,D3281)-1,"")</f>
        <v/>
      </c>
    </row>
    <row r="3282" spans="5:5" ht="14.25" customHeight="1" x14ac:dyDescent="0.2">
      <c r="E3282" s="117" t="str">
        <f>IFERROR(_xlfn.RANK.EQ(D3282,$D$18:$D$10002,0)+COUNTIF($D$18:D3282,D3282)-1,"")</f>
        <v/>
      </c>
    </row>
    <row r="3283" spans="5:5" ht="14.25" customHeight="1" x14ac:dyDescent="0.2">
      <c r="E3283" s="117" t="str">
        <f>IFERROR(_xlfn.RANK.EQ(D3283,$D$18:$D$10002,0)+COUNTIF($D$18:D3283,D3283)-1,"")</f>
        <v/>
      </c>
    </row>
    <row r="3284" spans="5:5" ht="14.25" customHeight="1" x14ac:dyDescent="0.2">
      <c r="E3284" s="117" t="str">
        <f>IFERROR(_xlfn.RANK.EQ(D3284,$D$18:$D$10002,0)+COUNTIF($D$18:D3284,D3284)-1,"")</f>
        <v/>
      </c>
    </row>
    <row r="3285" spans="5:5" ht="14.25" customHeight="1" x14ac:dyDescent="0.2">
      <c r="E3285" s="117" t="str">
        <f>IFERROR(_xlfn.RANK.EQ(D3285,$D$18:$D$10002,0)+COUNTIF($D$18:D3285,D3285)-1,"")</f>
        <v/>
      </c>
    </row>
    <row r="3286" spans="5:5" ht="14.25" customHeight="1" x14ac:dyDescent="0.2">
      <c r="E3286" s="117" t="str">
        <f>IFERROR(_xlfn.RANK.EQ(D3286,$D$18:$D$10002,0)+COUNTIF($D$18:D3286,D3286)-1,"")</f>
        <v/>
      </c>
    </row>
    <row r="3287" spans="5:5" ht="14.25" customHeight="1" x14ac:dyDescent="0.2">
      <c r="E3287" s="117" t="str">
        <f>IFERROR(_xlfn.RANK.EQ(D3287,$D$18:$D$10002,0)+COUNTIF($D$18:D3287,D3287)-1,"")</f>
        <v/>
      </c>
    </row>
    <row r="3288" spans="5:5" ht="14.25" customHeight="1" x14ac:dyDescent="0.2">
      <c r="E3288" s="117" t="str">
        <f>IFERROR(_xlfn.RANK.EQ(D3288,$D$18:$D$10002,0)+COUNTIF($D$18:D3288,D3288)-1,"")</f>
        <v/>
      </c>
    </row>
    <row r="3289" spans="5:5" ht="14.25" customHeight="1" x14ac:dyDescent="0.2">
      <c r="E3289" s="117" t="str">
        <f>IFERROR(_xlfn.RANK.EQ(D3289,$D$18:$D$10002,0)+COUNTIF($D$18:D3289,D3289)-1,"")</f>
        <v/>
      </c>
    </row>
    <row r="3290" spans="5:5" ht="14.25" customHeight="1" x14ac:dyDescent="0.2">
      <c r="E3290" s="117" t="str">
        <f>IFERROR(_xlfn.RANK.EQ(D3290,$D$18:$D$10002,0)+COUNTIF($D$18:D3290,D3290)-1,"")</f>
        <v/>
      </c>
    </row>
    <row r="3291" spans="5:5" ht="14.25" customHeight="1" x14ac:dyDescent="0.2">
      <c r="E3291" s="117" t="str">
        <f>IFERROR(_xlfn.RANK.EQ(D3291,$D$18:$D$10002,0)+COUNTIF($D$18:D3291,D3291)-1,"")</f>
        <v/>
      </c>
    </row>
    <row r="3292" spans="5:5" ht="14.25" customHeight="1" x14ac:dyDescent="0.2">
      <c r="E3292" s="117" t="str">
        <f>IFERROR(_xlfn.RANK.EQ(D3292,$D$18:$D$10002,0)+COUNTIF($D$18:D3292,D3292)-1,"")</f>
        <v/>
      </c>
    </row>
    <row r="3293" spans="5:5" ht="14.25" customHeight="1" x14ac:dyDescent="0.2">
      <c r="E3293" s="117" t="str">
        <f>IFERROR(_xlfn.RANK.EQ(D3293,$D$18:$D$10002,0)+COUNTIF($D$18:D3293,D3293)-1,"")</f>
        <v/>
      </c>
    </row>
    <row r="3294" spans="5:5" ht="14.25" customHeight="1" x14ac:dyDescent="0.2">
      <c r="E3294" s="117" t="str">
        <f>IFERROR(_xlfn.RANK.EQ(D3294,$D$18:$D$10002,0)+COUNTIF($D$18:D3294,D3294)-1,"")</f>
        <v/>
      </c>
    </row>
    <row r="3295" spans="5:5" ht="14.25" customHeight="1" x14ac:dyDescent="0.2">
      <c r="E3295" s="117" t="str">
        <f>IFERROR(_xlfn.RANK.EQ(D3295,$D$18:$D$10002,0)+COUNTIF($D$18:D3295,D3295)-1,"")</f>
        <v/>
      </c>
    </row>
    <row r="3296" spans="5:5" ht="14.25" customHeight="1" x14ac:dyDescent="0.2">
      <c r="E3296" s="117" t="str">
        <f>IFERROR(_xlfn.RANK.EQ(D3296,$D$18:$D$10002,0)+COUNTIF($D$18:D3296,D3296)-1,"")</f>
        <v/>
      </c>
    </row>
    <row r="3297" spans="5:5" ht="14.25" customHeight="1" x14ac:dyDescent="0.2">
      <c r="E3297" s="117" t="str">
        <f>IFERROR(_xlfn.RANK.EQ(D3297,$D$18:$D$10002,0)+COUNTIF($D$18:D3297,D3297)-1,"")</f>
        <v/>
      </c>
    </row>
    <row r="3298" spans="5:5" ht="14.25" customHeight="1" x14ac:dyDescent="0.2">
      <c r="E3298" s="117" t="str">
        <f>IFERROR(_xlfn.RANK.EQ(D3298,$D$18:$D$10002,0)+COUNTIF($D$18:D3298,D3298)-1,"")</f>
        <v/>
      </c>
    </row>
    <row r="3299" spans="5:5" ht="14.25" customHeight="1" x14ac:dyDescent="0.2">
      <c r="E3299" s="117" t="str">
        <f>IFERROR(_xlfn.RANK.EQ(D3299,$D$18:$D$10002,0)+COUNTIF($D$18:D3299,D3299)-1,"")</f>
        <v/>
      </c>
    </row>
    <row r="3300" spans="5:5" ht="14.25" customHeight="1" x14ac:dyDescent="0.2">
      <c r="E3300" s="117" t="str">
        <f>IFERROR(_xlfn.RANK.EQ(D3300,$D$18:$D$10002,0)+COUNTIF($D$18:D3300,D3300)-1,"")</f>
        <v/>
      </c>
    </row>
    <row r="3301" spans="5:5" ht="14.25" customHeight="1" x14ac:dyDescent="0.2">
      <c r="E3301" s="117" t="str">
        <f>IFERROR(_xlfn.RANK.EQ(D3301,$D$18:$D$10002,0)+COUNTIF($D$18:D3301,D3301)-1,"")</f>
        <v/>
      </c>
    </row>
    <row r="3302" spans="5:5" ht="14.25" customHeight="1" x14ac:dyDescent="0.2">
      <c r="E3302" s="117" t="str">
        <f>IFERROR(_xlfn.RANK.EQ(D3302,$D$18:$D$10002,0)+COUNTIF($D$18:D3302,D3302)-1,"")</f>
        <v/>
      </c>
    </row>
    <row r="3303" spans="5:5" ht="14.25" customHeight="1" x14ac:dyDescent="0.2">
      <c r="E3303" s="117" t="str">
        <f>IFERROR(_xlfn.RANK.EQ(D3303,$D$18:$D$10002,0)+COUNTIF($D$18:D3303,D3303)-1,"")</f>
        <v/>
      </c>
    </row>
    <row r="3304" spans="5:5" ht="14.25" customHeight="1" x14ac:dyDescent="0.2">
      <c r="E3304" s="117" t="str">
        <f>IFERROR(_xlfn.RANK.EQ(D3304,$D$18:$D$10002,0)+COUNTIF($D$18:D3304,D3304)-1,"")</f>
        <v/>
      </c>
    </row>
    <row r="3305" spans="5:5" ht="14.25" customHeight="1" x14ac:dyDescent="0.2">
      <c r="E3305" s="117" t="str">
        <f>IFERROR(_xlfn.RANK.EQ(D3305,$D$18:$D$10002,0)+COUNTIF($D$18:D3305,D3305)-1,"")</f>
        <v/>
      </c>
    </row>
    <row r="3306" spans="5:5" ht="14.25" customHeight="1" x14ac:dyDescent="0.2">
      <c r="E3306" s="117" t="str">
        <f>IFERROR(_xlfn.RANK.EQ(D3306,$D$18:$D$10002,0)+COUNTIF($D$18:D3306,D3306)-1,"")</f>
        <v/>
      </c>
    </row>
    <row r="3307" spans="5:5" ht="14.25" customHeight="1" x14ac:dyDescent="0.2">
      <c r="E3307" s="117" t="str">
        <f>IFERROR(_xlfn.RANK.EQ(D3307,$D$18:$D$10002,0)+COUNTIF($D$18:D3307,D3307)-1,"")</f>
        <v/>
      </c>
    </row>
    <row r="3308" spans="5:5" ht="14.25" customHeight="1" x14ac:dyDescent="0.2">
      <c r="E3308" s="117" t="str">
        <f>IFERROR(_xlfn.RANK.EQ(D3308,$D$18:$D$10002,0)+COUNTIF($D$18:D3308,D3308)-1,"")</f>
        <v/>
      </c>
    </row>
    <row r="3309" spans="5:5" ht="14.25" customHeight="1" x14ac:dyDescent="0.2">
      <c r="E3309" s="117" t="str">
        <f>IFERROR(_xlfn.RANK.EQ(D3309,$D$18:$D$10002,0)+COUNTIF($D$18:D3309,D3309)-1,"")</f>
        <v/>
      </c>
    </row>
    <row r="3310" spans="5:5" ht="14.25" customHeight="1" x14ac:dyDescent="0.2">
      <c r="E3310" s="117" t="str">
        <f>IFERROR(_xlfn.RANK.EQ(D3310,$D$18:$D$10002,0)+COUNTIF($D$18:D3310,D3310)-1,"")</f>
        <v/>
      </c>
    </row>
    <row r="3311" spans="5:5" ht="14.25" customHeight="1" x14ac:dyDescent="0.2">
      <c r="E3311" s="117" t="str">
        <f>IFERROR(_xlfn.RANK.EQ(D3311,$D$18:$D$10002,0)+COUNTIF($D$18:D3311,D3311)-1,"")</f>
        <v/>
      </c>
    </row>
    <row r="3312" spans="5:5" ht="14.25" customHeight="1" x14ac:dyDescent="0.2">
      <c r="E3312" s="117" t="str">
        <f>IFERROR(_xlfn.RANK.EQ(D3312,$D$18:$D$10002,0)+COUNTIF($D$18:D3312,D3312)-1,"")</f>
        <v/>
      </c>
    </row>
    <row r="3313" spans="5:5" ht="14.25" customHeight="1" x14ac:dyDescent="0.2">
      <c r="E3313" s="117" t="str">
        <f>IFERROR(_xlfn.RANK.EQ(D3313,$D$18:$D$10002,0)+COUNTIF($D$18:D3313,D3313)-1,"")</f>
        <v/>
      </c>
    </row>
    <row r="3314" spans="5:5" ht="14.25" customHeight="1" x14ac:dyDescent="0.2">
      <c r="E3314" s="117" t="str">
        <f>IFERROR(_xlfn.RANK.EQ(D3314,$D$18:$D$10002,0)+COUNTIF($D$18:D3314,D3314)-1,"")</f>
        <v/>
      </c>
    </row>
    <row r="3315" spans="5:5" ht="14.25" customHeight="1" x14ac:dyDescent="0.2">
      <c r="E3315" s="117" t="str">
        <f>IFERROR(_xlfn.RANK.EQ(D3315,$D$18:$D$10002,0)+COUNTIF($D$18:D3315,D3315)-1,"")</f>
        <v/>
      </c>
    </row>
    <row r="3316" spans="5:5" ht="14.25" customHeight="1" x14ac:dyDescent="0.2">
      <c r="E3316" s="117" t="str">
        <f>IFERROR(_xlfn.RANK.EQ(D3316,$D$18:$D$10002,0)+COUNTIF($D$18:D3316,D3316)-1,"")</f>
        <v/>
      </c>
    </row>
    <row r="3317" spans="5:5" ht="14.25" customHeight="1" x14ac:dyDescent="0.2">
      <c r="E3317" s="117" t="str">
        <f>IFERROR(_xlfn.RANK.EQ(D3317,$D$18:$D$10002,0)+COUNTIF($D$18:D3317,D3317)-1,"")</f>
        <v/>
      </c>
    </row>
    <row r="3318" spans="5:5" ht="14.25" customHeight="1" x14ac:dyDescent="0.2">
      <c r="E3318" s="117" t="str">
        <f>IFERROR(_xlfn.RANK.EQ(D3318,$D$18:$D$10002,0)+COUNTIF($D$18:D3318,D3318)-1,"")</f>
        <v/>
      </c>
    </row>
    <row r="3319" spans="5:5" ht="14.25" customHeight="1" x14ac:dyDescent="0.2">
      <c r="E3319" s="117" t="str">
        <f>IFERROR(_xlfn.RANK.EQ(D3319,$D$18:$D$10002,0)+COUNTIF($D$18:D3319,D3319)-1,"")</f>
        <v/>
      </c>
    </row>
    <row r="3320" spans="5:5" ht="14.25" customHeight="1" x14ac:dyDescent="0.2">
      <c r="E3320" s="117" t="str">
        <f>IFERROR(_xlfn.RANK.EQ(D3320,$D$18:$D$10002,0)+COUNTIF($D$18:D3320,D3320)-1,"")</f>
        <v/>
      </c>
    </row>
    <row r="3321" spans="5:5" ht="14.25" customHeight="1" x14ac:dyDescent="0.2">
      <c r="E3321" s="117" t="str">
        <f>IFERROR(_xlfn.RANK.EQ(D3321,$D$18:$D$10002,0)+COUNTIF($D$18:D3321,D3321)-1,"")</f>
        <v/>
      </c>
    </row>
    <row r="3322" spans="5:5" ht="14.25" customHeight="1" x14ac:dyDescent="0.2">
      <c r="E3322" s="117" t="str">
        <f>IFERROR(_xlfn.RANK.EQ(D3322,$D$18:$D$10002,0)+COUNTIF($D$18:D3322,D3322)-1,"")</f>
        <v/>
      </c>
    </row>
    <row r="3323" spans="5:5" ht="14.25" customHeight="1" x14ac:dyDescent="0.2">
      <c r="E3323" s="117" t="str">
        <f>IFERROR(_xlfn.RANK.EQ(D3323,$D$18:$D$10002,0)+COUNTIF($D$18:D3323,D3323)-1,"")</f>
        <v/>
      </c>
    </row>
    <row r="3324" spans="5:5" ht="14.25" customHeight="1" x14ac:dyDescent="0.2">
      <c r="E3324" s="117" t="str">
        <f>IFERROR(_xlfn.RANK.EQ(D3324,$D$18:$D$10002,0)+COUNTIF($D$18:D3324,D3324)-1,"")</f>
        <v/>
      </c>
    </row>
    <row r="3325" spans="5:5" ht="14.25" customHeight="1" x14ac:dyDescent="0.2">
      <c r="E3325" s="117" t="str">
        <f>IFERROR(_xlfn.RANK.EQ(D3325,$D$18:$D$10002,0)+COUNTIF($D$18:D3325,D3325)-1,"")</f>
        <v/>
      </c>
    </row>
    <row r="3326" spans="5:5" ht="14.25" customHeight="1" x14ac:dyDescent="0.2">
      <c r="E3326" s="117" t="str">
        <f>IFERROR(_xlfn.RANK.EQ(D3326,$D$18:$D$10002,0)+COUNTIF($D$18:D3326,D3326)-1,"")</f>
        <v/>
      </c>
    </row>
    <row r="3327" spans="5:5" ht="14.25" customHeight="1" x14ac:dyDescent="0.2">
      <c r="E3327" s="117" t="str">
        <f>IFERROR(_xlfn.RANK.EQ(D3327,$D$18:$D$10002,0)+COUNTIF($D$18:D3327,D3327)-1,"")</f>
        <v/>
      </c>
    </row>
    <row r="3328" spans="5:5" ht="14.25" customHeight="1" x14ac:dyDescent="0.2">
      <c r="E3328" s="117" t="str">
        <f>IFERROR(_xlfn.RANK.EQ(D3328,$D$18:$D$10002,0)+COUNTIF($D$18:D3328,D3328)-1,"")</f>
        <v/>
      </c>
    </row>
    <row r="3329" spans="5:5" ht="14.25" customHeight="1" x14ac:dyDescent="0.2">
      <c r="E3329" s="117" t="str">
        <f>IFERROR(_xlfn.RANK.EQ(D3329,$D$18:$D$10002,0)+COUNTIF($D$18:D3329,D3329)-1,"")</f>
        <v/>
      </c>
    </row>
    <row r="3330" spans="5:5" ht="14.25" customHeight="1" x14ac:dyDescent="0.2">
      <c r="E3330" s="117" t="str">
        <f>IFERROR(_xlfn.RANK.EQ(D3330,$D$18:$D$10002,0)+COUNTIF($D$18:D3330,D3330)-1,"")</f>
        <v/>
      </c>
    </row>
    <row r="3331" spans="5:5" ht="14.25" customHeight="1" x14ac:dyDescent="0.2">
      <c r="E3331" s="117" t="str">
        <f>IFERROR(_xlfn.RANK.EQ(D3331,$D$18:$D$10002,0)+COUNTIF($D$18:D3331,D3331)-1,"")</f>
        <v/>
      </c>
    </row>
    <row r="3332" spans="5:5" ht="14.25" customHeight="1" x14ac:dyDescent="0.2">
      <c r="E3332" s="117" t="str">
        <f>IFERROR(_xlfn.RANK.EQ(D3332,$D$18:$D$10002,0)+COUNTIF($D$18:D3332,D3332)-1,"")</f>
        <v/>
      </c>
    </row>
    <row r="3333" spans="5:5" ht="14.25" customHeight="1" x14ac:dyDescent="0.2">
      <c r="E3333" s="117" t="str">
        <f>IFERROR(_xlfn.RANK.EQ(D3333,$D$18:$D$10002,0)+COUNTIF($D$18:D3333,D3333)-1,"")</f>
        <v/>
      </c>
    </row>
    <row r="3334" spans="5:5" ht="14.25" customHeight="1" x14ac:dyDescent="0.2">
      <c r="E3334" s="117" t="str">
        <f>IFERROR(_xlfn.RANK.EQ(D3334,$D$18:$D$10002,0)+COUNTIF($D$18:D3334,D3334)-1,"")</f>
        <v/>
      </c>
    </row>
    <row r="3335" spans="5:5" ht="14.25" customHeight="1" x14ac:dyDescent="0.2">
      <c r="E3335" s="117" t="str">
        <f>IFERROR(_xlfn.RANK.EQ(D3335,$D$18:$D$10002,0)+COUNTIF($D$18:D3335,D3335)-1,"")</f>
        <v/>
      </c>
    </row>
    <row r="3336" spans="5:5" ht="14.25" customHeight="1" x14ac:dyDescent="0.2">
      <c r="E3336" s="117" t="str">
        <f>IFERROR(_xlfn.RANK.EQ(D3336,$D$18:$D$10002,0)+COUNTIF($D$18:D3336,D3336)-1,"")</f>
        <v/>
      </c>
    </row>
    <row r="3337" spans="5:5" ht="14.25" customHeight="1" x14ac:dyDescent="0.2">
      <c r="E3337" s="117" t="str">
        <f>IFERROR(_xlfn.RANK.EQ(D3337,$D$18:$D$10002,0)+COUNTIF($D$18:D3337,D3337)-1,"")</f>
        <v/>
      </c>
    </row>
    <row r="3338" spans="5:5" ht="14.25" customHeight="1" x14ac:dyDescent="0.2">
      <c r="E3338" s="117" t="str">
        <f>IFERROR(_xlfn.RANK.EQ(D3338,$D$18:$D$10002,0)+COUNTIF($D$18:D3338,D3338)-1,"")</f>
        <v/>
      </c>
    </row>
    <row r="3339" spans="5:5" ht="14.25" customHeight="1" x14ac:dyDescent="0.2">
      <c r="E3339" s="117" t="str">
        <f>IFERROR(_xlfn.RANK.EQ(D3339,$D$18:$D$10002,0)+COUNTIF($D$18:D3339,D3339)-1,"")</f>
        <v/>
      </c>
    </row>
    <row r="3340" spans="5:5" ht="14.25" customHeight="1" x14ac:dyDescent="0.2">
      <c r="E3340" s="117" t="str">
        <f>IFERROR(_xlfn.RANK.EQ(D3340,$D$18:$D$10002,0)+COUNTIF($D$18:D3340,D3340)-1,"")</f>
        <v/>
      </c>
    </row>
    <row r="3341" spans="5:5" ht="14.25" customHeight="1" x14ac:dyDescent="0.2">
      <c r="E3341" s="117" t="str">
        <f>IFERROR(_xlfn.RANK.EQ(D3341,$D$18:$D$10002,0)+COUNTIF($D$18:D3341,D3341)-1,"")</f>
        <v/>
      </c>
    </row>
    <row r="3342" spans="5:5" ht="14.25" customHeight="1" x14ac:dyDescent="0.2">
      <c r="E3342" s="117" t="str">
        <f>IFERROR(_xlfn.RANK.EQ(D3342,$D$18:$D$10002,0)+COUNTIF($D$18:D3342,D3342)-1,"")</f>
        <v/>
      </c>
    </row>
    <row r="3343" spans="5:5" ht="14.25" customHeight="1" x14ac:dyDescent="0.2">
      <c r="E3343" s="117" t="str">
        <f>IFERROR(_xlfn.RANK.EQ(D3343,$D$18:$D$10002,0)+COUNTIF($D$18:D3343,D3343)-1,"")</f>
        <v/>
      </c>
    </row>
    <row r="3344" spans="5:5" ht="14.25" customHeight="1" x14ac:dyDescent="0.2">
      <c r="E3344" s="117" t="str">
        <f>IFERROR(_xlfn.RANK.EQ(D3344,$D$18:$D$10002,0)+COUNTIF($D$18:D3344,D3344)-1,"")</f>
        <v/>
      </c>
    </row>
    <row r="3345" spans="5:5" ht="14.25" customHeight="1" x14ac:dyDescent="0.2">
      <c r="E3345" s="117" t="str">
        <f>IFERROR(_xlfn.RANK.EQ(D3345,$D$18:$D$10002,0)+COUNTIF($D$18:D3345,D3345)-1,"")</f>
        <v/>
      </c>
    </row>
    <row r="3346" spans="5:5" ht="14.25" customHeight="1" x14ac:dyDescent="0.2">
      <c r="E3346" s="117" t="str">
        <f>IFERROR(_xlfn.RANK.EQ(D3346,$D$18:$D$10002,0)+COUNTIF($D$18:D3346,D3346)-1,"")</f>
        <v/>
      </c>
    </row>
    <row r="3347" spans="5:5" ht="14.25" customHeight="1" x14ac:dyDescent="0.2">
      <c r="E3347" s="117" t="str">
        <f>IFERROR(_xlfn.RANK.EQ(D3347,$D$18:$D$10002,0)+COUNTIF($D$18:D3347,D3347)-1,"")</f>
        <v/>
      </c>
    </row>
    <row r="3348" spans="5:5" ht="14.25" customHeight="1" x14ac:dyDescent="0.2">
      <c r="E3348" s="117" t="str">
        <f>IFERROR(_xlfn.RANK.EQ(D3348,$D$18:$D$10002,0)+COUNTIF($D$18:D3348,D3348)-1,"")</f>
        <v/>
      </c>
    </row>
    <row r="3349" spans="5:5" ht="14.25" customHeight="1" x14ac:dyDescent="0.2">
      <c r="E3349" s="117" t="str">
        <f>IFERROR(_xlfn.RANK.EQ(D3349,$D$18:$D$10002,0)+COUNTIF($D$18:D3349,D3349)-1,"")</f>
        <v/>
      </c>
    </row>
    <row r="3350" spans="5:5" ht="14.25" customHeight="1" x14ac:dyDescent="0.2">
      <c r="E3350" s="117" t="str">
        <f>IFERROR(_xlfn.RANK.EQ(D3350,$D$18:$D$10002,0)+COUNTIF($D$18:D3350,D3350)-1,"")</f>
        <v/>
      </c>
    </row>
    <row r="3351" spans="5:5" ht="14.25" customHeight="1" x14ac:dyDescent="0.2">
      <c r="E3351" s="117" t="str">
        <f>IFERROR(_xlfn.RANK.EQ(D3351,$D$18:$D$10002,0)+COUNTIF($D$18:D3351,D3351)-1,"")</f>
        <v/>
      </c>
    </row>
    <row r="3352" spans="5:5" ht="14.25" customHeight="1" x14ac:dyDescent="0.2">
      <c r="E3352" s="117" t="str">
        <f>IFERROR(_xlfn.RANK.EQ(D3352,$D$18:$D$10002,0)+COUNTIF($D$18:D3352,D3352)-1,"")</f>
        <v/>
      </c>
    </row>
    <row r="3353" spans="5:5" ht="14.25" customHeight="1" x14ac:dyDescent="0.2">
      <c r="E3353" s="117" t="str">
        <f>IFERROR(_xlfn.RANK.EQ(D3353,$D$18:$D$10002,0)+COUNTIF($D$18:D3353,D3353)-1,"")</f>
        <v/>
      </c>
    </row>
    <row r="3354" spans="5:5" ht="14.25" customHeight="1" x14ac:dyDescent="0.2">
      <c r="E3354" s="117" t="str">
        <f>IFERROR(_xlfn.RANK.EQ(D3354,$D$18:$D$10002,0)+COUNTIF($D$18:D3354,D3354)-1,"")</f>
        <v/>
      </c>
    </row>
    <row r="3355" spans="5:5" ht="14.25" customHeight="1" x14ac:dyDescent="0.2">
      <c r="E3355" s="117" t="str">
        <f>IFERROR(_xlfn.RANK.EQ(D3355,$D$18:$D$10002,0)+COUNTIF($D$18:D3355,D3355)-1,"")</f>
        <v/>
      </c>
    </row>
    <row r="3356" spans="5:5" ht="14.25" customHeight="1" x14ac:dyDescent="0.2">
      <c r="E3356" s="117" t="str">
        <f>IFERROR(_xlfn.RANK.EQ(D3356,$D$18:$D$10002,0)+COUNTIF($D$18:D3356,D3356)-1,"")</f>
        <v/>
      </c>
    </row>
    <row r="3357" spans="5:5" ht="14.25" customHeight="1" x14ac:dyDescent="0.2">
      <c r="E3357" s="117" t="str">
        <f>IFERROR(_xlfn.RANK.EQ(D3357,$D$18:$D$10002,0)+COUNTIF($D$18:D3357,D3357)-1,"")</f>
        <v/>
      </c>
    </row>
    <row r="3358" spans="5:5" ht="14.25" customHeight="1" x14ac:dyDescent="0.2">
      <c r="E3358" s="117" t="str">
        <f>IFERROR(_xlfn.RANK.EQ(D3358,$D$18:$D$10002,0)+COUNTIF($D$18:D3358,D3358)-1,"")</f>
        <v/>
      </c>
    </row>
    <row r="3359" spans="5:5" ht="14.25" customHeight="1" x14ac:dyDescent="0.2">
      <c r="E3359" s="117" t="str">
        <f>IFERROR(_xlfn.RANK.EQ(D3359,$D$18:$D$10002,0)+COUNTIF($D$18:D3359,D3359)-1,"")</f>
        <v/>
      </c>
    </row>
    <row r="3360" spans="5:5" ht="14.25" customHeight="1" x14ac:dyDescent="0.2">
      <c r="E3360" s="117" t="str">
        <f>IFERROR(_xlfn.RANK.EQ(D3360,$D$18:$D$10002,0)+COUNTIF($D$18:D3360,D3360)-1,"")</f>
        <v/>
      </c>
    </row>
    <row r="3361" spans="5:5" ht="14.25" customHeight="1" x14ac:dyDescent="0.2">
      <c r="E3361" s="117" t="str">
        <f>IFERROR(_xlfn.RANK.EQ(D3361,$D$18:$D$10002,0)+COUNTIF($D$18:D3361,D3361)-1,"")</f>
        <v/>
      </c>
    </row>
    <row r="3362" spans="5:5" ht="14.25" customHeight="1" x14ac:dyDescent="0.2">
      <c r="E3362" s="117" t="str">
        <f>IFERROR(_xlfn.RANK.EQ(D3362,$D$18:$D$10002,0)+COUNTIF($D$18:D3362,D3362)-1,"")</f>
        <v/>
      </c>
    </row>
    <row r="3363" spans="5:5" ht="14.25" customHeight="1" x14ac:dyDescent="0.2">
      <c r="E3363" s="117" t="str">
        <f>IFERROR(_xlfn.RANK.EQ(D3363,$D$18:$D$10002,0)+COUNTIF($D$18:D3363,D3363)-1,"")</f>
        <v/>
      </c>
    </row>
    <row r="3364" spans="5:5" ht="14.25" customHeight="1" x14ac:dyDescent="0.2">
      <c r="E3364" s="117" t="str">
        <f>IFERROR(_xlfn.RANK.EQ(D3364,$D$18:$D$10002,0)+COUNTIF($D$18:D3364,D3364)-1,"")</f>
        <v/>
      </c>
    </row>
    <row r="3365" spans="5:5" ht="14.25" customHeight="1" x14ac:dyDescent="0.2">
      <c r="E3365" s="117" t="str">
        <f>IFERROR(_xlfn.RANK.EQ(D3365,$D$18:$D$10002,0)+COUNTIF($D$18:D3365,D3365)-1,"")</f>
        <v/>
      </c>
    </row>
    <row r="3366" spans="5:5" ht="14.25" customHeight="1" x14ac:dyDescent="0.2">
      <c r="E3366" s="117" t="str">
        <f>IFERROR(_xlfn.RANK.EQ(D3366,$D$18:$D$10002,0)+COUNTIF($D$18:D3366,D3366)-1,"")</f>
        <v/>
      </c>
    </row>
    <row r="3367" spans="5:5" ht="14.25" customHeight="1" x14ac:dyDescent="0.2">
      <c r="E3367" s="117" t="str">
        <f>IFERROR(_xlfn.RANK.EQ(D3367,$D$18:$D$10002,0)+COUNTIF($D$18:D3367,D3367)-1,"")</f>
        <v/>
      </c>
    </row>
    <row r="3368" spans="5:5" ht="14.25" customHeight="1" x14ac:dyDescent="0.2">
      <c r="E3368" s="117" t="str">
        <f>IFERROR(_xlfn.RANK.EQ(D3368,$D$18:$D$10002,0)+COUNTIF($D$18:D3368,D3368)-1,"")</f>
        <v/>
      </c>
    </row>
    <row r="3369" spans="5:5" ht="14.25" customHeight="1" x14ac:dyDescent="0.2">
      <c r="E3369" s="117" t="str">
        <f>IFERROR(_xlfn.RANK.EQ(D3369,$D$18:$D$10002,0)+COUNTIF($D$18:D3369,D3369)-1,"")</f>
        <v/>
      </c>
    </row>
    <row r="3370" spans="5:5" ht="14.25" customHeight="1" x14ac:dyDescent="0.2">
      <c r="E3370" s="117" t="str">
        <f>IFERROR(_xlfn.RANK.EQ(D3370,$D$18:$D$10002,0)+COUNTIF($D$18:D3370,D3370)-1,"")</f>
        <v/>
      </c>
    </row>
    <row r="3371" spans="5:5" ht="14.25" customHeight="1" x14ac:dyDescent="0.2">
      <c r="E3371" s="117" t="str">
        <f>IFERROR(_xlfn.RANK.EQ(D3371,$D$18:$D$10002,0)+COUNTIF($D$18:D3371,D3371)-1,"")</f>
        <v/>
      </c>
    </row>
    <row r="3372" spans="5:5" ht="14.25" customHeight="1" x14ac:dyDescent="0.2">
      <c r="E3372" s="117" t="str">
        <f>IFERROR(_xlfn.RANK.EQ(D3372,$D$18:$D$10002,0)+COUNTIF($D$18:D3372,D3372)-1,"")</f>
        <v/>
      </c>
    </row>
    <row r="3373" spans="5:5" ht="14.25" customHeight="1" x14ac:dyDescent="0.2">
      <c r="E3373" s="117" t="str">
        <f>IFERROR(_xlfn.RANK.EQ(D3373,$D$18:$D$10002,0)+COUNTIF($D$18:D3373,D3373)-1,"")</f>
        <v/>
      </c>
    </row>
    <row r="3374" spans="5:5" ht="14.25" customHeight="1" x14ac:dyDescent="0.2">
      <c r="E3374" s="117" t="str">
        <f>IFERROR(_xlfn.RANK.EQ(D3374,$D$18:$D$10002,0)+COUNTIF($D$18:D3374,D3374)-1,"")</f>
        <v/>
      </c>
    </row>
    <row r="3375" spans="5:5" ht="14.25" customHeight="1" x14ac:dyDescent="0.2">
      <c r="E3375" s="117" t="str">
        <f>IFERROR(_xlfn.RANK.EQ(D3375,$D$18:$D$10002,0)+COUNTIF($D$18:D3375,D3375)-1,"")</f>
        <v/>
      </c>
    </row>
    <row r="3376" spans="5:5" ht="14.25" customHeight="1" x14ac:dyDescent="0.2">
      <c r="E3376" s="117" t="str">
        <f>IFERROR(_xlfn.RANK.EQ(D3376,$D$18:$D$10002,0)+COUNTIF($D$18:D3376,D3376)-1,"")</f>
        <v/>
      </c>
    </row>
    <row r="3377" spans="5:5" ht="14.25" customHeight="1" x14ac:dyDescent="0.2">
      <c r="E3377" s="117" t="str">
        <f>IFERROR(_xlfn.RANK.EQ(D3377,$D$18:$D$10002,0)+COUNTIF($D$18:D3377,D3377)-1,"")</f>
        <v/>
      </c>
    </row>
    <row r="3378" spans="5:5" ht="14.25" customHeight="1" x14ac:dyDescent="0.2">
      <c r="E3378" s="117" t="str">
        <f>IFERROR(_xlfn.RANK.EQ(D3378,$D$18:$D$10002,0)+COUNTIF($D$18:D3378,D3378)-1,"")</f>
        <v/>
      </c>
    </row>
    <row r="3379" spans="5:5" ht="14.25" customHeight="1" x14ac:dyDescent="0.2">
      <c r="E3379" s="117" t="str">
        <f>IFERROR(_xlfn.RANK.EQ(D3379,$D$18:$D$10002,0)+COUNTIF($D$18:D3379,D3379)-1,"")</f>
        <v/>
      </c>
    </row>
    <row r="3380" spans="5:5" ht="14.25" customHeight="1" x14ac:dyDescent="0.2">
      <c r="E3380" s="117" t="str">
        <f>IFERROR(_xlfn.RANK.EQ(D3380,$D$18:$D$10002,0)+COUNTIF($D$18:D3380,D3380)-1,"")</f>
        <v/>
      </c>
    </row>
    <row r="3381" spans="5:5" ht="14.25" customHeight="1" x14ac:dyDescent="0.2">
      <c r="E3381" s="117" t="str">
        <f>IFERROR(_xlfn.RANK.EQ(D3381,$D$18:$D$10002,0)+COUNTIF($D$18:D3381,D3381)-1,"")</f>
        <v/>
      </c>
    </row>
    <row r="3382" spans="5:5" ht="14.25" customHeight="1" x14ac:dyDescent="0.2">
      <c r="E3382" s="117" t="str">
        <f>IFERROR(_xlfn.RANK.EQ(D3382,$D$18:$D$10002,0)+COUNTIF($D$18:D3382,D3382)-1,"")</f>
        <v/>
      </c>
    </row>
    <row r="3383" spans="5:5" ht="14.25" customHeight="1" x14ac:dyDescent="0.2">
      <c r="E3383" s="117" t="str">
        <f>IFERROR(_xlfn.RANK.EQ(D3383,$D$18:$D$10002,0)+COUNTIF($D$18:D3383,D3383)-1,"")</f>
        <v/>
      </c>
    </row>
    <row r="3384" spans="5:5" ht="14.25" customHeight="1" x14ac:dyDescent="0.2">
      <c r="E3384" s="117" t="str">
        <f>IFERROR(_xlfn.RANK.EQ(D3384,$D$18:$D$10002,0)+COUNTIF($D$18:D3384,D3384)-1,"")</f>
        <v/>
      </c>
    </row>
    <row r="3385" spans="5:5" ht="14.25" customHeight="1" x14ac:dyDescent="0.2">
      <c r="E3385" s="117" t="str">
        <f>IFERROR(_xlfn.RANK.EQ(D3385,$D$18:$D$10002,0)+COUNTIF($D$18:D3385,D3385)-1,"")</f>
        <v/>
      </c>
    </row>
    <row r="3386" spans="5:5" ht="14.25" customHeight="1" x14ac:dyDescent="0.2">
      <c r="E3386" s="117" t="str">
        <f>IFERROR(_xlfn.RANK.EQ(D3386,$D$18:$D$10002,0)+COUNTIF($D$18:D3386,D3386)-1,"")</f>
        <v/>
      </c>
    </row>
    <row r="3387" spans="5:5" ht="14.25" customHeight="1" x14ac:dyDescent="0.2">
      <c r="E3387" s="117" t="str">
        <f>IFERROR(_xlfn.RANK.EQ(D3387,$D$18:$D$10002,0)+COUNTIF($D$18:D3387,D3387)-1,"")</f>
        <v/>
      </c>
    </row>
    <row r="3388" spans="5:5" ht="14.25" customHeight="1" x14ac:dyDescent="0.2">
      <c r="E3388" s="117" t="str">
        <f>IFERROR(_xlfn.RANK.EQ(D3388,$D$18:$D$10002,0)+COUNTIF($D$18:D3388,D3388)-1,"")</f>
        <v/>
      </c>
    </row>
    <row r="3389" spans="5:5" ht="14.25" customHeight="1" x14ac:dyDescent="0.2">
      <c r="E3389" s="117" t="str">
        <f>IFERROR(_xlfn.RANK.EQ(D3389,$D$18:$D$10002,0)+COUNTIF($D$18:D3389,D3389)-1,"")</f>
        <v/>
      </c>
    </row>
    <row r="3390" spans="5:5" ht="14.25" customHeight="1" x14ac:dyDescent="0.2">
      <c r="E3390" s="117" t="str">
        <f>IFERROR(_xlfn.RANK.EQ(D3390,$D$18:$D$10002,0)+COUNTIF($D$18:D3390,D3390)-1,"")</f>
        <v/>
      </c>
    </row>
    <row r="3391" spans="5:5" ht="14.25" customHeight="1" x14ac:dyDescent="0.2">
      <c r="E3391" s="117" t="str">
        <f>IFERROR(_xlfn.RANK.EQ(D3391,$D$18:$D$10002,0)+COUNTIF($D$18:D3391,D3391)-1,"")</f>
        <v/>
      </c>
    </row>
    <row r="3392" spans="5:5" ht="14.25" customHeight="1" x14ac:dyDescent="0.2">
      <c r="E3392" s="117" t="str">
        <f>IFERROR(_xlfn.RANK.EQ(D3392,$D$18:$D$10002,0)+COUNTIF($D$18:D3392,D3392)-1,"")</f>
        <v/>
      </c>
    </row>
    <row r="3393" spans="5:5" ht="14.25" customHeight="1" x14ac:dyDescent="0.2">
      <c r="E3393" s="117" t="str">
        <f>IFERROR(_xlfn.RANK.EQ(D3393,$D$18:$D$10002,0)+COUNTIF($D$18:D3393,D3393)-1,"")</f>
        <v/>
      </c>
    </row>
    <row r="3394" spans="5:5" ht="14.25" customHeight="1" x14ac:dyDescent="0.2">
      <c r="E3394" s="117" t="str">
        <f>IFERROR(_xlfn.RANK.EQ(D3394,$D$18:$D$10002,0)+COUNTIF($D$18:D3394,D3394)-1,"")</f>
        <v/>
      </c>
    </row>
    <row r="3395" spans="5:5" ht="14.25" customHeight="1" x14ac:dyDescent="0.2">
      <c r="E3395" s="117" t="str">
        <f>IFERROR(_xlfn.RANK.EQ(D3395,$D$18:$D$10002,0)+COUNTIF($D$18:D3395,D3395)-1,"")</f>
        <v/>
      </c>
    </row>
    <row r="3396" spans="5:5" ht="14.25" customHeight="1" x14ac:dyDescent="0.2">
      <c r="E3396" s="117" t="str">
        <f>IFERROR(_xlfn.RANK.EQ(D3396,$D$18:$D$10002,0)+COUNTIF($D$18:D3396,D3396)-1,"")</f>
        <v/>
      </c>
    </row>
    <row r="3397" spans="5:5" ht="14.25" customHeight="1" x14ac:dyDescent="0.2">
      <c r="E3397" s="117" t="str">
        <f>IFERROR(_xlfn.RANK.EQ(D3397,$D$18:$D$10002,0)+COUNTIF($D$18:D3397,D3397)-1,"")</f>
        <v/>
      </c>
    </row>
    <row r="3398" spans="5:5" ht="14.25" customHeight="1" x14ac:dyDescent="0.2">
      <c r="E3398" s="117" t="str">
        <f>IFERROR(_xlfn.RANK.EQ(D3398,$D$18:$D$10002,0)+COUNTIF($D$18:D3398,D3398)-1,"")</f>
        <v/>
      </c>
    </row>
    <row r="3399" spans="5:5" ht="14.25" customHeight="1" x14ac:dyDescent="0.2">
      <c r="E3399" s="117" t="str">
        <f>IFERROR(_xlfn.RANK.EQ(D3399,$D$18:$D$10002,0)+COUNTIF($D$18:D3399,D3399)-1,"")</f>
        <v/>
      </c>
    </row>
    <row r="3400" spans="5:5" ht="14.25" customHeight="1" x14ac:dyDescent="0.2">
      <c r="E3400" s="117" t="str">
        <f>IFERROR(_xlfn.RANK.EQ(D3400,$D$18:$D$10002,0)+COUNTIF($D$18:D3400,D3400)-1,"")</f>
        <v/>
      </c>
    </row>
    <row r="3401" spans="5:5" ht="14.25" customHeight="1" x14ac:dyDescent="0.2">
      <c r="E3401" s="117" t="str">
        <f>IFERROR(_xlfn.RANK.EQ(D3401,$D$18:$D$10002,0)+COUNTIF($D$18:D3401,D3401)-1,"")</f>
        <v/>
      </c>
    </row>
    <row r="3402" spans="5:5" ht="14.25" customHeight="1" x14ac:dyDescent="0.2">
      <c r="E3402" s="117" t="str">
        <f>IFERROR(_xlfn.RANK.EQ(D3402,$D$18:$D$10002,0)+COUNTIF($D$18:D3402,D3402)-1,"")</f>
        <v/>
      </c>
    </row>
    <row r="3403" spans="5:5" ht="14.25" customHeight="1" x14ac:dyDescent="0.2">
      <c r="E3403" s="117" t="str">
        <f>IFERROR(_xlfn.RANK.EQ(D3403,$D$18:$D$10002,0)+COUNTIF($D$18:D3403,D3403)-1,"")</f>
        <v/>
      </c>
    </row>
    <row r="3404" spans="5:5" ht="14.25" customHeight="1" x14ac:dyDescent="0.2">
      <c r="E3404" s="117" t="str">
        <f>IFERROR(_xlfn.RANK.EQ(D3404,$D$18:$D$10002,0)+COUNTIF($D$18:D3404,D3404)-1,"")</f>
        <v/>
      </c>
    </row>
    <row r="3405" spans="5:5" ht="14.25" customHeight="1" x14ac:dyDescent="0.2">
      <c r="E3405" s="117" t="str">
        <f>IFERROR(_xlfn.RANK.EQ(D3405,$D$18:$D$10002,0)+COUNTIF($D$18:D3405,D3405)-1,"")</f>
        <v/>
      </c>
    </row>
    <row r="3406" spans="5:5" ht="14.25" customHeight="1" x14ac:dyDescent="0.2">
      <c r="E3406" s="117" t="str">
        <f>IFERROR(_xlfn.RANK.EQ(D3406,$D$18:$D$10002,0)+COUNTIF($D$18:D3406,D3406)-1,"")</f>
        <v/>
      </c>
    </row>
    <row r="3407" spans="5:5" ht="14.25" customHeight="1" x14ac:dyDescent="0.2">
      <c r="E3407" s="117" t="str">
        <f>IFERROR(_xlfn.RANK.EQ(D3407,$D$18:$D$10002,0)+COUNTIF($D$18:D3407,D3407)-1,"")</f>
        <v/>
      </c>
    </row>
    <row r="3408" spans="5:5" ht="14.25" customHeight="1" x14ac:dyDescent="0.2">
      <c r="E3408" s="117" t="str">
        <f>IFERROR(_xlfn.RANK.EQ(D3408,$D$18:$D$10002,0)+COUNTIF($D$18:D3408,D3408)-1,"")</f>
        <v/>
      </c>
    </row>
    <row r="3409" spans="5:5" ht="14.25" customHeight="1" x14ac:dyDescent="0.2">
      <c r="E3409" s="117" t="str">
        <f>IFERROR(_xlfn.RANK.EQ(D3409,$D$18:$D$10002,0)+COUNTIF($D$18:D3409,D3409)-1,"")</f>
        <v/>
      </c>
    </row>
    <row r="3410" spans="5:5" ht="14.25" customHeight="1" x14ac:dyDescent="0.2">
      <c r="E3410" s="117" t="str">
        <f>IFERROR(_xlfn.RANK.EQ(D3410,$D$18:$D$10002,0)+COUNTIF($D$18:D3410,D3410)-1,"")</f>
        <v/>
      </c>
    </row>
    <row r="3411" spans="5:5" ht="14.25" customHeight="1" x14ac:dyDescent="0.2">
      <c r="E3411" s="117" t="str">
        <f>IFERROR(_xlfn.RANK.EQ(D3411,$D$18:$D$10002,0)+COUNTIF($D$18:D3411,D3411)-1,"")</f>
        <v/>
      </c>
    </row>
    <row r="3412" spans="5:5" ht="14.25" customHeight="1" x14ac:dyDescent="0.2">
      <c r="E3412" s="117" t="str">
        <f>IFERROR(_xlfn.RANK.EQ(D3412,$D$18:$D$10002,0)+COUNTIF($D$18:D3412,D3412)-1,"")</f>
        <v/>
      </c>
    </row>
    <row r="3413" spans="5:5" ht="14.25" customHeight="1" x14ac:dyDescent="0.2">
      <c r="E3413" s="117" t="str">
        <f>IFERROR(_xlfn.RANK.EQ(D3413,$D$18:$D$10002,0)+COUNTIF($D$18:D3413,D3413)-1,"")</f>
        <v/>
      </c>
    </row>
    <row r="3414" spans="5:5" ht="14.25" customHeight="1" x14ac:dyDescent="0.2">
      <c r="E3414" s="117" t="str">
        <f>IFERROR(_xlfn.RANK.EQ(D3414,$D$18:$D$10002,0)+COUNTIF($D$18:D3414,D3414)-1,"")</f>
        <v/>
      </c>
    </row>
    <row r="3415" spans="5:5" ht="14.25" customHeight="1" x14ac:dyDescent="0.2">
      <c r="E3415" s="117" t="str">
        <f>IFERROR(_xlfn.RANK.EQ(D3415,$D$18:$D$10002,0)+COUNTIF($D$18:D3415,D3415)-1,"")</f>
        <v/>
      </c>
    </row>
    <row r="3416" spans="5:5" ht="14.25" customHeight="1" x14ac:dyDescent="0.2">
      <c r="E3416" s="117" t="str">
        <f>IFERROR(_xlfn.RANK.EQ(D3416,$D$18:$D$10002,0)+COUNTIF($D$18:D3416,D3416)-1,"")</f>
        <v/>
      </c>
    </row>
    <row r="3417" spans="5:5" ht="14.25" customHeight="1" x14ac:dyDescent="0.2">
      <c r="E3417" s="117" t="str">
        <f>IFERROR(_xlfn.RANK.EQ(D3417,$D$18:$D$10002,0)+COUNTIF($D$18:D3417,D3417)-1,"")</f>
        <v/>
      </c>
    </row>
    <row r="3418" spans="5:5" ht="14.25" customHeight="1" x14ac:dyDescent="0.2">
      <c r="E3418" s="117" t="str">
        <f>IFERROR(_xlfn.RANK.EQ(D3418,$D$18:$D$10002,0)+COUNTIF($D$18:D3418,D3418)-1,"")</f>
        <v/>
      </c>
    </row>
    <row r="3419" spans="5:5" ht="14.25" customHeight="1" x14ac:dyDescent="0.2">
      <c r="E3419" s="117" t="str">
        <f>IFERROR(_xlfn.RANK.EQ(D3419,$D$18:$D$10002,0)+COUNTIF($D$18:D3419,D3419)-1,"")</f>
        <v/>
      </c>
    </row>
    <row r="3420" spans="5:5" ht="14.25" customHeight="1" x14ac:dyDescent="0.2">
      <c r="E3420" s="117" t="str">
        <f>IFERROR(_xlfn.RANK.EQ(D3420,$D$18:$D$10002,0)+COUNTIF($D$18:D3420,D3420)-1,"")</f>
        <v/>
      </c>
    </row>
    <row r="3421" spans="5:5" ht="14.25" customHeight="1" x14ac:dyDescent="0.2">
      <c r="E3421" s="117" t="str">
        <f>IFERROR(_xlfn.RANK.EQ(D3421,$D$18:$D$10002,0)+COUNTIF($D$18:D3421,D3421)-1,"")</f>
        <v/>
      </c>
    </row>
    <row r="3422" spans="5:5" ht="14.25" customHeight="1" x14ac:dyDescent="0.2">
      <c r="E3422" s="117" t="str">
        <f>IFERROR(_xlfn.RANK.EQ(D3422,$D$18:$D$10002,0)+COUNTIF($D$18:D3422,D3422)-1,"")</f>
        <v/>
      </c>
    </row>
    <row r="3423" spans="5:5" ht="14.25" customHeight="1" x14ac:dyDescent="0.2">
      <c r="E3423" s="117" t="str">
        <f>IFERROR(_xlfn.RANK.EQ(D3423,$D$18:$D$10002,0)+COUNTIF($D$18:D3423,D3423)-1,"")</f>
        <v/>
      </c>
    </row>
    <row r="3424" spans="5:5" ht="14.25" customHeight="1" x14ac:dyDescent="0.2">
      <c r="E3424" s="117" t="str">
        <f>IFERROR(_xlfn.RANK.EQ(D3424,$D$18:$D$10002,0)+COUNTIF($D$18:D3424,D3424)-1,"")</f>
        <v/>
      </c>
    </row>
    <row r="3425" spans="5:5" ht="14.25" customHeight="1" x14ac:dyDescent="0.2">
      <c r="E3425" s="117" t="str">
        <f>IFERROR(_xlfn.RANK.EQ(D3425,$D$18:$D$10002,0)+COUNTIF($D$18:D3425,D3425)-1,"")</f>
        <v/>
      </c>
    </row>
    <row r="3426" spans="5:5" ht="14.25" customHeight="1" x14ac:dyDescent="0.2">
      <c r="E3426" s="117" t="str">
        <f>IFERROR(_xlfn.RANK.EQ(D3426,$D$18:$D$10002,0)+COUNTIF($D$18:D3426,D3426)-1,"")</f>
        <v/>
      </c>
    </row>
    <row r="3427" spans="5:5" ht="14.25" customHeight="1" x14ac:dyDescent="0.2">
      <c r="E3427" s="117" t="str">
        <f>IFERROR(_xlfn.RANK.EQ(D3427,$D$18:$D$10002,0)+COUNTIF($D$18:D3427,D3427)-1,"")</f>
        <v/>
      </c>
    </row>
    <row r="3428" spans="5:5" ht="14.25" customHeight="1" x14ac:dyDescent="0.2">
      <c r="E3428" s="117" t="str">
        <f>IFERROR(_xlfn.RANK.EQ(D3428,$D$18:$D$10002,0)+COUNTIF($D$18:D3428,D3428)-1,"")</f>
        <v/>
      </c>
    </row>
    <row r="3429" spans="5:5" ht="14.25" customHeight="1" x14ac:dyDescent="0.2">
      <c r="E3429" s="117" t="str">
        <f>IFERROR(_xlfn.RANK.EQ(D3429,$D$18:$D$10002,0)+COUNTIF($D$18:D3429,D3429)-1,"")</f>
        <v/>
      </c>
    </row>
    <row r="3430" spans="5:5" ht="14.25" customHeight="1" x14ac:dyDescent="0.2">
      <c r="E3430" s="117" t="str">
        <f>IFERROR(_xlfn.RANK.EQ(D3430,$D$18:$D$10002,0)+COUNTIF($D$18:D3430,D3430)-1,"")</f>
        <v/>
      </c>
    </row>
    <row r="3431" spans="5:5" ht="14.25" customHeight="1" x14ac:dyDescent="0.2">
      <c r="E3431" s="117" t="str">
        <f>IFERROR(_xlfn.RANK.EQ(D3431,$D$18:$D$10002,0)+COUNTIF($D$18:D3431,D3431)-1,"")</f>
        <v/>
      </c>
    </row>
    <row r="3432" spans="5:5" ht="14.25" customHeight="1" x14ac:dyDescent="0.2">
      <c r="E3432" s="117" t="str">
        <f>IFERROR(_xlfn.RANK.EQ(D3432,$D$18:$D$10002,0)+COUNTIF($D$18:D3432,D3432)-1,"")</f>
        <v/>
      </c>
    </row>
    <row r="3433" spans="5:5" ht="14.25" customHeight="1" x14ac:dyDescent="0.2">
      <c r="E3433" s="117" t="str">
        <f>IFERROR(_xlfn.RANK.EQ(D3433,$D$18:$D$10002,0)+COUNTIF($D$18:D3433,D3433)-1,"")</f>
        <v/>
      </c>
    </row>
    <row r="3434" spans="5:5" ht="14.25" customHeight="1" x14ac:dyDescent="0.2">
      <c r="E3434" s="117" t="str">
        <f>IFERROR(_xlfn.RANK.EQ(D3434,$D$18:$D$10002,0)+COUNTIF($D$18:D3434,D3434)-1,"")</f>
        <v/>
      </c>
    </row>
    <row r="3435" spans="5:5" ht="14.25" customHeight="1" x14ac:dyDescent="0.2">
      <c r="E3435" s="117" t="str">
        <f>IFERROR(_xlfn.RANK.EQ(D3435,$D$18:$D$10002,0)+COUNTIF($D$18:D3435,D3435)-1,"")</f>
        <v/>
      </c>
    </row>
    <row r="3436" spans="5:5" ht="14.25" customHeight="1" x14ac:dyDescent="0.2">
      <c r="E3436" s="117" t="str">
        <f>IFERROR(_xlfn.RANK.EQ(D3436,$D$18:$D$10002,0)+COUNTIF($D$18:D3436,D3436)-1,"")</f>
        <v/>
      </c>
    </row>
    <row r="3437" spans="5:5" ht="14.25" customHeight="1" x14ac:dyDescent="0.2">
      <c r="E3437" s="117" t="str">
        <f>IFERROR(_xlfn.RANK.EQ(D3437,$D$18:$D$10002,0)+COUNTIF($D$18:D3437,D3437)-1,"")</f>
        <v/>
      </c>
    </row>
    <row r="3438" spans="5:5" ht="14.25" customHeight="1" x14ac:dyDescent="0.2">
      <c r="E3438" s="117" t="str">
        <f>IFERROR(_xlfn.RANK.EQ(D3438,$D$18:$D$10002,0)+COUNTIF($D$18:D3438,D3438)-1,"")</f>
        <v/>
      </c>
    </row>
    <row r="3439" spans="5:5" ht="14.25" customHeight="1" x14ac:dyDescent="0.2">
      <c r="E3439" s="117" t="str">
        <f>IFERROR(_xlfn.RANK.EQ(D3439,$D$18:$D$10002,0)+COUNTIF($D$18:D3439,D3439)-1,"")</f>
        <v/>
      </c>
    </row>
    <row r="3440" spans="5:5" ht="14.25" customHeight="1" x14ac:dyDescent="0.2">
      <c r="E3440" s="117" t="str">
        <f>IFERROR(_xlfn.RANK.EQ(D3440,$D$18:$D$10002,0)+COUNTIF($D$18:D3440,D3440)-1,"")</f>
        <v/>
      </c>
    </row>
    <row r="3441" spans="5:5" ht="14.25" customHeight="1" x14ac:dyDescent="0.2">
      <c r="E3441" s="117" t="str">
        <f>IFERROR(_xlfn.RANK.EQ(D3441,$D$18:$D$10002,0)+COUNTIF($D$18:D3441,D3441)-1,"")</f>
        <v/>
      </c>
    </row>
    <row r="3442" spans="5:5" ht="14.25" customHeight="1" x14ac:dyDescent="0.2">
      <c r="E3442" s="117" t="str">
        <f>IFERROR(_xlfn.RANK.EQ(D3442,$D$18:$D$10002,0)+COUNTIF($D$18:D3442,D3442)-1,"")</f>
        <v/>
      </c>
    </row>
    <row r="3443" spans="5:5" ht="14.25" customHeight="1" x14ac:dyDescent="0.2">
      <c r="E3443" s="117" t="str">
        <f>IFERROR(_xlfn.RANK.EQ(D3443,$D$18:$D$10002,0)+COUNTIF($D$18:D3443,D3443)-1,"")</f>
        <v/>
      </c>
    </row>
    <row r="3444" spans="5:5" ht="14.25" customHeight="1" x14ac:dyDescent="0.2">
      <c r="E3444" s="117" t="str">
        <f>IFERROR(_xlfn.RANK.EQ(D3444,$D$18:$D$10002,0)+COUNTIF($D$18:D3444,D3444)-1,"")</f>
        <v/>
      </c>
    </row>
    <row r="3445" spans="5:5" ht="14.25" customHeight="1" x14ac:dyDescent="0.2">
      <c r="E3445" s="117" t="str">
        <f>IFERROR(_xlfn.RANK.EQ(D3445,$D$18:$D$10002,0)+COUNTIF($D$18:D3445,D3445)-1,"")</f>
        <v/>
      </c>
    </row>
    <row r="3446" spans="5:5" ht="14.25" customHeight="1" x14ac:dyDescent="0.2">
      <c r="E3446" s="117" t="str">
        <f>IFERROR(_xlfn.RANK.EQ(D3446,$D$18:$D$10002,0)+COUNTIF($D$18:D3446,D3446)-1,"")</f>
        <v/>
      </c>
    </row>
    <row r="3447" spans="5:5" ht="14.25" customHeight="1" x14ac:dyDescent="0.2">
      <c r="E3447" s="117" t="str">
        <f>IFERROR(_xlfn.RANK.EQ(D3447,$D$18:$D$10002,0)+COUNTIF($D$18:D3447,D3447)-1,"")</f>
        <v/>
      </c>
    </row>
    <row r="3448" spans="5:5" ht="14.25" customHeight="1" x14ac:dyDescent="0.2">
      <c r="E3448" s="117" t="str">
        <f>IFERROR(_xlfn.RANK.EQ(D3448,$D$18:$D$10002,0)+COUNTIF($D$18:D3448,D3448)-1,"")</f>
        <v/>
      </c>
    </row>
    <row r="3449" spans="5:5" ht="14.25" customHeight="1" x14ac:dyDescent="0.2">
      <c r="E3449" s="117" t="str">
        <f>IFERROR(_xlfn.RANK.EQ(D3449,$D$18:$D$10002,0)+COUNTIF($D$18:D3449,D3449)-1,"")</f>
        <v/>
      </c>
    </row>
    <row r="3450" spans="5:5" ht="14.25" customHeight="1" x14ac:dyDescent="0.2">
      <c r="E3450" s="117" t="str">
        <f>IFERROR(_xlfn.RANK.EQ(D3450,$D$18:$D$10002,0)+COUNTIF($D$18:D3450,D3450)-1,"")</f>
        <v/>
      </c>
    </row>
    <row r="3451" spans="5:5" ht="14.25" customHeight="1" x14ac:dyDescent="0.2">
      <c r="E3451" s="117" t="str">
        <f>IFERROR(_xlfn.RANK.EQ(D3451,$D$18:$D$10002,0)+COUNTIF($D$18:D3451,D3451)-1,"")</f>
        <v/>
      </c>
    </row>
    <row r="3452" spans="5:5" ht="14.25" customHeight="1" x14ac:dyDescent="0.2">
      <c r="E3452" s="117" t="str">
        <f>IFERROR(_xlfn.RANK.EQ(D3452,$D$18:$D$10002,0)+COUNTIF($D$18:D3452,D3452)-1,"")</f>
        <v/>
      </c>
    </row>
    <row r="3453" spans="5:5" ht="14.25" customHeight="1" x14ac:dyDescent="0.2">
      <c r="E3453" s="117" t="str">
        <f>IFERROR(_xlfn.RANK.EQ(D3453,$D$18:$D$10002,0)+COUNTIF($D$18:D3453,D3453)-1,"")</f>
        <v/>
      </c>
    </row>
    <row r="3454" spans="5:5" ht="14.25" customHeight="1" x14ac:dyDescent="0.2">
      <c r="E3454" s="117" t="str">
        <f>IFERROR(_xlfn.RANK.EQ(D3454,$D$18:$D$10002,0)+COUNTIF($D$18:D3454,D3454)-1,"")</f>
        <v/>
      </c>
    </row>
    <row r="3455" spans="5:5" ht="14.25" customHeight="1" x14ac:dyDescent="0.2">
      <c r="E3455" s="117" t="str">
        <f>IFERROR(_xlfn.RANK.EQ(D3455,$D$18:$D$10002,0)+COUNTIF($D$18:D3455,D3455)-1,"")</f>
        <v/>
      </c>
    </row>
    <row r="3456" spans="5:5" ht="14.25" customHeight="1" x14ac:dyDescent="0.2">
      <c r="E3456" s="117" t="str">
        <f>IFERROR(_xlfn.RANK.EQ(D3456,$D$18:$D$10002,0)+COUNTIF($D$18:D3456,D3456)-1,"")</f>
        <v/>
      </c>
    </row>
    <row r="3457" spans="5:5" ht="14.25" customHeight="1" x14ac:dyDescent="0.2">
      <c r="E3457" s="117" t="str">
        <f>IFERROR(_xlfn.RANK.EQ(D3457,$D$18:$D$10002,0)+COUNTIF($D$18:D3457,D3457)-1,"")</f>
        <v/>
      </c>
    </row>
    <row r="3458" spans="5:5" ht="14.25" customHeight="1" x14ac:dyDescent="0.2">
      <c r="E3458" s="117" t="str">
        <f>IFERROR(_xlfn.RANK.EQ(D3458,$D$18:$D$10002,0)+COUNTIF($D$18:D3458,D3458)-1,"")</f>
        <v/>
      </c>
    </row>
    <row r="3459" spans="5:5" ht="14.25" customHeight="1" x14ac:dyDescent="0.2">
      <c r="E3459" s="117" t="str">
        <f>IFERROR(_xlfn.RANK.EQ(D3459,$D$18:$D$10002,0)+COUNTIF($D$18:D3459,D3459)-1,"")</f>
        <v/>
      </c>
    </row>
    <row r="3460" spans="5:5" ht="14.25" customHeight="1" x14ac:dyDescent="0.2">
      <c r="E3460" s="117" t="str">
        <f>IFERROR(_xlfn.RANK.EQ(D3460,$D$18:$D$10002,0)+COUNTIF($D$18:D3460,D3460)-1,"")</f>
        <v/>
      </c>
    </row>
    <row r="3461" spans="5:5" ht="14.25" customHeight="1" x14ac:dyDescent="0.2">
      <c r="E3461" s="117" t="str">
        <f>IFERROR(_xlfn.RANK.EQ(D3461,$D$18:$D$10002,0)+COUNTIF($D$18:D3461,D3461)-1,"")</f>
        <v/>
      </c>
    </row>
    <row r="3462" spans="5:5" ht="14.25" customHeight="1" x14ac:dyDescent="0.2">
      <c r="E3462" s="117" t="str">
        <f>IFERROR(_xlfn.RANK.EQ(D3462,$D$18:$D$10002,0)+COUNTIF($D$18:D3462,D3462)-1,"")</f>
        <v/>
      </c>
    </row>
    <row r="3463" spans="5:5" ht="14.25" customHeight="1" x14ac:dyDescent="0.2">
      <c r="E3463" s="117" t="str">
        <f>IFERROR(_xlfn.RANK.EQ(D3463,$D$18:$D$10002,0)+COUNTIF($D$18:D3463,D3463)-1,"")</f>
        <v/>
      </c>
    </row>
    <row r="3464" spans="5:5" ht="14.25" customHeight="1" x14ac:dyDescent="0.2">
      <c r="E3464" s="117" t="str">
        <f>IFERROR(_xlfn.RANK.EQ(D3464,$D$18:$D$10002,0)+COUNTIF($D$18:D3464,D3464)-1,"")</f>
        <v/>
      </c>
    </row>
    <row r="3465" spans="5:5" ht="14.25" customHeight="1" x14ac:dyDescent="0.2">
      <c r="E3465" s="117" t="str">
        <f>IFERROR(_xlfn.RANK.EQ(D3465,$D$18:$D$10002,0)+COUNTIF($D$18:D3465,D3465)-1,"")</f>
        <v/>
      </c>
    </row>
    <row r="3466" spans="5:5" ht="14.25" customHeight="1" x14ac:dyDescent="0.2">
      <c r="E3466" s="117" t="str">
        <f>IFERROR(_xlfn.RANK.EQ(D3466,$D$18:$D$10002,0)+COUNTIF($D$18:D3466,D3466)-1,"")</f>
        <v/>
      </c>
    </row>
    <row r="3467" spans="5:5" ht="14.25" customHeight="1" x14ac:dyDescent="0.2">
      <c r="E3467" s="117" t="str">
        <f>IFERROR(_xlfn.RANK.EQ(D3467,$D$18:$D$10002,0)+COUNTIF($D$18:D3467,D3467)-1,"")</f>
        <v/>
      </c>
    </row>
    <row r="3468" spans="5:5" ht="14.25" customHeight="1" x14ac:dyDescent="0.2">
      <c r="E3468" s="117" t="str">
        <f>IFERROR(_xlfn.RANK.EQ(D3468,$D$18:$D$10002,0)+COUNTIF($D$18:D3468,D3468)-1,"")</f>
        <v/>
      </c>
    </row>
    <row r="3469" spans="5:5" ht="14.25" customHeight="1" x14ac:dyDescent="0.2">
      <c r="E3469" s="117" t="str">
        <f>IFERROR(_xlfn.RANK.EQ(D3469,$D$18:$D$10002,0)+COUNTIF($D$18:D3469,D3469)-1,"")</f>
        <v/>
      </c>
    </row>
    <row r="3470" spans="5:5" ht="14.25" customHeight="1" x14ac:dyDescent="0.2">
      <c r="E3470" s="117" t="str">
        <f>IFERROR(_xlfn.RANK.EQ(D3470,$D$18:$D$10002,0)+COUNTIF($D$18:D3470,D3470)-1,"")</f>
        <v/>
      </c>
    </row>
    <row r="3471" spans="5:5" ht="14.25" customHeight="1" x14ac:dyDescent="0.2">
      <c r="E3471" s="117" t="str">
        <f>IFERROR(_xlfn.RANK.EQ(D3471,$D$18:$D$10002,0)+COUNTIF($D$18:D3471,D3471)-1,"")</f>
        <v/>
      </c>
    </row>
    <row r="3472" spans="5:5" ht="14.25" customHeight="1" x14ac:dyDescent="0.2">
      <c r="E3472" s="117" t="str">
        <f>IFERROR(_xlfn.RANK.EQ(D3472,$D$18:$D$10002,0)+COUNTIF($D$18:D3472,D3472)-1,"")</f>
        <v/>
      </c>
    </row>
    <row r="3473" spans="5:5" ht="14.25" customHeight="1" x14ac:dyDescent="0.2">
      <c r="E3473" s="117" t="str">
        <f>IFERROR(_xlfn.RANK.EQ(D3473,$D$18:$D$10002,0)+COUNTIF($D$18:D3473,D3473)-1,"")</f>
        <v/>
      </c>
    </row>
    <row r="3474" spans="5:5" ht="14.25" customHeight="1" x14ac:dyDescent="0.2">
      <c r="E3474" s="117" t="str">
        <f>IFERROR(_xlfn.RANK.EQ(D3474,$D$18:$D$10002,0)+COUNTIF($D$18:D3474,D3474)-1,"")</f>
        <v/>
      </c>
    </row>
    <row r="3475" spans="5:5" ht="14.25" customHeight="1" x14ac:dyDescent="0.2">
      <c r="E3475" s="117" t="str">
        <f>IFERROR(_xlfn.RANK.EQ(D3475,$D$18:$D$10002,0)+COUNTIF($D$18:D3475,D3475)-1,"")</f>
        <v/>
      </c>
    </row>
    <row r="3476" spans="5:5" ht="14.25" customHeight="1" x14ac:dyDescent="0.2">
      <c r="E3476" s="117" t="str">
        <f>IFERROR(_xlfn.RANK.EQ(D3476,$D$18:$D$10002,0)+COUNTIF($D$18:D3476,D3476)-1,"")</f>
        <v/>
      </c>
    </row>
    <row r="3477" spans="5:5" ht="14.25" customHeight="1" x14ac:dyDescent="0.2">
      <c r="E3477" s="117" t="str">
        <f>IFERROR(_xlfn.RANK.EQ(D3477,$D$18:$D$10002,0)+COUNTIF($D$18:D3477,D3477)-1,"")</f>
        <v/>
      </c>
    </row>
    <row r="3478" spans="5:5" ht="14.25" customHeight="1" x14ac:dyDescent="0.2">
      <c r="E3478" s="117" t="str">
        <f>IFERROR(_xlfn.RANK.EQ(D3478,$D$18:$D$10002,0)+COUNTIF($D$18:D3478,D3478)-1,"")</f>
        <v/>
      </c>
    </row>
    <row r="3479" spans="5:5" ht="14.25" customHeight="1" x14ac:dyDescent="0.2">
      <c r="E3479" s="117" t="str">
        <f>IFERROR(_xlfn.RANK.EQ(D3479,$D$18:$D$10002,0)+COUNTIF($D$18:D3479,D3479)-1,"")</f>
        <v/>
      </c>
    </row>
    <row r="3480" spans="5:5" ht="14.25" customHeight="1" x14ac:dyDescent="0.2">
      <c r="E3480" s="117" t="str">
        <f>IFERROR(_xlfn.RANK.EQ(D3480,$D$18:$D$10002,0)+COUNTIF($D$18:D3480,D3480)-1,"")</f>
        <v/>
      </c>
    </row>
    <row r="3481" spans="5:5" ht="14.25" customHeight="1" x14ac:dyDescent="0.2">
      <c r="E3481" s="117" t="str">
        <f>IFERROR(_xlfn.RANK.EQ(D3481,$D$18:$D$10002,0)+COUNTIF($D$18:D3481,D3481)-1,"")</f>
        <v/>
      </c>
    </row>
    <row r="3482" spans="5:5" ht="14.25" customHeight="1" x14ac:dyDescent="0.2">
      <c r="E3482" s="117" t="str">
        <f>IFERROR(_xlfn.RANK.EQ(D3482,$D$18:$D$10002,0)+COUNTIF($D$18:D3482,D3482)-1,"")</f>
        <v/>
      </c>
    </row>
    <row r="3483" spans="5:5" ht="14.25" customHeight="1" x14ac:dyDescent="0.2">
      <c r="E3483" s="117" t="str">
        <f>IFERROR(_xlfn.RANK.EQ(D3483,$D$18:$D$10002,0)+COUNTIF($D$18:D3483,D3483)-1,"")</f>
        <v/>
      </c>
    </row>
    <row r="3484" spans="5:5" ht="14.25" customHeight="1" x14ac:dyDescent="0.2">
      <c r="E3484" s="117" t="str">
        <f>IFERROR(_xlfn.RANK.EQ(D3484,$D$18:$D$10002,0)+COUNTIF($D$18:D3484,D3484)-1,"")</f>
        <v/>
      </c>
    </row>
    <row r="3485" spans="5:5" ht="14.25" customHeight="1" x14ac:dyDescent="0.2">
      <c r="E3485" s="117" t="str">
        <f>IFERROR(_xlfn.RANK.EQ(D3485,$D$18:$D$10002,0)+COUNTIF($D$18:D3485,D3485)-1,"")</f>
        <v/>
      </c>
    </row>
    <row r="3486" spans="5:5" ht="14.25" customHeight="1" x14ac:dyDescent="0.2">
      <c r="E3486" s="117" t="str">
        <f>IFERROR(_xlfn.RANK.EQ(D3486,$D$18:$D$10002,0)+COUNTIF($D$18:D3486,D3486)-1,"")</f>
        <v/>
      </c>
    </row>
    <row r="3487" spans="5:5" ht="14.25" customHeight="1" x14ac:dyDescent="0.2">
      <c r="E3487" s="117" t="str">
        <f>IFERROR(_xlfn.RANK.EQ(D3487,$D$18:$D$10002,0)+COUNTIF($D$18:D3487,D3487)-1,"")</f>
        <v/>
      </c>
    </row>
    <row r="3488" spans="5:5" ht="14.25" customHeight="1" x14ac:dyDescent="0.2">
      <c r="E3488" s="117" t="str">
        <f>IFERROR(_xlfn.RANK.EQ(D3488,$D$18:$D$10002,0)+COUNTIF($D$18:D3488,D3488)-1,"")</f>
        <v/>
      </c>
    </row>
    <row r="3489" spans="5:5" ht="14.25" customHeight="1" x14ac:dyDescent="0.2">
      <c r="E3489" s="117" t="str">
        <f>IFERROR(_xlfn.RANK.EQ(D3489,$D$18:$D$10002,0)+COUNTIF($D$18:D3489,D3489)-1,"")</f>
        <v/>
      </c>
    </row>
    <row r="3490" spans="5:5" ht="14.25" customHeight="1" x14ac:dyDescent="0.2">
      <c r="E3490" s="117" t="str">
        <f>IFERROR(_xlfn.RANK.EQ(D3490,$D$18:$D$10002,0)+COUNTIF($D$18:D3490,D3490)-1,"")</f>
        <v/>
      </c>
    </row>
    <row r="3491" spans="5:5" ht="14.25" customHeight="1" x14ac:dyDescent="0.2">
      <c r="E3491" s="117" t="str">
        <f>IFERROR(_xlfn.RANK.EQ(D3491,$D$18:$D$10002,0)+COUNTIF($D$18:D3491,D3491)-1,"")</f>
        <v/>
      </c>
    </row>
    <row r="3492" spans="5:5" ht="14.25" customHeight="1" x14ac:dyDescent="0.2">
      <c r="E3492" s="117" t="str">
        <f>IFERROR(_xlfn.RANK.EQ(D3492,$D$18:$D$10002,0)+COUNTIF($D$18:D3492,D3492)-1,"")</f>
        <v/>
      </c>
    </row>
    <row r="3493" spans="5:5" ht="14.25" customHeight="1" x14ac:dyDescent="0.2">
      <c r="E3493" s="117" t="str">
        <f>IFERROR(_xlfn.RANK.EQ(D3493,$D$18:$D$10002,0)+COUNTIF($D$18:D3493,D3493)-1,"")</f>
        <v/>
      </c>
    </row>
    <row r="3494" spans="5:5" ht="14.25" customHeight="1" x14ac:dyDescent="0.2">
      <c r="E3494" s="117" t="str">
        <f>IFERROR(_xlfn.RANK.EQ(D3494,$D$18:$D$10002,0)+COUNTIF($D$18:D3494,D3494)-1,"")</f>
        <v/>
      </c>
    </row>
    <row r="3495" spans="5:5" ht="14.25" customHeight="1" x14ac:dyDescent="0.2">
      <c r="E3495" s="117" t="str">
        <f>IFERROR(_xlfn.RANK.EQ(D3495,$D$18:$D$10002,0)+COUNTIF($D$18:D3495,D3495)-1,"")</f>
        <v/>
      </c>
    </row>
    <row r="3496" spans="5:5" ht="14.25" customHeight="1" x14ac:dyDescent="0.2">
      <c r="E3496" s="117" t="str">
        <f>IFERROR(_xlfn.RANK.EQ(D3496,$D$18:$D$10002,0)+COUNTIF($D$18:D3496,D3496)-1,"")</f>
        <v/>
      </c>
    </row>
    <row r="3497" spans="5:5" ht="14.25" customHeight="1" x14ac:dyDescent="0.2">
      <c r="E3497" s="117" t="str">
        <f>IFERROR(_xlfn.RANK.EQ(D3497,$D$18:$D$10002,0)+COUNTIF($D$18:D3497,D3497)-1,"")</f>
        <v/>
      </c>
    </row>
    <row r="3498" spans="5:5" ht="14.25" customHeight="1" x14ac:dyDescent="0.2">
      <c r="E3498" s="117" t="str">
        <f>IFERROR(_xlfn.RANK.EQ(D3498,$D$18:$D$10002,0)+COUNTIF($D$18:D3498,D3498)-1,"")</f>
        <v/>
      </c>
    </row>
    <row r="3499" spans="5:5" ht="14.25" customHeight="1" x14ac:dyDescent="0.2">
      <c r="E3499" s="117" t="str">
        <f>IFERROR(_xlfn.RANK.EQ(D3499,$D$18:$D$10002,0)+COUNTIF($D$18:D3499,D3499)-1,"")</f>
        <v/>
      </c>
    </row>
    <row r="3500" spans="5:5" ht="14.25" customHeight="1" x14ac:dyDescent="0.2">
      <c r="E3500" s="117" t="str">
        <f>IFERROR(_xlfn.RANK.EQ(D3500,$D$18:$D$10002,0)+COUNTIF($D$18:D3500,D3500)-1,"")</f>
        <v/>
      </c>
    </row>
    <row r="3501" spans="5:5" ht="14.25" customHeight="1" x14ac:dyDescent="0.2">
      <c r="E3501" s="117" t="str">
        <f>IFERROR(_xlfn.RANK.EQ(D3501,$D$18:$D$10002,0)+COUNTIF($D$18:D3501,D3501)-1,"")</f>
        <v/>
      </c>
    </row>
    <row r="3502" spans="5:5" ht="14.25" customHeight="1" x14ac:dyDescent="0.2">
      <c r="E3502" s="117" t="str">
        <f>IFERROR(_xlfn.RANK.EQ(D3502,$D$18:$D$10002,0)+COUNTIF($D$18:D3502,D3502)-1,"")</f>
        <v/>
      </c>
    </row>
    <row r="3503" spans="5:5" ht="14.25" customHeight="1" x14ac:dyDescent="0.2">
      <c r="E3503" s="117" t="str">
        <f>IFERROR(_xlfn.RANK.EQ(D3503,$D$18:$D$10002,0)+COUNTIF($D$18:D3503,D3503)-1,"")</f>
        <v/>
      </c>
    </row>
    <row r="3504" spans="5:5" ht="14.25" customHeight="1" x14ac:dyDescent="0.2">
      <c r="E3504" s="117" t="str">
        <f>IFERROR(_xlfn.RANK.EQ(D3504,$D$18:$D$10002,0)+COUNTIF($D$18:D3504,D3504)-1,"")</f>
        <v/>
      </c>
    </row>
    <row r="3505" spans="5:5" ht="14.25" customHeight="1" x14ac:dyDescent="0.2">
      <c r="E3505" s="117" t="str">
        <f>IFERROR(_xlfn.RANK.EQ(D3505,$D$18:$D$10002,0)+COUNTIF($D$18:D3505,D3505)-1,"")</f>
        <v/>
      </c>
    </row>
    <row r="3506" spans="5:5" ht="14.25" customHeight="1" x14ac:dyDescent="0.2">
      <c r="E3506" s="117" t="str">
        <f>IFERROR(_xlfn.RANK.EQ(D3506,$D$18:$D$10002,0)+COUNTIF($D$18:D3506,D3506)-1,"")</f>
        <v/>
      </c>
    </row>
    <row r="3507" spans="5:5" ht="14.25" customHeight="1" x14ac:dyDescent="0.2">
      <c r="E3507" s="117" t="str">
        <f>IFERROR(_xlfn.RANK.EQ(D3507,$D$18:$D$10002,0)+COUNTIF($D$18:D3507,D3507)-1,"")</f>
        <v/>
      </c>
    </row>
    <row r="3508" spans="5:5" ht="14.25" customHeight="1" x14ac:dyDescent="0.2">
      <c r="E3508" s="117" t="str">
        <f>IFERROR(_xlfn.RANK.EQ(D3508,$D$18:$D$10002,0)+COUNTIF($D$18:D3508,D3508)-1,"")</f>
        <v/>
      </c>
    </row>
    <row r="3509" spans="5:5" ht="14.25" customHeight="1" x14ac:dyDescent="0.2">
      <c r="E3509" s="117" t="str">
        <f>IFERROR(_xlfn.RANK.EQ(D3509,$D$18:$D$10002,0)+COUNTIF($D$18:D3509,D3509)-1,"")</f>
        <v/>
      </c>
    </row>
    <row r="3510" spans="5:5" ht="14.25" customHeight="1" x14ac:dyDescent="0.2">
      <c r="E3510" s="117" t="str">
        <f>IFERROR(_xlfn.RANK.EQ(D3510,$D$18:$D$10002,0)+COUNTIF($D$18:D3510,D3510)-1,"")</f>
        <v/>
      </c>
    </row>
    <row r="3511" spans="5:5" ht="14.25" customHeight="1" x14ac:dyDescent="0.2">
      <c r="E3511" s="117" t="str">
        <f>IFERROR(_xlfn.RANK.EQ(D3511,$D$18:$D$10002,0)+COUNTIF($D$18:D3511,D3511)-1,"")</f>
        <v/>
      </c>
    </row>
    <row r="3512" spans="5:5" ht="14.25" customHeight="1" x14ac:dyDescent="0.2">
      <c r="E3512" s="117" t="str">
        <f>IFERROR(_xlfn.RANK.EQ(D3512,$D$18:$D$10002,0)+COUNTIF($D$18:D3512,D3512)-1,"")</f>
        <v/>
      </c>
    </row>
    <row r="3513" spans="5:5" ht="14.25" customHeight="1" x14ac:dyDescent="0.2">
      <c r="E3513" s="117" t="str">
        <f>IFERROR(_xlfn.RANK.EQ(D3513,$D$18:$D$10002,0)+COUNTIF($D$18:D3513,D3513)-1,"")</f>
        <v/>
      </c>
    </row>
    <row r="3514" spans="5:5" ht="14.25" customHeight="1" x14ac:dyDescent="0.2">
      <c r="E3514" s="117" t="str">
        <f>IFERROR(_xlfn.RANK.EQ(D3514,$D$18:$D$10002,0)+COUNTIF($D$18:D3514,D3514)-1,"")</f>
        <v/>
      </c>
    </row>
    <row r="3515" spans="5:5" ht="14.25" customHeight="1" x14ac:dyDescent="0.2">
      <c r="E3515" s="117" t="str">
        <f>IFERROR(_xlfn.RANK.EQ(D3515,$D$18:$D$10002,0)+COUNTIF($D$18:D3515,D3515)-1,"")</f>
        <v/>
      </c>
    </row>
    <row r="3516" spans="5:5" ht="14.25" customHeight="1" x14ac:dyDescent="0.2">
      <c r="E3516" s="117" t="str">
        <f>IFERROR(_xlfn.RANK.EQ(D3516,$D$18:$D$10002,0)+COUNTIF($D$18:D3516,D3516)-1,"")</f>
        <v/>
      </c>
    </row>
    <row r="3517" spans="5:5" ht="14.25" customHeight="1" x14ac:dyDescent="0.2">
      <c r="E3517" s="117" t="str">
        <f>IFERROR(_xlfn.RANK.EQ(D3517,$D$18:$D$10002,0)+COUNTIF($D$18:D3517,D3517)-1,"")</f>
        <v/>
      </c>
    </row>
    <row r="3518" spans="5:5" ht="14.25" customHeight="1" x14ac:dyDescent="0.2">
      <c r="E3518" s="117" t="str">
        <f>IFERROR(_xlfn.RANK.EQ(D3518,$D$18:$D$10002,0)+COUNTIF($D$18:D3518,D3518)-1,"")</f>
        <v/>
      </c>
    </row>
    <row r="3519" spans="5:5" ht="14.25" customHeight="1" x14ac:dyDescent="0.2">
      <c r="E3519" s="117" t="str">
        <f>IFERROR(_xlfn.RANK.EQ(D3519,$D$18:$D$10002,0)+COUNTIF($D$18:D3519,D3519)-1,"")</f>
        <v/>
      </c>
    </row>
    <row r="3520" spans="5:5" ht="14.25" customHeight="1" x14ac:dyDescent="0.2">
      <c r="E3520" s="117" t="str">
        <f>IFERROR(_xlfn.RANK.EQ(D3520,$D$18:$D$10002,0)+COUNTIF($D$18:D3520,D3520)-1,"")</f>
        <v/>
      </c>
    </row>
    <row r="3521" spans="5:5" ht="14.25" customHeight="1" x14ac:dyDescent="0.2">
      <c r="E3521" s="117" t="str">
        <f>IFERROR(_xlfn.RANK.EQ(D3521,$D$18:$D$10002,0)+COUNTIF($D$18:D3521,D3521)-1,"")</f>
        <v/>
      </c>
    </row>
    <row r="3522" spans="5:5" ht="14.25" customHeight="1" x14ac:dyDescent="0.2">
      <c r="E3522" s="117" t="str">
        <f>IFERROR(_xlfn.RANK.EQ(D3522,$D$18:$D$10002,0)+COUNTIF($D$18:D3522,D3522)-1,"")</f>
        <v/>
      </c>
    </row>
    <row r="3523" spans="5:5" ht="14.25" customHeight="1" x14ac:dyDescent="0.2">
      <c r="E3523" s="117" t="str">
        <f>IFERROR(_xlfn.RANK.EQ(D3523,$D$18:$D$10002,0)+COUNTIF($D$18:D3523,D3523)-1,"")</f>
        <v/>
      </c>
    </row>
    <row r="3524" spans="5:5" ht="14.25" customHeight="1" x14ac:dyDescent="0.2">
      <c r="E3524" s="117" t="str">
        <f>IFERROR(_xlfn.RANK.EQ(D3524,$D$18:$D$10002,0)+COUNTIF($D$18:D3524,D3524)-1,"")</f>
        <v/>
      </c>
    </row>
    <row r="3525" spans="5:5" ht="14.25" customHeight="1" x14ac:dyDescent="0.2">
      <c r="E3525" s="117" t="str">
        <f>IFERROR(_xlfn.RANK.EQ(D3525,$D$18:$D$10002,0)+COUNTIF($D$18:D3525,D3525)-1,"")</f>
        <v/>
      </c>
    </row>
    <row r="3526" spans="5:5" ht="14.25" customHeight="1" x14ac:dyDescent="0.2">
      <c r="E3526" s="117" t="str">
        <f>IFERROR(_xlfn.RANK.EQ(D3526,$D$18:$D$10002,0)+COUNTIF($D$18:D3526,D3526)-1,"")</f>
        <v/>
      </c>
    </row>
    <row r="3527" spans="5:5" ht="14.25" customHeight="1" x14ac:dyDescent="0.2">
      <c r="E3527" s="117" t="str">
        <f>IFERROR(_xlfn.RANK.EQ(D3527,$D$18:$D$10002,0)+COUNTIF($D$18:D3527,D3527)-1,"")</f>
        <v/>
      </c>
    </row>
    <row r="3528" spans="5:5" ht="14.25" customHeight="1" x14ac:dyDescent="0.2">
      <c r="E3528" s="117" t="str">
        <f>IFERROR(_xlfn.RANK.EQ(D3528,$D$18:$D$10002,0)+COUNTIF($D$18:D3528,D3528)-1,"")</f>
        <v/>
      </c>
    </row>
    <row r="3529" spans="5:5" ht="14.25" customHeight="1" x14ac:dyDescent="0.2">
      <c r="E3529" s="117" t="str">
        <f>IFERROR(_xlfn.RANK.EQ(D3529,$D$18:$D$10002,0)+COUNTIF($D$18:D3529,D3529)-1,"")</f>
        <v/>
      </c>
    </row>
    <row r="3530" spans="5:5" ht="14.25" customHeight="1" x14ac:dyDescent="0.2">
      <c r="E3530" s="117" t="str">
        <f>IFERROR(_xlfn.RANK.EQ(D3530,$D$18:$D$10002,0)+COUNTIF($D$18:D3530,D3530)-1,"")</f>
        <v/>
      </c>
    </row>
    <row r="3531" spans="5:5" ht="14.25" customHeight="1" x14ac:dyDescent="0.2">
      <c r="E3531" s="117" t="str">
        <f>IFERROR(_xlfn.RANK.EQ(D3531,$D$18:$D$10002,0)+COUNTIF($D$18:D3531,D3531)-1,"")</f>
        <v/>
      </c>
    </row>
    <row r="3532" spans="5:5" ht="14.25" customHeight="1" x14ac:dyDescent="0.2">
      <c r="E3532" s="117" t="str">
        <f>IFERROR(_xlfn.RANK.EQ(D3532,$D$18:$D$10002,0)+COUNTIF($D$18:D3532,D3532)-1,"")</f>
        <v/>
      </c>
    </row>
    <row r="3533" spans="5:5" ht="14.25" customHeight="1" x14ac:dyDescent="0.2">
      <c r="E3533" s="117" t="str">
        <f>IFERROR(_xlfn.RANK.EQ(D3533,$D$18:$D$10002,0)+COUNTIF($D$18:D3533,D3533)-1,"")</f>
        <v/>
      </c>
    </row>
    <row r="3534" spans="5:5" ht="14.25" customHeight="1" x14ac:dyDescent="0.2">
      <c r="E3534" s="117" t="str">
        <f>IFERROR(_xlfn.RANK.EQ(D3534,$D$18:$D$10002,0)+COUNTIF($D$18:D3534,D3534)-1,"")</f>
        <v/>
      </c>
    </row>
    <row r="3535" spans="5:5" ht="14.25" customHeight="1" x14ac:dyDescent="0.2">
      <c r="E3535" s="117" t="str">
        <f>IFERROR(_xlfn.RANK.EQ(D3535,$D$18:$D$10002,0)+COUNTIF($D$18:D3535,D3535)-1,"")</f>
        <v/>
      </c>
    </row>
    <row r="3536" spans="5:5" ht="14.25" customHeight="1" x14ac:dyDescent="0.2">
      <c r="E3536" s="117" t="str">
        <f>IFERROR(_xlfn.RANK.EQ(D3536,$D$18:$D$10002,0)+COUNTIF($D$18:D3536,D3536)-1,"")</f>
        <v/>
      </c>
    </row>
    <row r="3537" spans="5:5" ht="14.25" customHeight="1" x14ac:dyDescent="0.2">
      <c r="E3537" s="117" t="str">
        <f>IFERROR(_xlfn.RANK.EQ(D3537,$D$18:$D$10002,0)+COUNTIF($D$18:D3537,D3537)-1,"")</f>
        <v/>
      </c>
    </row>
    <row r="3538" spans="5:5" ht="14.25" customHeight="1" x14ac:dyDescent="0.2">
      <c r="E3538" s="117" t="str">
        <f>IFERROR(_xlfn.RANK.EQ(D3538,$D$18:$D$10002,0)+COUNTIF($D$18:D3538,D3538)-1,"")</f>
        <v/>
      </c>
    </row>
    <row r="3539" spans="5:5" ht="14.25" customHeight="1" x14ac:dyDescent="0.2">
      <c r="E3539" s="117" t="str">
        <f>IFERROR(_xlfn.RANK.EQ(D3539,$D$18:$D$10002,0)+COUNTIF($D$18:D3539,D3539)-1,"")</f>
        <v/>
      </c>
    </row>
    <row r="3540" spans="5:5" ht="14.25" customHeight="1" x14ac:dyDescent="0.2">
      <c r="E3540" s="117" t="str">
        <f>IFERROR(_xlfn.RANK.EQ(D3540,$D$18:$D$10002,0)+COUNTIF($D$18:D3540,D3540)-1,"")</f>
        <v/>
      </c>
    </row>
    <row r="3541" spans="5:5" ht="14.25" customHeight="1" x14ac:dyDescent="0.2">
      <c r="E3541" s="117" t="str">
        <f>IFERROR(_xlfn.RANK.EQ(D3541,$D$18:$D$10002,0)+COUNTIF($D$18:D3541,D3541)-1,"")</f>
        <v/>
      </c>
    </row>
    <row r="3542" spans="5:5" ht="14.25" customHeight="1" x14ac:dyDescent="0.2">
      <c r="E3542" s="117" t="str">
        <f>IFERROR(_xlfn.RANK.EQ(D3542,$D$18:$D$10002,0)+COUNTIF($D$18:D3542,D3542)-1,"")</f>
        <v/>
      </c>
    </row>
    <row r="3543" spans="5:5" ht="14.25" customHeight="1" x14ac:dyDescent="0.2">
      <c r="E3543" s="117" t="str">
        <f>IFERROR(_xlfn.RANK.EQ(D3543,$D$18:$D$10002,0)+COUNTIF($D$18:D3543,D3543)-1,"")</f>
        <v/>
      </c>
    </row>
    <row r="3544" spans="5:5" ht="14.25" customHeight="1" x14ac:dyDescent="0.2">
      <c r="E3544" s="117" t="str">
        <f>IFERROR(_xlfn.RANK.EQ(D3544,$D$18:$D$10002,0)+COUNTIF($D$18:D3544,D3544)-1,"")</f>
        <v/>
      </c>
    </row>
    <row r="3545" spans="5:5" ht="14.25" customHeight="1" x14ac:dyDescent="0.2">
      <c r="E3545" s="117" t="str">
        <f>IFERROR(_xlfn.RANK.EQ(D3545,$D$18:$D$10002,0)+COUNTIF($D$18:D3545,D3545)-1,"")</f>
        <v/>
      </c>
    </row>
    <row r="3546" spans="5:5" ht="14.25" customHeight="1" x14ac:dyDescent="0.2">
      <c r="E3546" s="117" t="str">
        <f>IFERROR(_xlfn.RANK.EQ(D3546,$D$18:$D$10002,0)+COUNTIF($D$18:D3546,D3546)-1,"")</f>
        <v/>
      </c>
    </row>
    <row r="3547" spans="5:5" ht="14.25" customHeight="1" x14ac:dyDescent="0.2">
      <c r="E3547" s="117" t="str">
        <f>IFERROR(_xlfn.RANK.EQ(D3547,$D$18:$D$10002,0)+COUNTIF($D$18:D3547,D3547)-1,"")</f>
        <v/>
      </c>
    </row>
    <row r="3548" spans="5:5" ht="14.25" customHeight="1" x14ac:dyDescent="0.2">
      <c r="E3548" s="117" t="str">
        <f>IFERROR(_xlfn.RANK.EQ(D3548,$D$18:$D$10002,0)+COUNTIF($D$18:D3548,D3548)-1,"")</f>
        <v/>
      </c>
    </row>
    <row r="3549" spans="5:5" ht="14.25" customHeight="1" x14ac:dyDescent="0.2">
      <c r="E3549" s="117" t="str">
        <f>IFERROR(_xlfn.RANK.EQ(D3549,$D$18:$D$10002,0)+COUNTIF($D$18:D3549,D3549)-1,"")</f>
        <v/>
      </c>
    </row>
    <row r="3550" spans="5:5" ht="14.25" customHeight="1" x14ac:dyDescent="0.2">
      <c r="E3550" s="117" t="str">
        <f>IFERROR(_xlfn.RANK.EQ(D3550,$D$18:$D$10002,0)+COUNTIF($D$18:D3550,D3550)-1,"")</f>
        <v/>
      </c>
    </row>
    <row r="3551" spans="5:5" ht="14.25" customHeight="1" x14ac:dyDescent="0.2">
      <c r="E3551" s="117" t="str">
        <f>IFERROR(_xlfn.RANK.EQ(D3551,$D$18:$D$10002,0)+COUNTIF($D$18:D3551,D3551)-1,"")</f>
        <v/>
      </c>
    </row>
    <row r="3552" spans="5:5" ht="14.25" customHeight="1" x14ac:dyDescent="0.2">
      <c r="E3552" s="117" t="str">
        <f>IFERROR(_xlfn.RANK.EQ(D3552,$D$18:$D$10002,0)+COUNTIF($D$18:D3552,D3552)-1,"")</f>
        <v/>
      </c>
    </row>
    <row r="3553" spans="5:5" ht="14.25" customHeight="1" x14ac:dyDescent="0.2">
      <c r="E3553" s="117" t="str">
        <f>IFERROR(_xlfn.RANK.EQ(D3553,$D$18:$D$10002,0)+COUNTIF($D$18:D3553,D3553)-1,"")</f>
        <v/>
      </c>
    </row>
    <row r="3554" spans="5:5" ht="14.25" customHeight="1" x14ac:dyDescent="0.2">
      <c r="E3554" s="117" t="str">
        <f>IFERROR(_xlfn.RANK.EQ(D3554,$D$18:$D$10002,0)+COUNTIF($D$18:D3554,D3554)-1,"")</f>
        <v/>
      </c>
    </row>
    <row r="3555" spans="5:5" ht="14.25" customHeight="1" x14ac:dyDescent="0.2">
      <c r="E3555" s="117" t="str">
        <f>IFERROR(_xlfn.RANK.EQ(D3555,$D$18:$D$10002,0)+COUNTIF($D$18:D3555,D3555)-1,"")</f>
        <v/>
      </c>
    </row>
    <row r="3556" spans="5:5" ht="14.25" customHeight="1" x14ac:dyDescent="0.2">
      <c r="E3556" s="117" t="str">
        <f>IFERROR(_xlfn.RANK.EQ(D3556,$D$18:$D$10002,0)+COUNTIF($D$18:D3556,D3556)-1,"")</f>
        <v/>
      </c>
    </row>
    <row r="3557" spans="5:5" ht="14.25" customHeight="1" x14ac:dyDescent="0.2">
      <c r="E3557" s="117" t="str">
        <f>IFERROR(_xlfn.RANK.EQ(D3557,$D$18:$D$10002,0)+COUNTIF($D$18:D3557,D3557)-1,"")</f>
        <v/>
      </c>
    </row>
    <row r="3558" spans="5:5" ht="14.25" customHeight="1" x14ac:dyDescent="0.2">
      <c r="E3558" s="117" t="str">
        <f>IFERROR(_xlfn.RANK.EQ(D3558,$D$18:$D$10002,0)+COUNTIF($D$18:D3558,D3558)-1,"")</f>
        <v/>
      </c>
    </row>
    <row r="3559" spans="5:5" ht="14.25" customHeight="1" x14ac:dyDescent="0.2">
      <c r="E3559" s="117" t="str">
        <f>IFERROR(_xlfn.RANK.EQ(D3559,$D$18:$D$10002,0)+COUNTIF($D$18:D3559,D3559)-1,"")</f>
        <v/>
      </c>
    </row>
    <row r="3560" spans="5:5" ht="14.25" customHeight="1" x14ac:dyDescent="0.2">
      <c r="E3560" s="117" t="str">
        <f>IFERROR(_xlfn.RANK.EQ(D3560,$D$18:$D$10002,0)+COUNTIF($D$18:D3560,D3560)-1,"")</f>
        <v/>
      </c>
    </row>
    <row r="3561" spans="5:5" ht="14.25" customHeight="1" x14ac:dyDescent="0.2">
      <c r="E3561" s="117" t="str">
        <f>IFERROR(_xlfn.RANK.EQ(D3561,$D$18:$D$10002,0)+COUNTIF($D$18:D3561,D3561)-1,"")</f>
        <v/>
      </c>
    </row>
    <row r="3562" spans="5:5" ht="14.25" customHeight="1" x14ac:dyDescent="0.2">
      <c r="E3562" s="117" t="str">
        <f>IFERROR(_xlfn.RANK.EQ(D3562,$D$18:$D$10002,0)+COUNTIF($D$18:D3562,D3562)-1,"")</f>
        <v/>
      </c>
    </row>
    <row r="3563" spans="5:5" ht="14.25" customHeight="1" x14ac:dyDescent="0.2">
      <c r="E3563" s="117" t="str">
        <f>IFERROR(_xlfn.RANK.EQ(D3563,$D$18:$D$10002,0)+COUNTIF($D$18:D3563,D3563)-1,"")</f>
        <v/>
      </c>
    </row>
    <row r="3564" spans="5:5" ht="14.25" customHeight="1" x14ac:dyDescent="0.2">
      <c r="E3564" s="117" t="str">
        <f>IFERROR(_xlfn.RANK.EQ(D3564,$D$18:$D$10002,0)+COUNTIF($D$18:D3564,D3564)-1,"")</f>
        <v/>
      </c>
    </row>
    <row r="3565" spans="5:5" ht="14.25" customHeight="1" x14ac:dyDescent="0.2">
      <c r="E3565" s="117" t="str">
        <f>IFERROR(_xlfn.RANK.EQ(D3565,$D$18:$D$10002,0)+COUNTIF($D$18:D3565,D3565)-1,"")</f>
        <v/>
      </c>
    </row>
    <row r="3566" spans="5:5" ht="14.25" customHeight="1" x14ac:dyDescent="0.2">
      <c r="E3566" s="117" t="str">
        <f>IFERROR(_xlfn.RANK.EQ(D3566,$D$18:$D$10002,0)+COUNTIF($D$18:D3566,D3566)-1,"")</f>
        <v/>
      </c>
    </row>
  </sheetData>
  <sheetProtection sheet="1" objects="1" scenarios="1" sort="0" autoFilter="0" pivotTables="0"/>
  <mergeCells count="11">
    <mergeCell ref="K15:L15"/>
    <mergeCell ref="J10:L10"/>
    <mergeCell ref="K11:L11"/>
    <mergeCell ref="K12:L12"/>
    <mergeCell ref="K13:L13"/>
    <mergeCell ref="K14:L14"/>
    <mergeCell ref="K16:L16"/>
    <mergeCell ref="K17:L17"/>
    <mergeCell ref="K18:L18"/>
    <mergeCell ref="K19:L19"/>
    <mergeCell ref="K20:L20"/>
  </mergeCells>
  <pageMargins left="0.51181102362204722" right="0.51181102362204722" top="0.51181102362204722" bottom="0.43307086614173229" header="0.31496062992125984" footer="0.31496062992125984"/>
  <pageSetup paperSize="9" scale="73" orientation="landscape" r:id="rId3"/>
  <headerFooter>
    <oddHeader>&amp;CAcompanhamento de Produção</oddHeader>
  </headerFooter>
  <drawing r:id="rId4"/>
  <extLs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E775BE-47F7-4008-AE44-367FC62E98F7}">
  <sheetPr codeName="Planilha3"/>
  <dimension ref="A1:V40"/>
  <sheetViews>
    <sheetView showGridLines="0" showRowColHeaders="0" showZeros="0" workbookViewId="0">
      <pane ySplit="5" topLeftCell="A6" activePane="bottomLeft" state="frozen"/>
      <selection pane="bottomLeft"/>
    </sheetView>
  </sheetViews>
  <sheetFormatPr defaultColWidth="0" defaultRowHeight="15" customHeight="1" zeroHeight="1" x14ac:dyDescent="0.25"/>
  <cols>
    <col min="1" max="6" width="9.140625" customWidth="1"/>
    <col min="7" max="7" width="5.28515625" customWidth="1"/>
    <col min="8" max="20" width="9.140625" customWidth="1"/>
    <col min="21" max="21" width="3.85546875" customWidth="1"/>
    <col min="22" max="22" width="0" hidden="1" customWidth="1"/>
    <col min="23" max="16384" width="9.140625" hidden="1"/>
  </cols>
  <sheetData>
    <row r="1" customFormat="1" ht="16.5" customHeight="1" x14ac:dyDescent="0.25"/>
    <row r="2" customFormat="1" ht="16.5" customHeight="1" x14ac:dyDescent="0.25"/>
    <row r="3" customFormat="1" ht="16.5" customHeight="1" x14ac:dyDescent="0.25"/>
    <row r="4" customFormat="1" ht="16.5" customHeight="1" x14ac:dyDescent="0.25"/>
    <row r="5" customFormat="1" ht="16.5" customHeight="1" x14ac:dyDescent="0.25"/>
    <row r="6" customFormat="1" ht="15" customHeight="1" x14ac:dyDescent="0.25"/>
    <row r="7" customFormat="1" ht="15" customHeight="1" x14ac:dyDescent="0.25"/>
    <row r="8" customFormat="1" ht="15" customHeight="1" x14ac:dyDescent="0.25"/>
    <row r="9" customFormat="1" ht="15" customHeight="1" x14ac:dyDescent="0.25"/>
    <row r="10" customFormat="1" ht="15" customHeight="1" x14ac:dyDescent="0.25"/>
    <row r="11" customFormat="1" ht="15" customHeight="1" x14ac:dyDescent="0.25"/>
    <row r="12" customFormat="1" ht="15" customHeight="1" x14ac:dyDescent="0.25"/>
    <row r="13" customFormat="1" ht="15" customHeight="1" x14ac:dyDescent="0.25"/>
    <row r="14" customFormat="1" ht="15" customHeight="1" x14ac:dyDescent="0.25"/>
    <row r="15" customFormat="1" ht="15" customHeight="1" x14ac:dyDescent="0.25"/>
    <row r="16" customFormat="1" ht="15" customHeight="1" x14ac:dyDescent="0.25"/>
    <row r="17" customFormat="1" ht="15" customHeight="1" x14ac:dyDescent="0.25"/>
    <row r="18" customFormat="1" ht="15" customHeight="1" x14ac:dyDescent="0.25"/>
    <row r="19" customFormat="1" ht="15" customHeight="1" x14ac:dyDescent="0.25"/>
    <row r="20" customFormat="1" ht="15" customHeight="1" x14ac:dyDescent="0.25"/>
    <row r="21" customFormat="1" ht="15" customHeight="1" x14ac:dyDescent="0.25"/>
    <row r="22" customFormat="1" ht="15" customHeight="1" x14ac:dyDescent="0.25"/>
    <row r="23" customFormat="1" ht="15" customHeight="1" x14ac:dyDescent="0.25"/>
    <row r="24" customFormat="1" ht="15" customHeight="1" x14ac:dyDescent="0.25"/>
    <row r="25" customFormat="1" ht="15" customHeight="1" x14ac:dyDescent="0.25"/>
    <row r="26" customFormat="1" ht="15" customHeight="1" x14ac:dyDescent="0.25"/>
    <row r="27" customFormat="1" ht="15" customHeight="1" x14ac:dyDescent="0.25"/>
    <row r="28" customFormat="1" ht="15" customHeight="1" x14ac:dyDescent="0.25"/>
    <row r="29" customFormat="1" ht="15" customHeight="1" x14ac:dyDescent="0.25"/>
    <row r="30" customFormat="1" ht="15" customHeight="1" x14ac:dyDescent="0.25"/>
    <row r="31" customFormat="1" ht="15" customHeight="1" x14ac:dyDescent="0.25"/>
    <row r="32" customFormat="1" ht="15" customHeight="1" x14ac:dyDescent="0.25"/>
    <row r="33" customFormat="1" ht="15" customHeight="1" x14ac:dyDescent="0.25"/>
    <row r="34" customFormat="1" ht="15" customHeight="1" x14ac:dyDescent="0.25"/>
    <row r="35" customFormat="1" ht="15" hidden="1" customHeight="1" x14ac:dyDescent="0.25"/>
    <row r="36" customFormat="1" ht="15" hidden="1" customHeight="1" x14ac:dyDescent="0.25"/>
    <row r="37" customFormat="1" ht="15" hidden="1" customHeight="1" x14ac:dyDescent="0.25"/>
    <row r="38" customFormat="1" ht="15" hidden="1" customHeight="1" x14ac:dyDescent="0.25"/>
    <row r="39" customFormat="1" ht="15" hidden="1" customHeight="1" x14ac:dyDescent="0.25"/>
    <row r="40" customFormat="1" ht="15" hidden="1" customHeight="1" x14ac:dyDescent="0.25"/>
  </sheetData>
  <sheetProtection sheet="1" objects="1" scenarios="1" sort="0" autoFilter="0" pivotTables="0"/>
  <pageMargins left="0.511811024" right="0.511811024" top="0.78740157499999996" bottom="0.78740157499999996" header="0.31496062000000002" footer="0.31496062000000002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02370E-BDED-4BB9-B893-7E9844052EE4}">
  <sheetPr codeName="Planilha5"/>
  <dimension ref="A1:BQ58"/>
  <sheetViews>
    <sheetView showGridLines="0" showRowColHeaders="0" showZeros="0" workbookViewId="0">
      <pane ySplit="9" topLeftCell="A10" activePane="bottomLeft" state="frozen"/>
      <selection pane="bottomLeft" activeCell="B57" sqref="B57"/>
    </sheetView>
  </sheetViews>
  <sheetFormatPr defaultColWidth="0" defaultRowHeight="15" customHeight="1" x14ac:dyDescent="0.25"/>
  <cols>
    <col min="1" max="1" width="10.28515625" style="36" bestFit="1" customWidth="1"/>
    <col min="2" max="2" width="36.85546875" style="36" bestFit="1" customWidth="1"/>
    <col min="3" max="3" width="10.5703125" style="36" bestFit="1" customWidth="1"/>
    <col min="4" max="4" width="32.28515625" style="36" bestFit="1" customWidth="1"/>
    <col min="5" max="5" width="14.28515625" style="44" bestFit="1" customWidth="1"/>
    <col min="6" max="6" width="7.7109375" style="36" hidden="1" customWidth="1"/>
    <col min="7" max="7" width="13.5703125" style="36" hidden="1" customWidth="1"/>
    <col min="8" max="8" width="9.28515625" style="45" bestFit="1" customWidth="1"/>
    <col min="9" max="9" width="10.28515625" style="36" bestFit="1" customWidth="1"/>
    <col min="10" max="10" width="20.7109375" style="36" bestFit="1" customWidth="1"/>
    <col min="11" max="11" width="7" style="36" bestFit="1" customWidth="1"/>
    <col min="12" max="12" width="13.7109375" style="36" bestFit="1" customWidth="1"/>
    <col min="13" max="13" width="13.5703125" style="36" bestFit="1" customWidth="1"/>
    <col min="14" max="14" width="11.42578125" style="36" bestFit="1" customWidth="1"/>
    <col min="15" max="15" width="8.7109375" style="36" bestFit="1" customWidth="1"/>
    <col min="16" max="16" width="9" style="36" bestFit="1" customWidth="1"/>
    <col min="17" max="17" width="13.5703125" style="36" bestFit="1" customWidth="1"/>
    <col min="18" max="18" width="46.7109375" style="36" bestFit="1" customWidth="1"/>
    <col min="19" max="19" width="23" style="36" bestFit="1" customWidth="1"/>
    <col min="20" max="20" width="10.28515625" style="36" bestFit="1" customWidth="1"/>
    <col min="21" max="21" width="10.140625" style="36" bestFit="1" customWidth="1"/>
    <col min="22" max="22" width="10" style="36" bestFit="1" customWidth="1"/>
    <col min="23" max="23" width="15.42578125" style="36" bestFit="1" customWidth="1"/>
    <col min="24" max="24" width="17.85546875" style="36" bestFit="1" customWidth="1"/>
    <col min="25" max="25" width="35.140625" style="36" bestFit="1" customWidth="1"/>
    <col min="26" max="26" width="23.85546875" style="43" bestFit="1" customWidth="1"/>
    <col min="27" max="27" width="20" style="36" bestFit="1" customWidth="1"/>
    <col min="28" max="28" width="23.42578125" style="36" bestFit="1" customWidth="1"/>
    <col min="29" max="29" width="11.42578125" style="36" bestFit="1" customWidth="1"/>
    <col min="30" max="30" width="58.85546875" style="36" hidden="1" customWidth="1"/>
    <col min="31" max="31" width="13.85546875" style="36" hidden="1" customWidth="1"/>
    <col min="32" max="32" width="14.85546875" style="36" bestFit="1" customWidth="1"/>
    <col min="33" max="33" width="32.28515625" style="36" bestFit="1" customWidth="1"/>
    <col min="34" max="34" width="16.42578125" style="36" bestFit="1" customWidth="1"/>
    <col min="35" max="35" width="13.85546875" style="36" bestFit="1" customWidth="1"/>
    <col min="36" max="36" width="18.7109375" style="36" bestFit="1" customWidth="1"/>
    <col min="37" max="37" width="19.28515625" style="36" bestFit="1" customWidth="1"/>
    <col min="38" max="38" width="19.28515625" style="44" bestFit="1" customWidth="1"/>
    <col min="39" max="39" width="18.85546875" style="36" bestFit="1" customWidth="1"/>
    <col min="40" max="41" width="16.42578125" style="36" bestFit="1" customWidth="1"/>
    <col min="42" max="42" width="24.7109375" style="36" bestFit="1" customWidth="1"/>
    <col min="43" max="43" width="14.140625" style="36" bestFit="1" customWidth="1"/>
    <col min="44" max="44" width="18.28515625" style="44" bestFit="1" customWidth="1"/>
    <col min="45" max="45" width="12.28515625" style="36" bestFit="1" customWidth="1"/>
    <col min="46" max="46" width="13" style="36" bestFit="1" customWidth="1"/>
    <col min="47" max="47" width="12.42578125" style="36" bestFit="1" customWidth="1"/>
    <col min="48" max="48" width="15.42578125" style="36" bestFit="1" customWidth="1"/>
    <col min="49" max="49" width="12.140625" style="36" bestFit="1" customWidth="1"/>
    <col min="50" max="50" width="14.5703125" style="36" bestFit="1" customWidth="1"/>
    <col min="51" max="51" width="7.28515625" style="36" bestFit="1" customWidth="1"/>
    <col min="52" max="52" width="16.5703125" style="36" bestFit="1" customWidth="1"/>
    <col min="53" max="53" width="14" style="36" bestFit="1" customWidth="1"/>
    <col min="54" max="54" width="15.5703125" style="36" bestFit="1" customWidth="1"/>
    <col min="55" max="55" width="20.85546875" style="36" bestFit="1" customWidth="1"/>
    <col min="56" max="56" width="19.28515625" style="36" bestFit="1" customWidth="1"/>
    <col min="57" max="57" width="15.5703125" style="36" bestFit="1" customWidth="1"/>
    <col min="58" max="58" width="20.85546875" style="36" bestFit="1" customWidth="1"/>
    <col min="59" max="59" width="19.28515625" style="36" bestFit="1" customWidth="1"/>
    <col min="60" max="60" width="15.5703125" style="36" bestFit="1" customWidth="1"/>
    <col min="61" max="61" width="20.85546875" style="36" bestFit="1" customWidth="1"/>
    <col min="62" max="62" width="19.28515625" style="36" bestFit="1" customWidth="1"/>
    <col min="63" max="63" width="15.5703125" style="36" bestFit="1" customWidth="1"/>
    <col min="64" max="64" width="18.42578125" style="36" bestFit="1" customWidth="1"/>
    <col min="65" max="65" width="19.28515625" style="36" bestFit="1" customWidth="1"/>
    <col min="66" max="66" width="15.5703125" style="36" bestFit="1" customWidth="1"/>
    <col min="67" max="67" width="18.42578125" style="36" bestFit="1" customWidth="1"/>
    <col min="68" max="68" width="17.85546875" style="36" bestFit="1" customWidth="1"/>
    <col min="69" max="69" width="8.140625" style="36" customWidth="1"/>
    <col min="70" max="16384" width="9.140625" style="36" hidden="1"/>
  </cols>
  <sheetData>
    <row r="1" spans="1:69" ht="16.5" customHeight="1" x14ac:dyDescent="0.25"/>
    <row r="2" spans="1:69" ht="16.5" customHeight="1" x14ac:dyDescent="0.25"/>
    <row r="3" spans="1:69" ht="16.5" customHeight="1" x14ac:dyDescent="0.25"/>
    <row r="4" spans="1:69" ht="16.5" customHeight="1" x14ac:dyDescent="0.25"/>
    <row r="5" spans="1:69" ht="16.5" customHeight="1" x14ac:dyDescent="0.25"/>
    <row r="6" spans="1:69" ht="16.5" customHeight="1" x14ac:dyDescent="0.25"/>
    <row r="7" spans="1:69" ht="16.5" customHeight="1" x14ac:dyDescent="0.25"/>
    <row r="8" spans="1:69" ht="16.5" customHeight="1" x14ac:dyDescent="0.25"/>
    <row r="9" spans="1:69" s="39" customFormat="1" ht="27" customHeight="1" x14ac:dyDescent="0.25">
      <c r="A9" s="48" t="s">
        <v>65</v>
      </c>
      <c r="B9" s="47" t="s">
        <v>66</v>
      </c>
      <c r="C9" s="47" t="s">
        <v>74</v>
      </c>
      <c r="D9" s="47" t="s">
        <v>75</v>
      </c>
      <c r="E9" s="78" t="s">
        <v>70</v>
      </c>
      <c r="F9" s="110" t="s">
        <v>5782</v>
      </c>
      <c r="G9" s="49" t="s">
        <v>5781</v>
      </c>
      <c r="H9" s="49" t="s">
        <v>76</v>
      </c>
      <c r="I9" s="48" t="s">
        <v>72</v>
      </c>
      <c r="J9" s="48" t="s">
        <v>71</v>
      </c>
      <c r="K9" s="48" t="s">
        <v>55</v>
      </c>
      <c r="L9" s="48" t="s">
        <v>73</v>
      </c>
      <c r="M9" s="48" t="s">
        <v>27</v>
      </c>
      <c r="N9" s="48" t="s">
        <v>28</v>
      </c>
      <c r="O9" s="48" t="s">
        <v>29</v>
      </c>
      <c r="P9" s="48" t="s">
        <v>77</v>
      </c>
      <c r="Q9" s="48" t="s">
        <v>30</v>
      </c>
      <c r="R9" s="48" t="s">
        <v>67</v>
      </c>
      <c r="S9" s="48" t="s">
        <v>78</v>
      </c>
      <c r="T9" s="48" t="s">
        <v>68</v>
      </c>
      <c r="U9" s="48" t="s">
        <v>69</v>
      </c>
      <c r="V9" s="48" t="s">
        <v>79</v>
      </c>
      <c r="W9" s="48" t="s">
        <v>5545</v>
      </c>
      <c r="X9" s="48" t="s">
        <v>5546</v>
      </c>
      <c r="Y9" s="48" t="s">
        <v>80</v>
      </c>
      <c r="Z9" s="48" t="s">
        <v>81</v>
      </c>
      <c r="AA9" s="48" t="s">
        <v>84</v>
      </c>
      <c r="AB9" s="48" t="s">
        <v>85</v>
      </c>
      <c r="AC9" s="50" t="s">
        <v>86</v>
      </c>
      <c r="AD9" s="49" t="s">
        <v>87</v>
      </c>
      <c r="AE9" s="49" t="s">
        <v>88</v>
      </c>
      <c r="AF9" s="49" t="s">
        <v>89</v>
      </c>
      <c r="AG9" s="48" t="s">
        <v>90</v>
      </c>
      <c r="AH9" s="51" t="s">
        <v>82</v>
      </c>
      <c r="AI9" s="51" t="s">
        <v>83</v>
      </c>
      <c r="AJ9" s="51" t="s">
        <v>5574</v>
      </c>
      <c r="AK9" s="51" t="s">
        <v>5575</v>
      </c>
      <c r="AL9" s="51" t="s">
        <v>5576</v>
      </c>
      <c r="AM9" s="51" t="s">
        <v>91</v>
      </c>
      <c r="AN9" s="80" t="s">
        <v>92</v>
      </c>
      <c r="AO9" s="52" t="s">
        <v>93</v>
      </c>
      <c r="AP9" s="53" t="s">
        <v>35</v>
      </c>
      <c r="AQ9" s="54" t="s">
        <v>94</v>
      </c>
      <c r="AR9" s="54" t="s">
        <v>5578</v>
      </c>
      <c r="AS9" s="54" t="s">
        <v>95</v>
      </c>
      <c r="AT9" s="81" t="s">
        <v>5577</v>
      </c>
      <c r="AU9" s="54" t="s">
        <v>5581</v>
      </c>
      <c r="AV9" s="54" t="s">
        <v>96</v>
      </c>
      <c r="AW9" s="55" t="s">
        <v>5749</v>
      </c>
      <c r="AX9" s="55" t="s">
        <v>5756</v>
      </c>
      <c r="AY9" s="55" t="s">
        <v>31</v>
      </c>
      <c r="AZ9" s="55" t="s">
        <v>5751</v>
      </c>
      <c r="BA9" s="85" t="s">
        <v>5761</v>
      </c>
      <c r="BB9" s="86" t="s">
        <v>97</v>
      </c>
      <c r="BC9" s="55" t="s">
        <v>98</v>
      </c>
      <c r="BD9" s="55" t="s">
        <v>99</v>
      </c>
      <c r="BE9" s="56" t="s">
        <v>100</v>
      </c>
      <c r="BF9" s="56" t="s">
        <v>101</v>
      </c>
      <c r="BG9" s="56" t="s">
        <v>102</v>
      </c>
      <c r="BH9" s="48" t="s">
        <v>103</v>
      </c>
      <c r="BI9" s="48" t="s">
        <v>104</v>
      </c>
      <c r="BJ9" s="48" t="s">
        <v>105</v>
      </c>
      <c r="BK9" s="56" t="s">
        <v>106</v>
      </c>
      <c r="BL9" s="56" t="s">
        <v>107</v>
      </c>
      <c r="BM9" s="56" t="s">
        <v>108</v>
      </c>
      <c r="BN9" s="48" t="s">
        <v>109</v>
      </c>
      <c r="BO9" s="48" t="s">
        <v>110</v>
      </c>
      <c r="BP9" s="57" t="s">
        <v>111</v>
      </c>
      <c r="BQ9" s="38"/>
    </row>
    <row r="10" spans="1:69" s="40" customFormat="1" ht="15" customHeight="1" x14ac:dyDescent="0.25">
      <c r="A10" s="58">
        <f t="shared" ref="A10:A57" si="0">ROW()-9</f>
        <v>1</v>
      </c>
      <c r="B10" s="59" t="s">
        <v>5582</v>
      </c>
      <c r="C10" s="59"/>
      <c r="D10" s="59" t="s">
        <v>5613</v>
      </c>
      <c r="E10" s="60">
        <v>26741</v>
      </c>
      <c r="F10" s="111" t="str">
        <f>TEXT(TB_COLABORADOR[[#This Row],[Data Nascimento]],"DD")</f>
        <v>18</v>
      </c>
      <c r="G10" s="61" t="str">
        <f>UPPER(TEXT(TB_COLABORADOR[[#This Row],[Data Nascimento]],"mmmm"))</f>
        <v>MARÇO</v>
      </c>
      <c r="H10" s="61">
        <f ca="1">IFERROR(IF(TB_COLABORADOR[[#This Row],[Data Nascimento]]&lt;&gt;"",IF(TB_COLABORADOR[[#This Row],[Data Nascimento]]&gt;1,YEAR(TODAY())-YEAR(TB_COLABORADOR[[#This Row],[Data Nascimento]]),""),""),"")</f>
        <v>53</v>
      </c>
      <c r="I10" s="62" t="s">
        <v>5427</v>
      </c>
      <c r="J10" s="63" t="s">
        <v>5642</v>
      </c>
      <c r="K10" s="62" t="s">
        <v>1459</v>
      </c>
      <c r="L10" s="62" t="s">
        <v>5429</v>
      </c>
      <c r="M10" s="64">
        <v>91932424920</v>
      </c>
      <c r="N10" s="65">
        <v>59428080</v>
      </c>
      <c r="O10" s="66">
        <v>2222384</v>
      </c>
      <c r="P10" s="66"/>
      <c r="Q10" s="67">
        <v>12023362999</v>
      </c>
      <c r="R10" s="59" t="s">
        <v>5679</v>
      </c>
      <c r="S10" s="59" t="s">
        <v>5711</v>
      </c>
      <c r="T10" s="63" t="s">
        <v>3285</v>
      </c>
      <c r="U10" s="62" t="s">
        <v>3239</v>
      </c>
      <c r="V10" s="68">
        <v>86183334</v>
      </c>
      <c r="W10" s="69">
        <v>4332518722</v>
      </c>
      <c r="X10" s="70">
        <v>43998655237</v>
      </c>
      <c r="Y10" s="71" t="s">
        <v>5547</v>
      </c>
      <c r="Z10" s="63" t="s">
        <v>5445</v>
      </c>
      <c r="AA10" s="63" t="s">
        <v>1</v>
      </c>
      <c r="AB10" s="72" t="str">
        <f>IF(TB_COLABORADOR[[#This Row],[Função]]&lt;&gt;"",VLOOKUP(TB_COLABORADOR[[#This Row],[Função]],TB_FUNCAO[[FUNÇÃO]:[SETOR]],3,0),"")</f>
        <v>Costura</v>
      </c>
      <c r="AC10" s="73">
        <v>1264.31</v>
      </c>
      <c r="AD10" s="72" t="str">
        <f>IF(TB_COLABORADOR[[#This Row],[Salário]]&lt;&gt;"",Extenso_Valor(TB_COLABORADOR[[#This Row],[Salário]]),"")</f>
        <v>Um Mil, Duzentos e Sessenta e Quatro Reais e Trinta e Um Centavos</v>
      </c>
      <c r="AE10" s="74" t="str">
        <f>IF(TB_COLABORADOR[[#This Row],[Função]]&lt;&gt;"",VLOOKUP(TB_COLABORADOR[[#This Row],[Função]],TB_FUNCAO[[FUNÇÃO]:[TIPO SALARIO]],6,0),"")</f>
        <v>POR MÊS</v>
      </c>
      <c r="AF10" s="62" t="s">
        <v>5440</v>
      </c>
      <c r="AG10" s="79" t="s">
        <v>5746</v>
      </c>
      <c r="AH10" s="60">
        <v>44256</v>
      </c>
      <c r="AI10" s="66"/>
      <c r="AJ10" s="88">
        <f>IFERROR(IF(TB_COLABORADOR[[#This Row],[Inicio Contrato]]&lt;&gt;"",TB_COLABORADOR[[#This Row],[Inicio Contrato]]+TB_COLABORADOR[[#This Row],[Experiencia]],""),"ERRO VERIFICAR")</f>
        <v>44256</v>
      </c>
      <c r="AK10" s="89">
        <f ca="1">IFERROR(IF(TB_COLABORADOR[[#This Row],[Inicio Contrato]]&lt;&gt;"",TB_COLABORADOR[[#This Row],[Previsão Termino contrato]]-TODAY(),""),"ERRO VERIFICAR")</f>
        <v>-1984</v>
      </c>
      <c r="AL10" s="74" t="str">
        <f ca="1">IFERROR(IF(TB_COLABORADOR[[#This Row],[Inicio Contrato]]&lt;&gt;"",IF(AND(TB_COLABORADOR[[#This Row],[Previsão Termino contrato]]-TODAY()&gt;0,TB_COLABORADOR[[#This Row],[Previsão Termino contrato]]-TODAY()&lt;7),"A VENCER",IF(TB_COLABORADOR[[#This Row],[Previsão Termino contrato]]&lt;TODAY(),"EXP. EXPIROU","EM EXPERIENCIA")),"SEM PRAZO"),"ERRO VERIFICAR")</f>
        <v>EXP. EXPIROU</v>
      </c>
      <c r="AM10" s="75" t="str">
        <f ca="1">IFERROR(IF(TB_COLABORADOR[[#This Row],[Data Demissão]]&lt;&gt;"","DISPENSADO",IF(TB_COLABORADOR[[#This Row],[Data Admissão]]&lt;&gt;"","CONTRATADO",IF(TB_COLABORADOR[[#This Row],[Inicio Contrato]]&lt;&gt;"",IF(TODAY()&lt;TB_COLABORADOR[[#This Row],[Previsão Termino contrato]],"CONTRATO EXPERIENCIA",IF(TB_COLABORADOR[[#This Row],[Experiencia]]&gt;=TB_COLABORADOR[[#This Row],[Vence Experiencia]],"VENCEU EXP."&amp;TB_COLABORADOR[[#This Row],[Experiencia]]&amp;" DIAS À "&amp;ABS(TB_COLABORADOR[[#This Row],[Vence Experiencia]])&amp;" DIAS","SEM PAZO")),"SEM PAZO"))),"ERRO VERIFICAR")</f>
        <v>CONTRATADO</v>
      </c>
      <c r="AN10" s="60">
        <v>43535</v>
      </c>
      <c r="AO10" s="60"/>
      <c r="AP10" s="90" t="str">
        <f>IFERROR(IF(TB_COLABORADOR[[#This Row],[Data Demissão]]&lt;&gt;"","DISPENSADO",IF(TB_COLABORADOR[[#This Row],[Afastado]]&lt;&gt;"","AFASTADO",IF(TB_COLABORADOR[[#This Row],[Data Admissão]]&lt;&gt;"",IF(TB_COLABORADOR[[#This Row],[Data Demissão]]&lt;&gt;"","DESATIVO","ATIVO"),IF(TB_COLABORADOR[[#This Row],[Inicio Contrato]]&lt;&gt;"","EM EXPERIÊNCIA","SEM DATA ADMISSIONAL")))),"ERRO VERIFICAR")</f>
        <v>ATIVO</v>
      </c>
      <c r="AQ10" s="60">
        <v>44287</v>
      </c>
      <c r="AR10" s="60" t="s">
        <v>5579</v>
      </c>
      <c r="AS10" s="66">
        <v>365</v>
      </c>
      <c r="AT10" s="82">
        <f>IFERROR(IF(TB_COLABORADOR[[#This Row],[Data Exame]]&lt;&gt;"",TB_COLABORADOR[[#This Row],[Data Exame]]+TB_COLABORADOR[[#This Row],[Dias para Periodico]],"SEM EXAME ADMISSIONAL"),"VERIFICAR DATA")</f>
        <v>44652</v>
      </c>
      <c r="AU10" s="66">
        <v>15</v>
      </c>
      <c r="AV10" s="76" t="str">
        <f ca="1">IFERROR(IF(TB_COLABORADOR[[#This Row],[Data Exame]]&lt;&gt;"",IF(TB_COLABORADOR[[#This Row],[Exame Concluido]]&lt;&gt;"",IF(TB_COLABORADOR[[#This Row],[Exame Concluido]]="NÃO","EXAME NÃO CONCLUIDO",IF(AT10&lt;=TODAY(),"FAZER EXAME","EXAME EM DIA")),"CONCLUIR EXAME"),"SEM DATA EXAME"),"ERRO VERIFICAR")</f>
        <v>FAZER EXAME</v>
      </c>
      <c r="AW10" s="66"/>
      <c r="AX10" s="66" t="s">
        <v>5758</v>
      </c>
      <c r="AY10" s="83" t="str">
        <f>IFERROR(VLOOKUP(TB_COLABORADOR[[#This Row],[Função]],TB_FUNCAO[[FUNÇÃO]:[USO EPI]],8,0),"")</f>
        <v>NÃO</v>
      </c>
      <c r="AZ10" s="66" t="s">
        <v>5579</v>
      </c>
      <c r="BA10" s="77">
        <v>1</v>
      </c>
      <c r="BB10" s="87"/>
      <c r="BC10" s="66"/>
      <c r="BD10" s="66"/>
      <c r="BE10" s="66"/>
      <c r="BF10" s="66"/>
      <c r="BG10" s="66"/>
      <c r="BH10" s="66"/>
      <c r="BI10" s="66"/>
      <c r="BJ10" s="66"/>
      <c r="BK10" s="66"/>
      <c r="BL10" s="66"/>
      <c r="BM10" s="66"/>
      <c r="BN10" s="66"/>
      <c r="BO10" s="66"/>
      <c r="BP10" s="77"/>
      <c r="BQ10" s="37"/>
    </row>
    <row r="11" spans="1:69" ht="15" customHeight="1" x14ac:dyDescent="0.25">
      <c r="A11" s="58">
        <f t="shared" si="0"/>
        <v>2</v>
      </c>
      <c r="B11" s="59" t="s">
        <v>2</v>
      </c>
      <c r="C11" s="59"/>
      <c r="D11" s="59" t="s">
        <v>3</v>
      </c>
      <c r="E11" s="60">
        <v>36009</v>
      </c>
      <c r="F11" s="111" t="str">
        <f>TEXT(TB_COLABORADOR[[#This Row],[Data Nascimento]],"DD")</f>
        <v>02</v>
      </c>
      <c r="G11" s="61" t="str">
        <f>UPPER(TEXT(TB_COLABORADOR[[#This Row],[Data Nascimento]],"mmmm"))</f>
        <v>AGOSTO</v>
      </c>
      <c r="H11" s="61">
        <f ca="1">IFERROR(IF(TB_COLABORADOR[[#This Row],[Data Nascimento]]&lt;&gt;"",IF(TB_COLABORADOR[[#This Row],[Data Nascimento]]&gt;1,YEAR(TODAY())-YEAR(TB_COLABORADOR[[#This Row],[Data Nascimento]]),""),""),"")</f>
        <v>28</v>
      </c>
      <c r="I11" s="62" t="s">
        <v>5427</v>
      </c>
      <c r="J11" s="63" t="s">
        <v>5544</v>
      </c>
      <c r="K11" s="62" t="s">
        <v>3239</v>
      </c>
      <c r="L11" s="62" t="s">
        <v>5430</v>
      </c>
      <c r="M11" s="64">
        <v>10730717909</v>
      </c>
      <c r="N11" s="65">
        <v>139318153</v>
      </c>
      <c r="O11" s="66">
        <v>3463935</v>
      </c>
      <c r="P11" s="66"/>
      <c r="Q11" s="67"/>
      <c r="R11" s="59" t="s">
        <v>5680</v>
      </c>
      <c r="S11" s="59" t="s">
        <v>5712</v>
      </c>
      <c r="T11" s="63" t="s">
        <v>3285</v>
      </c>
      <c r="U11" s="62" t="s">
        <v>3239</v>
      </c>
      <c r="V11" s="68"/>
      <c r="W11" s="69"/>
      <c r="X11" s="70">
        <v>47984831848</v>
      </c>
      <c r="Y11" s="71"/>
      <c r="Z11" s="63" t="s">
        <v>5445</v>
      </c>
      <c r="AA11" s="63" t="s">
        <v>4</v>
      </c>
      <c r="AB11" s="72" t="str">
        <f>IF(TB_COLABORADOR[[#This Row],[Função]]&lt;&gt;"",VLOOKUP(TB_COLABORADOR[[#This Row],[Função]],TB_FUNCAO[[FUNÇÃO]:[SETOR]],3,0),"")</f>
        <v>Acabamento</v>
      </c>
      <c r="AC11" s="73">
        <v>1170.48</v>
      </c>
      <c r="AD11" s="72" t="str">
        <f>IF(TB_COLABORADOR[[#This Row],[Salário]]&lt;&gt;"",Extenso_Valor(TB_COLABORADOR[[#This Row],[Salário]]),"")</f>
        <v>Um Mil, Cento e Setenta Reais e Quarenta e Oito Centavos</v>
      </c>
      <c r="AE11" s="74" t="str">
        <f>IF(TB_COLABORADOR[[#This Row],[Função]]&lt;&gt;"",VLOOKUP(TB_COLABORADOR[[#This Row],[Função]],TB_FUNCAO[[FUNÇÃO]:[TIPO SALARIO]],6,0),"")</f>
        <v>POR MÊS</v>
      </c>
      <c r="AF11" s="62" t="s">
        <v>5440</v>
      </c>
      <c r="AG11" s="79" t="s">
        <v>5746</v>
      </c>
      <c r="AH11" s="66"/>
      <c r="AI11" s="66"/>
      <c r="AJ11" s="89" t="str">
        <f>IFERROR(IF(TB_COLABORADOR[[#This Row],[Inicio Contrato]]&lt;&gt;"",TB_COLABORADOR[[#This Row],[Inicio Contrato]]+TB_COLABORADOR[[#This Row],[Experiencia]],""),"ERRO VERIFICAR")</f>
        <v/>
      </c>
      <c r="AK11" s="89" t="str">
        <f ca="1">IFERROR(IF(TB_COLABORADOR[[#This Row],[Inicio Contrato]]&lt;&gt;"",TB_COLABORADOR[[#This Row],[Previsão Termino contrato]]-TODAY(),""),"ERRO VERIFICAR")</f>
        <v/>
      </c>
      <c r="AL11" s="74" t="str">
        <f ca="1">IFERROR(IF(TB_COLABORADOR[[#This Row],[Inicio Contrato]]&lt;&gt;"",IF(AND(TB_COLABORADOR[[#This Row],[Previsão Termino contrato]]-TODAY()&gt;0,TB_COLABORADOR[[#This Row],[Previsão Termino contrato]]-TODAY()&lt;7),"A VENCER",IF(TB_COLABORADOR[[#This Row],[Previsão Termino contrato]]&lt;TODAY(),"EXP. EXPIROU","EM EXPERIENCIA")),"SEM PRAZO"),"ERRO VERIFICAR")</f>
        <v>SEM PRAZO</v>
      </c>
      <c r="AM11" s="75" t="str">
        <f ca="1">IFERROR(IF(TB_COLABORADOR[[#This Row],[Data Demissão]]&lt;&gt;"","DISPENSADO",IF(TB_COLABORADOR[[#This Row],[Data Admissão]]&lt;&gt;"","CONTRATADO",IF(TB_COLABORADOR[[#This Row],[Inicio Contrato]]&lt;&gt;"",IF(TODAY()&lt;TB_COLABORADOR[[#This Row],[Previsão Termino contrato]],"CONTRATO EXPERIENCIA",IF(TB_COLABORADOR[[#This Row],[Experiencia]]&gt;=TB_COLABORADOR[[#This Row],[Vence Experiencia]],"VENCEU EXP."&amp;TB_COLABORADOR[[#This Row],[Experiencia]]&amp;" DIAS À "&amp;ABS(TB_COLABORADOR[[#This Row],[Vence Experiencia]])&amp;" DIAS","SEM PAZO")),"SEM PAZO"))),"ERRO VERIFICAR")</f>
        <v>CONTRATADO</v>
      </c>
      <c r="AN11" s="60">
        <v>44118</v>
      </c>
      <c r="AO11" s="66"/>
      <c r="AP11" s="90" t="str">
        <f>IFERROR(IF(TB_COLABORADOR[[#This Row],[Data Demissão]]&lt;&gt;"","DISPENSADO",IF(TB_COLABORADOR[[#This Row],[Afastado]]&lt;&gt;"","AFASTADO",IF(TB_COLABORADOR[[#This Row],[Data Admissão]]&lt;&gt;"",IF(TB_COLABORADOR[[#This Row],[Data Demissão]]&lt;&gt;"","DESATIVO","ATIVO"),IF(TB_COLABORADOR[[#This Row],[Inicio Contrato]]&lt;&gt;"","EM EXPERIÊNCIA","SEM DATA ADMISSIONAL")))),"ERRO VERIFICAR")</f>
        <v>ATIVO</v>
      </c>
      <c r="AQ11" s="60">
        <v>44287</v>
      </c>
      <c r="AR11" s="60" t="s">
        <v>5579</v>
      </c>
      <c r="AS11" s="66">
        <v>365</v>
      </c>
      <c r="AT11" s="82">
        <f>IFERROR(IF(TB_COLABORADOR[[#This Row],[Data Exame]]&lt;&gt;"",TB_COLABORADOR[[#This Row],[Data Exame]]+TB_COLABORADOR[[#This Row],[Dias para Periodico]],"SEM EXAME ADMISSIONAL"),"VERIFICAR DATA")</f>
        <v>44652</v>
      </c>
      <c r="AU11" s="66">
        <v>15</v>
      </c>
      <c r="AV11" s="76" t="str">
        <f ca="1">IFERROR(IF(TB_COLABORADOR[[#This Row],[Data Exame]]&lt;&gt;"",IF(TB_COLABORADOR[[#This Row],[Exame Concluido]]&lt;&gt;"",IF(TB_COLABORADOR[[#This Row],[Exame Concluido]]="NÃO","EXAME NÃO CONCLUIDO",IF(AT11&lt;=TODAY(),"FAZER EXAME","EXAME EM DIA")),"CONCLUIR EXAME"),"SEM DATA EXAME"),"ERRO VERIFICAR")</f>
        <v>FAZER EXAME</v>
      </c>
      <c r="AW11" s="66"/>
      <c r="AX11" s="66" t="s">
        <v>5759</v>
      </c>
      <c r="AY11" s="83" t="str">
        <f>IFERROR(VLOOKUP(TB_COLABORADOR[[#This Row],[Função]],TB_FUNCAO[[FUNÇÃO]:[USO EPI]],8,0),"")</f>
        <v>NÃO</v>
      </c>
      <c r="AZ11" s="66" t="s">
        <v>5579</v>
      </c>
      <c r="BA11" s="77">
        <v>2</v>
      </c>
      <c r="BB11" s="87"/>
      <c r="BC11" s="66"/>
      <c r="BD11" s="66"/>
      <c r="BE11" s="66"/>
      <c r="BF11" s="66"/>
      <c r="BG11" s="66"/>
      <c r="BH11" s="66"/>
      <c r="BI11" s="66"/>
      <c r="BJ11" s="66"/>
      <c r="BK11" s="66"/>
      <c r="BL11" s="66"/>
      <c r="BM11" s="66"/>
      <c r="BN11" s="66"/>
      <c r="BO11" s="66"/>
      <c r="BP11" s="77"/>
      <c r="BQ11" s="37"/>
    </row>
    <row r="12" spans="1:69" ht="15" customHeight="1" x14ac:dyDescent="0.25">
      <c r="A12" s="58">
        <f t="shared" si="0"/>
        <v>3</v>
      </c>
      <c r="B12" s="59" t="s">
        <v>5583</v>
      </c>
      <c r="C12" s="59"/>
      <c r="D12" s="59" t="s">
        <v>5614</v>
      </c>
      <c r="E12" s="60">
        <v>33431</v>
      </c>
      <c r="F12" s="111" t="str">
        <f>TEXT(TB_COLABORADOR[[#This Row],[Data Nascimento]],"DD")</f>
        <v>12</v>
      </c>
      <c r="G12" s="61" t="str">
        <f>UPPER(TEXT(TB_COLABORADOR[[#This Row],[Data Nascimento]],"mmmm"))</f>
        <v>JULHO</v>
      </c>
      <c r="H12" s="61">
        <f ca="1">IFERROR(IF(TB_COLABORADOR[[#This Row],[Data Nascimento]]&lt;&gt;"",IF(TB_COLABORADOR[[#This Row],[Data Nascimento]]&gt;1,YEAR(TODAY())-YEAR(TB_COLABORADOR[[#This Row],[Data Nascimento]]),""),""),"")</f>
        <v>35</v>
      </c>
      <c r="I12" s="62" t="s">
        <v>5427</v>
      </c>
      <c r="J12" s="63" t="s">
        <v>5643</v>
      </c>
      <c r="K12" s="62" t="s">
        <v>3239</v>
      </c>
      <c r="L12" s="62" t="s">
        <v>5430</v>
      </c>
      <c r="M12" s="64">
        <v>7596525970</v>
      </c>
      <c r="N12" s="65">
        <v>110541678</v>
      </c>
      <c r="O12" s="66">
        <v>3904543</v>
      </c>
      <c r="P12" s="66"/>
      <c r="Q12" s="67"/>
      <c r="R12" s="59" t="s">
        <v>5666</v>
      </c>
      <c r="S12" s="59" t="s">
        <v>5665</v>
      </c>
      <c r="T12" s="63" t="s">
        <v>3285</v>
      </c>
      <c r="U12" s="62" t="s">
        <v>3239</v>
      </c>
      <c r="V12" s="68"/>
      <c r="W12" s="69"/>
      <c r="X12" s="70">
        <v>43999692752</v>
      </c>
      <c r="Y12" s="71"/>
      <c r="Z12" s="63" t="s">
        <v>5445</v>
      </c>
      <c r="AA12" s="63" t="s">
        <v>1</v>
      </c>
      <c r="AB12" s="72" t="str">
        <f>IF(TB_COLABORADOR[[#This Row],[Função]]&lt;&gt;"",VLOOKUP(TB_COLABORADOR[[#This Row],[Função]],TB_FUNCAO[[FUNÇÃO]:[SETOR]],3,0),"")</f>
        <v>Costura</v>
      </c>
      <c r="AC12" s="73">
        <v>1264.31</v>
      </c>
      <c r="AD12" s="72" t="str">
        <f>IF(TB_COLABORADOR[[#This Row],[Salário]]&lt;&gt;"",Extenso_Valor(TB_COLABORADOR[[#This Row],[Salário]]),"")</f>
        <v>Um Mil, Duzentos e Sessenta e Quatro Reais e Trinta e Um Centavos</v>
      </c>
      <c r="AE12" s="74" t="str">
        <f>IF(TB_COLABORADOR[[#This Row],[Função]]&lt;&gt;"",VLOOKUP(TB_COLABORADOR[[#This Row],[Função]],TB_FUNCAO[[FUNÇÃO]:[TIPO SALARIO]],6,0),"")</f>
        <v>POR MÊS</v>
      </c>
      <c r="AF12" s="62" t="s">
        <v>5440</v>
      </c>
      <c r="AG12" s="79" t="s">
        <v>5746</v>
      </c>
      <c r="AH12" s="66"/>
      <c r="AI12" s="66"/>
      <c r="AJ12" s="89" t="str">
        <f>IFERROR(IF(TB_COLABORADOR[[#This Row],[Inicio Contrato]]&lt;&gt;"",TB_COLABORADOR[[#This Row],[Inicio Contrato]]+TB_COLABORADOR[[#This Row],[Experiencia]],""),"ERRO VERIFICAR")</f>
        <v/>
      </c>
      <c r="AK12" s="89" t="str">
        <f ca="1">IFERROR(IF(TB_COLABORADOR[[#This Row],[Inicio Contrato]]&lt;&gt;"",TB_COLABORADOR[[#This Row],[Previsão Termino contrato]]-TODAY(),""),"ERRO VERIFICAR")</f>
        <v/>
      </c>
      <c r="AL12" s="74" t="str">
        <f ca="1">IFERROR(IF(TB_COLABORADOR[[#This Row],[Inicio Contrato]]&lt;&gt;"",IF(AND(TB_COLABORADOR[[#This Row],[Previsão Termino contrato]]-TODAY()&gt;0,TB_COLABORADOR[[#This Row],[Previsão Termino contrato]]-TODAY()&lt;7),"A VENCER",IF(TB_COLABORADOR[[#This Row],[Previsão Termino contrato]]&lt;TODAY(),"EXP. EXPIROU","EM EXPERIENCIA")),"SEM PRAZO"),"ERRO VERIFICAR")</f>
        <v>SEM PRAZO</v>
      </c>
      <c r="AM12" s="75" t="str">
        <f ca="1">IFERROR(IF(TB_COLABORADOR[[#This Row],[Data Demissão]]&lt;&gt;"","DISPENSADO",IF(TB_COLABORADOR[[#This Row],[Data Admissão]]&lt;&gt;"","CONTRATADO",IF(TB_COLABORADOR[[#This Row],[Inicio Contrato]]&lt;&gt;"",IF(TODAY()&lt;TB_COLABORADOR[[#This Row],[Previsão Termino contrato]],"CONTRATO EXPERIENCIA",IF(TB_COLABORADOR[[#This Row],[Experiencia]]&gt;=TB_COLABORADOR[[#This Row],[Vence Experiencia]],"VENCEU EXP."&amp;TB_COLABORADOR[[#This Row],[Experiencia]]&amp;" DIAS À "&amp;ABS(TB_COLABORADOR[[#This Row],[Vence Experiencia]])&amp;" DIAS","SEM PAZO")),"SEM PAZO"))),"ERRO VERIFICAR")</f>
        <v>CONTRATADO</v>
      </c>
      <c r="AN12" s="60">
        <v>42195</v>
      </c>
      <c r="AO12" s="66"/>
      <c r="AP12" s="90" t="str">
        <f>IFERROR(IF(TB_COLABORADOR[[#This Row],[Data Demissão]]&lt;&gt;"","DISPENSADO",IF(TB_COLABORADOR[[#This Row],[Afastado]]&lt;&gt;"","AFASTADO",IF(TB_COLABORADOR[[#This Row],[Data Admissão]]&lt;&gt;"",IF(TB_COLABORADOR[[#This Row],[Data Demissão]]&lt;&gt;"","DESATIVO","ATIVO"),IF(TB_COLABORADOR[[#This Row],[Inicio Contrato]]&lt;&gt;"","EM EXPERIÊNCIA","SEM DATA ADMISSIONAL")))),"ERRO VERIFICAR")</f>
        <v>AFASTADO</v>
      </c>
      <c r="AQ12" s="60">
        <v>44287</v>
      </c>
      <c r="AR12" s="60" t="s">
        <v>5579</v>
      </c>
      <c r="AS12" s="66">
        <v>365</v>
      </c>
      <c r="AT12" s="82">
        <f>IFERROR(IF(TB_COLABORADOR[[#This Row],[Data Exame]]&lt;&gt;"",TB_COLABORADOR[[#This Row],[Data Exame]]+TB_COLABORADOR[[#This Row],[Dias para Periodico]],"SEM EXAME ADMISSIONAL"),"VERIFICAR DATA")</f>
        <v>44652</v>
      </c>
      <c r="AU12" s="66">
        <v>15</v>
      </c>
      <c r="AV12" s="76" t="str">
        <f ca="1">IFERROR(IF(TB_COLABORADOR[[#This Row],[Data Exame]]&lt;&gt;"",IF(TB_COLABORADOR[[#This Row],[Exame Concluido]]&lt;&gt;"",IF(TB_COLABORADOR[[#This Row],[Exame Concluido]]="NÃO","EXAME NÃO CONCLUIDO",IF(AT12&lt;=TODAY(),"FAZER EXAME","EXAME EM DIA")),"CONCLUIR EXAME"),"SEM DATA EXAME"),"ERRO VERIFICAR")</f>
        <v>FAZER EXAME</v>
      </c>
      <c r="AW12" s="66" t="s">
        <v>5750</v>
      </c>
      <c r="AX12" s="66"/>
      <c r="AY12" s="83" t="str">
        <f>IFERROR(VLOOKUP(TB_COLABORADOR[[#This Row],[Função]],TB_FUNCAO[[FUNÇÃO]:[USO EPI]],8,0),"")</f>
        <v>NÃO</v>
      </c>
      <c r="AZ12" s="66" t="s">
        <v>5579</v>
      </c>
      <c r="BA12" s="77">
        <v>3</v>
      </c>
      <c r="BB12" s="87"/>
      <c r="BC12" s="66"/>
      <c r="BD12" s="66"/>
      <c r="BE12" s="66"/>
      <c r="BF12" s="66"/>
      <c r="BG12" s="66"/>
      <c r="BH12" s="66"/>
      <c r="BI12" s="66"/>
      <c r="BJ12" s="66"/>
      <c r="BK12" s="66"/>
      <c r="BL12" s="66"/>
      <c r="BM12" s="66"/>
      <c r="BN12" s="66"/>
      <c r="BO12" s="66"/>
      <c r="BP12" s="77"/>
      <c r="BQ12" s="37"/>
    </row>
    <row r="13" spans="1:69" ht="15" customHeight="1" x14ac:dyDescent="0.25">
      <c r="A13" s="58">
        <f t="shared" si="0"/>
        <v>4</v>
      </c>
      <c r="B13" s="59" t="s">
        <v>5</v>
      </c>
      <c r="C13" s="59"/>
      <c r="D13" s="59" t="s">
        <v>6</v>
      </c>
      <c r="E13" s="60">
        <v>32761</v>
      </c>
      <c r="F13" s="111" t="str">
        <f>TEXT(TB_COLABORADOR[[#This Row],[Data Nascimento]],"DD")</f>
        <v>10</v>
      </c>
      <c r="G13" s="61" t="str">
        <f>UPPER(TEXT(TB_COLABORADOR[[#This Row],[Data Nascimento]],"mmmm"))</f>
        <v>SETEMBRO</v>
      </c>
      <c r="H13" s="61">
        <f ca="1">IFERROR(IF(TB_COLABORADOR[[#This Row],[Data Nascimento]]&lt;&gt;"",IF(TB_COLABORADOR[[#This Row],[Data Nascimento]]&gt;1,YEAR(TODAY())-YEAR(TB_COLABORADOR[[#This Row],[Data Nascimento]]),""),""),"")</f>
        <v>37</v>
      </c>
      <c r="I13" s="62" t="s">
        <v>5427</v>
      </c>
      <c r="J13" s="63" t="s">
        <v>5544</v>
      </c>
      <c r="K13" s="62" t="s">
        <v>3239</v>
      </c>
      <c r="L13" s="62" t="s">
        <v>5430</v>
      </c>
      <c r="M13" s="64">
        <v>4699829937</v>
      </c>
      <c r="N13" s="65">
        <v>97938210</v>
      </c>
      <c r="O13" s="66">
        <v>8921921</v>
      </c>
      <c r="P13" s="66"/>
      <c r="Q13" s="67"/>
      <c r="R13" s="59" t="s">
        <v>5681</v>
      </c>
      <c r="S13" s="59" t="s">
        <v>5713</v>
      </c>
      <c r="T13" s="63" t="s">
        <v>3285</v>
      </c>
      <c r="U13" s="62" t="s">
        <v>3239</v>
      </c>
      <c r="V13" s="68"/>
      <c r="W13" s="69"/>
      <c r="X13" s="70">
        <v>43988033105</v>
      </c>
      <c r="Y13" s="71"/>
      <c r="Z13" s="63" t="s">
        <v>5445</v>
      </c>
      <c r="AA13" s="63" t="s">
        <v>5753</v>
      </c>
      <c r="AB13" s="72" t="str">
        <f>IF(TB_COLABORADOR[[#This Row],[Função]]&lt;&gt;"",VLOOKUP(TB_COLABORADOR[[#This Row],[Função]],TB_FUNCAO[[FUNÇÃO]:[SETOR]],3,0),"")</f>
        <v>Costura</v>
      </c>
      <c r="AC13" s="73">
        <v>1543.47</v>
      </c>
      <c r="AD13" s="72" t="str">
        <f>IF(TB_COLABORADOR[[#This Row],[Salário]]&lt;&gt;"",Extenso_Valor(TB_COLABORADOR[[#This Row],[Salário]]),"")</f>
        <v>Um Mil, Quinhentos e Quarenta e Três Reais e Quarenta e Sete Centavos</v>
      </c>
      <c r="AE13" s="74" t="str">
        <f>IF(TB_COLABORADOR[[#This Row],[Função]]&lt;&gt;"",VLOOKUP(TB_COLABORADOR[[#This Row],[Função]],TB_FUNCAO[[FUNÇÃO]:[TIPO SALARIO]],6,0),"")</f>
        <v>POR MÊS</v>
      </c>
      <c r="AF13" s="62" t="s">
        <v>5440</v>
      </c>
      <c r="AG13" s="79" t="s">
        <v>5746</v>
      </c>
      <c r="AH13" s="66"/>
      <c r="AI13" s="66"/>
      <c r="AJ13" s="89" t="str">
        <f>IFERROR(IF(TB_COLABORADOR[[#This Row],[Inicio Contrato]]&lt;&gt;"",TB_COLABORADOR[[#This Row],[Inicio Contrato]]+TB_COLABORADOR[[#This Row],[Experiencia]],""),"ERRO VERIFICAR")</f>
        <v/>
      </c>
      <c r="AK13" s="89" t="str">
        <f ca="1">IFERROR(IF(TB_COLABORADOR[[#This Row],[Inicio Contrato]]&lt;&gt;"",TB_COLABORADOR[[#This Row],[Previsão Termino contrato]]-TODAY(),""),"ERRO VERIFICAR")</f>
        <v/>
      </c>
      <c r="AL13" s="74" t="str">
        <f ca="1">IFERROR(IF(TB_COLABORADOR[[#This Row],[Inicio Contrato]]&lt;&gt;"",IF(AND(TB_COLABORADOR[[#This Row],[Previsão Termino contrato]]-TODAY()&gt;0,TB_COLABORADOR[[#This Row],[Previsão Termino contrato]]-TODAY()&lt;7),"A VENCER",IF(TB_COLABORADOR[[#This Row],[Previsão Termino contrato]]&lt;TODAY(),"EXP. EXPIROU","EM EXPERIENCIA")),"SEM PRAZO"),"ERRO VERIFICAR")</f>
        <v>SEM PRAZO</v>
      </c>
      <c r="AM13" s="75" t="str">
        <f ca="1">IFERROR(IF(TB_COLABORADOR[[#This Row],[Data Demissão]]&lt;&gt;"","DISPENSADO",IF(TB_COLABORADOR[[#This Row],[Data Admissão]]&lt;&gt;"","CONTRATADO",IF(TB_COLABORADOR[[#This Row],[Inicio Contrato]]&lt;&gt;"",IF(TODAY()&lt;TB_COLABORADOR[[#This Row],[Previsão Termino contrato]],"CONTRATO EXPERIENCIA",IF(TB_COLABORADOR[[#This Row],[Experiencia]]&gt;=TB_COLABORADOR[[#This Row],[Vence Experiencia]],"VENCEU EXP."&amp;TB_COLABORADOR[[#This Row],[Experiencia]]&amp;" DIAS À "&amp;ABS(TB_COLABORADOR[[#This Row],[Vence Experiencia]])&amp;" DIAS","SEM PAZO")),"SEM PAZO"))),"ERRO VERIFICAR")</f>
        <v>CONTRATADO</v>
      </c>
      <c r="AN13" s="60">
        <v>41403</v>
      </c>
      <c r="AO13" s="66"/>
      <c r="AP13" s="90" t="str">
        <f>IFERROR(IF(TB_COLABORADOR[[#This Row],[Data Demissão]]&lt;&gt;"","DISPENSADO",IF(TB_COLABORADOR[[#This Row],[Afastado]]&lt;&gt;"","AFASTADO",IF(TB_COLABORADOR[[#This Row],[Data Admissão]]&lt;&gt;"",IF(TB_COLABORADOR[[#This Row],[Data Demissão]]&lt;&gt;"","DESATIVO","ATIVO"),IF(TB_COLABORADOR[[#This Row],[Inicio Contrato]]&lt;&gt;"","EM EXPERIÊNCIA","SEM DATA ADMISSIONAL")))),"ERRO VERIFICAR")</f>
        <v>ATIVO</v>
      </c>
      <c r="AQ13" s="60">
        <v>44287</v>
      </c>
      <c r="AR13" s="60" t="s">
        <v>5579</v>
      </c>
      <c r="AS13" s="66">
        <v>365</v>
      </c>
      <c r="AT13" s="82">
        <f>IFERROR(IF(TB_COLABORADOR[[#This Row],[Data Exame]]&lt;&gt;"",TB_COLABORADOR[[#This Row],[Data Exame]]+TB_COLABORADOR[[#This Row],[Dias para Periodico]],"SEM EXAME ADMISSIONAL"),"VERIFICAR DATA")</f>
        <v>44652</v>
      </c>
      <c r="AU13" s="66">
        <v>15</v>
      </c>
      <c r="AV13" s="76" t="str">
        <f ca="1">IFERROR(IF(TB_COLABORADOR[[#This Row],[Data Exame]]&lt;&gt;"",IF(TB_COLABORADOR[[#This Row],[Exame Concluido]]&lt;&gt;"",IF(TB_COLABORADOR[[#This Row],[Exame Concluido]]="NÃO","EXAME NÃO CONCLUIDO",IF(AT13&lt;=TODAY(),"FAZER EXAME","EXAME EM DIA")),"CONCLUIR EXAME"),"SEM DATA EXAME"),"ERRO VERIFICAR")</f>
        <v>FAZER EXAME</v>
      </c>
      <c r="AW13" s="66"/>
      <c r="AX13" s="66" t="s">
        <v>5758</v>
      </c>
      <c r="AY13" s="83" t="str">
        <f>IFERROR(VLOOKUP(TB_COLABORADOR[[#This Row],[Função]],TB_FUNCAO[[FUNÇÃO]:[USO EPI]],8,0),"")</f>
        <v>NÃO</v>
      </c>
      <c r="AZ13" s="66" t="s">
        <v>5579</v>
      </c>
      <c r="BA13" s="77">
        <v>4</v>
      </c>
      <c r="BB13" s="87"/>
      <c r="BC13" s="66"/>
      <c r="BD13" s="66"/>
      <c r="BE13" s="66"/>
      <c r="BF13" s="66"/>
      <c r="BG13" s="66"/>
      <c r="BH13" s="66"/>
      <c r="BI13" s="66"/>
      <c r="BJ13" s="66"/>
      <c r="BK13" s="66"/>
      <c r="BL13" s="66"/>
      <c r="BM13" s="66"/>
      <c r="BN13" s="66"/>
      <c r="BO13" s="66"/>
      <c r="BP13" s="77"/>
      <c r="BQ13" s="37"/>
    </row>
    <row r="14" spans="1:69" ht="15" customHeight="1" x14ac:dyDescent="0.25">
      <c r="A14" s="58">
        <f t="shared" si="0"/>
        <v>5</v>
      </c>
      <c r="B14" s="59" t="s">
        <v>5584</v>
      </c>
      <c r="C14" s="59"/>
      <c r="D14" s="59" t="s">
        <v>6</v>
      </c>
      <c r="E14" s="60">
        <v>35499</v>
      </c>
      <c r="F14" s="111" t="str">
        <f>TEXT(TB_COLABORADOR[[#This Row],[Data Nascimento]],"DD")</f>
        <v>10</v>
      </c>
      <c r="G14" s="61" t="str">
        <f>UPPER(TEXT(TB_COLABORADOR[[#This Row],[Data Nascimento]],"mmmm"))</f>
        <v>MARÇO</v>
      </c>
      <c r="H14" s="61">
        <f ca="1">IFERROR(IF(TB_COLABORADOR[[#This Row],[Data Nascimento]]&lt;&gt;"",IF(TB_COLABORADOR[[#This Row],[Data Nascimento]]&gt;1,YEAR(TODAY())-YEAR(TB_COLABORADOR[[#This Row],[Data Nascimento]]),""),""),"")</f>
        <v>29</v>
      </c>
      <c r="I14" s="62" t="s">
        <v>5427</v>
      </c>
      <c r="J14" s="63" t="s">
        <v>5544</v>
      </c>
      <c r="K14" s="62" t="s">
        <v>3239</v>
      </c>
      <c r="L14" s="62" t="s">
        <v>5430</v>
      </c>
      <c r="M14" s="64">
        <v>11901021963</v>
      </c>
      <c r="N14" s="65">
        <v>142959372</v>
      </c>
      <c r="O14" s="66">
        <v>451618</v>
      </c>
      <c r="P14" s="66"/>
      <c r="Q14" s="67"/>
      <c r="R14" s="59" t="s">
        <v>5667</v>
      </c>
      <c r="S14" s="59" t="s">
        <v>5714</v>
      </c>
      <c r="T14" s="63" t="s">
        <v>3285</v>
      </c>
      <c r="U14" s="62" t="s">
        <v>3239</v>
      </c>
      <c r="V14" s="68"/>
      <c r="W14" s="69"/>
      <c r="X14" s="70">
        <v>43998341728</v>
      </c>
      <c r="Y14" s="71"/>
      <c r="Z14" s="63" t="s">
        <v>5445</v>
      </c>
      <c r="AA14" s="63" t="s">
        <v>5754</v>
      </c>
      <c r="AB14" s="72" t="str">
        <f>IF(TB_COLABORADOR[[#This Row],[Função]]&lt;&gt;"",VLOOKUP(TB_COLABORADOR[[#This Row],[Função]],TB_FUNCAO[[FUNÇÃO]:[SETOR]],3,0),"")</f>
        <v>Acabamento</v>
      </c>
      <c r="AC14" s="73">
        <v>1114.01</v>
      </c>
      <c r="AD14" s="72" t="str">
        <f>IF(TB_COLABORADOR[[#This Row],[Salário]]&lt;&gt;"",Extenso_Valor(TB_COLABORADOR[[#This Row],[Salário]]),"")</f>
        <v>Um Mil, Cento e Quatorze Reais e Um Centavo</v>
      </c>
      <c r="AE14" s="74" t="str">
        <f>IF(TB_COLABORADOR[[#This Row],[Função]]&lt;&gt;"",VLOOKUP(TB_COLABORADOR[[#This Row],[Função]],TB_FUNCAO[[FUNÇÃO]:[TIPO SALARIO]],6,0),"")</f>
        <v>POR MÊS</v>
      </c>
      <c r="AF14" s="62" t="s">
        <v>5440</v>
      </c>
      <c r="AG14" s="79" t="s">
        <v>5746</v>
      </c>
      <c r="AH14" s="66"/>
      <c r="AI14" s="66"/>
      <c r="AJ14" s="89" t="str">
        <f>IFERROR(IF(TB_COLABORADOR[[#This Row],[Inicio Contrato]]&lt;&gt;"",TB_COLABORADOR[[#This Row],[Inicio Contrato]]+TB_COLABORADOR[[#This Row],[Experiencia]],""),"ERRO VERIFICAR")</f>
        <v/>
      </c>
      <c r="AK14" s="89" t="str">
        <f ca="1">IFERROR(IF(TB_COLABORADOR[[#This Row],[Inicio Contrato]]&lt;&gt;"",TB_COLABORADOR[[#This Row],[Previsão Termino contrato]]-TODAY(),""),"ERRO VERIFICAR")</f>
        <v/>
      </c>
      <c r="AL14" s="74" t="str">
        <f ca="1">IFERROR(IF(TB_COLABORADOR[[#This Row],[Inicio Contrato]]&lt;&gt;"",IF(AND(TB_COLABORADOR[[#This Row],[Previsão Termino contrato]]-TODAY()&gt;0,TB_COLABORADOR[[#This Row],[Previsão Termino contrato]]-TODAY()&lt;7),"A VENCER",IF(TB_COLABORADOR[[#This Row],[Previsão Termino contrato]]&lt;TODAY(),"EXP. EXPIROU","EM EXPERIENCIA")),"SEM PRAZO"),"ERRO VERIFICAR")</f>
        <v>SEM PRAZO</v>
      </c>
      <c r="AM14" s="75" t="str">
        <f ca="1">IFERROR(IF(TB_COLABORADOR[[#This Row],[Data Demissão]]&lt;&gt;"","DISPENSADO",IF(TB_COLABORADOR[[#This Row],[Data Admissão]]&lt;&gt;"","CONTRATADO",IF(TB_COLABORADOR[[#This Row],[Inicio Contrato]]&lt;&gt;"",IF(TODAY()&lt;TB_COLABORADOR[[#This Row],[Previsão Termino contrato]],"CONTRATO EXPERIENCIA",IF(TB_COLABORADOR[[#This Row],[Experiencia]]&gt;=TB_COLABORADOR[[#This Row],[Vence Experiencia]],"VENCEU EXP."&amp;TB_COLABORADOR[[#This Row],[Experiencia]]&amp;" DIAS À "&amp;ABS(TB_COLABORADOR[[#This Row],[Vence Experiencia]])&amp;" DIAS","SEM PAZO")),"SEM PAZO"))),"ERRO VERIFICAR")</f>
        <v>DISPENSADO</v>
      </c>
      <c r="AN14" s="60">
        <v>43430</v>
      </c>
      <c r="AO14" s="60">
        <v>44317</v>
      </c>
      <c r="AP14" s="90" t="str">
        <f>IFERROR(IF(TB_COLABORADOR[[#This Row],[Data Demissão]]&lt;&gt;"","DISPENSADO",IF(TB_COLABORADOR[[#This Row],[Afastado]]&lt;&gt;"","AFASTADO",IF(TB_COLABORADOR[[#This Row],[Data Admissão]]&lt;&gt;"",IF(TB_COLABORADOR[[#This Row],[Data Demissão]]&lt;&gt;"","DESATIVO","ATIVO"),IF(TB_COLABORADOR[[#This Row],[Inicio Contrato]]&lt;&gt;"","EM EXPERIÊNCIA","SEM DATA ADMISSIONAL")))),"ERRO VERIFICAR")</f>
        <v>DISPENSADO</v>
      </c>
      <c r="AQ14" s="60">
        <v>44287</v>
      </c>
      <c r="AR14" s="60" t="s">
        <v>5579</v>
      </c>
      <c r="AS14" s="66">
        <v>365</v>
      </c>
      <c r="AT14" s="82">
        <f>IFERROR(IF(TB_COLABORADOR[[#This Row],[Data Exame]]&lt;&gt;"",TB_COLABORADOR[[#This Row],[Data Exame]]+TB_COLABORADOR[[#This Row],[Dias para Periodico]],"SEM EXAME ADMISSIONAL"),"VERIFICAR DATA")</f>
        <v>44652</v>
      </c>
      <c r="AU14" s="66">
        <v>15</v>
      </c>
      <c r="AV14" s="76" t="str">
        <f ca="1">IFERROR(IF(TB_COLABORADOR[[#This Row],[Data Exame]]&lt;&gt;"",IF(TB_COLABORADOR[[#This Row],[Exame Concluido]]&lt;&gt;"",IF(TB_COLABORADOR[[#This Row],[Exame Concluido]]="NÃO","EXAME NÃO CONCLUIDO",IF(AT14&lt;=TODAY(),"FAZER EXAME","EXAME EM DIA")),"CONCLUIR EXAME"),"SEM DATA EXAME"),"ERRO VERIFICAR")</f>
        <v>FAZER EXAME</v>
      </c>
      <c r="AW14" s="66"/>
      <c r="AX14" s="66" t="s">
        <v>5758</v>
      </c>
      <c r="AY14" s="83" t="str">
        <f>IFERROR(VLOOKUP(TB_COLABORADOR[[#This Row],[Função]],TB_FUNCAO[[FUNÇÃO]:[USO EPI]],8,0),"")</f>
        <v>NÃO</v>
      </c>
      <c r="AZ14" s="66" t="s">
        <v>5579</v>
      </c>
      <c r="BA14" s="77">
        <v>5</v>
      </c>
      <c r="BB14" s="87"/>
      <c r="BC14" s="66"/>
      <c r="BD14" s="66"/>
      <c r="BE14" s="66"/>
      <c r="BF14" s="66"/>
      <c r="BG14" s="66"/>
      <c r="BH14" s="66"/>
      <c r="BI14" s="66"/>
      <c r="BJ14" s="66"/>
      <c r="BK14" s="66"/>
      <c r="BL14" s="66"/>
      <c r="BM14" s="66"/>
      <c r="BN14" s="66"/>
      <c r="BO14" s="66"/>
      <c r="BP14" s="77"/>
      <c r="BQ14" s="37"/>
    </row>
    <row r="15" spans="1:69" ht="15" customHeight="1" x14ac:dyDescent="0.25">
      <c r="A15" s="58">
        <f t="shared" si="0"/>
        <v>6</v>
      </c>
      <c r="B15" s="59" t="s">
        <v>5585</v>
      </c>
      <c r="C15" s="59"/>
      <c r="D15" s="59" t="s">
        <v>5615</v>
      </c>
      <c r="E15" s="60">
        <v>33117</v>
      </c>
      <c r="F15" s="111" t="str">
        <f>TEXT(TB_COLABORADOR[[#This Row],[Data Nascimento]],"DD")</f>
        <v>01</v>
      </c>
      <c r="G15" s="61" t="str">
        <f>UPPER(TEXT(TB_COLABORADOR[[#This Row],[Data Nascimento]],"mmmm"))</f>
        <v>SETEMBRO</v>
      </c>
      <c r="H15" s="61">
        <f ca="1">IFERROR(IF(TB_COLABORADOR[[#This Row],[Data Nascimento]]&lt;&gt;"",IF(TB_COLABORADOR[[#This Row],[Data Nascimento]]&gt;1,YEAR(TODAY())-YEAR(TB_COLABORADOR[[#This Row],[Data Nascimento]]),""),""),"")</f>
        <v>36</v>
      </c>
      <c r="I15" s="62" t="s">
        <v>5427</v>
      </c>
      <c r="J15" s="63" t="s">
        <v>5643</v>
      </c>
      <c r="K15" s="62" t="s">
        <v>3239</v>
      </c>
      <c r="L15" s="62" t="s">
        <v>5430</v>
      </c>
      <c r="M15" s="64">
        <v>8121697948</v>
      </c>
      <c r="N15" s="65">
        <v>107410570</v>
      </c>
      <c r="O15" s="66">
        <v>3904544</v>
      </c>
      <c r="P15" s="66"/>
      <c r="Q15" s="67"/>
      <c r="R15" s="59" t="s">
        <v>5682</v>
      </c>
      <c r="S15" s="59" t="s">
        <v>5715</v>
      </c>
      <c r="T15" s="63" t="s">
        <v>3285</v>
      </c>
      <c r="U15" s="62" t="s">
        <v>3239</v>
      </c>
      <c r="V15" s="68"/>
      <c r="W15" s="69"/>
      <c r="X15" s="70">
        <v>43984385382</v>
      </c>
      <c r="Y15" s="71"/>
      <c r="Z15" s="63" t="s">
        <v>5445</v>
      </c>
      <c r="AA15" s="63" t="s">
        <v>5752</v>
      </c>
      <c r="AB15" s="72" t="str">
        <f>IF(TB_COLABORADOR[[#This Row],[Função]]&lt;&gt;"",VLOOKUP(TB_COLABORADOR[[#This Row],[Função]],TB_FUNCAO[[FUNÇÃO]:[SETOR]],3,0),"")</f>
        <v>Costura</v>
      </c>
      <c r="AC15" s="73">
        <v>1208.8399999999999</v>
      </c>
      <c r="AD15" s="72" t="str">
        <f>IF(TB_COLABORADOR[[#This Row],[Salário]]&lt;&gt;"",Extenso_Valor(TB_COLABORADOR[[#This Row],[Salário]]),"")</f>
        <v>Um Mil, Duzentos e Oito Reais e Oitenta e Quatro Centavos</v>
      </c>
      <c r="AE15" s="74" t="str">
        <f>IF(TB_COLABORADOR[[#This Row],[Função]]&lt;&gt;"",VLOOKUP(TB_COLABORADOR[[#This Row],[Função]],TB_FUNCAO[[FUNÇÃO]:[TIPO SALARIO]],6,0),"")</f>
        <v>POR MÊS</v>
      </c>
      <c r="AF15" s="62" t="s">
        <v>5440</v>
      </c>
      <c r="AG15" s="79" t="s">
        <v>5746</v>
      </c>
      <c r="AH15" s="66"/>
      <c r="AI15" s="66"/>
      <c r="AJ15" s="89" t="str">
        <f>IFERROR(IF(TB_COLABORADOR[[#This Row],[Inicio Contrato]]&lt;&gt;"",TB_COLABORADOR[[#This Row],[Inicio Contrato]]+TB_COLABORADOR[[#This Row],[Experiencia]],""),"ERRO VERIFICAR")</f>
        <v/>
      </c>
      <c r="AK15" s="89" t="str">
        <f ca="1">IFERROR(IF(TB_COLABORADOR[[#This Row],[Inicio Contrato]]&lt;&gt;"",TB_COLABORADOR[[#This Row],[Previsão Termino contrato]]-TODAY(),""),"ERRO VERIFICAR")</f>
        <v/>
      </c>
      <c r="AL15" s="74" t="str">
        <f ca="1">IFERROR(IF(TB_COLABORADOR[[#This Row],[Inicio Contrato]]&lt;&gt;"",IF(AND(TB_COLABORADOR[[#This Row],[Previsão Termino contrato]]-TODAY()&gt;0,TB_COLABORADOR[[#This Row],[Previsão Termino contrato]]-TODAY()&lt;7),"A VENCER",IF(TB_COLABORADOR[[#This Row],[Previsão Termino contrato]]&lt;TODAY(),"EXP. EXPIROU","EM EXPERIENCIA")),"SEM PRAZO"),"ERRO VERIFICAR")</f>
        <v>SEM PRAZO</v>
      </c>
      <c r="AM15" s="75" t="str">
        <f ca="1">IFERROR(IF(TB_COLABORADOR[[#This Row],[Data Demissão]]&lt;&gt;"","DISPENSADO",IF(TB_COLABORADOR[[#This Row],[Data Admissão]]&lt;&gt;"","CONTRATADO",IF(TB_COLABORADOR[[#This Row],[Inicio Contrato]]&lt;&gt;"",IF(TODAY()&lt;TB_COLABORADOR[[#This Row],[Previsão Termino contrato]],"CONTRATO EXPERIENCIA",IF(TB_COLABORADOR[[#This Row],[Experiencia]]&gt;=TB_COLABORADOR[[#This Row],[Vence Experiencia]],"VENCEU EXP."&amp;TB_COLABORADOR[[#This Row],[Experiencia]]&amp;" DIAS À "&amp;ABS(TB_COLABORADOR[[#This Row],[Vence Experiencia]])&amp;" DIAS","SEM PAZO")),"SEM PAZO"))),"ERRO VERIFICAR")</f>
        <v>CONTRATADO</v>
      </c>
      <c r="AN15" s="60">
        <v>43892</v>
      </c>
      <c r="AO15" s="66"/>
      <c r="AP15" s="90" t="str">
        <f>IFERROR(IF(TB_COLABORADOR[[#This Row],[Data Demissão]]&lt;&gt;"","DISPENSADO",IF(TB_COLABORADOR[[#This Row],[Afastado]]&lt;&gt;"","AFASTADO",IF(TB_COLABORADOR[[#This Row],[Data Admissão]]&lt;&gt;"",IF(TB_COLABORADOR[[#This Row],[Data Demissão]]&lt;&gt;"","DESATIVO","ATIVO"),IF(TB_COLABORADOR[[#This Row],[Inicio Contrato]]&lt;&gt;"","EM EXPERIÊNCIA","SEM DATA ADMISSIONAL")))),"ERRO VERIFICAR")</f>
        <v>ATIVO</v>
      </c>
      <c r="AQ15" s="60">
        <v>44287</v>
      </c>
      <c r="AR15" s="60" t="s">
        <v>5579</v>
      </c>
      <c r="AS15" s="66">
        <v>365</v>
      </c>
      <c r="AT15" s="82">
        <f>IFERROR(IF(TB_COLABORADOR[[#This Row],[Data Exame]]&lt;&gt;"",TB_COLABORADOR[[#This Row],[Data Exame]]+TB_COLABORADOR[[#This Row],[Dias para Periodico]],"SEM EXAME ADMISSIONAL"),"VERIFICAR DATA")</f>
        <v>44652</v>
      </c>
      <c r="AU15" s="66">
        <v>15</v>
      </c>
      <c r="AV15" s="76" t="str">
        <f ca="1">IFERROR(IF(TB_COLABORADOR[[#This Row],[Data Exame]]&lt;&gt;"",IF(TB_COLABORADOR[[#This Row],[Exame Concluido]]&lt;&gt;"",IF(TB_COLABORADOR[[#This Row],[Exame Concluido]]="NÃO","EXAME NÃO CONCLUIDO",IF(AT15&lt;=TODAY(),"FAZER EXAME","EXAME EM DIA")),"CONCLUIR EXAME"),"SEM DATA EXAME"),"ERRO VERIFICAR")</f>
        <v>FAZER EXAME</v>
      </c>
      <c r="AW15" s="66"/>
      <c r="AX15" s="66" t="s">
        <v>5758</v>
      </c>
      <c r="AY15" s="83" t="str">
        <f>IFERROR(VLOOKUP(TB_COLABORADOR[[#This Row],[Função]],TB_FUNCAO[[FUNÇÃO]:[USO EPI]],8,0),"")</f>
        <v>NÃO</v>
      </c>
      <c r="AZ15" s="66" t="s">
        <v>5579</v>
      </c>
      <c r="BA15" s="77">
        <v>6</v>
      </c>
      <c r="BB15" s="87"/>
      <c r="BC15" s="66"/>
      <c r="BD15" s="66"/>
      <c r="BE15" s="66"/>
      <c r="BF15" s="66"/>
      <c r="BG15" s="66"/>
      <c r="BH15" s="66"/>
      <c r="BI15" s="66"/>
      <c r="BJ15" s="66"/>
      <c r="BK15" s="66"/>
      <c r="BL15" s="66"/>
      <c r="BM15" s="66"/>
      <c r="BN15" s="66"/>
      <c r="BO15" s="66"/>
      <c r="BP15" s="77"/>
      <c r="BQ15" s="37"/>
    </row>
    <row r="16" spans="1:69" ht="15" customHeight="1" x14ac:dyDescent="0.25">
      <c r="A16" s="58">
        <f t="shared" si="0"/>
        <v>7</v>
      </c>
      <c r="B16" s="59" t="s">
        <v>5586</v>
      </c>
      <c r="C16" s="59"/>
      <c r="D16" s="59" t="s">
        <v>5616</v>
      </c>
      <c r="E16" s="60">
        <v>25131</v>
      </c>
      <c r="F16" s="111" t="str">
        <f>TEXT(TB_COLABORADOR[[#This Row],[Data Nascimento]],"DD")</f>
        <v>20</v>
      </c>
      <c r="G16" s="61" t="str">
        <f>UPPER(TEXT(TB_COLABORADOR[[#This Row],[Data Nascimento]],"mmmm"))</f>
        <v>OUTUBRO</v>
      </c>
      <c r="H16" s="61">
        <f ca="1">IFERROR(IF(TB_COLABORADOR[[#This Row],[Data Nascimento]]&lt;&gt;"",IF(TB_COLABORADOR[[#This Row],[Data Nascimento]]&gt;1,YEAR(TODAY())-YEAR(TB_COLABORADOR[[#This Row],[Data Nascimento]]),""),""),"")</f>
        <v>58</v>
      </c>
      <c r="I16" s="62" t="s">
        <v>5427</v>
      </c>
      <c r="J16" s="63" t="s">
        <v>5644</v>
      </c>
      <c r="K16" s="62" t="s">
        <v>3239</v>
      </c>
      <c r="L16" s="62" t="s">
        <v>5430</v>
      </c>
      <c r="M16" s="64">
        <v>69796033968</v>
      </c>
      <c r="N16" s="65">
        <v>62295368</v>
      </c>
      <c r="O16" s="66">
        <v>3219106</v>
      </c>
      <c r="P16" s="66"/>
      <c r="Q16" s="67"/>
      <c r="R16" s="59" t="s">
        <v>5683</v>
      </c>
      <c r="S16" s="59" t="s">
        <v>5716</v>
      </c>
      <c r="T16" s="63" t="s">
        <v>3410</v>
      </c>
      <c r="U16" s="62" t="s">
        <v>3239</v>
      </c>
      <c r="V16" s="68"/>
      <c r="W16" s="69"/>
      <c r="X16" s="70">
        <v>43984383064</v>
      </c>
      <c r="Y16" s="71"/>
      <c r="Z16" s="63" t="s">
        <v>5445</v>
      </c>
      <c r="AA16" s="63" t="s">
        <v>1</v>
      </c>
      <c r="AB16" s="72" t="str">
        <f>IF(TB_COLABORADOR[[#This Row],[Função]]&lt;&gt;"",VLOOKUP(TB_COLABORADOR[[#This Row],[Função]],TB_FUNCAO[[FUNÇÃO]:[SETOR]],3,0),"")</f>
        <v>Costura</v>
      </c>
      <c r="AC16" s="73">
        <v>1371.94</v>
      </c>
      <c r="AD16" s="72" t="str">
        <f>IF(TB_COLABORADOR[[#This Row],[Salário]]&lt;&gt;"",Extenso_Valor(TB_COLABORADOR[[#This Row],[Salário]]),"")</f>
        <v>Um Mil, Trezentos e Setenta e Um Reais e Noventa e Quatro Centavos</v>
      </c>
      <c r="AE16" s="74" t="str">
        <f>IF(TB_COLABORADOR[[#This Row],[Função]]&lt;&gt;"",VLOOKUP(TB_COLABORADOR[[#This Row],[Função]],TB_FUNCAO[[FUNÇÃO]:[TIPO SALARIO]],6,0),"")</f>
        <v>POR MÊS</v>
      </c>
      <c r="AF16" s="62" t="s">
        <v>5440</v>
      </c>
      <c r="AG16" s="79" t="s">
        <v>5746</v>
      </c>
      <c r="AH16" s="66"/>
      <c r="AI16" s="66"/>
      <c r="AJ16" s="89" t="str">
        <f>IFERROR(IF(TB_COLABORADOR[[#This Row],[Inicio Contrato]]&lt;&gt;"",TB_COLABORADOR[[#This Row],[Inicio Contrato]]+TB_COLABORADOR[[#This Row],[Experiencia]],""),"ERRO VERIFICAR")</f>
        <v/>
      </c>
      <c r="AK16" s="89" t="str">
        <f ca="1">IFERROR(IF(TB_COLABORADOR[[#This Row],[Inicio Contrato]]&lt;&gt;"",TB_COLABORADOR[[#This Row],[Previsão Termino contrato]]-TODAY(),""),"ERRO VERIFICAR")</f>
        <v/>
      </c>
      <c r="AL16" s="74" t="str">
        <f ca="1">IFERROR(IF(TB_COLABORADOR[[#This Row],[Inicio Contrato]]&lt;&gt;"",IF(AND(TB_COLABORADOR[[#This Row],[Previsão Termino contrato]]-TODAY()&gt;0,TB_COLABORADOR[[#This Row],[Previsão Termino contrato]]-TODAY()&lt;7),"A VENCER",IF(TB_COLABORADOR[[#This Row],[Previsão Termino contrato]]&lt;TODAY(),"EXP. EXPIROU","EM EXPERIENCIA")),"SEM PRAZO"),"ERRO VERIFICAR")</f>
        <v>SEM PRAZO</v>
      </c>
      <c r="AM16" s="75" t="str">
        <f ca="1">IFERROR(IF(TB_COLABORADOR[[#This Row],[Data Demissão]]&lt;&gt;"","DISPENSADO",IF(TB_COLABORADOR[[#This Row],[Data Admissão]]&lt;&gt;"","CONTRATADO",IF(TB_COLABORADOR[[#This Row],[Inicio Contrato]]&lt;&gt;"",IF(TODAY()&lt;TB_COLABORADOR[[#This Row],[Previsão Termino contrato]],"CONTRATO EXPERIENCIA",IF(TB_COLABORADOR[[#This Row],[Experiencia]]&gt;=TB_COLABORADOR[[#This Row],[Vence Experiencia]],"VENCEU EXP."&amp;TB_COLABORADOR[[#This Row],[Experiencia]]&amp;" DIAS À "&amp;ABS(TB_COLABORADOR[[#This Row],[Vence Experiencia]])&amp;" DIAS","SEM PAZO")),"SEM PAZO"))),"ERRO VERIFICAR")</f>
        <v>CONTRATADO</v>
      </c>
      <c r="AN16" s="60">
        <v>44078</v>
      </c>
      <c r="AO16" s="66"/>
      <c r="AP16" s="90" t="str">
        <f>IFERROR(IF(TB_COLABORADOR[[#This Row],[Data Demissão]]&lt;&gt;"","DISPENSADO",IF(TB_COLABORADOR[[#This Row],[Afastado]]&lt;&gt;"","AFASTADO",IF(TB_COLABORADOR[[#This Row],[Data Admissão]]&lt;&gt;"",IF(TB_COLABORADOR[[#This Row],[Data Demissão]]&lt;&gt;"","DESATIVO","ATIVO"),IF(TB_COLABORADOR[[#This Row],[Inicio Contrato]]&lt;&gt;"","EM EXPERIÊNCIA","SEM DATA ADMISSIONAL")))),"ERRO VERIFICAR")</f>
        <v>ATIVO</v>
      </c>
      <c r="AQ16" s="60">
        <v>44287</v>
      </c>
      <c r="AR16" s="60" t="s">
        <v>5579</v>
      </c>
      <c r="AS16" s="66">
        <v>365</v>
      </c>
      <c r="AT16" s="82">
        <f>IFERROR(IF(TB_COLABORADOR[[#This Row],[Data Exame]]&lt;&gt;"",TB_COLABORADOR[[#This Row],[Data Exame]]+TB_COLABORADOR[[#This Row],[Dias para Periodico]],"SEM EXAME ADMISSIONAL"),"VERIFICAR DATA")</f>
        <v>44652</v>
      </c>
      <c r="AU16" s="66">
        <v>15</v>
      </c>
      <c r="AV16" s="76" t="str">
        <f ca="1">IFERROR(IF(TB_COLABORADOR[[#This Row],[Data Exame]]&lt;&gt;"",IF(TB_COLABORADOR[[#This Row],[Exame Concluido]]&lt;&gt;"",IF(TB_COLABORADOR[[#This Row],[Exame Concluido]]="NÃO","EXAME NÃO CONCLUIDO",IF(AT16&lt;=TODAY(),"FAZER EXAME","EXAME EM DIA")),"CONCLUIR EXAME"),"SEM DATA EXAME"),"ERRO VERIFICAR")</f>
        <v>FAZER EXAME</v>
      </c>
      <c r="AW16" s="66"/>
      <c r="AX16" s="66" t="s">
        <v>5758</v>
      </c>
      <c r="AY16" s="83" t="str">
        <f>IFERROR(VLOOKUP(TB_COLABORADOR[[#This Row],[Função]],TB_FUNCAO[[FUNÇÃO]:[USO EPI]],8,0),"")</f>
        <v>NÃO</v>
      </c>
      <c r="AZ16" s="66" t="s">
        <v>5579</v>
      </c>
      <c r="BA16" s="77">
        <v>7</v>
      </c>
      <c r="BB16" s="87"/>
      <c r="BC16" s="66"/>
      <c r="BD16" s="66"/>
      <c r="BE16" s="66"/>
      <c r="BF16" s="66"/>
      <c r="BG16" s="66"/>
      <c r="BH16" s="66"/>
      <c r="BI16" s="66"/>
      <c r="BJ16" s="66"/>
      <c r="BK16" s="66"/>
      <c r="BL16" s="66"/>
      <c r="BM16" s="66"/>
      <c r="BN16" s="66"/>
      <c r="BO16" s="66"/>
      <c r="BP16" s="77"/>
      <c r="BQ16" s="37"/>
    </row>
    <row r="17" spans="1:69" ht="15" customHeight="1" x14ac:dyDescent="0.25">
      <c r="A17" s="58">
        <f t="shared" si="0"/>
        <v>8</v>
      </c>
      <c r="B17" s="59" t="s">
        <v>5587</v>
      </c>
      <c r="C17" s="59"/>
      <c r="D17" s="59" t="s">
        <v>5617</v>
      </c>
      <c r="E17" s="60">
        <v>27203</v>
      </c>
      <c r="F17" s="111" t="str">
        <f>TEXT(TB_COLABORADOR[[#This Row],[Data Nascimento]],"DD")</f>
        <v>23</v>
      </c>
      <c r="G17" s="61" t="str">
        <f>UPPER(TEXT(TB_COLABORADOR[[#This Row],[Data Nascimento]],"mmmm"))</f>
        <v>JUNHO</v>
      </c>
      <c r="H17" s="61">
        <f ca="1">IFERROR(IF(TB_COLABORADOR[[#This Row],[Data Nascimento]]&lt;&gt;"",IF(TB_COLABORADOR[[#This Row],[Data Nascimento]]&gt;1,YEAR(TODAY())-YEAR(TB_COLABORADOR[[#This Row],[Data Nascimento]]),""),""),"")</f>
        <v>52</v>
      </c>
      <c r="I17" s="62" t="s">
        <v>5427</v>
      </c>
      <c r="J17" s="63" t="s">
        <v>5660</v>
      </c>
      <c r="K17" s="62" t="s">
        <v>3239</v>
      </c>
      <c r="L17" s="62" t="s">
        <v>5430</v>
      </c>
      <c r="M17" s="64">
        <v>3029848957</v>
      </c>
      <c r="N17" s="65">
        <v>70480239</v>
      </c>
      <c r="O17" s="66">
        <v>1542804</v>
      </c>
      <c r="P17" s="66"/>
      <c r="Q17" s="67"/>
      <c r="R17" s="59" t="s">
        <v>5710</v>
      </c>
      <c r="S17" s="59" t="s">
        <v>5665</v>
      </c>
      <c r="T17" s="63" t="s">
        <v>3285</v>
      </c>
      <c r="U17" s="62" t="s">
        <v>3239</v>
      </c>
      <c r="V17" s="68"/>
      <c r="W17" s="69"/>
      <c r="X17" s="70"/>
      <c r="Y17" s="71"/>
      <c r="Z17" s="63" t="s">
        <v>5445</v>
      </c>
      <c r="AA17" s="63" t="s">
        <v>1</v>
      </c>
      <c r="AB17" s="72" t="str">
        <f>IF(TB_COLABORADOR[[#This Row],[Função]]&lt;&gt;"",VLOOKUP(TB_COLABORADOR[[#This Row],[Função]],TB_FUNCAO[[FUNÇÃO]:[SETOR]],3,0),"")</f>
        <v>Costura</v>
      </c>
      <c r="AC17" s="73">
        <v>1371.94</v>
      </c>
      <c r="AD17" s="72" t="str">
        <f>IF(TB_COLABORADOR[[#This Row],[Salário]]&lt;&gt;"",Extenso_Valor(TB_COLABORADOR[[#This Row],[Salário]]),"")</f>
        <v>Um Mil, Trezentos e Setenta e Um Reais e Noventa e Quatro Centavos</v>
      </c>
      <c r="AE17" s="74" t="str">
        <f>IF(TB_COLABORADOR[[#This Row],[Função]]&lt;&gt;"",VLOOKUP(TB_COLABORADOR[[#This Row],[Função]],TB_FUNCAO[[FUNÇÃO]:[TIPO SALARIO]],6,0),"")</f>
        <v>POR MÊS</v>
      </c>
      <c r="AF17" s="62" t="s">
        <v>5440</v>
      </c>
      <c r="AG17" s="79" t="s">
        <v>5747</v>
      </c>
      <c r="AH17" s="66"/>
      <c r="AI17" s="66"/>
      <c r="AJ17" s="89" t="str">
        <f>IFERROR(IF(TB_COLABORADOR[[#This Row],[Inicio Contrato]]&lt;&gt;"",TB_COLABORADOR[[#This Row],[Inicio Contrato]]+TB_COLABORADOR[[#This Row],[Experiencia]],""),"ERRO VERIFICAR")</f>
        <v/>
      </c>
      <c r="AK17" s="89" t="str">
        <f ca="1">IFERROR(IF(TB_COLABORADOR[[#This Row],[Inicio Contrato]]&lt;&gt;"",TB_COLABORADOR[[#This Row],[Previsão Termino contrato]]-TODAY(),""),"ERRO VERIFICAR")</f>
        <v/>
      </c>
      <c r="AL17" s="74" t="str">
        <f ca="1">IFERROR(IF(TB_COLABORADOR[[#This Row],[Inicio Contrato]]&lt;&gt;"",IF(AND(TB_COLABORADOR[[#This Row],[Previsão Termino contrato]]-TODAY()&gt;0,TB_COLABORADOR[[#This Row],[Previsão Termino contrato]]-TODAY()&lt;7),"A VENCER",IF(TB_COLABORADOR[[#This Row],[Previsão Termino contrato]]&lt;TODAY(),"EXP. EXPIROU","EM EXPERIENCIA")),"SEM PRAZO"),"ERRO VERIFICAR")</f>
        <v>SEM PRAZO</v>
      </c>
      <c r="AM17" s="75" t="str">
        <f ca="1">IFERROR(IF(TB_COLABORADOR[[#This Row],[Data Demissão]]&lt;&gt;"","DISPENSADO",IF(TB_COLABORADOR[[#This Row],[Data Admissão]]&lt;&gt;"","CONTRATADO",IF(TB_COLABORADOR[[#This Row],[Inicio Contrato]]&lt;&gt;"",IF(TODAY()&lt;TB_COLABORADOR[[#This Row],[Previsão Termino contrato]],"CONTRATO EXPERIENCIA",IF(TB_COLABORADOR[[#This Row],[Experiencia]]&gt;=TB_COLABORADOR[[#This Row],[Vence Experiencia]],"VENCEU EXP."&amp;TB_COLABORADOR[[#This Row],[Experiencia]]&amp;" DIAS À "&amp;ABS(TB_COLABORADOR[[#This Row],[Vence Experiencia]])&amp;" DIAS","SEM PAZO")),"SEM PAZO"))),"ERRO VERIFICAR")</f>
        <v>CONTRATADO</v>
      </c>
      <c r="AN17" s="60">
        <v>44221</v>
      </c>
      <c r="AO17" s="66"/>
      <c r="AP17" s="90" t="str">
        <f>IFERROR(IF(TB_COLABORADOR[[#This Row],[Data Demissão]]&lt;&gt;"","DISPENSADO",IF(TB_COLABORADOR[[#This Row],[Afastado]]&lt;&gt;"","AFASTADO",IF(TB_COLABORADOR[[#This Row],[Data Admissão]]&lt;&gt;"",IF(TB_COLABORADOR[[#This Row],[Data Demissão]]&lt;&gt;"","DESATIVO","ATIVO"),IF(TB_COLABORADOR[[#This Row],[Inicio Contrato]]&lt;&gt;"","EM EXPERIÊNCIA","SEM DATA ADMISSIONAL")))),"ERRO VERIFICAR")</f>
        <v>ATIVO</v>
      </c>
      <c r="AQ17" s="60">
        <v>44287</v>
      </c>
      <c r="AR17" s="60" t="s">
        <v>5579</v>
      </c>
      <c r="AS17" s="66">
        <v>365</v>
      </c>
      <c r="AT17" s="82">
        <f>IFERROR(IF(TB_COLABORADOR[[#This Row],[Data Exame]]&lt;&gt;"",TB_COLABORADOR[[#This Row],[Data Exame]]+TB_COLABORADOR[[#This Row],[Dias para Periodico]],"SEM EXAME ADMISSIONAL"),"VERIFICAR DATA")</f>
        <v>44652</v>
      </c>
      <c r="AU17" s="66">
        <v>15</v>
      </c>
      <c r="AV17" s="76" t="str">
        <f ca="1">IFERROR(IF(TB_COLABORADOR[[#This Row],[Data Exame]]&lt;&gt;"",IF(TB_COLABORADOR[[#This Row],[Exame Concluido]]&lt;&gt;"",IF(TB_COLABORADOR[[#This Row],[Exame Concluido]]="NÃO","EXAME NÃO CONCLUIDO",IF(AT17&lt;=TODAY(),"FAZER EXAME","EXAME EM DIA")),"CONCLUIR EXAME"),"SEM DATA EXAME"),"ERRO VERIFICAR")</f>
        <v>FAZER EXAME</v>
      </c>
      <c r="AW17" s="66"/>
      <c r="AX17" s="66" t="s">
        <v>5758</v>
      </c>
      <c r="AY17" s="83" t="str">
        <f>IFERROR(VLOOKUP(TB_COLABORADOR[[#This Row],[Função]],TB_FUNCAO[[FUNÇÃO]:[USO EPI]],8,0),"")</f>
        <v>NÃO</v>
      </c>
      <c r="AZ17" s="66" t="s">
        <v>5579</v>
      </c>
      <c r="BA17" s="77">
        <v>8</v>
      </c>
      <c r="BB17" s="87"/>
      <c r="BC17" s="66"/>
      <c r="BD17" s="66"/>
      <c r="BE17" s="66"/>
      <c r="BF17" s="66"/>
      <c r="BG17" s="66"/>
      <c r="BH17" s="66"/>
      <c r="BI17" s="66"/>
      <c r="BJ17" s="66"/>
      <c r="BK17" s="66"/>
      <c r="BL17" s="66"/>
      <c r="BM17" s="66"/>
      <c r="BN17" s="66"/>
      <c r="BO17" s="66"/>
      <c r="BP17" s="77"/>
      <c r="BQ17" s="37"/>
    </row>
    <row r="18" spans="1:69" ht="15" customHeight="1" x14ac:dyDescent="0.25">
      <c r="A18" s="58">
        <f t="shared" si="0"/>
        <v>9</v>
      </c>
      <c r="B18" s="59" t="s">
        <v>5588</v>
      </c>
      <c r="C18" s="59"/>
      <c r="D18" s="59" t="s">
        <v>7</v>
      </c>
      <c r="E18" s="60">
        <v>24192</v>
      </c>
      <c r="F18" s="111" t="str">
        <f>TEXT(TB_COLABORADOR[[#This Row],[Data Nascimento]],"DD")</f>
        <v>26</v>
      </c>
      <c r="G18" s="61" t="str">
        <f>UPPER(TEXT(TB_COLABORADOR[[#This Row],[Data Nascimento]],"mmmm"))</f>
        <v>MARÇO</v>
      </c>
      <c r="H18" s="61">
        <f ca="1">IFERROR(IF(TB_COLABORADOR[[#This Row],[Data Nascimento]]&lt;&gt;"",IF(TB_COLABORADOR[[#This Row],[Data Nascimento]]&gt;1,YEAR(TODAY())-YEAR(TB_COLABORADOR[[#This Row],[Data Nascimento]]),""),""),"")</f>
        <v>60</v>
      </c>
      <c r="I18" s="62" t="s">
        <v>5427</v>
      </c>
      <c r="J18" s="63" t="s">
        <v>5643</v>
      </c>
      <c r="K18" s="62" t="s">
        <v>3239</v>
      </c>
      <c r="L18" s="62" t="s">
        <v>5430</v>
      </c>
      <c r="M18" s="64">
        <v>6396731800</v>
      </c>
      <c r="N18" s="65">
        <v>59467379</v>
      </c>
      <c r="O18" s="66">
        <v>9399340</v>
      </c>
      <c r="P18" s="66"/>
      <c r="Q18" s="67"/>
      <c r="R18" s="59" t="s">
        <v>5668</v>
      </c>
      <c r="S18" s="59" t="s">
        <v>5717</v>
      </c>
      <c r="T18" s="63" t="s">
        <v>3285</v>
      </c>
      <c r="U18" s="62" t="s">
        <v>3239</v>
      </c>
      <c r="V18" s="68"/>
      <c r="W18" s="69"/>
      <c r="X18" s="70">
        <v>43984885254</v>
      </c>
      <c r="Y18" s="71"/>
      <c r="Z18" s="63" t="s">
        <v>5445</v>
      </c>
      <c r="AA18" s="63" t="s">
        <v>1</v>
      </c>
      <c r="AB18" s="72" t="str">
        <f>IF(TB_COLABORADOR[[#This Row],[Função]]&lt;&gt;"",VLOOKUP(TB_COLABORADOR[[#This Row],[Função]],TB_FUNCAO[[FUNÇÃO]:[SETOR]],3,0),"")</f>
        <v>Costura</v>
      </c>
      <c r="AC18" s="73">
        <v>1264.31</v>
      </c>
      <c r="AD18" s="72" t="str">
        <f>IF(TB_COLABORADOR[[#This Row],[Salário]]&lt;&gt;"",Extenso_Valor(TB_COLABORADOR[[#This Row],[Salário]]),"")</f>
        <v>Um Mil, Duzentos e Sessenta e Quatro Reais e Trinta e Um Centavos</v>
      </c>
      <c r="AE18" s="74" t="str">
        <f>IF(TB_COLABORADOR[[#This Row],[Função]]&lt;&gt;"",VLOOKUP(TB_COLABORADOR[[#This Row],[Função]],TB_FUNCAO[[FUNÇÃO]:[TIPO SALARIO]],6,0),"")</f>
        <v>POR MÊS</v>
      </c>
      <c r="AF18" s="62" t="s">
        <v>5440</v>
      </c>
      <c r="AG18" s="79" t="s">
        <v>5747</v>
      </c>
      <c r="AH18" s="66"/>
      <c r="AI18" s="66"/>
      <c r="AJ18" s="89" t="str">
        <f>IFERROR(IF(TB_COLABORADOR[[#This Row],[Inicio Contrato]]&lt;&gt;"",TB_COLABORADOR[[#This Row],[Inicio Contrato]]+TB_COLABORADOR[[#This Row],[Experiencia]],""),"ERRO VERIFICAR")</f>
        <v/>
      </c>
      <c r="AK18" s="89" t="str">
        <f ca="1">IFERROR(IF(TB_COLABORADOR[[#This Row],[Inicio Contrato]]&lt;&gt;"",TB_COLABORADOR[[#This Row],[Previsão Termino contrato]]-TODAY(),""),"ERRO VERIFICAR")</f>
        <v/>
      </c>
      <c r="AL18" s="74" t="str">
        <f ca="1">IFERROR(IF(TB_COLABORADOR[[#This Row],[Inicio Contrato]]&lt;&gt;"",IF(AND(TB_COLABORADOR[[#This Row],[Previsão Termino contrato]]-TODAY()&gt;0,TB_COLABORADOR[[#This Row],[Previsão Termino contrato]]-TODAY()&lt;7),"A VENCER",IF(TB_COLABORADOR[[#This Row],[Previsão Termino contrato]]&lt;TODAY(),"EXP. EXPIROU","EM EXPERIENCIA")),"SEM PRAZO"),"ERRO VERIFICAR")</f>
        <v>SEM PRAZO</v>
      </c>
      <c r="AM18" s="75" t="str">
        <f ca="1">IFERROR(IF(TB_COLABORADOR[[#This Row],[Data Demissão]]&lt;&gt;"","DISPENSADO",IF(TB_COLABORADOR[[#This Row],[Data Admissão]]&lt;&gt;"","CONTRATADO",IF(TB_COLABORADOR[[#This Row],[Inicio Contrato]]&lt;&gt;"",IF(TODAY()&lt;TB_COLABORADOR[[#This Row],[Previsão Termino contrato]],"CONTRATO EXPERIENCIA",IF(TB_COLABORADOR[[#This Row],[Experiencia]]&gt;=TB_COLABORADOR[[#This Row],[Vence Experiencia]],"VENCEU EXP."&amp;TB_COLABORADOR[[#This Row],[Experiencia]]&amp;" DIAS À "&amp;ABS(TB_COLABORADOR[[#This Row],[Vence Experiencia]])&amp;" DIAS","SEM PAZO")),"SEM PAZO"))),"ERRO VERIFICAR")</f>
        <v>CONTRATADO</v>
      </c>
      <c r="AN18" s="60">
        <v>43722</v>
      </c>
      <c r="AO18" s="66"/>
      <c r="AP18" s="90" t="str">
        <f>IFERROR(IF(TB_COLABORADOR[[#This Row],[Data Demissão]]&lt;&gt;"","DISPENSADO",IF(TB_COLABORADOR[[#This Row],[Afastado]]&lt;&gt;"","AFASTADO",IF(TB_COLABORADOR[[#This Row],[Data Admissão]]&lt;&gt;"",IF(TB_COLABORADOR[[#This Row],[Data Demissão]]&lt;&gt;"","DESATIVO","ATIVO"),IF(TB_COLABORADOR[[#This Row],[Inicio Contrato]]&lt;&gt;"","EM EXPERIÊNCIA","SEM DATA ADMISSIONAL")))),"ERRO VERIFICAR")</f>
        <v>ATIVO</v>
      </c>
      <c r="AQ18" s="60">
        <v>44287</v>
      </c>
      <c r="AR18" s="60" t="s">
        <v>5579</v>
      </c>
      <c r="AS18" s="66">
        <v>365</v>
      </c>
      <c r="AT18" s="82">
        <f>IFERROR(IF(TB_COLABORADOR[[#This Row],[Data Exame]]&lt;&gt;"",TB_COLABORADOR[[#This Row],[Data Exame]]+TB_COLABORADOR[[#This Row],[Dias para Periodico]],"SEM EXAME ADMISSIONAL"),"VERIFICAR DATA")</f>
        <v>44652</v>
      </c>
      <c r="AU18" s="66">
        <v>15</v>
      </c>
      <c r="AV18" s="76" t="str">
        <f ca="1">IFERROR(IF(TB_COLABORADOR[[#This Row],[Data Exame]]&lt;&gt;"",IF(TB_COLABORADOR[[#This Row],[Exame Concluido]]&lt;&gt;"",IF(TB_COLABORADOR[[#This Row],[Exame Concluido]]="NÃO","EXAME NÃO CONCLUIDO",IF(AT18&lt;=TODAY(),"FAZER EXAME","EXAME EM DIA")),"CONCLUIR EXAME"),"SEM DATA EXAME"),"ERRO VERIFICAR")</f>
        <v>FAZER EXAME</v>
      </c>
      <c r="AW18" s="66"/>
      <c r="AX18" s="66" t="s">
        <v>5759</v>
      </c>
      <c r="AY18" s="83" t="str">
        <f>IFERROR(VLOOKUP(TB_COLABORADOR[[#This Row],[Função]],TB_FUNCAO[[FUNÇÃO]:[USO EPI]],8,0),"")</f>
        <v>NÃO</v>
      </c>
      <c r="AZ18" s="66" t="s">
        <v>5579</v>
      </c>
      <c r="BA18" s="77">
        <v>9</v>
      </c>
      <c r="BB18" s="87"/>
      <c r="BC18" s="66"/>
      <c r="BD18" s="66"/>
      <c r="BE18" s="66"/>
      <c r="BF18" s="66"/>
      <c r="BG18" s="66"/>
      <c r="BH18" s="66"/>
      <c r="BI18" s="66"/>
      <c r="BJ18" s="66"/>
      <c r="BK18" s="66"/>
      <c r="BL18" s="66"/>
      <c r="BM18" s="66"/>
      <c r="BN18" s="66"/>
      <c r="BO18" s="66"/>
      <c r="BP18" s="77"/>
      <c r="BQ18" s="37"/>
    </row>
    <row r="19" spans="1:69" ht="15" customHeight="1" x14ac:dyDescent="0.25">
      <c r="A19" s="58">
        <f t="shared" si="0"/>
        <v>10</v>
      </c>
      <c r="B19" s="59" t="s">
        <v>5589</v>
      </c>
      <c r="C19" s="59"/>
      <c r="D19" s="59" t="s">
        <v>5618</v>
      </c>
      <c r="E19" s="60">
        <v>26827</v>
      </c>
      <c r="F19" s="111" t="str">
        <f>TEXT(TB_COLABORADOR[[#This Row],[Data Nascimento]],"DD")</f>
        <v>12</v>
      </c>
      <c r="G19" s="61" t="str">
        <f>UPPER(TEXT(TB_COLABORADOR[[#This Row],[Data Nascimento]],"mmmm"))</f>
        <v>JUNHO</v>
      </c>
      <c r="H19" s="61">
        <f ca="1">IFERROR(IF(TB_COLABORADOR[[#This Row],[Data Nascimento]]&lt;&gt;"",IF(TB_COLABORADOR[[#This Row],[Data Nascimento]]&gt;1,YEAR(TODAY())-YEAR(TB_COLABORADOR[[#This Row],[Data Nascimento]]),""),""),"")</f>
        <v>53</v>
      </c>
      <c r="I19" s="62" t="s">
        <v>5427</v>
      </c>
      <c r="J19" s="63" t="s">
        <v>5645</v>
      </c>
      <c r="K19" s="62" t="s">
        <v>3239</v>
      </c>
      <c r="L19" s="62" t="s">
        <v>5430</v>
      </c>
      <c r="M19" s="64">
        <v>2721603930</v>
      </c>
      <c r="N19" s="65">
        <v>76128073</v>
      </c>
      <c r="O19" s="66">
        <v>5541271</v>
      </c>
      <c r="P19" s="66"/>
      <c r="Q19" s="67"/>
      <c r="R19" s="59" t="s">
        <v>5684</v>
      </c>
      <c r="S19" s="59" t="s">
        <v>5718</v>
      </c>
      <c r="T19" s="63" t="s">
        <v>3285</v>
      </c>
      <c r="U19" s="62" t="s">
        <v>3239</v>
      </c>
      <c r="V19" s="68"/>
      <c r="W19" s="69"/>
      <c r="X19" s="70"/>
      <c r="Y19" s="71"/>
      <c r="Z19" s="63" t="s">
        <v>5445</v>
      </c>
      <c r="AA19" s="63" t="s">
        <v>1</v>
      </c>
      <c r="AB19" s="72" t="str">
        <f>IF(TB_COLABORADOR[[#This Row],[Função]]&lt;&gt;"",VLOOKUP(TB_COLABORADOR[[#This Row],[Função]],TB_FUNCAO[[FUNÇÃO]:[SETOR]],3,0),"")</f>
        <v>Costura</v>
      </c>
      <c r="AC19" s="73">
        <v>1371.94</v>
      </c>
      <c r="AD19" s="72" t="str">
        <f>IF(TB_COLABORADOR[[#This Row],[Salário]]&lt;&gt;"",Extenso_Valor(TB_COLABORADOR[[#This Row],[Salário]]),"")</f>
        <v>Um Mil, Trezentos e Setenta e Um Reais e Noventa e Quatro Centavos</v>
      </c>
      <c r="AE19" s="74" t="str">
        <f>IF(TB_COLABORADOR[[#This Row],[Função]]&lt;&gt;"",VLOOKUP(TB_COLABORADOR[[#This Row],[Função]],TB_FUNCAO[[FUNÇÃO]:[TIPO SALARIO]],6,0),"")</f>
        <v>POR MÊS</v>
      </c>
      <c r="AF19" s="62" t="s">
        <v>5440</v>
      </c>
      <c r="AG19" s="79" t="s">
        <v>5746</v>
      </c>
      <c r="AH19" s="66"/>
      <c r="AI19" s="66"/>
      <c r="AJ19" s="89" t="str">
        <f>IFERROR(IF(TB_COLABORADOR[[#This Row],[Inicio Contrato]]&lt;&gt;"",TB_COLABORADOR[[#This Row],[Inicio Contrato]]+TB_COLABORADOR[[#This Row],[Experiencia]],""),"ERRO VERIFICAR")</f>
        <v/>
      </c>
      <c r="AK19" s="89" t="str">
        <f ca="1">IFERROR(IF(TB_COLABORADOR[[#This Row],[Inicio Contrato]]&lt;&gt;"",TB_COLABORADOR[[#This Row],[Previsão Termino contrato]]-TODAY(),""),"ERRO VERIFICAR")</f>
        <v/>
      </c>
      <c r="AL19" s="74" t="str">
        <f ca="1">IFERROR(IF(TB_COLABORADOR[[#This Row],[Inicio Contrato]]&lt;&gt;"",IF(AND(TB_COLABORADOR[[#This Row],[Previsão Termino contrato]]-TODAY()&gt;0,TB_COLABORADOR[[#This Row],[Previsão Termino contrato]]-TODAY()&lt;7),"A VENCER",IF(TB_COLABORADOR[[#This Row],[Previsão Termino contrato]]&lt;TODAY(),"EXP. EXPIROU","EM EXPERIENCIA")),"SEM PRAZO"),"ERRO VERIFICAR")</f>
        <v>SEM PRAZO</v>
      </c>
      <c r="AM19" s="75" t="str">
        <f ca="1">IFERROR(IF(TB_COLABORADOR[[#This Row],[Data Demissão]]&lt;&gt;"","DISPENSADO",IF(TB_COLABORADOR[[#This Row],[Data Admissão]]&lt;&gt;"","CONTRATADO",IF(TB_COLABORADOR[[#This Row],[Inicio Contrato]]&lt;&gt;"",IF(TODAY()&lt;TB_COLABORADOR[[#This Row],[Previsão Termino contrato]],"CONTRATO EXPERIENCIA",IF(TB_COLABORADOR[[#This Row],[Experiencia]]&gt;=TB_COLABORADOR[[#This Row],[Vence Experiencia]],"VENCEU EXP."&amp;TB_COLABORADOR[[#This Row],[Experiencia]]&amp;" DIAS À "&amp;ABS(TB_COLABORADOR[[#This Row],[Vence Experiencia]])&amp;" DIAS","SEM PAZO")),"SEM PAZO"))),"ERRO VERIFICAR")</f>
        <v>SEM PAZO</v>
      </c>
      <c r="AN19" s="60"/>
      <c r="AO19" s="66"/>
      <c r="AP19" s="90" t="str">
        <f>IFERROR(IF(TB_COLABORADOR[[#This Row],[Data Demissão]]&lt;&gt;"","DISPENSADO",IF(TB_COLABORADOR[[#This Row],[Afastado]]&lt;&gt;"","AFASTADO",IF(TB_COLABORADOR[[#This Row],[Data Admissão]]&lt;&gt;"",IF(TB_COLABORADOR[[#This Row],[Data Demissão]]&lt;&gt;"","DESATIVO","ATIVO"),IF(TB_COLABORADOR[[#This Row],[Inicio Contrato]]&lt;&gt;"","EM EXPERIÊNCIA","SEM DATA ADMISSIONAL")))),"ERRO VERIFICAR")</f>
        <v>SEM DATA ADMISSIONAL</v>
      </c>
      <c r="AQ19" s="60">
        <v>44287</v>
      </c>
      <c r="AR19" s="60" t="s">
        <v>5579</v>
      </c>
      <c r="AS19" s="66">
        <v>365</v>
      </c>
      <c r="AT19" s="82">
        <f>IFERROR(IF(TB_COLABORADOR[[#This Row],[Data Exame]]&lt;&gt;"",TB_COLABORADOR[[#This Row],[Data Exame]]+TB_COLABORADOR[[#This Row],[Dias para Periodico]],"SEM EXAME ADMISSIONAL"),"VERIFICAR DATA")</f>
        <v>44652</v>
      </c>
      <c r="AU19" s="66">
        <v>15</v>
      </c>
      <c r="AV19" s="76" t="str">
        <f ca="1">IFERROR(IF(TB_COLABORADOR[[#This Row],[Data Exame]]&lt;&gt;"",IF(TB_COLABORADOR[[#This Row],[Exame Concluido]]&lt;&gt;"",IF(TB_COLABORADOR[[#This Row],[Exame Concluido]]="NÃO","EXAME NÃO CONCLUIDO",IF(AT19&lt;=TODAY(),"FAZER EXAME","EXAME EM DIA")),"CONCLUIR EXAME"),"SEM DATA EXAME"),"ERRO VERIFICAR")</f>
        <v>FAZER EXAME</v>
      </c>
      <c r="AW19" s="66"/>
      <c r="AX19" s="66" t="s">
        <v>5758</v>
      </c>
      <c r="AY19" s="83" t="str">
        <f>IFERROR(VLOOKUP(TB_COLABORADOR[[#This Row],[Função]],TB_FUNCAO[[FUNÇÃO]:[USO EPI]],8,0),"")</f>
        <v>NÃO</v>
      </c>
      <c r="AZ19" s="66" t="s">
        <v>5579</v>
      </c>
      <c r="BA19" s="77">
        <v>10</v>
      </c>
      <c r="BB19" s="87"/>
      <c r="BC19" s="66"/>
      <c r="BD19" s="66"/>
      <c r="BE19" s="66"/>
      <c r="BF19" s="66"/>
      <c r="BG19" s="66"/>
      <c r="BH19" s="66"/>
      <c r="BI19" s="66"/>
      <c r="BJ19" s="66"/>
      <c r="BK19" s="66"/>
      <c r="BL19" s="66"/>
      <c r="BM19" s="66"/>
      <c r="BN19" s="66"/>
      <c r="BO19" s="66"/>
      <c r="BP19" s="77"/>
      <c r="BQ19" s="37"/>
    </row>
    <row r="20" spans="1:69" ht="15" customHeight="1" x14ac:dyDescent="0.25">
      <c r="A20" s="58">
        <f t="shared" si="0"/>
        <v>11</v>
      </c>
      <c r="B20" s="59" t="s">
        <v>49</v>
      </c>
      <c r="C20" s="59"/>
      <c r="D20" s="59" t="s">
        <v>50</v>
      </c>
      <c r="E20" s="60">
        <v>32073</v>
      </c>
      <c r="F20" s="111" t="str">
        <f>TEXT(TB_COLABORADOR[[#This Row],[Data Nascimento]],"DD")</f>
        <v>23</v>
      </c>
      <c r="G20" s="61" t="str">
        <f>UPPER(TEXT(TB_COLABORADOR[[#This Row],[Data Nascimento]],"mmmm"))</f>
        <v>OUTUBRO</v>
      </c>
      <c r="H20" s="61">
        <f ca="1">IFERROR(IF(TB_COLABORADOR[[#This Row],[Data Nascimento]]&lt;&gt;"",IF(TB_COLABORADOR[[#This Row],[Data Nascimento]]&gt;1,YEAR(TODAY())-YEAR(TB_COLABORADOR[[#This Row],[Data Nascimento]]),""),""),"")</f>
        <v>39</v>
      </c>
      <c r="I20" s="62" t="s">
        <v>5427</v>
      </c>
      <c r="J20" s="63" t="s">
        <v>5544</v>
      </c>
      <c r="K20" s="62" t="s">
        <v>3239</v>
      </c>
      <c r="L20" s="62" t="s">
        <v>5430</v>
      </c>
      <c r="M20" s="64">
        <v>7825850947</v>
      </c>
      <c r="N20" s="65">
        <v>107415491</v>
      </c>
      <c r="O20" s="66" t="s">
        <v>51</v>
      </c>
      <c r="P20" s="66"/>
      <c r="Q20" s="67"/>
      <c r="R20" s="59" t="s">
        <v>5685</v>
      </c>
      <c r="S20" s="59" t="s">
        <v>5719</v>
      </c>
      <c r="T20" s="63" t="s">
        <v>3285</v>
      </c>
      <c r="U20" s="62" t="s">
        <v>3239</v>
      </c>
      <c r="V20" s="68"/>
      <c r="W20" s="69"/>
      <c r="X20" s="70"/>
      <c r="Y20" s="71"/>
      <c r="Z20" s="63" t="s">
        <v>5665</v>
      </c>
      <c r="AA20" s="63" t="s">
        <v>5752</v>
      </c>
      <c r="AB20" s="72" t="str">
        <f>IF(TB_COLABORADOR[[#This Row],[Função]]&lt;&gt;"",VLOOKUP(TB_COLABORADOR[[#This Row],[Função]],TB_FUNCAO[[FUNÇÃO]:[SETOR]],3,0),"")</f>
        <v>Costura</v>
      </c>
      <c r="AC20" s="73">
        <v>1208.8399999999999</v>
      </c>
      <c r="AD20" s="72" t="str">
        <f>IF(TB_COLABORADOR[[#This Row],[Salário]]&lt;&gt;"",Extenso_Valor(TB_COLABORADOR[[#This Row],[Salário]]),"")</f>
        <v>Um Mil, Duzentos e Oito Reais e Oitenta e Quatro Centavos</v>
      </c>
      <c r="AE20" s="74" t="str">
        <f>IF(TB_COLABORADOR[[#This Row],[Função]]&lt;&gt;"",VLOOKUP(TB_COLABORADOR[[#This Row],[Função]],TB_FUNCAO[[FUNÇÃO]:[TIPO SALARIO]],6,0),"")</f>
        <v>POR MÊS</v>
      </c>
      <c r="AF20" s="62" t="s">
        <v>5440</v>
      </c>
      <c r="AG20" s="79" t="s">
        <v>5747</v>
      </c>
      <c r="AH20" s="66"/>
      <c r="AI20" s="66"/>
      <c r="AJ20" s="89" t="str">
        <f>IFERROR(IF(TB_COLABORADOR[[#This Row],[Inicio Contrato]]&lt;&gt;"",TB_COLABORADOR[[#This Row],[Inicio Contrato]]+TB_COLABORADOR[[#This Row],[Experiencia]],""),"ERRO VERIFICAR")</f>
        <v/>
      </c>
      <c r="AK20" s="89" t="str">
        <f ca="1">IFERROR(IF(TB_COLABORADOR[[#This Row],[Inicio Contrato]]&lt;&gt;"",TB_COLABORADOR[[#This Row],[Previsão Termino contrato]]-TODAY(),""),"ERRO VERIFICAR")</f>
        <v/>
      </c>
      <c r="AL20" s="74" t="str">
        <f ca="1">IFERROR(IF(TB_COLABORADOR[[#This Row],[Inicio Contrato]]&lt;&gt;"",IF(AND(TB_COLABORADOR[[#This Row],[Previsão Termino contrato]]-TODAY()&gt;0,TB_COLABORADOR[[#This Row],[Previsão Termino contrato]]-TODAY()&lt;7),"A VENCER",IF(TB_COLABORADOR[[#This Row],[Previsão Termino contrato]]&lt;TODAY(),"EXP. EXPIROU","EM EXPERIENCIA")),"SEM PRAZO"),"ERRO VERIFICAR")</f>
        <v>SEM PRAZO</v>
      </c>
      <c r="AM20" s="75" t="str">
        <f ca="1">IFERROR(IF(TB_COLABORADOR[[#This Row],[Data Demissão]]&lt;&gt;"","DISPENSADO",IF(TB_COLABORADOR[[#This Row],[Data Admissão]]&lt;&gt;"","CONTRATADO",IF(TB_COLABORADOR[[#This Row],[Inicio Contrato]]&lt;&gt;"",IF(TODAY()&lt;TB_COLABORADOR[[#This Row],[Previsão Termino contrato]],"CONTRATO EXPERIENCIA",IF(TB_COLABORADOR[[#This Row],[Experiencia]]&gt;=TB_COLABORADOR[[#This Row],[Vence Experiencia]],"VENCEU EXP."&amp;TB_COLABORADOR[[#This Row],[Experiencia]]&amp;" DIAS À "&amp;ABS(TB_COLABORADOR[[#This Row],[Vence Experiencia]])&amp;" DIAS","SEM PAZO")),"SEM PAZO"))),"ERRO VERIFICAR")</f>
        <v>CONTRATADO</v>
      </c>
      <c r="AN20" s="60">
        <v>44231</v>
      </c>
      <c r="AO20" s="66"/>
      <c r="AP20" s="90" t="str">
        <f>IFERROR(IF(TB_COLABORADOR[[#This Row],[Data Demissão]]&lt;&gt;"","DISPENSADO",IF(TB_COLABORADOR[[#This Row],[Afastado]]&lt;&gt;"","AFASTADO",IF(TB_COLABORADOR[[#This Row],[Data Admissão]]&lt;&gt;"",IF(TB_COLABORADOR[[#This Row],[Data Demissão]]&lt;&gt;"","DESATIVO","ATIVO"),IF(TB_COLABORADOR[[#This Row],[Inicio Contrato]]&lt;&gt;"","EM EXPERIÊNCIA","SEM DATA ADMISSIONAL")))),"ERRO VERIFICAR")</f>
        <v>ATIVO</v>
      </c>
      <c r="AQ20" s="60">
        <v>44287</v>
      </c>
      <c r="AR20" s="60" t="s">
        <v>5579</v>
      </c>
      <c r="AS20" s="66">
        <v>365</v>
      </c>
      <c r="AT20" s="82">
        <f>IFERROR(IF(TB_COLABORADOR[[#This Row],[Data Exame]]&lt;&gt;"",TB_COLABORADOR[[#This Row],[Data Exame]]+TB_COLABORADOR[[#This Row],[Dias para Periodico]],"SEM EXAME ADMISSIONAL"),"VERIFICAR DATA")</f>
        <v>44652</v>
      </c>
      <c r="AU20" s="66">
        <v>15</v>
      </c>
      <c r="AV20" s="76" t="str">
        <f ca="1">IFERROR(IF(TB_COLABORADOR[[#This Row],[Data Exame]]&lt;&gt;"",IF(TB_COLABORADOR[[#This Row],[Exame Concluido]]&lt;&gt;"",IF(TB_COLABORADOR[[#This Row],[Exame Concluido]]="NÃO","EXAME NÃO CONCLUIDO",IF(AT20&lt;=TODAY(),"FAZER EXAME","EXAME EM DIA")),"CONCLUIR EXAME"),"SEM DATA EXAME"),"ERRO VERIFICAR")</f>
        <v>FAZER EXAME</v>
      </c>
      <c r="AW20" s="66"/>
      <c r="AX20" s="66" t="s">
        <v>5758</v>
      </c>
      <c r="AY20" s="83" t="str">
        <f>IFERROR(VLOOKUP(TB_COLABORADOR[[#This Row],[Função]],TB_FUNCAO[[FUNÇÃO]:[USO EPI]],8,0),"")</f>
        <v>NÃO</v>
      </c>
      <c r="AZ20" s="66" t="s">
        <v>5579</v>
      </c>
      <c r="BA20" s="77">
        <v>11</v>
      </c>
      <c r="BB20" s="87"/>
      <c r="BC20" s="66"/>
      <c r="BD20" s="66"/>
      <c r="BE20" s="66"/>
      <c r="BF20" s="66"/>
      <c r="BG20" s="66"/>
      <c r="BH20" s="66"/>
      <c r="BI20" s="66"/>
      <c r="BJ20" s="66"/>
      <c r="BK20" s="66"/>
      <c r="BL20" s="66"/>
      <c r="BM20" s="66"/>
      <c r="BN20" s="66"/>
      <c r="BO20" s="66"/>
      <c r="BP20" s="77"/>
      <c r="BQ20" s="37"/>
    </row>
    <row r="21" spans="1:69" ht="15" customHeight="1" x14ac:dyDescent="0.25">
      <c r="A21" s="58">
        <f t="shared" si="0"/>
        <v>12</v>
      </c>
      <c r="B21" s="59" t="s">
        <v>8</v>
      </c>
      <c r="C21" s="59"/>
      <c r="D21" s="59" t="s">
        <v>6</v>
      </c>
      <c r="E21" s="60">
        <v>24574</v>
      </c>
      <c r="F21" s="111" t="str">
        <f>TEXT(TB_COLABORADOR[[#This Row],[Data Nascimento]],"DD")</f>
        <v>12</v>
      </c>
      <c r="G21" s="61" t="str">
        <f>UPPER(TEXT(TB_COLABORADOR[[#This Row],[Data Nascimento]],"mmmm"))</f>
        <v>ABRIL</v>
      </c>
      <c r="H21" s="61">
        <f ca="1">IFERROR(IF(TB_COLABORADOR[[#This Row],[Data Nascimento]]&lt;&gt;"",IF(TB_COLABORADOR[[#This Row],[Data Nascimento]]&gt;1,YEAR(TODAY())-YEAR(TB_COLABORADOR[[#This Row],[Data Nascimento]]),""),""),"")</f>
        <v>59</v>
      </c>
      <c r="I21" s="62" t="s">
        <v>5427</v>
      </c>
      <c r="J21" s="63" t="s">
        <v>5544</v>
      </c>
      <c r="K21" s="62" t="s">
        <v>3239</v>
      </c>
      <c r="L21" s="62" t="s">
        <v>5430</v>
      </c>
      <c r="M21" s="64">
        <v>2294973909</v>
      </c>
      <c r="N21" s="65">
        <v>55339759</v>
      </c>
      <c r="O21" s="66">
        <v>4099582</v>
      </c>
      <c r="P21" s="66"/>
      <c r="Q21" s="67"/>
      <c r="R21" s="59" t="s">
        <v>5669</v>
      </c>
      <c r="S21" s="59" t="s">
        <v>5720</v>
      </c>
      <c r="T21" s="63" t="s">
        <v>3285</v>
      </c>
      <c r="U21" s="62" t="s">
        <v>3239</v>
      </c>
      <c r="V21" s="68"/>
      <c r="W21" s="69"/>
      <c r="X21" s="70">
        <v>43999052783</v>
      </c>
      <c r="Y21" s="71"/>
      <c r="Z21" s="63" t="s">
        <v>5445</v>
      </c>
      <c r="AA21" s="63" t="s">
        <v>1</v>
      </c>
      <c r="AB21" s="72" t="str">
        <f>IF(TB_COLABORADOR[[#This Row],[Função]]&lt;&gt;"",VLOOKUP(TB_COLABORADOR[[#This Row],[Função]],TB_FUNCAO[[FUNÇÃO]:[SETOR]],3,0),"")</f>
        <v>Costura</v>
      </c>
      <c r="AC21" s="73">
        <v>1264.31</v>
      </c>
      <c r="AD21" s="72" t="str">
        <f>IF(TB_COLABORADOR[[#This Row],[Salário]]&lt;&gt;"",Extenso_Valor(TB_COLABORADOR[[#This Row],[Salário]]),"")</f>
        <v>Um Mil, Duzentos e Sessenta e Quatro Reais e Trinta e Um Centavos</v>
      </c>
      <c r="AE21" s="74" t="str">
        <f>IF(TB_COLABORADOR[[#This Row],[Função]]&lt;&gt;"",VLOOKUP(TB_COLABORADOR[[#This Row],[Função]],TB_FUNCAO[[FUNÇÃO]:[TIPO SALARIO]],6,0),"")</f>
        <v>POR MÊS</v>
      </c>
      <c r="AF21" s="62" t="s">
        <v>5440</v>
      </c>
      <c r="AG21" s="79" t="s">
        <v>5746</v>
      </c>
      <c r="AH21" s="66"/>
      <c r="AI21" s="66"/>
      <c r="AJ21" s="89" t="str">
        <f>IFERROR(IF(TB_COLABORADOR[[#This Row],[Inicio Contrato]]&lt;&gt;"",TB_COLABORADOR[[#This Row],[Inicio Contrato]]+TB_COLABORADOR[[#This Row],[Experiencia]],""),"ERRO VERIFICAR")</f>
        <v/>
      </c>
      <c r="AK21" s="89" t="str">
        <f ca="1">IFERROR(IF(TB_COLABORADOR[[#This Row],[Inicio Contrato]]&lt;&gt;"",TB_COLABORADOR[[#This Row],[Previsão Termino contrato]]-TODAY(),""),"ERRO VERIFICAR")</f>
        <v/>
      </c>
      <c r="AL21" s="74" t="str">
        <f ca="1">IFERROR(IF(TB_COLABORADOR[[#This Row],[Inicio Contrato]]&lt;&gt;"",IF(AND(TB_COLABORADOR[[#This Row],[Previsão Termino contrato]]-TODAY()&gt;0,TB_COLABORADOR[[#This Row],[Previsão Termino contrato]]-TODAY()&lt;7),"A VENCER",IF(TB_COLABORADOR[[#This Row],[Previsão Termino contrato]]&lt;TODAY(),"EXP. EXPIROU","EM EXPERIENCIA")),"SEM PRAZO"),"ERRO VERIFICAR")</f>
        <v>SEM PRAZO</v>
      </c>
      <c r="AM21" s="75" t="str">
        <f ca="1">IFERROR(IF(TB_COLABORADOR[[#This Row],[Data Demissão]]&lt;&gt;"","DISPENSADO",IF(TB_COLABORADOR[[#This Row],[Data Admissão]]&lt;&gt;"","CONTRATADO",IF(TB_COLABORADOR[[#This Row],[Inicio Contrato]]&lt;&gt;"",IF(TODAY()&lt;TB_COLABORADOR[[#This Row],[Previsão Termino contrato]],"CONTRATO EXPERIENCIA",IF(TB_COLABORADOR[[#This Row],[Experiencia]]&gt;=TB_COLABORADOR[[#This Row],[Vence Experiencia]],"VENCEU EXP."&amp;TB_COLABORADOR[[#This Row],[Experiencia]]&amp;" DIAS À "&amp;ABS(TB_COLABORADOR[[#This Row],[Vence Experiencia]])&amp;" DIAS","SEM PAZO")),"SEM PAZO"))),"ERRO VERIFICAR")</f>
        <v>CONTRATADO</v>
      </c>
      <c r="AN21" s="60">
        <v>40919</v>
      </c>
      <c r="AO21" s="66"/>
      <c r="AP21" s="90" t="str">
        <f>IFERROR(IF(TB_COLABORADOR[[#This Row],[Data Demissão]]&lt;&gt;"","DISPENSADO",IF(TB_COLABORADOR[[#This Row],[Afastado]]&lt;&gt;"","AFASTADO",IF(TB_COLABORADOR[[#This Row],[Data Admissão]]&lt;&gt;"",IF(TB_COLABORADOR[[#This Row],[Data Demissão]]&lt;&gt;"","DESATIVO","ATIVO"),IF(TB_COLABORADOR[[#This Row],[Inicio Contrato]]&lt;&gt;"","EM EXPERIÊNCIA","SEM DATA ADMISSIONAL")))),"ERRO VERIFICAR")</f>
        <v>ATIVO</v>
      </c>
      <c r="AQ21" s="60">
        <v>44287</v>
      </c>
      <c r="AR21" s="60" t="s">
        <v>5579</v>
      </c>
      <c r="AS21" s="66">
        <v>365</v>
      </c>
      <c r="AT21" s="82">
        <f>IFERROR(IF(TB_COLABORADOR[[#This Row],[Data Exame]]&lt;&gt;"",TB_COLABORADOR[[#This Row],[Data Exame]]+TB_COLABORADOR[[#This Row],[Dias para Periodico]],"SEM EXAME ADMISSIONAL"),"VERIFICAR DATA")</f>
        <v>44652</v>
      </c>
      <c r="AU21" s="66">
        <v>15</v>
      </c>
      <c r="AV21" s="76" t="str">
        <f ca="1">IFERROR(IF(TB_COLABORADOR[[#This Row],[Data Exame]]&lt;&gt;"",IF(TB_COLABORADOR[[#This Row],[Exame Concluido]]&lt;&gt;"",IF(TB_COLABORADOR[[#This Row],[Exame Concluido]]="NÃO","EXAME NÃO CONCLUIDO",IF(AT21&lt;=TODAY(),"FAZER EXAME","EXAME EM DIA")),"CONCLUIR EXAME"),"SEM DATA EXAME"),"ERRO VERIFICAR")</f>
        <v>FAZER EXAME</v>
      </c>
      <c r="AW21" s="66"/>
      <c r="AX21" s="66" t="s">
        <v>5759</v>
      </c>
      <c r="AY21" s="83" t="str">
        <f>IFERROR(VLOOKUP(TB_COLABORADOR[[#This Row],[Função]],TB_FUNCAO[[FUNÇÃO]:[USO EPI]],8,0),"")</f>
        <v>NÃO</v>
      </c>
      <c r="AZ21" s="66" t="s">
        <v>5579</v>
      </c>
      <c r="BA21" s="77">
        <v>12</v>
      </c>
      <c r="BB21" s="87"/>
      <c r="BC21" s="66"/>
      <c r="BD21" s="66"/>
      <c r="BE21" s="66"/>
      <c r="BF21" s="66"/>
      <c r="BG21" s="66"/>
      <c r="BH21" s="66"/>
      <c r="BI21" s="66"/>
      <c r="BJ21" s="66"/>
      <c r="BK21" s="66"/>
      <c r="BL21" s="66"/>
      <c r="BM21" s="66"/>
      <c r="BN21" s="66"/>
      <c r="BO21" s="66"/>
      <c r="BP21" s="77"/>
      <c r="BQ21" s="37"/>
    </row>
    <row r="22" spans="1:69" ht="15" customHeight="1" x14ac:dyDescent="0.25">
      <c r="A22" s="58">
        <f t="shared" si="0"/>
        <v>13</v>
      </c>
      <c r="B22" s="59" t="s">
        <v>5590</v>
      </c>
      <c r="C22" s="59"/>
      <c r="D22" s="59" t="s">
        <v>5619</v>
      </c>
      <c r="E22" s="60">
        <v>28087</v>
      </c>
      <c r="F22" s="111" t="str">
        <f>TEXT(TB_COLABORADOR[[#This Row],[Data Nascimento]],"DD")</f>
        <v>23</v>
      </c>
      <c r="G22" s="61" t="str">
        <f>UPPER(TEXT(TB_COLABORADOR[[#This Row],[Data Nascimento]],"mmmm"))</f>
        <v>NOVEMBRO</v>
      </c>
      <c r="H22" s="61">
        <f ca="1">IFERROR(IF(TB_COLABORADOR[[#This Row],[Data Nascimento]]&lt;&gt;"",IF(TB_COLABORADOR[[#This Row],[Data Nascimento]]&gt;1,YEAR(TODAY())-YEAR(TB_COLABORADOR[[#This Row],[Data Nascimento]]),""),""),"")</f>
        <v>50</v>
      </c>
      <c r="I22" s="62" t="s">
        <v>5427</v>
      </c>
      <c r="J22" s="63" t="s">
        <v>5643</v>
      </c>
      <c r="K22" s="62" t="s">
        <v>3239</v>
      </c>
      <c r="L22" s="62" t="s">
        <v>5429</v>
      </c>
      <c r="M22" s="64">
        <v>589375954</v>
      </c>
      <c r="N22" s="65" t="s">
        <v>9</v>
      </c>
      <c r="O22" s="66">
        <v>7291822</v>
      </c>
      <c r="P22" s="66"/>
      <c r="Q22" s="67"/>
      <c r="R22" s="59" t="s">
        <v>5670</v>
      </c>
      <c r="S22" s="59" t="s">
        <v>5718</v>
      </c>
      <c r="T22" s="63" t="s">
        <v>3285</v>
      </c>
      <c r="U22" s="62" t="s">
        <v>3239</v>
      </c>
      <c r="V22" s="68"/>
      <c r="W22" s="69"/>
      <c r="X22" s="70">
        <v>43984630546</v>
      </c>
      <c r="Y22" s="71"/>
      <c r="Z22" s="63" t="s">
        <v>5444</v>
      </c>
      <c r="AA22" s="63" t="s">
        <v>1</v>
      </c>
      <c r="AB22" s="72" t="str">
        <f>IF(TB_COLABORADOR[[#This Row],[Função]]&lt;&gt;"",VLOOKUP(TB_COLABORADOR[[#This Row],[Função]],TB_FUNCAO[[FUNÇÃO]:[SETOR]],3,0),"")</f>
        <v>Costura</v>
      </c>
      <c r="AC22" s="73">
        <v>1371.94</v>
      </c>
      <c r="AD22" s="72" t="str">
        <f>IF(TB_COLABORADOR[[#This Row],[Salário]]&lt;&gt;"",Extenso_Valor(TB_COLABORADOR[[#This Row],[Salário]]),"")</f>
        <v>Um Mil, Trezentos e Setenta e Um Reais e Noventa e Quatro Centavos</v>
      </c>
      <c r="AE22" s="74" t="str">
        <f>IF(TB_COLABORADOR[[#This Row],[Função]]&lt;&gt;"",VLOOKUP(TB_COLABORADOR[[#This Row],[Função]],TB_FUNCAO[[FUNÇÃO]:[TIPO SALARIO]],6,0),"")</f>
        <v>POR MÊS</v>
      </c>
      <c r="AF22" s="62" t="s">
        <v>5440</v>
      </c>
      <c r="AG22" s="79" t="s">
        <v>5747</v>
      </c>
      <c r="AH22" s="66"/>
      <c r="AI22" s="66"/>
      <c r="AJ22" s="89" t="str">
        <f>IFERROR(IF(TB_COLABORADOR[[#This Row],[Inicio Contrato]]&lt;&gt;"",TB_COLABORADOR[[#This Row],[Inicio Contrato]]+TB_COLABORADOR[[#This Row],[Experiencia]],""),"ERRO VERIFICAR")</f>
        <v/>
      </c>
      <c r="AK22" s="89" t="str">
        <f ca="1">IFERROR(IF(TB_COLABORADOR[[#This Row],[Inicio Contrato]]&lt;&gt;"",TB_COLABORADOR[[#This Row],[Previsão Termino contrato]]-TODAY(),""),"ERRO VERIFICAR")</f>
        <v/>
      </c>
      <c r="AL22" s="74" t="str">
        <f ca="1">IFERROR(IF(TB_COLABORADOR[[#This Row],[Inicio Contrato]]&lt;&gt;"",IF(AND(TB_COLABORADOR[[#This Row],[Previsão Termino contrato]]-TODAY()&gt;0,TB_COLABORADOR[[#This Row],[Previsão Termino contrato]]-TODAY()&lt;7),"A VENCER",IF(TB_COLABORADOR[[#This Row],[Previsão Termino contrato]]&lt;TODAY(),"EXP. EXPIROU","EM EXPERIENCIA")),"SEM PRAZO"),"ERRO VERIFICAR")</f>
        <v>SEM PRAZO</v>
      </c>
      <c r="AM22" s="75" t="str">
        <f ca="1">IFERROR(IF(TB_COLABORADOR[[#This Row],[Data Demissão]]&lt;&gt;"","DISPENSADO",IF(TB_COLABORADOR[[#This Row],[Data Admissão]]&lt;&gt;"","CONTRATADO",IF(TB_COLABORADOR[[#This Row],[Inicio Contrato]]&lt;&gt;"",IF(TODAY()&lt;TB_COLABORADOR[[#This Row],[Previsão Termino contrato]],"CONTRATO EXPERIENCIA",IF(TB_COLABORADOR[[#This Row],[Experiencia]]&gt;=TB_COLABORADOR[[#This Row],[Vence Experiencia]],"VENCEU EXP."&amp;TB_COLABORADOR[[#This Row],[Experiencia]]&amp;" DIAS À "&amp;ABS(TB_COLABORADOR[[#This Row],[Vence Experiencia]])&amp;" DIAS","SEM PAZO")),"SEM PAZO"))),"ERRO VERIFICAR")</f>
        <v>CONTRATADO</v>
      </c>
      <c r="AN22" s="60">
        <v>44209</v>
      </c>
      <c r="AO22" s="66"/>
      <c r="AP22" s="90" t="str">
        <f>IFERROR(IF(TB_COLABORADOR[[#This Row],[Data Demissão]]&lt;&gt;"","DISPENSADO",IF(TB_COLABORADOR[[#This Row],[Afastado]]&lt;&gt;"","AFASTADO",IF(TB_COLABORADOR[[#This Row],[Data Admissão]]&lt;&gt;"",IF(TB_COLABORADOR[[#This Row],[Data Demissão]]&lt;&gt;"","DESATIVO","ATIVO"),IF(TB_COLABORADOR[[#This Row],[Inicio Contrato]]&lt;&gt;"","EM EXPERIÊNCIA","SEM DATA ADMISSIONAL")))),"ERRO VERIFICAR")</f>
        <v>ATIVO</v>
      </c>
      <c r="AQ22" s="60">
        <v>44287</v>
      </c>
      <c r="AR22" s="60" t="s">
        <v>5579</v>
      </c>
      <c r="AS22" s="66">
        <v>365</v>
      </c>
      <c r="AT22" s="82">
        <f>IFERROR(IF(TB_COLABORADOR[[#This Row],[Data Exame]]&lt;&gt;"",TB_COLABORADOR[[#This Row],[Data Exame]]+TB_COLABORADOR[[#This Row],[Dias para Periodico]],"SEM EXAME ADMISSIONAL"),"VERIFICAR DATA")</f>
        <v>44652</v>
      </c>
      <c r="AU22" s="66">
        <v>15</v>
      </c>
      <c r="AV22" s="76" t="str">
        <f ca="1">IFERROR(IF(TB_COLABORADOR[[#This Row],[Data Exame]]&lt;&gt;"",IF(TB_COLABORADOR[[#This Row],[Exame Concluido]]&lt;&gt;"",IF(TB_COLABORADOR[[#This Row],[Exame Concluido]]="NÃO","EXAME NÃO CONCLUIDO",IF(AT22&lt;=TODAY(),"FAZER EXAME","EXAME EM DIA")),"CONCLUIR EXAME"),"SEM DATA EXAME"),"ERRO VERIFICAR")</f>
        <v>FAZER EXAME</v>
      </c>
      <c r="AW22" s="66"/>
      <c r="AX22" s="66" t="s">
        <v>5758</v>
      </c>
      <c r="AY22" s="83" t="str">
        <f>IFERROR(VLOOKUP(TB_COLABORADOR[[#This Row],[Função]],TB_FUNCAO[[FUNÇÃO]:[USO EPI]],8,0),"")</f>
        <v>NÃO</v>
      </c>
      <c r="AZ22" s="66" t="s">
        <v>5579</v>
      </c>
      <c r="BA22" s="77">
        <v>13</v>
      </c>
      <c r="BB22" s="87"/>
      <c r="BC22" s="66"/>
      <c r="BD22" s="66"/>
      <c r="BE22" s="66"/>
      <c r="BF22" s="66"/>
      <c r="BG22" s="66"/>
      <c r="BH22" s="66"/>
      <c r="BI22" s="66"/>
      <c r="BJ22" s="66"/>
      <c r="BK22" s="66"/>
      <c r="BL22" s="66"/>
      <c r="BM22" s="66"/>
      <c r="BN22" s="66"/>
      <c r="BO22" s="66"/>
      <c r="BP22" s="77"/>
      <c r="BQ22" s="37"/>
    </row>
    <row r="23" spans="1:69" ht="15" customHeight="1" x14ac:dyDescent="0.25">
      <c r="A23" s="58">
        <f t="shared" si="0"/>
        <v>14</v>
      </c>
      <c r="B23" s="59" t="s">
        <v>5591</v>
      </c>
      <c r="C23" s="59"/>
      <c r="D23" s="59" t="s">
        <v>14</v>
      </c>
      <c r="E23" s="60">
        <v>36332</v>
      </c>
      <c r="F23" s="111" t="str">
        <f>TEXT(TB_COLABORADOR[[#This Row],[Data Nascimento]],"DD")</f>
        <v>21</v>
      </c>
      <c r="G23" s="61" t="str">
        <f>UPPER(TEXT(TB_COLABORADOR[[#This Row],[Data Nascimento]],"mmmm"))</f>
        <v>JUNHO</v>
      </c>
      <c r="H23" s="61">
        <f ca="1">IFERROR(IF(TB_COLABORADOR[[#This Row],[Data Nascimento]]&lt;&gt;"",IF(TB_COLABORADOR[[#This Row],[Data Nascimento]]&gt;1,YEAR(TODAY())-YEAR(TB_COLABORADOR[[#This Row],[Data Nascimento]]),""),""),"")</f>
        <v>27</v>
      </c>
      <c r="I23" s="62" t="s">
        <v>5427</v>
      </c>
      <c r="J23" s="63" t="s">
        <v>5661</v>
      </c>
      <c r="K23" s="62" t="s">
        <v>4706</v>
      </c>
      <c r="L23" s="62" t="s">
        <v>5430</v>
      </c>
      <c r="M23" s="64">
        <v>40790777851</v>
      </c>
      <c r="N23" s="65">
        <v>387345267</v>
      </c>
      <c r="O23" s="66">
        <v>68513</v>
      </c>
      <c r="P23" s="66"/>
      <c r="Q23" s="67"/>
      <c r="R23" s="59" t="s">
        <v>5686</v>
      </c>
      <c r="S23" s="59" t="s">
        <v>5721</v>
      </c>
      <c r="T23" s="63" t="s">
        <v>3285</v>
      </c>
      <c r="U23" s="62" t="s">
        <v>3239</v>
      </c>
      <c r="V23" s="68"/>
      <c r="W23" s="69"/>
      <c r="X23" s="70">
        <v>43984459466</v>
      </c>
      <c r="Y23" s="71"/>
      <c r="Z23" s="63" t="s">
        <v>5445</v>
      </c>
      <c r="AA23" s="63" t="s">
        <v>1</v>
      </c>
      <c r="AB23" s="72" t="str">
        <f>IF(TB_COLABORADOR[[#This Row],[Função]]&lt;&gt;"",VLOOKUP(TB_COLABORADOR[[#This Row],[Função]],TB_FUNCAO[[FUNÇÃO]:[SETOR]],3,0),"")</f>
        <v>Costura</v>
      </c>
      <c r="AC23" s="73">
        <v>1371.94</v>
      </c>
      <c r="AD23" s="72" t="str">
        <f>IF(TB_COLABORADOR[[#This Row],[Salário]]&lt;&gt;"",Extenso_Valor(TB_COLABORADOR[[#This Row],[Salário]]),"")</f>
        <v>Um Mil, Trezentos e Setenta e Um Reais e Noventa e Quatro Centavos</v>
      </c>
      <c r="AE23" s="74" t="str">
        <f>IF(TB_COLABORADOR[[#This Row],[Função]]&lt;&gt;"",VLOOKUP(TB_COLABORADOR[[#This Row],[Função]],TB_FUNCAO[[FUNÇÃO]:[TIPO SALARIO]],6,0),"")</f>
        <v>POR MÊS</v>
      </c>
      <c r="AF23" s="62" t="s">
        <v>5440</v>
      </c>
      <c r="AG23" s="79" t="s">
        <v>5746</v>
      </c>
      <c r="AH23" s="66"/>
      <c r="AI23" s="66"/>
      <c r="AJ23" s="89" t="str">
        <f>IFERROR(IF(TB_COLABORADOR[[#This Row],[Inicio Contrato]]&lt;&gt;"",TB_COLABORADOR[[#This Row],[Inicio Contrato]]+TB_COLABORADOR[[#This Row],[Experiencia]],""),"ERRO VERIFICAR")</f>
        <v/>
      </c>
      <c r="AK23" s="89" t="str">
        <f ca="1">IFERROR(IF(TB_COLABORADOR[[#This Row],[Inicio Contrato]]&lt;&gt;"",TB_COLABORADOR[[#This Row],[Previsão Termino contrato]]-TODAY(),""),"ERRO VERIFICAR")</f>
        <v/>
      </c>
      <c r="AL23" s="74" t="str">
        <f ca="1">IFERROR(IF(TB_COLABORADOR[[#This Row],[Inicio Contrato]]&lt;&gt;"",IF(AND(TB_COLABORADOR[[#This Row],[Previsão Termino contrato]]-TODAY()&gt;0,TB_COLABORADOR[[#This Row],[Previsão Termino contrato]]-TODAY()&lt;7),"A VENCER",IF(TB_COLABORADOR[[#This Row],[Previsão Termino contrato]]&lt;TODAY(),"EXP. EXPIROU","EM EXPERIENCIA")),"SEM PRAZO"),"ERRO VERIFICAR")</f>
        <v>SEM PRAZO</v>
      </c>
      <c r="AM23" s="75" t="str">
        <f ca="1">IFERROR(IF(TB_COLABORADOR[[#This Row],[Data Demissão]]&lt;&gt;"","DISPENSADO",IF(TB_COLABORADOR[[#This Row],[Data Admissão]]&lt;&gt;"","CONTRATADO",IF(TB_COLABORADOR[[#This Row],[Inicio Contrato]]&lt;&gt;"",IF(TODAY()&lt;TB_COLABORADOR[[#This Row],[Previsão Termino contrato]],"CONTRATO EXPERIENCIA",IF(TB_COLABORADOR[[#This Row],[Experiencia]]&gt;=TB_COLABORADOR[[#This Row],[Vence Experiencia]],"VENCEU EXP."&amp;TB_COLABORADOR[[#This Row],[Experiencia]]&amp;" DIAS À "&amp;ABS(TB_COLABORADOR[[#This Row],[Vence Experiencia]])&amp;" DIAS","SEM PAZO")),"SEM PAZO"))),"ERRO VERIFICAR")</f>
        <v>CONTRATADO</v>
      </c>
      <c r="AN23" s="60">
        <v>44146</v>
      </c>
      <c r="AO23" s="66"/>
      <c r="AP23" s="90" t="str">
        <f>IFERROR(IF(TB_COLABORADOR[[#This Row],[Data Demissão]]&lt;&gt;"","DISPENSADO",IF(TB_COLABORADOR[[#This Row],[Afastado]]&lt;&gt;"","AFASTADO",IF(TB_COLABORADOR[[#This Row],[Data Admissão]]&lt;&gt;"",IF(TB_COLABORADOR[[#This Row],[Data Demissão]]&lt;&gt;"","DESATIVO","ATIVO"),IF(TB_COLABORADOR[[#This Row],[Inicio Contrato]]&lt;&gt;"","EM EXPERIÊNCIA","SEM DATA ADMISSIONAL")))),"ERRO VERIFICAR")</f>
        <v>ATIVO</v>
      </c>
      <c r="AQ23" s="60">
        <v>44287</v>
      </c>
      <c r="AR23" s="60" t="s">
        <v>5579</v>
      </c>
      <c r="AS23" s="66">
        <v>365</v>
      </c>
      <c r="AT23" s="82">
        <f>IFERROR(IF(TB_COLABORADOR[[#This Row],[Data Exame]]&lt;&gt;"",TB_COLABORADOR[[#This Row],[Data Exame]]+TB_COLABORADOR[[#This Row],[Dias para Periodico]],"SEM EXAME ADMISSIONAL"),"VERIFICAR DATA")</f>
        <v>44652</v>
      </c>
      <c r="AU23" s="66">
        <v>15</v>
      </c>
      <c r="AV23" s="76" t="str">
        <f ca="1">IFERROR(IF(TB_COLABORADOR[[#This Row],[Data Exame]]&lt;&gt;"",IF(TB_COLABORADOR[[#This Row],[Exame Concluido]]&lt;&gt;"",IF(TB_COLABORADOR[[#This Row],[Exame Concluido]]="NÃO","EXAME NÃO CONCLUIDO",IF(AT23&lt;=TODAY(),"FAZER EXAME","EXAME EM DIA")),"CONCLUIR EXAME"),"SEM DATA EXAME"),"ERRO VERIFICAR")</f>
        <v>FAZER EXAME</v>
      </c>
      <c r="AW23" s="66"/>
      <c r="AX23" s="66" t="s">
        <v>5758</v>
      </c>
      <c r="AY23" s="83" t="str">
        <f>IFERROR(VLOOKUP(TB_COLABORADOR[[#This Row],[Função]],TB_FUNCAO[[FUNÇÃO]:[USO EPI]],8,0),"")</f>
        <v>NÃO</v>
      </c>
      <c r="AZ23" s="66" t="s">
        <v>5579</v>
      </c>
      <c r="BA23" s="77">
        <v>14</v>
      </c>
      <c r="BB23" s="87"/>
      <c r="BC23" s="66"/>
      <c r="BD23" s="66"/>
      <c r="BE23" s="66"/>
      <c r="BF23" s="66"/>
      <c r="BG23" s="66"/>
      <c r="BH23" s="66"/>
      <c r="BI23" s="66"/>
      <c r="BJ23" s="66"/>
      <c r="BK23" s="66"/>
      <c r="BL23" s="66"/>
      <c r="BM23" s="66"/>
      <c r="BN23" s="66"/>
      <c r="BO23" s="66"/>
      <c r="BP23" s="77"/>
      <c r="BQ23" s="37"/>
    </row>
    <row r="24" spans="1:69" ht="15" customHeight="1" x14ac:dyDescent="0.25">
      <c r="A24" s="58">
        <f t="shared" si="0"/>
        <v>15</v>
      </c>
      <c r="B24" s="59" t="s">
        <v>5592</v>
      </c>
      <c r="C24" s="59"/>
      <c r="D24" s="59" t="s">
        <v>6</v>
      </c>
      <c r="E24" s="60">
        <v>31272</v>
      </c>
      <c r="F24" s="111" t="str">
        <f>TEXT(TB_COLABORADOR[[#This Row],[Data Nascimento]],"DD")</f>
        <v>13</v>
      </c>
      <c r="G24" s="61" t="str">
        <f>UPPER(TEXT(TB_COLABORADOR[[#This Row],[Data Nascimento]],"mmmm"))</f>
        <v>AGOSTO</v>
      </c>
      <c r="H24" s="61">
        <f ca="1">IFERROR(IF(TB_COLABORADOR[[#This Row],[Data Nascimento]]&lt;&gt;"",IF(TB_COLABORADOR[[#This Row],[Data Nascimento]]&gt;1,YEAR(TODAY())-YEAR(TB_COLABORADOR[[#This Row],[Data Nascimento]]),""),""),"")</f>
        <v>41</v>
      </c>
      <c r="I24" s="62" t="s">
        <v>5427</v>
      </c>
      <c r="J24" s="63" t="s">
        <v>5646</v>
      </c>
      <c r="K24" s="62" t="s">
        <v>3239</v>
      </c>
      <c r="L24" s="62" t="s">
        <v>5430</v>
      </c>
      <c r="M24" s="64">
        <v>1260541185</v>
      </c>
      <c r="N24" s="65">
        <v>129512440</v>
      </c>
      <c r="O24" s="66">
        <v>2402792</v>
      </c>
      <c r="P24" s="66"/>
      <c r="Q24" s="67"/>
      <c r="R24" s="59" t="s">
        <v>5687</v>
      </c>
      <c r="S24" s="59" t="s">
        <v>5722</v>
      </c>
      <c r="T24" s="63" t="s">
        <v>3285</v>
      </c>
      <c r="U24" s="62" t="s">
        <v>3239</v>
      </c>
      <c r="V24" s="68"/>
      <c r="W24" s="69"/>
      <c r="X24" s="70">
        <v>43991922753</v>
      </c>
      <c r="Y24" s="71"/>
      <c r="Z24" s="63" t="s">
        <v>5445</v>
      </c>
      <c r="AA24" s="63" t="s">
        <v>10</v>
      </c>
      <c r="AB24" s="72" t="str">
        <f>IF(TB_COLABORADOR[[#This Row],[Função]]&lt;&gt;"",VLOOKUP(TB_COLABORADOR[[#This Row],[Função]],TB_FUNCAO[[FUNÇÃO]:[SETOR]],3,0),"")</f>
        <v>Pilotagem/Desenvolvimento</v>
      </c>
      <c r="AC24" s="73">
        <v>1800</v>
      </c>
      <c r="AD24" s="72" t="str">
        <f>IF(TB_COLABORADOR[[#This Row],[Salário]]&lt;&gt;"",Extenso_Valor(TB_COLABORADOR[[#This Row],[Salário]]),"")</f>
        <v>Um Mil, Oitocentos Reais</v>
      </c>
      <c r="AE24" s="74" t="str">
        <f>IF(TB_COLABORADOR[[#This Row],[Função]]&lt;&gt;"",VLOOKUP(TB_COLABORADOR[[#This Row],[Função]],TB_FUNCAO[[FUNÇÃO]:[TIPO SALARIO]],6,0),"")</f>
        <v>POR MÊS</v>
      </c>
      <c r="AF24" s="62" t="s">
        <v>5440</v>
      </c>
      <c r="AG24" s="79" t="s">
        <v>5746</v>
      </c>
      <c r="AH24" s="66"/>
      <c r="AI24" s="66"/>
      <c r="AJ24" s="89" t="str">
        <f>IFERROR(IF(TB_COLABORADOR[[#This Row],[Inicio Contrato]]&lt;&gt;"",TB_COLABORADOR[[#This Row],[Inicio Contrato]]+TB_COLABORADOR[[#This Row],[Experiencia]],""),"ERRO VERIFICAR")</f>
        <v/>
      </c>
      <c r="AK24" s="89" t="str">
        <f ca="1">IFERROR(IF(TB_COLABORADOR[[#This Row],[Inicio Contrato]]&lt;&gt;"",TB_COLABORADOR[[#This Row],[Previsão Termino contrato]]-TODAY(),""),"ERRO VERIFICAR")</f>
        <v/>
      </c>
      <c r="AL24" s="74" t="str">
        <f ca="1">IFERROR(IF(TB_COLABORADOR[[#This Row],[Inicio Contrato]]&lt;&gt;"",IF(AND(TB_COLABORADOR[[#This Row],[Previsão Termino contrato]]-TODAY()&gt;0,TB_COLABORADOR[[#This Row],[Previsão Termino contrato]]-TODAY()&lt;7),"A VENCER",IF(TB_COLABORADOR[[#This Row],[Previsão Termino contrato]]&lt;TODAY(),"EXP. EXPIROU","EM EXPERIENCIA")),"SEM PRAZO"),"ERRO VERIFICAR")</f>
        <v>SEM PRAZO</v>
      </c>
      <c r="AM24" s="75" t="str">
        <f ca="1">IFERROR(IF(TB_COLABORADOR[[#This Row],[Data Demissão]]&lt;&gt;"","DISPENSADO",IF(TB_COLABORADOR[[#This Row],[Data Admissão]]&lt;&gt;"","CONTRATADO",IF(TB_COLABORADOR[[#This Row],[Inicio Contrato]]&lt;&gt;"",IF(TODAY()&lt;TB_COLABORADOR[[#This Row],[Previsão Termino contrato]],"CONTRATO EXPERIENCIA",IF(TB_COLABORADOR[[#This Row],[Experiencia]]&gt;=TB_COLABORADOR[[#This Row],[Vence Experiencia]],"VENCEU EXP."&amp;TB_COLABORADOR[[#This Row],[Experiencia]]&amp;" DIAS À "&amp;ABS(TB_COLABORADOR[[#This Row],[Vence Experiencia]])&amp;" DIAS","SEM PAZO")),"SEM PAZO"))),"ERRO VERIFICAR")</f>
        <v>CONTRATADO</v>
      </c>
      <c r="AN24" s="60">
        <v>43293</v>
      </c>
      <c r="AO24" s="66"/>
      <c r="AP24" s="90" t="str">
        <f>IFERROR(IF(TB_COLABORADOR[[#This Row],[Data Demissão]]&lt;&gt;"","DISPENSADO",IF(TB_COLABORADOR[[#This Row],[Afastado]]&lt;&gt;"","AFASTADO",IF(TB_COLABORADOR[[#This Row],[Data Admissão]]&lt;&gt;"",IF(TB_COLABORADOR[[#This Row],[Data Demissão]]&lt;&gt;"","DESATIVO","ATIVO"),IF(TB_COLABORADOR[[#This Row],[Inicio Contrato]]&lt;&gt;"","EM EXPERIÊNCIA","SEM DATA ADMISSIONAL")))),"ERRO VERIFICAR")</f>
        <v>ATIVO</v>
      </c>
      <c r="AQ24" s="60">
        <v>44287</v>
      </c>
      <c r="AR24" s="60" t="s">
        <v>5579</v>
      </c>
      <c r="AS24" s="66">
        <v>365</v>
      </c>
      <c r="AT24" s="82">
        <f>IFERROR(IF(TB_COLABORADOR[[#This Row],[Data Exame]]&lt;&gt;"",TB_COLABORADOR[[#This Row],[Data Exame]]+TB_COLABORADOR[[#This Row],[Dias para Periodico]],"SEM EXAME ADMISSIONAL"),"VERIFICAR DATA")</f>
        <v>44652</v>
      </c>
      <c r="AU24" s="66">
        <v>15</v>
      </c>
      <c r="AV24" s="76" t="str">
        <f ca="1">IFERROR(IF(TB_COLABORADOR[[#This Row],[Data Exame]]&lt;&gt;"",IF(TB_COLABORADOR[[#This Row],[Exame Concluido]]&lt;&gt;"",IF(TB_COLABORADOR[[#This Row],[Exame Concluido]]="NÃO","EXAME NÃO CONCLUIDO",IF(AT24&lt;=TODAY(),"FAZER EXAME","EXAME EM DIA")),"CONCLUIR EXAME"),"SEM DATA EXAME"),"ERRO VERIFICAR")</f>
        <v>FAZER EXAME</v>
      </c>
      <c r="AW24" s="66"/>
      <c r="AX24" s="66" t="s">
        <v>5758</v>
      </c>
      <c r="AY24" s="83" t="str">
        <f>IFERROR(VLOOKUP(TB_COLABORADOR[[#This Row],[Função]],TB_FUNCAO[[FUNÇÃO]:[USO EPI]],8,0),"")</f>
        <v>NÃO</v>
      </c>
      <c r="AZ24" s="66" t="s">
        <v>5579</v>
      </c>
      <c r="BA24" s="77">
        <v>15</v>
      </c>
      <c r="BB24" s="87"/>
      <c r="BC24" s="66"/>
      <c r="BD24" s="66"/>
      <c r="BE24" s="66"/>
      <c r="BF24" s="66"/>
      <c r="BG24" s="66"/>
      <c r="BH24" s="66"/>
      <c r="BI24" s="66"/>
      <c r="BJ24" s="66"/>
      <c r="BK24" s="66"/>
      <c r="BL24" s="66"/>
      <c r="BM24" s="66"/>
      <c r="BN24" s="66"/>
      <c r="BO24" s="66"/>
      <c r="BP24" s="77"/>
      <c r="BQ24" s="37"/>
    </row>
    <row r="25" spans="1:69" ht="15" customHeight="1" x14ac:dyDescent="0.25">
      <c r="A25" s="58">
        <f t="shared" si="0"/>
        <v>16</v>
      </c>
      <c r="B25" s="59" t="s">
        <v>5593</v>
      </c>
      <c r="C25" s="59"/>
      <c r="D25" s="59" t="s">
        <v>11</v>
      </c>
      <c r="E25" s="60">
        <v>28872</v>
      </c>
      <c r="F25" s="111" t="str">
        <f>TEXT(TB_COLABORADOR[[#This Row],[Data Nascimento]],"DD")</f>
        <v>17</v>
      </c>
      <c r="G25" s="61" t="str">
        <f>UPPER(TEXT(TB_COLABORADOR[[#This Row],[Data Nascimento]],"mmmm"))</f>
        <v>JANEIRO</v>
      </c>
      <c r="H25" s="61">
        <f ca="1">IFERROR(IF(TB_COLABORADOR[[#This Row],[Data Nascimento]]&lt;&gt;"",IF(TB_COLABORADOR[[#This Row],[Data Nascimento]]&gt;1,YEAR(TODAY())-YEAR(TB_COLABORADOR[[#This Row],[Data Nascimento]]),""),""),"")</f>
        <v>47</v>
      </c>
      <c r="I25" s="62" t="s">
        <v>5427</v>
      </c>
      <c r="J25" s="63" t="s">
        <v>5647</v>
      </c>
      <c r="K25" s="62" t="s">
        <v>3239</v>
      </c>
      <c r="L25" s="62" t="s">
        <v>5430</v>
      </c>
      <c r="M25" s="64">
        <v>2559539926</v>
      </c>
      <c r="N25" s="65">
        <v>7197879</v>
      </c>
      <c r="O25" s="66">
        <v>60607</v>
      </c>
      <c r="P25" s="66"/>
      <c r="Q25" s="67"/>
      <c r="R25" s="59" t="s">
        <v>5688</v>
      </c>
      <c r="S25" s="59" t="s">
        <v>5723</v>
      </c>
      <c r="T25" s="63" t="s">
        <v>3285</v>
      </c>
      <c r="U25" s="62" t="s">
        <v>3239</v>
      </c>
      <c r="V25" s="68"/>
      <c r="W25" s="69"/>
      <c r="X25" s="70">
        <v>43984488317</v>
      </c>
      <c r="Y25" s="71"/>
      <c r="Z25" s="63" t="s">
        <v>5445</v>
      </c>
      <c r="AA25" s="63" t="s">
        <v>5752</v>
      </c>
      <c r="AB25" s="72" t="str">
        <f>IF(TB_COLABORADOR[[#This Row],[Função]]&lt;&gt;"",VLOOKUP(TB_COLABORADOR[[#This Row],[Função]],TB_FUNCAO[[FUNÇÃO]:[SETOR]],3,0),"")</f>
        <v>Costura</v>
      </c>
      <c r="AC25" s="73">
        <v>1208.8399999999999</v>
      </c>
      <c r="AD25" s="72" t="str">
        <f>IF(TB_COLABORADOR[[#This Row],[Salário]]&lt;&gt;"",Extenso_Valor(TB_COLABORADOR[[#This Row],[Salário]]),"")</f>
        <v>Um Mil, Duzentos e Oito Reais e Oitenta e Quatro Centavos</v>
      </c>
      <c r="AE25" s="74" t="str">
        <f>IF(TB_COLABORADOR[[#This Row],[Função]]&lt;&gt;"",VLOOKUP(TB_COLABORADOR[[#This Row],[Função]],TB_FUNCAO[[FUNÇÃO]:[TIPO SALARIO]],6,0),"")</f>
        <v>POR MÊS</v>
      </c>
      <c r="AF25" s="62" t="s">
        <v>5440</v>
      </c>
      <c r="AG25" s="79" t="s">
        <v>5746</v>
      </c>
      <c r="AH25" s="66"/>
      <c r="AI25" s="66"/>
      <c r="AJ25" s="89" t="str">
        <f>IFERROR(IF(TB_COLABORADOR[[#This Row],[Inicio Contrato]]&lt;&gt;"",TB_COLABORADOR[[#This Row],[Inicio Contrato]]+TB_COLABORADOR[[#This Row],[Experiencia]],""),"ERRO VERIFICAR")</f>
        <v/>
      </c>
      <c r="AK25" s="89" t="str">
        <f ca="1">IFERROR(IF(TB_COLABORADOR[[#This Row],[Inicio Contrato]]&lt;&gt;"",TB_COLABORADOR[[#This Row],[Previsão Termino contrato]]-TODAY(),""),"ERRO VERIFICAR")</f>
        <v/>
      </c>
      <c r="AL25" s="74" t="str">
        <f ca="1">IFERROR(IF(TB_COLABORADOR[[#This Row],[Inicio Contrato]]&lt;&gt;"",IF(AND(TB_COLABORADOR[[#This Row],[Previsão Termino contrato]]-TODAY()&gt;0,TB_COLABORADOR[[#This Row],[Previsão Termino contrato]]-TODAY()&lt;7),"A VENCER",IF(TB_COLABORADOR[[#This Row],[Previsão Termino contrato]]&lt;TODAY(),"EXP. EXPIROU","EM EXPERIENCIA")),"SEM PRAZO"),"ERRO VERIFICAR")</f>
        <v>SEM PRAZO</v>
      </c>
      <c r="AM25" s="75" t="str">
        <f ca="1">IFERROR(IF(TB_COLABORADOR[[#This Row],[Data Demissão]]&lt;&gt;"","DISPENSADO",IF(TB_COLABORADOR[[#This Row],[Data Admissão]]&lt;&gt;"","CONTRATADO",IF(TB_COLABORADOR[[#This Row],[Inicio Contrato]]&lt;&gt;"",IF(TODAY()&lt;TB_COLABORADOR[[#This Row],[Previsão Termino contrato]],"CONTRATO EXPERIENCIA",IF(TB_COLABORADOR[[#This Row],[Experiencia]]&gt;=TB_COLABORADOR[[#This Row],[Vence Experiencia]],"VENCEU EXP."&amp;TB_COLABORADOR[[#This Row],[Experiencia]]&amp;" DIAS À "&amp;ABS(TB_COLABORADOR[[#This Row],[Vence Experiencia]])&amp;" DIAS","SEM PAZO")),"SEM PAZO"))),"ERRO VERIFICAR")</f>
        <v>CONTRATADO</v>
      </c>
      <c r="AN25" s="60">
        <v>43900</v>
      </c>
      <c r="AO25" s="66"/>
      <c r="AP25" s="90" t="str">
        <f>IFERROR(IF(TB_COLABORADOR[[#This Row],[Data Demissão]]&lt;&gt;"","DISPENSADO",IF(TB_COLABORADOR[[#This Row],[Afastado]]&lt;&gt;"","AFASTADO",IF(TB_COLABORADOR[[#This Row],[Data Admissão]]&lt;&gt;"",IF(TB_COLABORADOR[[#This Row],[Data Demissão]]&lt;&gt;"","DESATIVO","ATIVO"),IF(TB_COLABORADOR[[#This Row],[Inicio Contrato]]&lt;&gt;"","EM EXPERIÊNCIA","SEM DATA ADMISSIONAL")))),"ERRO VERIFICAR")</f>
        <v>ATIVO</v>
      </c>
      <c r="AQ25" s="60">
        <v>44287</v>
      </c>
      <c r="AR25" s="60" t="s">
        <v>5579</v>
      </c>
      <c r="AS25" s="66">
        <v>365</v>
      </c>
      <c r="AT25" s="82">
        <f>IFERROR(IF(TB_COLABORADOR[[#This Row],[Data Exame]]&lt;&gt;"",TB_COLABORADOR[[#This Row],[Data Exame]]+TB_COLABORADOR[[#This Row],[Dias para Periodico]],"SEM EXAME ADMISSIONAL"),"VERIFICAR DATA")</f>
        <v>44652</v>
      </c>
      <c r="AU25" s="66">
        <v>15</v>
      </c>
      <c r="AV25" s="76" t="str">
        <f ca="1">IFERROR(IF(TB_COLABORADOR[[#This Row],[Data Exame]]&lt;&gt;"",IF(TB_COLABORADOR[[#This Row],[Exame Concluido]]&lt;&gt;"",IF(TB_COLABORADOR[[#This Row],[Exame Concluido]]="NÃO","EXAME NÃO CONCLUIDO",IF(AT25&lt;=TODAY(),"FAZER EXAME","EXAME EM DIA")),"CONCLUIR EXAME"),"SEM DATA EXAME"),"ERRO VERIFICAR")</f>
        <v>FAZER EXAME</v>
      </c>
      <c r="AW25" s="66"/>
      <c r="AX25" s="66" t="s">
        <v>5758</v>
      </c>
      <c r="AY25" s="83" t="str">
        <f>IFERROR(VLOOKUP(TB_COLABORADOR[[#This Row],[Função]],TB_FUNCAO[[FUNÇÃO]:[USO EPI]],8,0),"")</f>
        <v>NÃO</v>
      </c>
      <c r="AZ25" s="66" t="s">
        <v>5579</v>
      </c>
      <c r="BA25" s="77">
        <v>16</v>
      </c>
      <c r="BB25" s="87"/>
      <c r="BC25" s="66"/>
      <c r="BD25" s="66"/>
      <c r="BE25" s="66"/>
      <c r="BF25" s="66"/>
      <c r="BG25" s="66"/>
      <c r="BH25" s="66"/>
      <c r="BI25" s="66"/>
      <c r="BJ25" s="66"/>
      <c r="BK25" s="66"/>
      <c r="BL25" s="66"/>
      <c r="BM25" s="66"/>
      <c r="BN25" s="66"/>
      <c r="BO25" s="66"/>
      <c r="BP25" s="77"/>
      <c r="BQ25" s="37"/>
    </row>
    <row r="26" spans="1:69" ht="15" customHeight="1" x14ac:dyDescent="0.25">
      <c r="A26" s="58">
        <f t="shared" si="0"/>
        <v>17</v>
      </c>
      <c r="B26" s="59" t="s">
        <v>5594</v>
      </c>
      <c r="C26" s="59"/>
      <c r="D26" s="59" t="s">
        <v>5620</v>
      </c>
      <c r="E26" s="60">
        <v>37643</v>
      </c>
      <c r="F26" s="111" t="str">
        <f>TEXT(TB_COLABORADOR[[#This Row],[Data Nascimento]],"DD")</f>
        <v>22</v>
      </c>
      <c r="G26" s="61" t="str">
        <f>UPPER(TEXT(TB_COLABORADOR[[#This Row],[Data Nascimento]],"mmmm"))</f>
        <v>JANEIRO</v>
      </c>
      <c r="H26" s="61">
        <f ca="1">IFERROR(IF(TB_COLABORADOR[[#This Row],[Data Nascimento]]&lt;&gt;"",IF(TB_COLABORADOR[[#This Row],[Data Nascimento]]&gt;1,YEAR(TODAY())-YEAR(TB_COLABORADOR[[#This Row],[Data Nascimento]]),""),""),"")</f>
        <v>23</v>
      </c>
      <c r="I26" s="62" t="s">
        <v>5426</v>
      </c>
      <c r="J26" s="63" t="s">
        <v>5643</v>
      </c>
      <c r="K26" s="62" t="s">
        <v>3239</v>
      </c>
      <c r="L26" s="62" t="s">
        <v>5430</v>
      </c>
      <c r="M26" s="64">
        <v>13914762985</v>
      </c>
      <c r="N26" s="65">
        <v>152765390</v>
      </c>
      <c r="O26" s="66">
        <v>597560</v>
      </c>
      <c r="P26" s="66"/>
      <c r="Q26" s="67"/>
      <c r="R26" s="59" t="s">
        <v>5689</v>
      </c>
      <c r="S26" s="59" t="s">
        <v>5724</v>
      </c>
      <c r="T26" s="63" t="s">
        <v>3285</v>
      </c>
      <c r="U26" s="62" t="s">
        <v>3239</v>
      </c>
      <c r="V26" s="68"/>
      <c r="W26" s="69"/>
      <c r="X26" s="70">
        <v>43984241265</v>
      </c>
      <c r="Y26" s="71"/>
      <c r="Z26" s="63" t="s">
        <v>5445</v>
      </c>
      <c r="AA26" s="63" t="s">
        <v>4</v>
      </c>
      <c r="AB26" s="72" t="str">
        <f>IF(TB_COLABORADOR[[#This Row],[Função]]&lt;&gt;"",VLOOKUP(TB_COLABORADOR[[#This Row],[Função]],TB_FUNCAO[[FUNÇÃO]:[SETOR]],3,0),"")</f>
        <v>Acabamento</v>
      </c>
      <c r="AC26" s="73">
        <v>1121.1600000000001</v>
      </c>
      <c r="AD26" s="72" t="str">
        <f>IF(TB_COLABORADOR[[#This Row],[Salário]]&lt;&gt;"",Extenso_Valor(TB_COLABORADOR[[#This Row],[Salário]]),"")</f>
        <v>Um Mil, Cento e Vinte e Um Reais e Dezesseis Centavos</v>
      </c>
      <c r="AE26" s="74" t="str">
        <f>IF(TB_COLABORADOR[[#This Row],[Função]]&lt;&gt;"",VLOOKUP(TB_COLABORADOR[[#This Row],[Função]],TB_FUNCAO[[FUNÇÃO]:[TIPO SALARIO]],6,0),"")</f>
        <v>POR MÊS</v>
      </c>
      <c r="AF26" s="62" t="s">
        <v>5440</v>
      </c>
      <c r="AG26" s="79" t="s">
        <v>5746</v>
      </c>
      <c r="AH26" s="66"/>
      <c r="AI26" s="66"/>
      <c r="AJ26" s="89" t="str">
        <f>IFERROR(IF(TB_COLABORADOR[[#This Row],[Inicio Contrato]]&lt;&gt;"",TB_COLABORADOR[[#This Row],[Inicio Contrato]]+TB_COLABORADOR[[#This Row],[Experiencia]],""),"ERRO VERIFICAR")</f>
        <v/>
      </c>
      <c r="AK26" s="89" t="str">
        <f ca="1">IFERROR(IF(TB_COLABORADOR[[#This Row],[Inicio Contrato]]&lt;&gt;"",TB_COLABORADOR[[#This Row],[Previsão Termino contrato]]-TODAY(),""),"ERRO VERIFICAR")</f>
        <v/>
      </c>
      <c r="AL26" s="74" t="str">
        <f ca="1">IFERROR(IF(TB_COLABORADOR[[#This Row],[Inicio Contrato]]&lt;&gt;"",IF(AND(TB_COLABORADOR[[#This Row],[Previsão Termino contrato]]-TODAY()&gt;0,TB_COLABORADOR[[#This Row],[Previsão Termino contrato]]-TODAY()&lt;7),"A VENCER",IF(TB_COLABORADOR[[#This Row],[Previsão Termino contrato]]&lt;TODAY(),"EXP. EXPIROU","EM EXPERIENCIA")),"SEM PRAZO"),"ERRO VERIFICAR")</f>
        <v>SEM PRAZO</v>
      </c>
      <c r="AM26" s="75" t="str">
        <f ca="1">IFERROR(IF(TB_COLABORADOR[[#This Row],[Data Demissão]]&lt;&gt;"","DISPENSADO",IF(TB_COLABORADOR[[#This Row],[Data Admissão]]&lt;&gt;"","CONTRATADO",IF(TB_COLABORADOR[[#This Row],[Inicio Contrato]]&lt;&gt;"",IF(TODAY()&lt;TB_COLABORADOR[[#This Row],[Previsão Termino contrato]],"CONTRATO EXPERIENCIA",IF(TB_COLABORADOR[[#This Row],[Experiencia]]&gt;=TB_COLABORADOR[[#This Row],[Vence Experiencia]],"VENCEU EXP."&amp;TB_COLABORADOR[[#This Row],[Experiencia]]&amp;" DIAS À "&amp;ABS(TB_COLABORADOR[[#This Row],[Vence Experiencia]])&amp;" DIAS","SEM PAZO")),"SEM PAZO"))),"ERRO VERIFICAR")</f>
        <v>CONTRATADO</v>
      </c>
      <c r="AN26" s="60">
        <v>43864</v>
      </c>
      <c r="AO26" s="66"/>
      <c r="AP26" s="90" t="str">
        <f>IFERROR(IF(TB_COLABORADOR[[#This Row],[Data Demissão]]&lt;&gt;"","DISPENSADO",IF(TB_COLABORADOR[[#This Row],[Afastado]]&lt;&gt;"","AFASTADO",IF(TB_COLABORADOR[[#This Row],[Data Admissão]]&lt;&gt;"",IF(TB_COLABORADOR[[#This Row],[Data Demissão]]&lt;&gt;"","DESATIVO","ATIVO"),IF(TB_COLABORADOR[[#This Row],[Inicio Contrato]]&lt;&gt;"","EM EXPERIÊNCIA","SEM DATA ADMISSIONAL")))),"ERRO VERIFICAR")</f>
        <v>ATIVO</v>
      </c>
      <c r="AQ26" s="60">
        <v>44287</v>
      </c>
      <c r="AR26" s="60" t="s">
        <v>5579</v>
      </c>
      <c r="AS26" s="66">
        <v>365</v>
      </c>
      <c r="AT26" s="82">
        <f>IFERROR(IF(TB_COLABORADOR[[#This Row],[Data Exame]]&lt;&gt;"",TB_COLABORADOR[[#This Row],[Data Exame]]+TB_COLABORADOR[[#This Row],[Dias para Periodico]],"SEM EXAME ADMISSIONAL"),"VERIFICAR DATA")</f>
        <v>44652</v>
      </c>
      <c r="AU26" s="66">
        <v>15</v>
      </c>
      <c r="AV26" s="76" t="str">
        <f ca="1">IFERROR(IF(TB_COLABORADOR[[#This Row],[Data Exame]]&lt;&gt;"",IF(TB_COLABORADOR[[#This Row],[Exame Concluido]]&lt;&gt;"",IF(TB_COLABORADOR[[#This Row],[Exame Concluido]]="NÃO","EXAME NÃO CONCLUIDO",IF(AT26&lt;=TODAY(),"FAZER EXAME","EXAME EM DIA")),"CONCLUIR EXAME"),"SEM DATA EXAME"),"ERRO VERIFICAR")</f>
        <v>FAZER EXAME</v>
      </c>
      <c r="AW26" s="66"/>
      <c r="AX26" s="66" t="s">
        <v>5758</v>
      </c>
      <c r="AY26" s="83" t="str">
        <f>IFERROR(VLOOKUP(TB_COLABORADOR[[#This Row],[Função]],TB_FUNCAO[[FUNÇÃO]:[USO EPI]],8,0),"")</f>
        <v>NÃO</v>
      </c>
      <c r="AZ26" s="66" t="s">
        <v>5579</v>
      </c>
      <c r="BA26" s="77">
        <v>17</v>
      </c>
      <c r="BB26" s="87"/>
      <c r="BC26" s="66"/>
      <c r="BD26" s="66"/>
      <c r="BE26" s="66"/>
      <c r="BF26" s="66"/>
      <c r="BG26" s="66"/>
      <c r="BH26" s="66"/>
      <c r="BI26" s="66"/>
      <c r="BJ26" s="66"/>
      <c r="BK26" s="66"/>
      <c r="BL26" s="66"/>
      <c r="BM26" s="66"/>
      <c r="BN26" s="66"/>
      <c r="BO26" s="66"/>
      <c r="BP26" s="77"/>
      <c r="BQ26" s="37"/>
    </row>
    <row r="27" spans="1:69" ht="15" customHeight="1" x14ac:dyDescent="0.25">
      <c r="A27" s="58">
        <f t="shared" si="0"/>
        <v>18</v>
      </c>
      <c r="B27" s="59" t="s">
        <v>5595</v>
      </c>
      <c r="C27" s="59"/>
      <c r="D27" s="59" t="s">
        <v>6</v>
      </c>
      <c r="E27" s="60">
        <v>26496</v>
      </c>
      <c r="F27" s="111" t="str">
        <f>TEXT(TB_COLABORADOR[[#This Row],[Data Nascimento]],"DD")</f>
        <v>16</v>
      </c>
      <c r="G27" s="61" t="str">
        <f>UPPER(TEXT(TB_COLABORADOR[[#This Row],[Data Nascimento]],"mmmm"))</f>
        <v>JULHO</v>
      </c>
      <c r="H27" s="61">
        <f ca="1">IFERROR(IF(TB_COLABORADOR[[#This Row],[Data Nascimento]]&lt;&gt;"",IF(TB_COLABORADOR[[#This Row],[Data Nascimento]]&gt;1,YEAR(TODAY())-YEAR(TB_COLABORADOR[[#This Row],[Data Nascimento]]),""),""),"")</f>
        <v>54</v>
      </c>
      <c r="I27" s="62" t="s">
        <v>5427</v>
      </c>
      <c r="J27" s="63" t="s">
        <v>5648</v>
      </c>
      <c r="K27" s="62" t="s">
        <v>320</v>
      </c>
      <c r="L27" s="62" t="s">
        <v>5430</v>
      </c>
      <c r="M27" s="64">
        <v>71785540963</v>
      </c>
      <c r="N27" s="65">
        <v>53094830</v>
      </c>
      <c r="O27" s="66">
        <v>77676</v>
      </c>
      <c r="P27" s="66"/>
      <c r="Q27" s="67"/>
      <c r="R27" s="59" t="s">
        <v>5671</v>
      </c>
      <c r="S27" s="59" t="s">
        <v>5725</v>
      </c>
      <c r="T27" s="63" t="s">
        <v>3285</v>
      </c>
      <c r="U27" s="62" t="s">
        <v>3239</v>
      </c>
      <c r="V27" s="68"/>
      <c r="W27" s="69"/>
      <c r="X27" s="70">
        <v>43996342720</v>
      </c>
      <c r="Y27" s="71"/>
      <c r="Z27" s="63" t="s">
        <v>5445</v>
      </c>
      <c r="AA27" s="63" t="s">
        <v>5753</v>
      </c>
      <c r="AB27" s="72" t="str">
        <f>IF(TB_COLABORADOR[[#This Row],[Função]]&lt;&gt;"",VLOOKUP(TB_COLABORADOR[[#This Row],[Função]],TB_FUNCAO[[FUNÇÃO]:[SETOR]],3,0),"")</f>
        <v>Costura</v>
      </c>
      <c r="AC27" s="73">
        <v>1578.75</v>
      </c>
      <c r="AD27" s="72" t="str">
        <f>IF(TB_COLABORADOR[[#This Row],[Salário]]&lt;&gt;"",Extenso_Valor(TB_COLABORADOR[[#This Row],[Salário]]),"")</f>
        <v>Um Mil, Quinhentos e Setenta e Oito Reais e Setenta e Cinco Centavos</v>
      </c>
      <c r="AE27" s="74" t="str">
        <f>IF(TB_COLABORADOR[[#This Row],[Função]]&lt;&gt;"",VLOOKUP(TB_COLABORADOR[[#This Row],[Função]],TB_FUNCAO[[FUNÇÃO]:[TIPO SALARIO]],6,0),"")</f>
        <v>POR MÊS</v>
      </c>
      <c r="AF27" s="62" t="s">
        <v>5440</v>
      </c>
      <c r="AG27" s="79" t="s">
        <v>5746</v>
      </c>
      <c r="AH27" s="66"/>
      <c r="AI27" s="66"/>
      <c r="AJ27" s="89" t="str">
        <f>IFERROR(IF(TB_COLABORADOR[[#This Row],[Inicio Contrato]]&lt;&gt;"",TB_COLABORADOR[[#This Row],[Inicio Contrato]]+TB_COLABORADOR[[#This Row],[Experiencia]],""),"ERRO VERIFICAR")</f>
        <v/>
      </c>
      <c r="AK27" s="89" t="str">
        <f ca="1">IFERROR(IF(TB_COLABORADOR[[#This Row],[Inicio Contrato]]&lt;&gt;"",TB_COLABORADOR[[#This Row],[Previsão Termino contrato]]-TODAY(),""),"ERRO VERIFICAR")</f>
        <v/>
      </c>
      <c r="AL27" s="74" t="str">
        <f ca="1">IFERROR(IF(TB_COLABORADOR[[#This Row],[Inicio Contrato]]&lt;&gt;"",IF(AND(TB_COLABORADOR[[#This Row],[Previsão Termino contrato]]-TODAY()&gt;0,TB_COLABORADOR[[#This Row],[Previsão Termino contrato]]-TODAY()&lt;7),"A VENCER",IF(TB_COLABORADOR[[#This Row],[Previsão Termino contrato]]&lt;TODAY(),"EXP. EXPIROU","EM EXPERIENCIA")),"SEM PRAZO"),"ERRO VERIFICAR")</f>
        <v>SEM PRAZO</v>
      </c>
      <c r="AM27" s="75" t="str">
        <f ca="1">IFERROR(IF(TB_COLABORADOR[[#This Row],[Data Demissão]]&lt;&gt;"","DISPENSADO",IF(TB_COLABORADOR[[#This Row],[Data Admissão]]&lt;&gt;"","CONTRATADO",IF(TB_COLABORADOR[[#This Row],[Inicio Contrato]]&lt;&gt;"",IF(TODAY()&lt;TB_COLABORADOR[[#This Row],[Previsão Termino contrato]],"CONTRATO EXPERIENCIA",IF(TB_COLABORADOR[[#This Row],[Experiencia]]&gt;=TB_COLABORADOR[[#This Row],[Vence Experiencia]],"VENCEU EXP."&amp;TB_COLABORADOR[[#This Row],[Experiencia]]&amp;" DIAS À "&amp;ABS(TB_COLABORADOR[[#This Row],[Vence Experiencia]])&amp;" DIAS","SEM PAZO")),"SEM PAZO"))),"ERRO VERIFICAR")</f>
        <v>CONTRATADO</v>
      </c>
      <c r="AN27" s="60">
        <v>42991</v>
      </c>
      <c r="AO27" s="66"/>
      <c r="AP27" s="90" t="str">
        <f>IFERROR(IF(TB_COLABORADOR[[#This Row],[Data Demissão]]&lt;&gt;"","DISPENSADO",IF(TB_COLABORADOR[[#This Row],[Afastado]]&lt;&gt;"","AFASTADO",IF(TB_COLABORADOR[[#This Row],[Data Admissão]]&lt;&gt;"",IF(TB_COLABORADOR[[#This Row],[Data Demissão]]&lt;&gt;"","DESATIVO","ATIVO"),IF(TB_COLABORADOR[[#This Row],[Inicio Contrato]]&lt;&gt;"","EM EXPERIÊNCIA","SEM DATA ADMISSIONAL")))),"ERRO VERIFICAR")</f>
        <v>ATIVO</v>
      </c>
      <c r="AQ27" s="60">
        <v>44287</v>
      </c>
      <c r="AR27" s="60" t="s">
        <v>5579</v>
      </c>
      <c r="AS27" s="66">
        <v>365</v>
      </c>
      <c r="AT27" s="82">
        <f>IFERROR(IF(TB_COLABORADOR[[#This Row],[Data Exame]]&lt;&gt;"",TB_COLABORADOR[[#This Row],[Data Exame]]+TB_COLABORADOR[[#This Row],[Dias para Periodico]],"SEM EXAME ADMISSIONAL"),"VERIFICAR DATA")</f>
        <v>44652</v>
      </c>
      <c r="AU27" s="66">
        <v>15</v>
      </c>
      <c r="AV27" s="76" t="str">
        <f ca="1">IFERROR(IF(TB_COLABORADOR[[#This Row],[Data Exame]]&lt;&gt;"",IF(TB_COLABORADOR[[#This Row],[Exame Concluido]]&lt;&gt;"",IF(TB_COLABORADOR[[#This Row],[Exame Concluido]]="NÃO","EXAME NÃO CONCLUIDO",IF(AT27&lt;=TODAY(),"FAZER EXAME","EXAME EM DIA")),"CONCLUIR EXAME"),"SEM DATA EXAME"),"ERRO VERIFICAR")</f>
        <v>FAZER EXAME</v>
      </c>
      <c r="AW27" s="66"/>
      <c r="AX27" s="66" t="s">
        <v>5758</v>
      </c>
      <c r="AY27" s="83" t="str">
        <f>IFERROR(VLOOKUP(TB_COLABORADOR[[#This Row],[Função]],TB_FUNCAO[[FUNÇÃO]:[USO EPI]],8,0),"")</f>
        <v>NÃO</v>
      </c>
      <c r="AZ27" s="66" t="s">
        <v>5579</v>
      </c>
      <c r="BA27" s="77">
        <v>18</v>
      </c>
      <c r="BB27" s="87"/>
      <c r="BC27" s="66"/>
      <c r="BD27" s="66"/>
      <c r="BE27" s="66"/>
      <c r="BF27" s="66"/>
      <c r="BG27" s="66"/>
      <c r="BH27" s="66"/>
      <c r="BI27" s="66"/>
      <c r="BJ27" s="66"/>
      <c r="BK27" s="66"/>
      <c r="BL27" s="66"/>
      <c r="BM27" s="66"/>
      <c r="BN27" s="66"/>
      <c r="BO27" s="66"/>
      <c r="BP27" s="77"/>
      <c r="BQ27" s="37"/>
    </row>
    <row r="28" spans="1:69" ht="15" customHeight="1" x14ac:dyDescent="0.25">
      <c r="A28" s="58">
        <f t="shared" si="0"/>
        <v>19</v>
      </c>
      <c r="B28" s="59" t="s">
        <v>5596</v>
      </c>
      <c r="C28" s="59"/>
      <c r="D28" s="59" t="s">
        <v>5621</v>
      </c>
      <c r="E28" s="60">
        <v>28878</v>
      </c>
      <c r="F28" s="111" t="str">
        <f>TEXT(TB_COLABORADOR[[#This Row],[Data Nascimento]],"DD")</f>
        <v>23</v>
      </c>
      <c r="G28" s="61" t="str">
        <f>UPPER(TEXT(TB_COLABORADOR[[#This Row],[Data Nascimento]],"mmmm"))</f>
        <v>JANEIRO</v>
      </c>
      <c r="H28" s="61">
        <f ca="1">IFERROR(IF(TB_COLABORADOR[[#This Row],[Data Nascimento]]&lt;&gt;"",IF(TB_COLABORADOR[[#This Row],[Data Nascimento]]&gt;1,YEAR(TODAY())-YEAR(TB_COLABORADOR[[#This Row],[Data Nascimento]]),""),""),"")</f>
        <v>47</v>
      </c>
      <c r="I28" s="62" t="s">
        <v>5427</v>
      </c>
      <c r="J28" s="63" t="s">
        <v>5544</v>
      </c>
      <c r="K28" s="62" t="s">
        <v>3239</v>
      </c>
      <c r="L28" s="62" t="s">
        <v>5430</v>
      </c>
      <c r="M28" s="64">
        <v>5981006951</v>
      </c>
      <c r="N28" s="65">
        <v>75955685</v>
      </c>
      <c r="O28" s="66">
        <v>79272</v>
      </c>
      <c r="P28" s="66"/>
      <c r="Q28" s="67"/>
      <c r="R28" s="59" t="s">
        <v>5690</v>
      </c>
      <c r="S28" s="59" t="s">
        <v>5726</v>
      </c>
      <c r="T28" s="63" t="s">
        <v>3285</v>
      </c>
      <c r="U28" s="62" t="s">
        <v>3239</v>
      </c>
      <c r="V28" s="68"/>
      <c r="W28" s="69"/>
      <c r="X28" s="70">
        <v>43984259737</v>
      </c>
      <c r="Y28" s="71"/>
      <c r="Z28" s="63" t="s">
        <v>5445</v>
      </c>
      <c r="AA28" s="63" t="s">
        <v>12</v>
      </c>
      <c r="AB28" s="72" t="str">
        <f>IF(TB_COLABORADOR[[#This Row],[Função]]&lt;&gt;"",VLOOKUP(TB_COLABORADOR[[#This Row],[Função]],TB_FUNCAO[[FUNÇÃO]:[SETOR]],3,0),"")</f>
        <v>Corte</v>
      </c>
      <c r="AC28" s="73">
        <v>1170.48</v>
      </c>
      <c r="AD28" s="72" t="str">
        <f>IF(TB_COLABORADOR[[#This Row],[Salário]]&lt;&gt;"",Extenso_Valor(TB_COLABORADOR[[#This Row],[Salário]]),"")</f>
        <v>Um Mil, Cento e Setenta Reais e Quarenta e Oito Centavos</v>
      </c>
      <c r="AE28" s="74" t="str">
        <f>IF(TB_COLABORADOR[[#This Row],[Função]]&lt;&gt;"",VLOOKUP(TB_COLABORADOR[[#This Row],[Função]],TB_FUNCAO[[FUNÇÃO]:[TIPO SALARIO]],6,0),"")</f>
        <v>POR MÊS</v>
      </c>
      <c r="AF28" s="62" t="s">
        <v>5440</v>
      </c>
      <c r="AG28" s="79" t="s">
        <v>5746</v>
      </c>
      <c r="AH28" s="66"/>
      <c r="AI28" s="66"/>
      <c r="AJ28" s="89" t="str">
        <f>IFERROR(IF(TB_COLABORADOR[[#This Row],[Inicio Contrato]]&lt;&gt;"",TB_COLABORADOR[[#This Row],[Inicio Contrato]]+TB_COLABORADOR[[#This Row],[Experiencia]],""),"ERRO VERIFICAR")</f>
        <v/>
      </c>
      <c r="AK28" s="89" t="str">
        <f ca="1">IFERROR(IF(TB_COLABORADOR[[#This Row],[Inicio Contrato]]&lt;&gt;"",TB_COLABORADOR[[#This Row],[Previsão Termino contrato]]-TODAY(),""),"ERRO VERIFICAR")</f>
        <v/>
      </c>
      <c r="AL28" s="74" t="str">
        <f ca="1">IFERROR(IF(TB_COLABORADOR[[#This Row],[Inicio Contrato]]&lt;&gt;"",IF(AND(TB_COLABORADOR[[#This Row],[Previsão Termino contrato]]-TODAY()&gt;0,TB_COLABORADOR[[#This Row],[Previsão Termino contrato]]-TODAY()&lt;7),"A VENCER",IF(TB_COLABORADOR[[#This Row],[Previsão Termino contrato]]&lt;TODAY(),"EXP. EXPIROU","EM EXPERIENCIA")),"SEM PRAZO"),"ERRO VERIFICAR")</f>
        <v>SEM PRAZO</v>
      </c>
      <c r="AM28" s="75" t="str">
        <f ca="1">IFERROR(IF(TB_COLABORADOR[[#This Row],[Data Demissão]]&lt;&gt;"","DISPENSADO",IF(TB_COLABORADOR[[#This Row],[Data Admissão]]&lt;&gt;"","CONTRATADO",IF(TB_COLABORADOR[[#This Row],[Inicio Contrato]]&lt;&gt;"",IF(TODAY()&lt;TB_COLABORADOR[[#This Row],[Previsão Termino contrato]],"CONTRATO EXPERIENCIA",IF(TB_COLABORADOR[[#This Row],[Experiencia]]&gt;=TB_COLABORADOR[[#This Row],[Vence Experiencia]],"VENCEU EXP."&amp;TB_COLABORADOR[[#This Row],[Experiencia]]&amp;" DIAS À "&amp;ABS(TB_COLABORADOR[[#This Row],[Vence Experiencia]])&amp;" DIAS","SEM PAZO")),"SEM PAZO"))),"ERRO VERIFICAR")</f>
        <v>CONTRATADO</v>
      </c>
      <c r="AN28" s="60">
        <v>44112</v>
      </c>
      <c r="AO28" s="66"/>
      <c r="AP28" s="90" t="str">
        <f>IFERROR(IF(TB_COLABORADOR[[#This Row],[Data Demissão]]&lt;&gt;"","DISPENSADO",IF(TB_COLABORADOR[[#This Row],[Afastado]]&lt;&gt;"","AFASTADO",IF(TB_COLABORADOR[[#This Row],[Data Admissão]]&lt;&gt;"",IF(TB_COLABORADOR[[#This Row],[Data Demissão]]&lt;&gt;"","DESATIVO","ATIVO"),IF(TB_COLABORADOR[[#This Row],[Inicio Contrato]]&lt;&gt;"","EM EXPERIÊNCIA","SEM DATA ADMISSIONAL")))),"ERRO VERIFICAR")</f>
        <v>ATIVO</v>
      </c>
      <c r="AQ28" s="60">
        <v>44287</v>
      </c>
      <c r="AR28" s="60" t="s">
        <v>5579</v>
      </c>
      <c r="AS28" s="66">
        <v>365</v>
      </c>
      <c r="AT28" s="82">
        <f>IFERROR(IF(TB_COLABORADOR[[#This Row],[Data Exame]]&lt;&gt;"",TB_COLABORADOR[[#This Row],[Data Exame]]+TB_COLABORADOR[[#This Row],[Dias para Periodico]],"SEM EXAME ADMISSIONAL"),"VERIFICAR DATA")</f>
        <v>44652</v>
      </c>
      <c r="AU28" s="66">
        <v>15</v>
      </c>
      <c r="AV28" s="76" t="str">
        <f ca="1">IFERROR(IF(TB_COLABORADOR[[#This Row],[Data Exame]]&lt;&gt;"",IF(TB_COLABORADOR[[#This Row],[Exame Concluido]]&lt;&gt;"",IF(TB_COLABORADOR[[#This Row],[Exame Concluido]]="NÃO","EXAME NÃO CONCLUIDO",IF(AT28&lt;=TODAY(),"FAZER EXAME","EXAME EM DIA")),"CONCLUIR EXAME"),"SEM DATA EXAME"),"ERRO VERIFICAR")</f>
        <v>FAZER EXAME</v>
      </c>
      <c r="AW28" s="66"/>
      <c r="AX28" s="66" t="s">
        <v>5758</v>
      </c>
      <c r="AY28" s="83" t="str">
        <f>IFERROR(VLOOKUP(TB_COLABORADOR[[#This Row],[Função]],TB_FUNCAO[[FUNÇÃO]:[USO EPI]],8,0),"")</f>
        <v>SIM</v>
      </c>
      <c r="AZ28" s="66" t="s">
        <v>5579</v>
      </c>
      <c r="BA28" s="77">
        <v>19</v>
      </c>
      <c r="BB28" s="87"/>
      <c r="BC28" s="66"/>
      <c r="BD28" s="66"/>
      <c r="BE28" s="66"/>
      <c r="BF28" s="66"/>
      <c r="BG28" s="66"/>
      <c r="BH28" s="66"/>
      <c r="BI28" s="66"/>
      <c r="BJ28" s="66"/>
      <c r="BK28" s="66"/>
      <c r="BL28" s="66"/>
      <c r="BM28" s="66"/>
      <c r="BN28" s="66"/>
      <c r="BO28" s="66"/>
      <c r="BP28" s="77"/>
      <c r="BQ28" s="37"/>
    </row>
    <row r="29" spans="1:69" ht="15" customHeight="1" x14ac:dyDescent="0.25">
      <c r="A29" s="58">
        <f t="shared" si="0"/>
        <v>20</v>
      </c>
      <c r="B29" s="59" t="s">
        <v>13</v>
      </c>
      <c r="C29" s="59"/>
      <c r="D29" s="59" t="s">
        <v>6</v>
      </c>
      <c r="E29" s="60">
        <v>28333</v>
      </c>
      <c r="F29" s="111" t="str">
        <f>TEXT(TB_COLABORADOR[[#This Row],[Data Nascimento]],"DD")</f>
        <v>27</v>
      </c>
      <c r="G29" s="61" t="str">
        <f>UPPER(TEXT(TB_COLABORADOR[[#This Row],[Data Nascimento]],"mmmm"))</f>
        <v>JULHO</v>
      </c>
      <c r="H29" s="61">
        <f ca="1">IFERROR(IF(TB_COLABORADOR[[#This Row],[Data Nascimento]]&lt;&gt;"",IF(TB_COLABORADOR[[#This Row],[Data Nascimento]]&gt;1,YEAR(TODAY())-YEAR(TB_COLABORADOR[[#This Row],[Data Nascimento]]),""),""),"")</f>
        <v>49</v>
      </c>
      <c r="I29" s="62" t="s">
        <v>5427</v>
      </c>
      <c r="J29" s="63" t="s">
        <v>5544</v>
      </c>
      <c r="K29" s="62" t="s">
        <v>3239</v>
      </c>
      <c r="L29" s="62" t="s">
        <v>5430</v>
      </c>
      <c r="M29" s="64">
        <v>2693150981</v>
      </c>
      <c r="N29" s="65">
        <v>70250330</v>
      </c>
      <c r="O29" s="66">
        <v>14726</v>
      </c>
      <c r="P29" s="66"/>
      <c r="Q29" s="67"/>
      <c r="R29" s="59" t="s">
        <v>5672</v>
      </c>
      <c r="S29" s="59" t="s">
        <v>5665</v>
      </c>
      <c r="T29" s="63" t="s">
        <v>3285</v>
      </c>
      <c r="U29" s="62" t="s">
        <v>3239</v>
      </c>
      <c r="V29" s="68"/>
      <c r="W29" s="69"/>
      <c r="X29" s="70">
        <v>43984480143</v>
      </c>
      <c r="Y29" s="71"/>
      <c r="Z29" s="63" t="s">
        <v>5445</v>
      </c>
      <c r="AA29" s="63" t="s">
        <v>5550</v>
      </c>
      <c r="AB29" s="72" t="str">
        <f>IF(TB_COLABORADOR[[#This Row],[Função]]&lt;&gt;"",VLOOKUP(TB_COLABORADOR[[#This Row],[Função]],TB_FUNCAO[[FUNÇÃO]:[SETOR]],3,0),"")</f>
        <v>Costura</v>
      </c>
      <c r="AC29" s="73">
        <v>1984.06</v>
      </c>
      <c r="AD29" s="72" t="str">
        <f>IF(TB_COLABORADOR[[#This Row],[Salário]]&lt;&gt;"",Extenso_Valor(TB_COLABORADOR[[#This Row],[Salário]]),"")</f>
        <v>Um Mil, Novecentos e Oitenta e Quatro Reais e Seis Centavos</v>
      </c>
      <c r="AE29" s="74" t="str">
        <f>IF(TB_COLABORADOR[[#This Row],[Função]]&lt;&gt;"",VLOOKUP(TB_COLABORADOR[[#This Row],[Função]],TB_FUNCAO[[FUNÇÃO]:[TIPO SALARIO]],6,0),"")</f>
        <v>POR MÊS</v>
      </c>
      <c r="AF29" s="62" t="s">
        <v>5440</v>
      </c>
      <c r="AG29" s="79" t="s">
        <v>5746</v>
      </c>
      <c r="AH29" s="66"/>
      <c r="AI29" s="66"/>
      <c r="AJ29" s="89" t="str">
        <f>IFERROR(IF(TB_COLABORADOR[[#This Row],[Inicio Contrato]]&lt;&gt;"",TB_COLABORADOR[[#This Row],[Inicio Contrato]]+TB_COLABORADOR[[#This Row],[Experiencia]],""),"ERRO VERIFICAR")</f>
        <v/>
      </c>
      <c r="AK29" s="89" t="str">
        <f ca="1">IFERROR(IF(TB_COLABORADOR[[#This Row],[Inicio Contrato]]&lt;&gt;"",TB_COLABORADOR[[#This Row],[Previsão Termino contrato]]-TODAY(),""),"ERRO VERIFICAR")</f>
        <v/>
      </c>
      <c r="AL29" s="74" t="str">
        <f ca="1">IFERROR(IF(TB_COLABORADOR[[#This Row],[Inicio Contrato]]&lt;&gt;"",IF(AND(TB_COLABORADOR[[#This Row],[Previsão Termino contrato]]-TODAY()&gt;0,TB_COLABORADOR[[#This Row],[Previsão Termino contrato]]-TODAY()&lt;7),"A VENCER",IF(TB_COLABORADOR[[#This Row],[Previsão Termino contrato]]&lt;TODAY(),"EXP. EXPIROU","EM EXPERIENCIA")),"SEM PRAZO"),"ERRO VERIFICAR")</f>
        <v>SEM PRAZO</v>
      </c>
      <c r="AM29" s="75" t="str">
        <f ca="1">IFERROR(IF(TB_COLABORADOR[[#This Row],[Data Demissão]]&lt;&gt;"","DISPENSADO",IF(TB_COLABORADOR[[#This Row],[Data Admissão]]&lt;&gt;"","CONTRATADO",IF(TB_COLABORADOR[[#This Row],[Inicio Contrato]]&lt;&gt;"",IF(TODAY()&lt;TB_COLABORADOR[[#This Row],[Previsão Termino contrato]],"CONTRATO EXPERIENCIA",IF(TB_COLABORADOR[[#This Row],[Experiencia]]&gt;=TB_COLABORADOR[[#This Row],[Vence Experiencia]],"VENCEU EXP."&amp;TB_COLABORADOR[[#This Row],[Experiencia]]&amp;" DIAS À "&amp;ABS(TB_COLABORADOR[[#This Row],[Vence Experiencia]])&amp;" DIAS","SEM PAZO")),"SEM PAZO"))),"ERRO VERIFICAR")</f>
        <v>CONTRATADO</v>
      </c>
      <c r="AN29" s="60">
        <v>43588</v>
      </c>
      <c r="AO29" s="66"/>
      <c r="AP29" s="90" t="str">
        <f>IFERROR(IF(TB_COLABORADOR[[#This Row],[Data Demissão]]&lt;&gt;"","DISPENSADO",IF(TB_COLABORADOR[[#This Row],[Afastado]]&lt;&gt;"","AFASTADO",IF(TB_COLABORADOR[[#This Row],[Data Admissão]]&lt;&gt;"",IF(TB_COLABORADOR[[#This Row],[Data Demissão]]&lt;&gt;"","DESATIVO","ATIVO"),IF(TB_COLABORADOR[[#This Row],[Inicio Contrato]]&lt;&gt;"","EM EXPERIÊNCIA","SEM DATA ADMISSIONAL")))),"ERRO VERIFICAR")</f>
        <v>ATIVO</v>
      </c>
      <c r="AQ29" s="60">
        <v>44287</v>
      </c>
      <c r="AR29" s="60" t="s">
        <v>5579</v>
      </c>
      <c r="AS29" s="66">
        <v>365</v>
      </c>
      <c r="AT29" s="82">
        <f>IFERROR(IF(TB_COLABORADOR[[#This Row],[Data Exame]]&lt;&gt;"",TB_COLABORADOR[[#This Row],[Data Exame]]+TB_COLABORADOR[[#This Row],[Dias para Periodico]],"SEM EXAME ADMISSIONAL"),"VERIFICAR DATA")</f>
        <v>44652</v>
      </c>
      <c r="AU29" s="66">
        <v>15</v>
      </c>
      <c r="AV29" s="76" t="str">
        <f ca="1">IFERROR(IF(TB_COLABORADOR[[#This Row],[Data Exame]]&lt;&gt;"",IF(TB_COLABORADOR[[#This Row],[Exame Concluido]]&lt;&gt;"",IF(TB_COLABORADOR[[#This Row],[Exame Concluido]]="NÃO","EXAME NÃO CONCLUIDO",IF(AT29&lt;=TODAY(),"FAZER EXAME","EXAME EM DIA")),"CONCLUIR EXAME"),"SEM DATA EXAME"),"ERRO VERIFICAR")</f>
        <v>FAZER EXAME</v>
      </c>
      <c r="AW29" s="66"/>
      <c r="AX29" s="66" t="s">
        <v>5758</v>
      </c>
      <c r="AY29" s="83" t="str">
        <f>IFERROR(VLOOKUP(TB_COLABORADOR[[#This Row],[Função]],TB_FUNCAO[[FUNÇÃO]:[USO EPI]],8,0),"")</f>
        <v>NÃO</v>
      </c>
      <c r="AZ29" s="66" t="s">
        <v>5579</v>
      </c>
      <c r="BA29" s="77">
        <v>20</v>
      </c>
      <c r="BB29" s="87"/>
      <c r="BC29" s="66"/>
      <c r="BD29" s="66"/>
      <c r="BE29" s="66"/>
      <c r="BF29" s="66"/>
      <c r="BG29" s="66"/>
      <c r="BH29" s="66"/>
      <c r="BI29" s="66"/>
      <c r="BJ29" s="66"/>
      <c r="BK29" s="66"/>
      <c r="BL29" s="66"/>
      <c r="BM29" s="66"/>
      <c r="BN29" s="66"/>
      <c r="BO29" s="66"/>
      <c r="BP29" s="77"/>
      <c r="BQ29" s="37"/>
    </row>
    <row r="30" spans="1:69" ht="15" customHeight="1" x14ac:dyDescent="0.25">
      <c r="A30" s="58">
        <f t="shared" si="0"/>
        <v>21</v>
      </c>
      <c r="B30" s="59" t="s">
        <v>14</v>
      </c>
      <c r="C30" s="59"/>
      <c r="D30" s="59" t="s">
        <v>5622</v>
      </c>
      <c r="E30" s="60">
        <v>24554</v>
      </c>
      <c r="F30" s="111" t="str">
        <f>TEXT(TB_COLABORADOR[[#This Row],[Data Nascimento]],"DD")</f>
        <v>23</v>
      </c>
      <c r="G30" s="61" t="str">
        <f>UPPER(TEXT(TB_COLABORADOR[[#This Row],[Data Nascimento]],"mmmm"))</f>
        <v>MARÇO</v>
      </c>
      <c r="H30" s="61">
        <f ca="1">IFERROR(IF(TB_COLABORADOR[[#This Row],[Data Nascimento]]&lt;&gt;"",IF(TB_COLABORADOR[[#This Row],[Data Nascimento]]&gt;1,YEAR(TODAY())-YEAR(TB_COLABORADOR[[#This Row],[Data Nascimento]]),""),""),"")</f>
        <v>59</v>
      </c>
      <c r="I30" s="62" t="s">
        <v>5427</v>
      </c>
      <c r="J30" s="63" t="s">
        <v>5649</v>
      </c>
      <c r="K30" s="62" t="s">
        <v>3239</v>
      </c>
      <c r="L30" s="62" t="s">
        <v>5430</v>
      </c>
      <c r="M30" s="64">
        <v>7990358824</v>
      </c>
      <c r="N30" s="65">
        <v>197807550</v>
      </c>
      <c r="O30" s="66">
        <v>82460</v>
      </c>
      <c r="P30" s="66"/>
      <c r="Q30" s="67"/>
      <c r="R30" s="59" t="s">
        <v>5686</v>
      </c>
      <c r="S30" s="59" t="s">
        <v>5721</v>
      </c>
      <c r="T30" s="63" t="s">
        <v>3285</v>
      </c>
      <c r="U30" s="62" t="s">
        <v>3239</v>
      </c>
      <c r="V30" s="68"/>
      <c r="W30" s="69"/>
      <c r="X30" s="70">
        <v>43984459466</v>
      </c>
      <c r="Y30" s="71"/>
      <c r="Z30" s="63" t="s">
        <v>5445</v>
      </c>
      <c r="AA30" s="63" t="s">
        <v>1</v>
      </c>
      <c r="AB30" s="72" t="str">
        <f>IF(TB_COLABORADOR[[#This Row],[Função]]&lt;&gt;"",VLOOKUP(TB_COLABORADOR[[#This Row],[Função]],TB_FUNCAO[[FUNÇÃO]:[SETOR]],3,0),"")</f>
        <v>Costura</v>
      </c>
      <c r="AC30" s="73">
        <v>1314.12</v>
      </c>
      <c r="AD30" s="72" t="str">
        <f>IF(TB_COLABORADOR[[#This Row],[Salário]]&lt;&gt;"",Extenso_Valor(TB_COLABORADOR[[#This Row],[Salário]]),"")</f>
        <v>Um Mil, Trezentos e Quatorze Reais e Doze Centavos</v>
      </c>
      <c r="AE30" s="74" t="str">
        <f>IF(TB_COLABORADOR[[#This Row],[Função]]&lt;&gt;"",VLOOKUP(TB_COLABORADOR[[#This Row],[Função]],TB_FUNCAO[[FUNÇÃO]:[TIPO SALARIO]],6,0),"")</f>
        <v>POR MÊS</v>
      </c>
      <c r="AF30" s="62" t="s">
        <v>5440</v>
      </c>
      <c r="AG30" s="79" t="s">
        <v>5746</v>
      </c>
      <c r="AH30" s="66"/>
      <c r="AI30" s="66"/>
      <c r="AJ30" s="89" t="str">
        <f>IFERROR(IF(TB_COLABORADOR[[#This Row],[Inicio Contrato]]&lt;&gt;"",TB_COLABORADOR[[#This Row],[Inicio Contrato]]+TB_COLABORADOR[[#This Row],[Experiencia]],""),"ERRO VERIFICAR")</f>
        <v/>
      </c>
      <c r="AK30" s="89" t="str">
        <f ca="1">IFERROR(IF(TB_COLABORADOR[[#This Row],[Inicio Contrato]]&lt;&gt;"",TB_COLABORADOR[[#This Row],[Previsão Termino contrato]]-TODAY(),""),"ERRO VERIFICAR")</f>
        <v/>
      </c>
      <c r="AL30" s="74" t="str">
        <f ca="1">IFERROR(IF(TB_COLABORADOR[[#This Row],[Inicio Contrato]]&lt;&gt;"",IF(AND(TB_COLABORADOR[[#This Row],[Previsão Termino contrato]]-TODAY()&gt;0,TB_COLABORADOR[[#This Row],[Previsão Termino contrato]]-TODAY()&lt;7),"A VENCER",IF(TB_COLABORADOR[[#This Row],[Previsão Termino contrato]]&lt;TODAY(),"EXP. EXPIROU","EM EXPERIENCIA")),"SEM PRAZO"),"ERRO VERIFICAR")</f>
        <v>SEM PRAZO</v>
      </c>
      <c r="AM30" s="75" t="str">
        <f ca="1">IFERROR(IF(TB_COLABORADOR[[#This Row],[Data Demissão]]&lt;&gt;"","DISPENSADO",IF(TB_COLABORADOR[[#This Row],[Data Admissão]]&lt;&gt;"","CONTRATADO",IF(TB_COLABORADOR[[#This Row],[Inicio Contrato]]&lt;&gt;"",IF(TODAY()&lt;TB_COLABORADOR[[#This Row],[Previsão Termino contrato]],"CONTRATO EXPERIENCIA",IF(TB_COLABORADOR[[#This Row],[Experiencia]]&gt;=TB_COLABORADOR[[#This Row],[Vence Experiencia]],"VENCEU EXP."&amp;TB_COLABORADOR[[#This Row],[Experiencia]]&amp;" DIAS À "&amp;ABS(TB_COLABORADOR[[#This Row],[Vence Experiencia]])&amp;" DIAS","SEM PAZO")),"SEM PAZO"))),"ERRO VERIFICAR")</f>
        <v>CONTRATADO</v>
      </c>
      <c r="AN30" s="60">
        <v>43851</v>
      </c>
      <c r="AO30" s="66"/>
      <c r="AP30" s="90" t="str">
        <f>IFERROR(IF(TB_COLABORADOR[[#This Row],[Data Demissão]]&lt;&gt;"","DISPENSADO",IF(TB_COLABORADOR[[#This Row],[Afastado]]&lt;&gt;"","AFASTADO",IF(TB_COLABORADOR[[#This Row],[Data Admissão]]&lt;&gt;"",IF(TB_COLABORADOR[[#This Row],[Data Demissão]]&lt;&gt;"","DESATIVO","ATIVO"),IF(TB_COLABORADOR[[#This Row],[Inicio Contrato]]&lt;&gt;"","EM EXPERIÊNCIA","SEM DATA ADMISSIONAL")))),"ERRO VERIFICAR")</f>
        <v>ATIVO</v>
      </c>
      <c r="AQ30" s="60">
        <v>44287</v>
      </c>
      <c r="AR30" s="60" t="s">
        <v>5579</v>
      </c>
      <c r="AS30" s="66">
        <v>365</v>
      </c>
      <c r="AT30" s="82">
        <f>IFERROR(IF(TB_COLABORADOR[[#This Row],[Data Exame]]&lt;&gt;"",TB_COLABORADOR[[#This Row],[Data Exame]]+TB_COLABORADOR[[#This Row],[Dias para Periodico]],"SEM EXAME ADMISSIONAL"),"VERIFICAR DATA")</f>
        <v>44652</v>
      </c>
      <c r="AU30" s="66">
        <v>15</v>
      </c>
      <c r="AV30" s="76" t="str">
        <f ca="1">IFERROR(IF(TB_COLABORADOR[[#This Row],[Data Exame]]&lt;&gt;"",IF(TB_COLABORADOR[[#This Row],[Exame Concluido]]&lt;&gt;"",IF(TB_COLABORADOR[[#This Row],[Exame Concluido]]="NÃO","EXAME NÃO CONCLUIDO",IF(AT30&lt;=TODAY(),"FAZER EXAME","EXAME EM DIA")),"CONCLUIR EXAME"),"SEM DATA EXAME"),"ERRO VERIFICAR")</f>
        <v>FAZER EXAME</v>
      </c>
      <c r="AW30" s="66"/>
      <c r="AX30" s="66" t="s">
        <v>5758</v>
      </c>
      <c r="AY30" s="83" t="str">
        <f>IFERROR(VLOOKUP(TB_COLABORADOR[[#This Row],[Função]],TB_FUNCAO[[FUNÇÃO]:[USO EPI]],8,0),"")</f>
        <v>NÃO</v>
      </c>
      <c r="AZ30" s="66" t="s">
        <v>5579</v>
      </c>
      <c r="BA30" s="77">
        <v>21</v>
      </c>
      <c r="BB30" s="87"/>
      <c r="BC30" s="66"/>
      <c r="BD30" s="66"/>
      <c r="BE30" s="66"/>
      <c r="BF30" s="66"/>
      <c r="BG30" s="66"/>
      <c r="BH30" s="66"/>
      <c r="BI30" s="66"/>
      <c r="BJ30" s="66"/>
      <c r="BK30" s="66"/>
      <c r="BL30" s="66"/>
      <c r="BM30" s="66"/>
      <c r="BN30" s="66"/>
      <c r="BO30" s="66"/>
      <c r="BP30" s="77"/>
      <c r="BQ30" s="37"/>
    </row>
    <row r="31" spans="1:69" ht="15" customHeight="1" x14ac:dyDescent="0.25">
      <c r="A31" s="58">
        <f t="shared" si="0"/>
        <v>22</v>
      </c>
      <c r="B31" s="59" t="s">
        <v>5597</v>
      </c>
      <c r="C31" s="59"/>
      <c r="D31" s="59" t="s">
        <v>5623</v>
      </c>
      <c r="E31" s="60">
        <v>24691</v>
      </c>
      <c r="F31" s="111" t="str">
        <f>TEXT(TB_COLABORADOR[[#This Row],[Data Nascimento]],"DD")</f>
        <v>07</v>
      </c>
      <c r="G31" s="61" t="str">
        <f>UPPER(TEXT(TB_COLABORADOR[[#This Row],[Data Nascimento]],"mmmm"))</f>
        <v>AGOSTO</v>
      </c>
      <c r="H31" s="61">
        <f ca="1">IFERROR(IF(TB_COLABORADOR[[#This Row],[Data Nascimento]]&lt;&gt;"",IF(TB_COLABORADOR[[#This Row],[Data Nascimento]]&gt;1,YEAR(TODAY())-YEAR(TB_COLABORADOR[[#This Row],[Data Nascimento]]),""),""),"")</f>
        <v>59</v>
      </c>
      <c r="I31" s="62" t="s">
        <v>5426</v>
      </c>
      <c r="J31" s="63" t="s">
        <v>5643</v>
      </c>
      <c r="K31" s="62" t="s">
        <v>3239</v>
      </c>
      <c r="L31" s="62" t="s">
        <v>5430</v>
      </c>
      <c r="M31" s="64">
        <v>63502798915</v>
      </c>
      <c r="N31" s="65">
        <v>44903865</v>
      </c>
      <c r="O31" s="66">
        <v>863200</v>
      </c>
      <c r="P31" s="66"/>
      <c r="Q31" s="67"/>
      <c r="R31" s="59" t="s">
        <v>5691</v>
      </c>
      <c r="S31" s="59" t="s">
        <v>5727</v>
      </c>
      <c r="T31" s="63" t="s">
        <v>3410</v>
      </c>
      <c r="U31" s="62" t="s">
        <v>3239</v>
      </c>
      <c r="V31" s="68"/>
      <c r="W31" s="69"/>
      <c r="X31" s="70">
        <v>43991150174</v>
      </c>
      <c r="Y31" s="71"/>
      <c r="Z31" s="63" t="s">
        <v>5445</v>
      </c>
      <c r="AA31" s="63" t="s">
        <v>5550</v>
      </c>
      <c r="AB31" s="72" t="str">
        <f>IF(TB_COLABORADOR[[#This Row],[Função]]&lt;&gt;"",VLOOKUP(TB_COLABORADOR[[#This Row],[Função]],TB_FUNCAO[[FUNÇÃO]:[SETOR]],3,0),"")</f>
        <v>Costura</v>
      </c>
      <c r="AC31" s="73">
        <v>1200</v>
      </c>
      <c r="AD31" s="72" t="str">
        <f>IF(TB_COLABORADOR[[#This Row],[Salário]]&lt;&gt;"",Extenso_Valor(TB_COLABORADOR[[#This Row],[Salário]]),"")</f>
        <v>Um Mil, Duzentos Reais</v>
      </c>
      <c r="AE31" s="74" t="str">
        <f>IF(TB_COLABORADOR[[#This Row],[Função]]&lt;&gt;"",VLOOKUP(TB_COLABORADOR[[#This Row],[Função]],TB_FUNCAO[[FUNÇÃO]:[TIPO SALARIO]],6,0),"")</f>
        <v>POR MÊS</v>
      </c>
      <c r="AF31" s="62" t="s">
        <v>5440</v>
      </c>
      <c r="AG31" s="79" t="s">
        <v>5746</v>
      </c>
      <c r="AH31" s="66"/>
      <c r="AI31" s="66"/>
      <c r="AJ31" s="89" t="str">
        <f>IFERROR(IF(TB_COLABORADOR[[#This Row],[Inicio Contrato]]&lt;&gt;"",TB_COLABORADOR[[#This Row],[Inicio Contrato]]+TB_COLABORADOR[[#This Row],[Experiencia]],""),"ERRO VERIFICAR")</f>
        <v/>
      </c>
      <c r="AK31" s="89" t="str">
        <f ca="1">IFERROR(IF(TB_COLABORADOR[[#This Row],[Inicio Contrato]]&lt;&gt;"",TB_COLABORADOR[[#This Row],[Previsão Termino contrato]]-TODAY(),""),"ERRO VERIFICAR")</f>
        <v/>
      </c>
      <c r="AL31" s="74" t="str">
        <f ca="1">IFERROR(IF(TB_COLABORADOR[[#This Row],[Inicio Contrato]]&lt;&gt;"",IF(AND(TB_COLABORADOR[[#This Row],[Previsão Termino contrato]]-TODAY()&gt;0,TB_COLABORADOR[[#This Row],[Previsão Termino contrato]]-TODAY()&lt;7),"A VENCER",IF(TB_COLABORADOR[[#This Row],[Previsão Termino contrato]]&lt;TODAY(),"EXP. EXPIROU","EM EXPERIENCIA")),"SEM PRAZO"),"ERRO VERIFICAR")</f>
        <v>SEM PRAZO</v>
      </c>
      <c r="AM31" s="75" t="str">
        <f ca="1">IFERROR(IF(TB_COLABORADOR[[#This Row],[Data Demissão]]&lt;&gt;"","DISPENSADO",IF(TB_COLABORADOR[[#This Row],[Data Admissão]]&lt;&gt;"","CONTRATADO",IF(TB_COLABORADOR[[#This Row],[Inicio Contrato]]&lt;&gt;"",IF(TODAY()&lt;TB_COLABORADOR[[#This Row],[Previsão Termino contrato]],"CONTRATO EXPERIENCIA",IF(TB_COLABORADOR[[#This Row],[Experiencia]]&gt;=TB_COLABORADOR[[#This Row],[Vence Experiencia]],"VENCEU EXP."&amp;TB_COLABORADOR[[#This Row],[Experiencia]]&amp;" DIAS À "&amp;ABS(TB_COLABORADOR[[#This Row],[Vence Experiencia]])&amp;" DIAS","SEM PAZO")),"SEM PAZO"))),"ERRO VERIFICAR")</f>
        <v>CONTRATADO</v>
      </c>
      <c r="AN31" s="60">
        <v>44112</v>
      </c>
      <c r="AO31" s="66"/>
      <c r="AP31" s="90" t="str">
        <f>IFERROR(IF(TB_COLABORADOR[[#This Row],[Data Demissão]]&lt;&gt;"","DISPENSADO",IF(TB_COLABORADOR[[#This Row],[Afastado]]&lt;&gt;"","AFASTADO",IF(TB_COLABORADOR[[#This Row],[Data Admissão]]&lt;&gt;"",IF(TB_COLABORADOR[[#This Row],[Data Demissão]]&lt;&gt;"","DESATIVO","ATIVO"),IF(TB_COLABORADOR[[#This Row],[Inicio Contrato]]&lt;&gt;"","EM EXPERIÊNCIA","SEM DATA ADMISSIONAL")))),"ERRO VERIFICAR")</f>
        <v>ATIVO</v>
      </c>
      <c r="AQ31" s="60">
        <v>44287</v>
      </c>
      <c r="AR31" s="60" t="s">
        <v>5579</v>
      </c>
      <c r="AS31" s="66">
        <v>365</v>
      </c>
      <c r="AT31" s="82">
        <f>IFERROR(IF(TB_COLABORADOR[[#This Row],[Data Exame]]&lt;&gt;"",TB_COLABORADOR[[#This Row],[Data Exame]]+TB_COLABORADOR[[#This Row],[Dias para Periodico]],"SEM EXAME ADMISSIONAL"),"VERIFICAR DATA")</f>
        <v>44652</v>
      </c>
      <c r="AU31" s="66">
        <v>15</v>
      </c>
      <c r="AV31" s="76" t="str">
        <f ca="1">IFERROR(IF(TB_COLABORADOR[[#This Row],[Data Exame]]&lt;&gt;"",IF(TB_COLABORADOR[[#This Row],[Exame Concluido]]&lt;&gt;"",IF(TB_COLABORADOR[[#This Row],[Exame Concluido]]="NÃO","EXAME NÃO CONCLUIDO",IF(AT31&lt;=TODAY(),"FAZER EXAME","EXAME EM DIA")),"CONCLUIR EXAME"),"SEM DATA EXAME"),"ERRO VERIFICAR")</f>
        <v>FAZER EXAME</v>
      </c>
      <c r="AW31" s="66"/>
      <c r="AX31" s="66" t="s">
        <v>5758</v>
      </c>
      <c r="AY31" s="83" t="str">
        <f>IFERROR(VLOOKUP(TB_COLABORADOR[[#This Row],[Função]],TB_FUNCAO[[FUNÇÃO]:[USO EPI]],8,0),"")</f>
        <v>NÃO</v>
      </c>
      <c r="AZ31" s="66" t="s">
        <v>5579</v>
      </c>
      <c r="BA31" s="77">
        <v>22</v>
      </c>
      <c r="BB31" s="87"/>
      <c r="BC31" s="66"/>
      <c r="BD31" s="66"/>
      <c r="BE31" s="66"/>
      <c r="BF31" s="66"/>
      <c r="BG31" s="66"/>
      <c r="BH31" s="66"/>
      <c r="BI31" s="66"/>
      <c r="BJ31" s="66"/>
      <c r="BK31" s="66"/>
      <c r="BL31" s="66"/>
      <c r="BM31" s="66"/>
      <c r="BN31" s="66"/>
      <c r="BO31" s="66"/>
      <c r="BP31" s="77"/>
      <c r="BQ31" s="37"/>
    </row>
    <row r="32" spans="1:69" ht="15" customHeight="1" x14ac:dyDescent="0.25">
      <c r="A32" s="58">
        <f t="shared" si="0"/>
        <v>23</v>
      </c>
      <c r="B32" s="59" t="s">
        <v>5598</v>
      </c>
      <c r="C32" s="59"/>
      <c r="D32" s="59" t="s">
        <v>5624</v>
      </c>
      <c r="E32" s="60">
        <v>24226</v>
      </c>
      <c r="F32" s="111" t="str">
        <f>TEXT(TB_COLABORADOR[[#This Row],[Data Nascimento]],"DD")</f>
        <v>29</v>
      </c>
      <c r="G32" s="61" t="str">
        <f>UPPER(TEXT(TB_COLABORADOR[[#This Row],[Data Nascimento]],"mmmm"))</f>
        <v>ABRIL</v>
      </c>
      <c r="H32" s="61">
        <f ca="1">IFERROR(IF(TB_COLABORADOR[[#This Row],[Data Nascimento]]&lt;&gt;"",IF(TB_COLABORADOR[[#This Row],[Data Nascimento]]&gt;1,YEAR(TODAY())-YEAR(TB_COLABORADOR[[#This Row],[Data Nascimento]]),""),""),"")</f>
        <v>60</v>
      </c>
      <c r="I32" s="62" t="s">
        <v>5427</v>
      </c>
      <c r="J32" s="63" t="s">
        <v>5650</v>
      </c>
      <c r="K32" s="62" t="s">
        <v>5651</v>
      </c>
      <c r="L32" s="62" t="s">
        <v>5429</v>
      </c>
      <c r="M32" s="64">
        <v>62377698972</v>
      </c>
      <c r="N32" s="65">
        <v>44603438</v>
      </c>
      <c r="O32" s="66">
        <v>991372</v>
      </c>
      <c r="P32" s="66"/>
      <c r="Q32" s="67"/>
      <c r="R32" s="59" t="s">
        <v>5692</v>
      </c>
      <c r="S32" s="59" t="s">
        <v>5728</v>
      </c>
      <c r="T32" s="63" t="s">
        <v>3285</v>
      </c>
      <c r="U32" s="62" t="s">
        <v>3239</v>
      </c>
      <c r="V32" s="68"/>
      <c r="W32" s="69"/>
      <c r="X32" s="70">
        <v>43984877738</v>
      </c>
      <c r="Y32" s="71"/>
      <c r="Z32" s="63" t="s">
        <v>5445</v>
      </c>
      <c r="AA32" s="63" t="s">
        <v>1</v>
      </c>
      <c r="AB32" s="72" t="str">
        <f>IF(TB_COLABORADOR[[#This Row],[Função]]&lt;&gt;"",VLOOKUP(TB_COLABORADOR[[#This Row],[Função]],TB_FUNCAO[[FUNÇÃO]:[SETOR]],3,0),"")</f>
        <v>Costura</v>
      </c>
      <c r="AC32" s="73">
        <v>1314.12</v>
      </c>
      <c r="AD32" s="72" t="str">
        <f>IF(TB_COLABORADOR[[#This Row],[Salário]]&lt;&gt;"",Extenso_Valor(TB_COLABORADOR[[#This Row],[Salário]]),"")</f>
        <v>Um Mil, Trezentos e Quatorze Reais e Doze Centavos</v>
      </c>
      <c r="AE32" s="74" t="str">
        <f>IF(TB_COLABORADOR[[#This Row],[Função]]&lt;&gt;"",VLOOKUP(TB_COLABORADOR[[#This Row],[Função]],TB_FUNCAO[[FUNÇÃO]:[TIPO SALARIO]],6,0),"")</f>
        <v>POR MÊS</v>
      </c>
      <c r="AF32" s="62" t="s">
        <v>5440</v>
      </c>
      <c r="AG32" s="79" t="s">
        <v>5746</v>
      </c>
      <c r="AH32" s="66"/>
      <c r="AI32" s="66"/>
      <c r="AJ32" s="89" t="str">
        <f>IFERROR(IF(TB_COLABORADOR[[#This Row],[Inicio Contrato]]&lt;&gt;"",TB_COLABORADOR[[#This Row],[Inicio Contrato]]+TB_COLABORADOR[[#This Row],[Experiencia]],""),"ERRO VERIFICAR")</f>
        <v/>
      </c>
      <c r="AK32" s="89" t="str">
        <f ca="1">IFERROR(IF(TB_COLABORADOR[[#This Row],[Inicio Contrato]]&lt;&gt;"",TB_COLABORADOR[[#This Row],[Previsão Termino contrato]]-TODAY(),""),"ERRO VERIFICAR")</f>
        <v/>
      </c>
      <c r="AL32" s="74" t="str">
        <f ca="1">IFERROR(IF(TB_COLABORADOR[[#This Row],[Inicio Contrato]]&lt;&gt;"",IF(AND(TB_COLABORADOR[[#This Row],[Previsão Termino contrato]]-TODAY()&gt;0,TB_COLABORADOR[[#This Row],[Previsão Termino contrato]]-TODAY()&lt;7),"A VENCER",IF(TB_COLABORADOR[[#This Row],[Previsão Termino contrato]]&lt;TODAY(),"EXP. EXPIROU","EM EXPERIENCIA")),"SEM PRAZO"),"ERRO VERIFICAR")</f>
        <v>SEM PRAZO</v>
      </c>
      <c r="AM32" s="75" t="str">
        <f ca="1">IFERROR(IF(TB_COLABORADOR[[#This Row],[Data Demissão]]&lt;&gt;"","DISPENSADO",IF(TB_COLABORADOR[[#This Row],[Data Admissão]]&lt;&gt;"","CONTRATADO",IF(TB_COLABORADOR[[#This Row],[Inicio Contrato]]&lt;&gt;"",IF(TODAY()&lt;TB_COLABORADOR[[#This Row],[Previsão Termino contrato]],"CONTRATO EXPERIENCIA",IF(TB_COLABORADOR[[#This Row],[Experiencia]]&gt;=TB_COLABORADOR[[#This Row],[Vence Experiencia]],"VENCEU EXP."&amp;TB_COLABORADOR[[#This Row],[Experiencia]]&amp;" DIAS À "&amp;ABS(TB_COLABORADOR[[#This Row],[Vence Experiencia]])&amp;" DIAS","SEM PAZO")),"SEM PAZO"))),"ERRO VERIFICAR")</f>
        <v>CONTRATADO</v>
      </c>
      <c r="AN32" s="60">
        <v>43690</v>
      </c>
      <c r="AO32" s="66"/>
      <c r="AP32" s="90" t="str">
        <f>IFERROR(IF(TB_COLABORADOR[[#This Row],[Data Demissão]]&lt;&gt;"","DISPENSADO",IF(TB_COLABORADOR[[#This Row],[Afastado]]&lt;&gt;"","AFASTADO",IF(TB_COLABORADOR[[#This Row],[Data Admissão]]&lt;&gt;"",IF(TB_COLABORADOR[[#This Row],[Data Demissão]]&lt;&gt;"","DESATIVO","ATIVO"),IF(TB_COLABORADOR[[#This Row],[Inicio Contrato]]&lt;&gt;"","EM EXPERIÊNCIA","SEM DATA ADMISSIONAL")))),"ERRO VERIFICAR")</f>
        <v>ATIVO</v>
      </c>
      <c r="AQ32" s="60">
        <v>44287</v>
      </c>
      <c r="AR32" s="60" t="s">
        <v>5579</v>
      </c>
      <c r="AS32" s="66">
        <v>365</v>
      </c>
      <c r="AT32" s="82">
        <f>IFERROR(IF(TB_COLABORADOR[[#This Row],[Data Exame]]&lt;&gt;"",TB_COLABORADOR[[#This Row],[Data Exame]]+TB_COLABORADOR[[#This Row],[Dias para Periodico]],"SEM EXAME ADMISSIONAL"),"VERIFICAR DATA")</f>
        <v>44652</v>
      </c>
      <c r="AU32" s="66">
        <v>15</v>
      </c>
      <c r="AV32" s="76" t="str">
        <f ca="1">IFERROR(IF(TB_COLABORADOR[[#This Row],[Data Exame]]&lt;&gt;"",IF(TB_COLABORADOR[[#This Row],[Exame Concluido]]&lt;&gt;"",IF(TB_COLABORADOR[[#This Row],[Exame Concluido]]="NÃO","EXAME NÃO CONCLUIDO",IF(AT32&lt;=TODAY(),"FAZER EXAME","EXAME EM DIA")),"CONCLUIR EXAME"),"SEM DATA EXAME"),"ERRO VERIFICAR")</f>
        <v>FAZER EXAME</v>
      </c>
      <c r="AW32" s="66"/>
      <c r="AX32" s="66" t="s">
        <v>5758</v>
      </c>
      <c r="AY32" s="83" t="str">
        <f>IFERROR(VLOOKUP(TB_COLABORADOR[[#This Row],[Função]],TB_FUNCAO[[FUNÇÃO]:[USO EPI]],8,0),"")</f>
        <v>NÃO</v>
      </c>
      <c r="AZ32" s="66" t="s">
        <v>5579</v>
      </c>
      <c r="BA32" s="77">
        <v>23</v>
      </c>
      <c r="BB32" s="87"/>
      <c r="BC32" s="66"/>
      <c r="BD32" s="66"/>
      <c r="BE32" s="66"/>
      <c r="BF32" s="66"/>
      <c r="BG32" s="66"/>
      <c r="BH32" s="66"/>
      <c r="BI32" s="66"/>
      <c r="BJ32" s="66"/>
      <c r="BK32" s="66"/>
      <c r="BL32" s="66"/>
      <c r="BM32" s="66"/>
      <c r="BN32" s="66"/>
      <c r="BO32" s="66"/>
      <c r="BP32" s="77"/>
      <c r="BQ32" s="37"/>
    </row>
    <row r="33" spans="1:69" ht="15" customHeight="1" x14ac:dyDescent="0.25">
      <c r="A33" s="58">
        <f t="shared" si="0"/>
        <v>24</v>
      </c>
      <c r="B33" s="59" t="s">
        <v>5599</v>
      </c>
      <c r="C33" s="59"/>
      <c r="D33" s="59" t="s">
        <v>5625</v>
      </c>
      <c r="E33" s="60">
        <v>33971</v>
      </c>
      <c r="F33" s="111" t="str">
        <f>TEXT(TB_COLABORADOR[[#This Row],[Data Nascimento]],"DD")</f>
        <v>02</v>
      </c>
      <c r="G33" s="61" t="str">
        <f>UPPER(TEXT(TB_COLABORADOR[[#This Row],[Data Nascimento]],"mmmm"))</f>
        <v>JANEIRO</v>
      </c>
      <c r="H33" s="61">
        <f ca="1">IFERROR(IF(TB_COLABORADOR[[#This Row],[Data Nascimento]]&lt;&gt;"",IF(TB_COLABORADOR[[#This Row],[Data Nascimento]]&gt;1,YEAR(TODAY())-YEAR(TB_COLABORADOR[[#This Row],[Data Nascimento]]),""),""),"")</f>
        <v>33</v>
      </c>
      <c r="I33" s="62" t="s">
        <v>5427</v>
      </c>
      <c r="J33" s="63" t="s">
        <v>5544</v>
      </c>
      <c r="K33" s="62" t="s">
        <v>3239</v>
      </c>
      <c r="L33" s="62" t="s">
        <v>5430</v>
      </c>
      <c r="M33" s="64">
        <v>8676341974</v>
      </c>
      <c r="N33" s="65">
        <v>127734291</v>
      </c>
      <c r="O33" s="66">
        <v>2218899</v>
      </c>
      <c r="P33" s="66"/>
      <c r="Q33" s="67"/>
      <c r="R33" s="59" t="s">
        <v>5693</v>
      </c>
      <c r="S33" s="59" t="s">
        <v>5729</v>
      </c>
      <c r="T33" s="63" t="s">
        <v>3285</v>
      </c>
      <c r="U33" s="62" t="s">
        <v>3239</v>
      </c>
      <c r="V33" s="68"/>
      <c r="W33" s="69"/>
      <c r="X33" s="70">
        <v>43996782945</v>
      </c>
      <c r="Y33" s="71"/>
      <c r="Z33" s="63" t="s">
        <v>5445</v>
      </c>
      <c r="AA33" s="63" t="s">
        <v>1</v>
      </c>
      <c r="AB33" s="72" t="str">
        <f>IF(TB_COLABORADOR[[#This Row],[Função]]&lt;&gt;"",VLOOKUP(TB_COLABORADOR[[#This Row],[Função]],TB_FUNCAO[[FUNÇÃO]:[SETOR]],3,0),"")</f>
        <v>Costura</v>
      </c>
      <c r="AC33" s="73">
        <v>1371.94</v>
      </c>
      <c r="AD33" s="72" t="str">
        <f>IF(TB_COLABORADOR[[#This Row],[Salário]]&lt;&gt;"",Extenso_Valor(TB_COLABORADOR[[#This Row],[Salário]]),"")</f>
        <v>Um Mil, Trezentos e Setenta e Um Reais e Noventa e Quatro Centavos</v>
      </c>
      <c r="AE33" s="74" t="str">
        <f>IF(TB_COLABORADOR[[#This Row],[Função]]&lt;&gt;"",VLOOKUP(TB_COLABORADOR[[#This Row],[Função]],TB_FUNCAO[[FUNÇÃO]:[TIPO SALARIO]],6,0),"")</f>
        <v>POR MÊS</v>
      </c>
      <c r="AF33" s="62" t="s">
        <v>5440</v>
      </c>
      <c r="AG33" s="79" t="s">
        <v>5747</v>
      </c>
      <c r="AH33" s="66"/>
      <c r="AI33" s="66"/>
      <c r="AJ33" s="89" t="str">
        <f>IFERROR(IF(TB_COLABORADOR[[#This Row],[Inicio Contrato]]&lt;&gt;"",TB_COLABORADOR[[#This Row],[Inicio Contrato]]+TB_COLABORADOR[[#This Row],[Experiencia]],""),"ERRO VERIFICAR")</f>
        <v/>
      </c>
      <c r="AK33" s="89" t="str">
        <f ca="1">IFERROR(IF(TB_COLABORADOR[[#This Row],[Inicio Contrato]]&lt;&gt;"",TB_COLABORADOR[[#This Row],[Previsão Termino contrato]]-TODAY(),""),"ERRO VERIFICAR")</f>
        <v/>
      </c>
      <c r="AL33" s="74" t="str">
        <f ca="1">IFERROR(IF(TB_COLABORADOR[[#This Row],[Inicio Contrato]]&lt;&gt;"",IF(AND(TB_COLABORADOR[[#This Row],[Previsão Termino contrato]]-TODAY()&gt;0,TB_COLABORADOR[[#This Row],[Previsão Termino contrato]]-TODAY()&lt;7),"A VENCER",IF(TB_COLABORADOR[[#This Row],[Previsão Termino contrato]]&lt;TODAY(),"EXP. EXPIROU","EM EXPERIENCIA")),"SEM PRAZO"),"ERRO VERIFICAR")</f>
        <v>SEM PRAZO</v>
      </c>
      <c r="AM33" s="75" t="str">
        <f ca="1">IFERROR(IF(TB_COLABORADOR[[#This Row],[Data Demissão]]&lt;&gt;"","DISPENSADO",IF(TB_COLABORADOR[[#This Row],[Data Admissão]]&lt;&gt;"","CONTRATADO",IF(TB_COLABORADOR[[#This Row],[Inicio Contrato]]&lt;&gt;"",IF(TODAY()&lt;TB_COLABORADOR[[#This Row],[Previsão Termino contrato]],"CONTRATO EXPERIENCIA",IF(TB_COLABORADOR[[#This Row],[Experiencia]]&gt;=TB_COLABORADOR[[#This Row],[Vence Experiencia]],"VENCEU EXP."&amp;TB_COLABORADOR[[#This Row],[Experiencia]]&amp;" DIAS À "&amp;ABS(TB_COLABORADOR[[#This Row],[Vence Experiencia]])&amp;" DIAS","SEM PAZO")),"SEM PAZO"))),"ERRO VERIFICAR")</f>
        <v>CONTRATADO</v>
      </c>
      <c r="AN33" s="60">
        <v>44129</v>
      </c>
      <c r="AO33" s="66"/>
      <c r="AP33" s="90" t="str">
        <f>IFERROR(IF(TB_COLABORADOR[[#This Row],[Data Demissão]]&lt;&gt;"","DISPENSADO",IF(TB_COLABORADOR[[#This Row],[Afastado]]&lt;&gt;"","AFASTADO",IF(TB_COLABORADOR[[#This Row],[Data Admissão]]&lt;&gt;"",IF(TB_COLABORADOR[[#This Row],[Data Demissão]]&lt;&gt;"","DESATIVO","ATIVO"),IF(TB_COLABORADOR[[#This Row],[Inicio Contrato]]&lt;&gt;"","EM EXPERIÊNCIA","SEM DATA ADMISSIONAL")))),"ERRO VERIFICAR")</f>
        <v>ATIVO</v>
      </c>
      <c r="AQ33" s="60">
        <v>44287</v>
      </c>
      <c r="AR33" s="60" t="s">
        <v>5579</v>
      </c>
      <c r="AS33" s="66">
        <v>365</v>
      </c>
      <c r="AT33" s="82">
        <f>IFERROR(IF(TB_COLABORADOR[[#This Row],[Data Exame]]&lt;&gt;"",TB_COLABORADOR[[#This Row],[Data Exame]]+TB_COLABORADOR[[#This Row],[Dias para Periodico]],"SEM EXAME ADMISSIONAL"),"VERIFICAR DATA")</f>
        <v>44652</v>
      </c>
      <c r="AU33" s="66">
        <v>15</v>
      </c>
      <c r="AV33" s="76" t="str">
        <f ca="1">IFERROR(IF(TB_COLABORADOR[[#This Row],[Data Exame]]&lt;&gt;"",IF(TB_COLABORADOR[[#This Row],[Exame Concluido]]&lt;&gt;"",IF(TB_COLABORADOR[[#This Row],[Exame Concluido]]="NÃO","EXAME NÃO CONCLUIDO",IF(AT33&lt;=TODAY(),"FAZER EXAME","EXAME EM DIA")),"CONCLUIR EXAME"),"SEM DATA EXAME"),"ERRO VERIFICAR")</f>
        <v>FAZER EXAME</v>
      </c>
      <c r="AW33" s="66"/>
      <c r="AX33" s="66" t="s">
        <v>5758</v>
      </c>
      <c r="AY33" s="83" t="str">
        <f>IFERROR(VLOOKUP(TB_COLABORADOR[[#This Row],[Função]],TB_FUNCAO[[FUNÇÃO]:[USO EPI]],8,0),"")</f>
        <v>NÃO</v>
      </c>
      <c r="AZ33" s="66" t="s">
        <v>5579</v>
      </c>
      <c r="BA33" s="77">
        <v>24</v>
      </c>
      <c r="BB33" s="87"/>
      <c r="BC33" s="66"/>
      <c r="BD33" s="66"/>
      <c r="BE33" s="66"/>
      <c r="BF33" s="66"/>
      <c r="BG33" s="66"/>
      <c r="BH33" s="66"/>
      <c r="BI33" s="66"/>
      <c r="BJ33" s="66"/>
      <c r="BK33" s="66"/>
      <c r="BL33" s="66"/>
      <c r="BM33" s="66"/>
      <c r="BN33" s="66"/>
      <c r="BO33" s="66"/>
      <c r="BP33" s="77"/>
      <c r="BQ33" s="37"/>
    </row>
    <row r="34" spans="1:69" ht="15" customHeight="1" x14ac:dyDescent="0.25">
      <c r="A34" s="58">
        <f t="shared" si="0"/>
        <v>25</v>
      </c>
      <c r="B34" s="59" t="s">
        <v>5600</v>
      </c>
      <c r="C34" s="59"/>
      <c r="D34" s="59" t="s">
        <v>15</v>
      </c>
      <c r="E34" s="60">
        <v>34671</v>
      </c>
      <c r="F34" s="111" t="str">
        <f>TEXT(TB_COLABORADOR[[#This Row],[Data Nascimento]],"DD")</f>
        <v>03</v>
      </c>
      <c r="G34" s="61" t="str">
        <f>UPPER(TEXT(TB_COLABORADOR[[#This Row],[Data Nascimento]],"mmmm"))</f>
        <v>DEZEMBRO</v>
      </c>
      <c r="H34" s="61">
        <f ca="1">IFERROR(IF(TB_COLABORADOR[[#This Row],[Data Nascimento]]&lt;&gt;"",IF(TB_COLABORADOR[[#This Row],[Data Nascimento]]&gt;1,YEAR(TODAY())-YEAR(TB_COLABORADOR[[#This Row],[Data Nascimento]]),""),""),"")</f>
        <v>32</v>
      </c>
      <c r="I34" s="62" t="s">
        <v>5427</v>
      </c>
      <c r="J34" s="63" t="s">
        <v>5643</v>
      </c>
      <c r="K34" s="62" t="s">
        <v>3239</v>
      </c>
      <c r="L34" s="62" t="s">
        <v>5429</v>
      </c>
      <c r="M34" s="64">
        <v>8009434906</v>
      </c>
      <c r="N34" s="65">
        <v>102060440</v>
      </c>
      <c r="O34" s="66">
        <v>7290402</v>
      </c>
      <c r="P34" s="66"/>
      <c r="Q34" s="67"/>
      <c r="R34" s="59" t="s">
        <v>5694</v>
      </c>
      <c r="S34" s="59" t="s">
        <v>5730</v>
      </c>
      <c r="T34" s="63" t="s">
        <v>3285</v>
      </c>
      <c r="U34" s="62" t="s">
        <v>3239</v>
      </c>
      <c r="V34" s="68"/>
      <c r="W34" s="69"/>
      <c r="X34" s="70">
        <v>43996659189</v>
      </c>
      <c r="Y34" s="71"/>
      <c r="Z34" s="63" t="s">
        <v>5445</v>
      </c>
      <c r="AA34" s="63" t="s">
        <v>1</v>
      </c>
      <c r="AB34" s="72" t="str">
        <f>IF(TB_COLABORADOR[[#This Row],[Função]]&lt;&gt;"",VLOOKUP(TB_COLABORADOR[[#This Row],[Função]],TB_FUNCAO[[FUNÇÃO]:[SETOR]],3,0),"")</f>
        <v>Costura</v>
      </c>
      <c r="AC34" s="73">
        <v>1264.31</v>
      </c>
      <c r="AD34" s="72" t="str">
        <f>IF(TB_COLABORADOR[[#This Row],[Salário]]&lt;&gt;"",Extenso_Valor(TB_COLABORADOR[[#This Row],[Salário]]),"")</f>
        <v>Um Mil, Duzentos e Sessenta e Quatro Reais e Trinta e Um Centavos</v>
      </c>
      <c r="AE34" s="74" t="str">
        <f>IF(TB_COLABORADOR[[#This Row],[Função]]&lt;&gt;"",VLOOKUP(TB_COLABORADOR[[#This Row],[Função]],TB_FUNCAO[[FUNÇÃO]:[TIPO SALARIO]],6,0),"")</f>
        <v>POR MÊS</v>
      </c>
      <c r="AF34" s="62" t="s">
        <v>5440</v>
      </c>
      <c r="AG34" s="79" t="s">
        <v>5746</v>
      </c>
      <c r="AH34" s="66"/>
      <c r="AI34" s="66"/>
      <c r="AJ34" s="89" t="str">
        <f>IFERROR(IF(TB_COLABORADOR[[#This Row],[Inicio Contrato]]&lt;&gt;"",TB_COLABORADOR[[#This Row],[Inicio Contrato]]+TB_COLABORADOR[[#This Row],[Experiencia]],""),"ERRO VERIFICAR")</f>
        <v/>
      </c>
      <c r="AK34" s="89" t="str">
        <f ca="1">IFERROR(IF(TB_COLABORADOR[[#This Row],[Inicio Contrato]]&lt;&gt;"",TB_COLABORADOR[[#This Row],[Previsão Termino contrato]]-TODAY(),""),"ERRO VERIFICAR")</f>
        <v/>
      </c>
      <c r="AL34" s="74" t="str">
        <f ca="1">IFERROR(IF(TB_COLABORADOR[[#This Row],[Inicio Contrato]]&lt;&gt;"",IF(AND(TB_COLABORADOR[[#This Row],[Previsão Termino contrato]]-TODAY()&gt;0,TB_COLABORADOR[[#This Row],[Previsão Termino contrato]]-TODAY()&lt;7),"A VENCER",IF(TB_COLABORADOR[[#This Row],[Previsão Termino contrato]]&lt;TODAY(),"EXP. EXPIROU","EM EXPERIENCIA")),"SEM PRAZO"),"ERRO VERIFICAR")</f>
        <v>SEM PRAZO</v>
      </c>
      <c r="AM34" s="75" t="str">
        <f ca="1">IFERROR(IF(TB_COLABORADOR[[#This Row],[Data Demissão]]&lt;&gt;"","DISPENSADO",IF(TB_COLABORADOR[[#This Row],[Data Admissão]]&lt;&gt;"","CONTRATADO",IF(TB_COLABORADOR[[#This Row],[Inicio Contrato]]&lt;&gt;"",IF(TODAY()&lt;TB_COLABORADOR[[#This Row],[Previsão Termino contrato]],"CONTRATO EXPERIENCIA",IF(TB_COLABORADOR[[#This Row],[Experiencia]]&gt;=TB_COLABORADOR[[#This Row],[Vence Experiencia]],"VENCEU EXP."&amp;TB_COLABORADOR[[#This Row],[Experiencia]]&amp;" DIAS À "&amp;ABS(TB_COLABORADOR[[#This Row],[Vence Experiencia]])&amp;" DIAS","SEM PAZO")),"SEM PAZO"))),"ERRO VERIFICAR")</f>
        <v>CONTRATADO</v>
      </c>
      <c r="AN34" s="60">
        <v>42936</v>
      </c>
      <c r="AO34" s="66"/>
      <c r="AP34" s="90" t="str">
        <f>IFERROR(IF(TB_COLABORADOR[[#This Row],[Data Demissão]]&lt;&gt;"","DISPENSADO",IF(TB_COLABORADOR[[#This Row],[Afastado]]&lt;&gt;"","AFASTADO",IF(TB_COLABORADOR[[#This Row],[Data Admissão]]&lt;&gt;"",IF(TB_COLABORADOR[[#This Row],[Data Demissão]]&lt;&gt;"","DESATIVO","ATIVO"),IF(TB_COLABORADOR[[#This Row],[Inicio Contrato]]&lt;&gt;"","EM EXPERIÊNCIA","SEM DATA ADMISSIONAL")))),"ERRO VERIFICAR")</f>
        <v>ATIVO</v>
      </c>
      <c r="AQ34" s="60">
        <v>44287</v>
      </c>
      <c r="AR34" s="60" t="s">
        <v>5579</v>
      </c>
      <c r="AS34" s="66">
        <v>365</v>
      </c>
      <c r="AT34" s="82">
        <f>IFERROR(IF(TB_COLABORADOR[[#This Row],[Data Exame]]&lt;&gt;"",TB_COLABORADOR[[#This Row],[Data Exame]]+TB_COLABORADOR[[#This Row],[Dias para Periodico]],"SEM EXAME ADMISSIONAL"),"VERIFICAR DATA")</f>
        <v>44652</v>
      </c>
      <c r="AU34" s="66">
        <v>15</v>
      </c>
      <c r="AV34" s="76" t="str">
        <f ca="1">IFERROR(IF(TB_COLABORADOR[[#This Row],[Data Exame]]&lt;&gt;"",IF(TB_COLABORADOR[[#This Row],[Exame Concluido]]&lt;&gt;"",IF(TB_COLABORADOR[[#This Row],[Exame Concluido]]="NÃO","EXAME NÃO CONCLUIDO",IF(AT34&lt;=TODAY(),"FAZER EXAME","EXAME EM DIA")),"CONCLUIR EXAME"),"SEM DATA EXAME"),"ERRO VERIFICAR")</f>
        <v>FAZER EXAME</v>
      </c>
      <c r="AW34" s="66"/>
      <c r="AX34" s="66" t="s">
        <v>5758</v>
      </c>
      <c r="AY34" s="83" t="str">
        <f>IFERROR(VLOOKUP(TB_COLABORADOR[[#This Row],[Função]],TB_FUNCAO[[FUNÇÃO]:[USO EPI]],8,0),"")</f>
        <v>NÃO</v>
      </c>
      <c r="AZ34" s="66" t="s">
        <v>5579</v>
      </c>
      <c r="BA34" s="77">
        <v>25</v>
      </c>
      <c r="BB34" s="87"/>
      <c r="BC34" s="66"/>
      <c r="BD34" s="66"/>
      <c r="BE34" s="66"/>
      <c r="BF34" s="66"/>
      <c r="BG34" s="66"/>
      <c r="BH34" s="66"/>
      <c r="BI34" s="66"/>
      <c r="BJ34" s="66"/>
      <c r="BK34" s="66"/>
      <c r="BL34" s="66"/>
      <c r="BM34" s="66"/>
      <c r="BN34" s="66"/>
      <c r="BO34" s="66"/>
      <c r="BP34" s="77"/>
      <c r="BQ34" s="37"/>
    </row>
    <row r="35" spans="1:69" ht="15" customHeight="1" x14ac:dyDescent="0.25">
      <c r="A35" s="58">
        <f t="shared" si="0"/>
        <v>26</v>
      </c>
      <c r="B35" s="59" t="s">
        <v>5601</v>
      </c>
      <c r="C35" s="59"/>
      <c r="D35" s="59" t="s">
        <v>5626</v>
      </c>
      <c r="E35" s="60">
        <v>33491</v>
      </c>
      <c r="F35" s="111" t="str">
        <f>TEXT(TB_COLABORADOR[[#This Row],[Data Nascimento]],"DD")</f>
        <v>10</v>
      </c>
      <c r="G35" s="61" t="str">
        <f>UPPER(TEXT(TB_COLABORADOR[[#This Row],[Data Nascimento]],"mmmm"))</f>
        <v>SETEMBRO</v>
      </c>
      <c r="H35" s="61">
        <f ca="1">IFERROR(IF(TB_COLABORADOR[[#This Row],[Data Nascimento]]&lt;&gt;"",IF(TB_COLABORADOR[[#This Row],[Data Nascimento]]&gt;1,YEAR(TODAY())-YEAR(TB_COLABORADOR[[#This Row],[Data Nascimento]]),""),""),"")</f>
        <v>35</v>
      </c>
      <c r="I35" s="62" t="s">
        <v>5427</v>
      </c>
      <c r="J35" s="63" t="s">
        <v>5544</v>
      </c>
      <c r="K35" s="62" t="s">
        <v>3239</v>
      </c>
      <c r="L35" s="62" t="s">
        <v>5430</v>
      </c>
      <c r="M35" s="64">
        <v>10293858900</v>
      </c>
      <c r="N35" s="65">
        <v>106271445</v>
      </c>
      <c r="O35" s="66">
        <v>3591847</v>
      </c>
      <c r="P35" s="66"/>
      <c r="Q35" s="67"/>
      <c r="R35" s="59" t="s">
        <v>5695</v>
      </c>
      <c r="S35" s="59" t="s">
        <v>5731</v>
      </c>
      <c r="T35" s="63" t="s">
        <v>3285</v>
      </c>
      <c r="U35" s="62" t="s">
        <v>3239</v>
      </c>
      <c r="V35" s="68"/>
      <c r="W35" s="69">
        <v>4332547243</v>
      </c>
      <c r="X35" s="70"/>
      <c r="Y35" s="71"/>
      <c r="Z35" s="63" t="s">
        <v>5446</v>
      </c>
      <c r="AA35" s="63" t="s">
        <v>5752</v>
      </c>
      <c r="AB35" s="72" t="str">
        <f>IF(TB_COLABORADOR[[#This Row],[Função]]&lt;&gt;"",VLOOKUP(TB_COLABORADOR[[#This Row],[Função]],TB_FUNCAO[[FUNÇÃO]:[SETOR]],3,0),"")</f>
        <v>Costura</v>
      </c>
      <c r="AC35" s="73">
        <v>1208.8399999999999</v>
      </c>
      <c r="AD35" s="72" t="str">
        <f>IF(TB_COLABORADOR[[#This Row],[Salário]]&lt;&gt;"",Extenso_Valor(TB_COLABORADOR[[#This Row],[Salário]]),"")</f>
        <v>Um Mil, Duzentos e Oito Reais e Oitenta e Quatro Centavos</v>
      </c>
      <c r="AE35" s="74" t="str">
        <f>IF(TB_COLABORADOR[[#This Row],[Função]]&lt;&gt;"",VLOOKUP(TB_COLABORADOR[[#This Row],[Função]],TB_FUNCAO[[FUNÇÃO]:[TIPO SALARIO]],6,0),"")</f>
        <v>POR MÊS</v>
      </c>
      <c r="AF35" s="62" t="s">
        <v>5440</v>
      </c>
      <c r="AG35" s="79" t="s">
        <v>5747</v>
      </c>
      <c r="AH35" s="66"/>
      <c r="AI35" s="66"/>
      <c r="AJ35" s="89" t="str">
        <f>IFERROR(IF(TB_COLABORADOR[[#This Row],[Inicio Contrato]]&lt;&gt;"",TB_COLABORADOR[[#This Row],[Inicio Contrato]]+TB_COLABORADOR[[#This Row],[Experiencia]],""),"ERRO VERIFICAR")</f>
        <v/>
      </c>
      <c r="AK35" s="89" t="str">
        <f ca="1">IFERROR(IF(TB_COLABORADOR[[#This Row],[Inicio Contrato]]&lt;&gt;"",TB_COLABORADOR[[#This Row],[Previsão Termino contrato]]-TODAY(),""),"ERRO VERIFICAR")</f>
        <v/>
      </c>
      <c r="AL35" s="74" t="str">
        <f ca="1">IFERROR(IF(TB_COLABORADOR[[#This Row],[Inicio Contrato]]&lt;&gt;"",IF(AND(TB_COLABORADOR[[#This Row],[Previsão Termino contrato]]-TODAY()&gt;0,TB_COLABORADOR[[#This Row],[Previsão Termino contrato]]-TODAY()&lt;7),"A VENCER",IF(TB_COLABORADOR[[#This Row],[Previsão Termino contrato]]&lt;TODAY(),"EXP. EXPIROU","EM EXPERIENCIA")),"SEM PRAZO"),"ERRO VERIFICAR")</f>
        <v>SEM PRAZO</v>
      </c>
      <c r="AM35" s="75" t="str">
        <f ca="1">IFERROR(IF(TB_COLABORADOR[[#This Row],[Data Demissão]]&lt;&gt;"","DISPENSADO",IF(TB_COLABORADOR[[#This Row],[Data Admissão]]&lt;&gt;"","CONTRATADO",IF(TB_COLABORADOR[[#This Row],[Inicio Contrato]]&lt;&gt;"",IF(TODAY()&lt;TB_COLABORADOR[[#This Row],[Previsão Termino contrato]],"CONTRATO EXPERIENCIA",IF(TB_COLABORADOR[[#This Row],[Experiencia]]&gt;=TB_COLABORADOR[[#This Row],[Vence Experiencia]],"VENCEU EXP."&amp;TB_COLABORADOR[[#This Row],[Experiencia]]&amp;" DIAS À "&amp;ABS(TB_COLABORADOR[[#This Row],[Vence Experiencia]])&amp;" DIAS","SEM PAZO")),"SEM PAZO"))),"ERRO VERIFICAR")</f>
        <v>CONTRATADO</v>
      </c>
      <c r="AN35" s="60">
        <v>44173</v>
      </c>
      <c r="AO35" s="66"/>
      <c r="AP35" s="90" t="str">
        <f>IFERROR(IF(TB_COLABORADOR[[#This Row],[Data Demissão]]&lt;&gt;"","DISPENSADO",IF(TB_COLABORADOR[[#This Row],[Afastado]]&lt;&gt;"","AFASTADO",IF(TB_COLABORADOR[[#This Row],[Data Admissão]]&lt;&gt;"",IF(TB_COLABORADOR[[#This Row],[Data Demissão]]&lt;&gt;"","DESATIVO","ATIVO"),IF(TB_COLABORADOR[[#This Row],[Inicio Contrato]]&lt;&gt;"","EM EXPERIÊNCIA","SEM DATA ADMISSIONAL")))),"ERRO VERIFICAR")</f>
        <v>ATIVO</v>
      </c>
      <c r="AQ35" s="60">
        <v>44287</v>
      </c>
      <c r="AR35" s="60" t="s">
        <v>5579</v>
      </c>
      <c r="AS35" s="66">
        <v>365</v>
      </c>
      <c r="AT35" s="82">
        <f>IFERROR(IF(TB_COLABORADOR[[#This Row],[Data Exame]]&lt;&gt;"",TB_COLABORADOR[[#This Row],[Data Exame]]+TB_COLABORADOR[[#This Row],[Dias para Periodico]],"SEM EXAME ADMISSIONAL"),"VERIFICAR DATA")</f>
        <v>44652</v>
      </c>
      <c r="AU35" s="66">
        <v>15</v>
      </c>
      <c r="AV35" s="76" t="str">
        <f ca="1">IFERROR(IF(TB_COLABORADOR[[#This Row],[Data Exame]]&lt;&gt;"",IF(TB_COLABORADOR[[#This Row],[Exame Concluido]]&lt;&gt;"",IF(TB_COLABORADOR[[#This Row],[Exame Concluido]]="NÃO","EXAME NÃO CONCLUIDO",IF(AT35&lt;=TODAY(),"FAZER EXAME","EXAME EM DIA")),"CONCLUIR EXAME"),"SEM DATA EXAME"),"ERRO VERIFICAR")</f>
        <v>FAZER EXAME</v>
      </c>
      <c r="AW35" s="66"/>
      <c r="AX35" s="66" t="s">
        <v>5758</v>
      </c>
      <c r="AY35" s="83" t="str">
        <f>IFERROR(VLOOKUP(TB_COLABORADOR[[#This Row],[Função]],TB_FUNCAO[[FUNÇÃO]:[USO EPI]],8,0),"")</f>
        <v>NÃO</v>
      </c>
      <c r="AZ35" s="66" t="s">
        <v>5579</v>
      </c>
      <c r="BA35" s="77">
        <v>26</v>
      </c>
      <c r="BB35" s="87"/>
      <c r="BC35" s="66"/>
      <c r="BD35" s="66"/>
      <c r="BE35" s="66"/>
      <c r="BF35" s="66"/>
      <c r="BG35" s="66"/>
      <c r="BH35" s="66"/>
      <c r="BI35" s="66"/>
      <c r="BJ35" s="66"/>
      <c r="BK35" s="66"/>
      <c r="BL35" s="66"/>
      <c r="BM35" s="66"/>
      <c r="BN35" s="66"/>
      <c r="BO35" s="66"/>
      <c r="BP35" s="77"/>
      <c r="BQ35" s="37"/>
    </row>
    <row r="36" spans="1:69" ht="15" customHeight="1" x14ac:dyDescent="0.25">
      <c r="A36" s="58">
        <f t="shared" si="0"/>
        <v>27</v>
      </c>
      <c r="B36" s="59" t="s">
        <v>5602</v>
      </c>
      <c r="C36" s="59"/>
      <c r="D36" s="59" t="s">
        <v>5627</v>
      </c>
      <c r="E36" s="60">
        <v>24080</v>
      </c>
      <c r="F36" s="111" t="str">
        <f>TEXT(TB_COLABORADOR[[#This Row],[Data Nascimento]],"DD")</f>
        <v>04</v>
      </c>
      <c r="G36" s="61" t="str">
        <f>UPPER(TEXT(TB_COLABORADOR[[#This Row],[Data Nascimento]],"mmmm"))</f>
        <v>DEZEMBRO</v>
      </c>
      <c r="H36" s="61">
        <f ca="1">IFERROR(IF(TB_COLABORADOR[[#This Row],[Data Nascimento]]&lt;&gt;"",IF(TB_COLABORADOR[[#This Row],[Data Nascimento]]&gt;1,YEAR(TODAY())-YEAR(TB_COLABORADOR[[#This Row],[Data Nascimento]]),""),""),"")</f>
        <v>61</v>
      </c>
      <c r="I36" s="62" t="s">
        <v>5427</v>
      </c>
      <c r="J36" s="63" t="s">
        <v>5664</v>
      </c>
      <c r="K36" s="62" t="s">
        <v>3239</v>
      </c>
      <c r="L36" s="62" t="s">
        <v>5429</v>
      </c>
      <c r="M36" s="64">
        <v>58577114953</v>
      </c>
      <c r="N36" s="65">
        <v>42188433</v>
      </c>
      <c r="O36" s="66">
        <v>6937628</v>
      </c>
      <c r="P36" s="66"/>
      <c r="Q36" s="67"/>
      <c r="R36" s="59" t="s">
        <v>5696</v>
      </c>
      <c r="S36" s="59" t="s">
        <v>5732</v>
      </c>
      <c r="T36" s="63" t="s">
        <v>3285</v>
      </c>
      <c r="U36" s="62" t="s">
        <v>3239</v>
      </c>
      <c r="V36" s="68"/>
      <c r="W36" s="69"/>
      <c r="X36" s="70">
        <v>43984040481</v>
      </c>
      <c r="Y36" s="71"/>
      <c r="Z36" s="63" t="s">
        <v>5445</v>
      </c>
      <c r="AA36" s="63" t="s">
        <v>5752</v>
      </c>
      <c r="AB36" s="72" t="str">
        <f>IF(TB_COLABORADOR[[#This Row],[Função]]&lt;&gt;"",VLOOKUP(TB_COLABORADOR[[#This Row],[Função]],TB_FUNCAO[[FUNÇÃO]:[SETOR]],3,0),"")</f>
        <v>Costura</v>
      </c>
      <c r="AC36" s="73">
        <v>1264.31</v>
      </c>
      <c r="AD36" s="72" t="str">
        <f>IF(TB_COLABORADOR[[#This Row],[Salário]]&lt;&gt;"",Extenso_Valor(TB_COLABORADOR[[#This Row],[Salário]]),"")</f>
        <v>Um Mil, Duzentos e Sessenta e Quatro Reais e Trinta e Um Centavos</v>
      </c>
      <c r="AE36" s="74" t="str">
        <f>IF(TB_COLABORADOR[[#This Row],[Função]]&lt;&gt;"",VLOOKUP(TB_COLABORADOR[[#This Row],[Função]],TB_FUNCAO[[FUNÇÃO]:[TIPO SALARIO]],6,0),"")</f>
        <v>POR MÊS</v>
      </c>
      <c r="AF36" s="62" t="s">
        <v>5440</v>
      </c>
      <c r="AG36" s="79" t="s">
        <v>5746</v>
      </c>
      <c r="AH36" s="66"/>
      <c r="AI36" s="66"/>
      <c r="AJ36" s="89" t="str">
        <f>IFERROR(IF(TB_COLABORADOR[[#This Row],[Inicio Contrato]]&lt;&gt;"",TB_COLABORADOR[[#This Row],[Inicio Contrato]]+TB_COLABORADOR[[#This Row],[Experiencia]],""),"ERRO VERIFICAR")</f>
        <v/>
      </c>
      <c r="AK36" s="89" t="str">
        <f ca="1">IFERROR(IF(TB_COLABORADOR[[#This Row],[Inicio Contrato]]&lt;&gt;"",TB_COLABORADOR[[#This Row],[Previsão Termino contrato]]-TODAY(),""),"ERRO VERIFICAR")</f>
        <v/>
      </c>
      <c r="AL36" s="74" t="str">
        <f ca="1">IFERROR(IF(TB_COLABORADOR[[#This Row],[Inicio Contrato]]&lt;&gt;"",IF(AND(TB_COLABORADOR[[#This Row],[Previsão Termino contrato]]-TODAY()&gt;0,TB_COLABORADOR[[#This Row],[Previsão Termino contrato]]-TODAY()&lt;7),"A VENCER",IF(TB_COLABORADOR[[#This Row],[Previsão Termino contrato]]&lt;TODAY(),"EXP. EXPIROU","EM EXPERIENCIA")),"SEM PRAZO"),"ERRO VERIFICAR")</f>
        <v>SEM PRAZO</v>
      </c>
      <c r="AM36" s="75" t="str">
        <f ca="1">IFERROR(IF(TB_COLABORADOR[[#This Row],[Data Demissão]]&lt;&gt;"","DISPENSADO",IF(TB_COLABORADOR[[#This Row],[Data Admissão]]&lt;&gt;"","CONTRATADO",IF(TB_COLABORADOR[[#This Row],[Inicio Contrato]]&lt;&gt;"",IF(TODAY()&lt;TB_COLABORADOR[[#This Row],[Previsão Termino contrato]],"CONTRATO EXPERIENCIA",IF(TB_COLABORADOR[[#This Row],[Experiencia]]&gt;=TB_COLABORADOR[[#This Row],[Vence Experiencia]],"VENCEU EXP."&amp;TB_COLABORADOR[[#This Row],[Experiencia]]&amp;" DIAS À "&amp;ABS(TB_COLABORADOR[[#This Row],[Vence Experiencia]])&amp;" DIAS","SEM PAZO")),"SEM PAZO"))),"ERRO VERIFICAR")</f>
        <v>CONTRATADO</v>
      </c>
      <c r="AN36" s="60">
        <v>42866</v>
      </c>
      <c r="AO36" s="66"/>
      <c r="AP36" s="90" t="str">
        <f>IFERROR(IF(TB_COLABORADOR[[#This Row],[Data Demissão]]&lt;&gt;"","DISPENSADO",IF(TB_COLABORADOR[[#This Row],[Afastado]]&lt;&gt;"","AFASTADO",IF(TB_COLABORADOR[[#This Row],[Data Admissão]]&lt;&gt;"",IF(TB_COLABORADOR[[#This Row],[Data Demissão]]&lt;&gt;"","DESATIVO","ATIVO"),IF(TB_COLABORADOR[[#This Row],[Inicio Contrato]]&lt;&gt;"","EM EXPERIÊNCIA","SEM DATA ADMISSIONAL")))),"ERRO VERIFICAR")</f>
        <v>ATIVO</v>
      </c>
      <c r="AQ36" s="60">
        <v>44287</v>
      </c>
      <c r="AR36" s="60" t="s">
        <v>5579</v>
      </c>
      <c r="AS36" s="66">
        <v>365</v>
      </c>
      <c r="AT36" s="82">
        <f>IFERROR(IF(TB_COLABORADOR[[#This Row],[Data Exame]]&lt;&gt;"",TB_COLABORADOR[[#This Row],[Data Exame]]+TB_COLABORADOR[[#This Row],[Dias para Periodico]],"SEM EXAME ADMISSIONAL"),"VERIFICAR DATA")</f>
        <v>44652</v>
      </c>
      <c r="AU36" s="66">
        <v>15</v>
      </c>
      <c r="AV36" s="76" t="str">
        <f ca="1">IFERROR(IF(TB_COLABORADOR[[#This Row],[Data Exame]]&lt;&gt;"",IF(TB_COLABORADOR[[#This Row],[Exame Concluido]]&lt;&gt;"",IF(TB_COLABORADOR[[#This Row],[Exame Concluido]]="NÃO","EXAME NÃO CONCLUIDO",IF(AT36&lt;=TODAY(),"FAZER EXAME","EXAME EM DIA")),"CONCLUIR EXAME"),"SEM DATA EXAME"),"ERRO VERIFICAR")</f>
        <v>FAZER EXAME</v>
      </c>
      <c r="AW36" s="66"/>
      <c r="AX36" s="66" t="s">
        <v>5758</v>
      </c>
      <c r="AY36" s="83" t="str">
        <f>IFERROR(VLOOKUP(TB_COLABORADOR[[#This Row],[Função]],TB_FUNCAO[[FUNÇÃO]:[USO EPI]],8,0),"")</f>
        <v>NÃO</v>
      </c>
      <c r="AZ36" s="66" t="s">
        <v>5579</v>
      </c>
      <c r="BA36" s="77">
        <v>27</v>
      </c>
      <c r="BB36" s="87"/>
      <c r="BC36" s="66"/>
      <c r="BD36" s="66"/>
      <c r="BE36" s="66"/>
      <c r="BF36" s="66"/>
      <c r="BG36" s="66"/>
      <c r="BH36" s="66"/>
      <c r="BI36" s="66"/>
      <c r="BJ36" s="66"/>
      <c r="BK36" s="66"/>
      <c r="BL36" s="66"/>
      <c r="BM36" s="66"/>
      <c r="BN36" s="66"/>
      <c r="BO36" s="66"/>
      <c r="BP36" s="77"/>
      <c r="BQ36" s="37"/>
    </row>
    <row r="37" spans="1:69" ht="15" customHeight="1" x14ac:dyDescent="0.25">
      <c r="A37" s="58">
        <f t="shared" si="0"/>
        <v>28</v>
      </c>
      <c r="B37" s="59" t="s">
        <v>16</v>
      </c>
      <c r="C37" s="59"/>
      <c r="D37" s="59" t="s">
        <v>5627</v>
      </c>
      <c r="E37" s="60">
        <v>23720</v>
      </c>
      <c r="F37" s="111" t="str">
        <f>TEXT(TB_COLABORADOR[[#This Row],[Data Nascimento]],"DD")</f>
        <v>09</v>
      </c>
      <c r="G37" s="61" t="str">
        <f>UPPER(TEXT(TB_COLABORADOR[[#This Row],[Data Nascimento]],"mmmm"))</f>
        <v>DEZEMBRO</v>
      </c>
      <c r="H37" s="61">
        <f ca="1">IFERROR(IF(TB_COLABORADOR[[#This Row],[Data Nascimento]]&lt;&gt;"",IF(TB_COLABORADOR[[#This Row],[Data Nascimento]]&gt;1,YEAR(TODAY())-YEAR(TB_COLABORADOR[[#This Row],[Data Nascimento]]),""),""),"")</f>
        <v>62</v>
      </c>
      <c r="I37" s="62" t="s">
        <v>5427</v>
      </c>
      <c r="J37" s="63" t="s">
        <v>5664</v>
      </c>
      <c r="K37" s="62" t="s">
        <v>3239</v>
      </c>
      <c r="L37" s="62" t="s">
        <v>5430</v>
      </c>
      <c r="M37" s="64">
        <v>58577122972</v>
      </c>
      <c r="N37" s="65">
        <v>42147761</v>
      </c>
      <c r="O37" s="66">
        <v>19966</v>
      </c>
      <c r="P37" s="66"/>
      <c r="Q37" s="67"/>
      <c r="R37" s="59" t="s">
        <v>5697</v>
      </c>
      <c r="S37" s="59" t="s">
        <v>5733</v>
      </c>
      <c r="T37" s="63" t="s">
        <v>3285</v>
      </c>
      <c r="U37" s="62" t="s">
        <v>3239</v>
      </c>
      <c r="V37" s="68"/>
      <c r="W37" s="69"/>
      <c r="X37" s="70">
        <v>43998346177</v>
      </c>
      <c r="Y37" s="71"/>
      <c r="Z37" s="63" t="s">
        <v>5445</v>
      </c>
      <c r="AA37" s="63" t="s">
        <v>4</v>
      </c>
      <c r="AB37" s="72" t="str">
        <f>IF(TB_COLABORADOR[[#This Row],[Função]]&lt;&gt;"",VLOOKUP(TB_COLABORADOR[[#This Row],[Função]],TB_FUNCAO[[FUNÇÃO]:[SETOR]],3,0),"")</f>
        <v>Acabamento</v>
      </c>
      <c r="AC37" s="73">
        <v>1078.6600000000001</v>
      </c>
      <c r="AD37" s="72" t="str">
        <f>IF(TB_COLABORADOR[[#This Row],[Salário]]&lt;&gt;"",Extenso_Valor(TB_COLABORADOR[[#This Row],[Salário]]),"")</f>
        <v>Um Mil e Setenta e Oito Reais e Sessenta e Seis Centavos</v>
      </c>
      <c r="AE37" s="74" t="str">
        <f>IF(TB_COLABORADOR[[#This Row],[Função]]&lt;&gt;"",VLOOKUP(TB_COLABORADOR[[#This Row],[Função]],TB_FUNCAO[[FUNÇÃO]:[TIPO SALARIO]],6,0),"")</f>
        <v>POR MÊS</v>
      </c>
      <c r="AF37" s="62" t="s">
        <v>5440</v>
      </c>
      <c r="AG37" s="79" t="s">
        <v>5746</v>
      </c>
      <c r="AH37" s="66"/>
      <c r="AI37" s="66"/>
      <c r="AJ37" s="89" t="str">
        <f>IFERROR(IF(TB_COLABORADOR[[#This Row],[Inicio Contrato]]&lt;&gt;"",TB_COLABORADOR[[#This Row],[Inicio Contrato]]+TB_COLABORADOR[[#This Row],[Experiencia]],""),"ERRO VERIFICAR")</f>
        <v/>
      </c>
      <c r="AK37" s="89" t="str">
        <f ca="1">IFERROR(IF(TB_COLABORADOR[[#This Row],[Inicio Contrato]]&lt;&gt;"",TB_COLABORADOR[[#This Row],[Previsão Termino contrato]]-TODAY(),""),"ERRO VERIFICAR")</f>
        <v/>
      </c>
      <c r="AL37" s="74" t="str">
        <f ca="1">IFERROR(IF(TB_COLABORADOR[[#This Row],[Inicio Contrato]]&lt;&gt;"",IF(AND(TB_COLABORADOR[[#This Row],[Previsão Termino contrato]]-TODAY()&gt;0,TB_COLABORADOR[[#This Row],[Previsão Termino contrato]]-TODAY()&lt;7),"A VENCER",IF(TB_COLABORADOR[[#This Row],[Previsão Termino contrato]]&lt;TODAY(),"EXP. EXPIROU","EM EXPERIENCIA")),"SEM PRAZO"),"ERRO VERIFICAR")</f>
        <v>SEM PRAZO</v>
      </c>
      <c r="AM37" s="75" t="str">
        <f ca="1">IFERROR(IF(TB_COLABORADOR[[#This Row],[Data Demissão]]&lt;&gt;"","DISPENSADO",IF(TB_COLABORADOR[[#This Row],[Data Admissão]]&lt;&gt;"","CONTRATADO",IF(TB_COLABORADOR[[#This Row],[Inicio Contrato]]&lt;&gt;"",IF(TODAY()&lt;TB_COLABORADOR[[#This Row],[Previsão Termino contrato]],"CONTRATO EXPERIENCIA",IF(TB_COLABORADOR[[#This Row],[Experiencia]]&gt;=TB_COLABORADOR[[#This Row],[Vence Experiencia]],"VENCEU EXP."&amp;TB_COLABORADOR[[#This Row],[Experiencia]]&amp;" DIAS À "&amp;ABS(TB_COLABORADOR[[#This Row],[Vence Experiencia]])&amp;" DIAS","SEM PAZO")),"SEM PAZO"))),"ERRO VERIFICAR")</f>
        <v>CONTRATADO</v>
      </c>
      <c r="AN37" s="60">
        <v>43448</v>
      </c>
      <c r="AO37" s="66"/>
      <c r="AP37" s="90" t="str">
        <f>IFERROR(IF(TB_COLABORADOR[[#This Row],[Data Demissão]]&lt;&gt;"","DISPENSADO",IF(TB_COLABORADOR[[#This Row],[Afastado]]&lt;&gt;"","AFASTADO",IF(TB_COLABORADOR[[#This Row],[Data Admissão]]&lt;&gt;"",IF(TB_COLABORADOR[[#This Row],[Data Demissão]]&lt;&gt;"","DESATIVO","ATIVO"),IF(TB_COLABORADOR[[#This Row],[Inicio Contrato]]&lt;&gt;"","EM EXPERIÊNCIA","SEM DATA ADMISSIONAL")))),"ERRO VERIFICAR")</f>
        <v>ATIVO</v>
      </c>
      <c r="AQ37" s="60">
        <v>44287</v>
      </c>
      <c r="AR37" s="60" t="s">
        <v>5579</v>
      </c>
      <c r="AS37" s="66">
        <v>365</v>
      </c>
      <c r="AT37" s="82">
        <f>IFERROR(IF(TB_COLABORADOR[[#This Row],[Data Exame]]&lt;&gt;"",TB_COLABORADOR[[#This Row],[Data Exame]]+TB_COLABORADOR[[#This Row],[Dias para Periodico]],"SEM EXAME ADMISSIONAL"),"VERIFICAR DATA")</f>
        <v>44652</v>
      </c>
      <c r="AU37" s="66">
        <v>15</v>
      </c>
      <c r="AV37" s="76" t="str">
        <f ca="1">IFERROR(IF(TB_COLABORADOR[[#This Row],[Data Exame]]&lt;&gt;"",IF(TB_COLABORADOR[[#This Row],[Exame Concluido]]&lt;&gt;"",IF(TB_COLABORADOR[[#This Row],[Exame Concluido]]="NÃO","EXAME NÃO CONCLUIDO",IF(AT37&lt;=TODAY(),"FAZER EXAME","EXAME EM DIA")),"CONCLUIR EXAME"),"SEM DATA EXAME"),"ERRO VERIFICAR")</f>
        <v>FAZER EXAME</v>
      </c>
      <c r="AW37" s="66"/>
      <c r="AX37" s="66" t="s">
        <v>5758</v>
      </c>
      <c r="AY37" s="83" t="str">
        <f>IFERROR(VLOOKUP(TB_COLABORADOR[[#This Row],[Função]],TB_FUNCAO[[FUNÇÃO]:[USO EPI]],8,0),"")</f>
        <v>NÃO</v>
      </c>
      <c r="AZ37" s="66" t="s">
        <v>5579</v>
      </c>
      <c r="BA37" s="77">
        <v>28</v>
      </c>
      <c r="BB37" s="87"/>
      <c r="BC37" s="66"/>
      <c r="BD37" s="66"/>
      <c r="BE37" s="66"/>
      <c r="BF37" s="66"/>
      <c r="BG37" s="66"/>
      <c r="BH37" s="66"/>
      <c r="BI37" s="66"/>
      <c r="BJ37" s="66"/>
      <c r="BK37" s="66"/>
      <c r="BL37" s="66"/>
      <c r="BM37" s="66"/>
      <c r="BN37" s="66"/>
      <c r="BO37" s="66"/>
      <c r="BP37" s="77"/>
      <c r="BQ37" s="37"/>
    </row>
    <row r="38" spans="1:69" ht="15" customHeight="1" x14ac:dyDescent="0.25">
      <c r="A38" s="58">
        <f t="shared" si="0"/>
        <v>29</v>
      </c>
      <c r="B38" s="59" t="s">
        <v>5603</v>
      </c>
      <c r="C38" s="59"/>
      <c r="D38" s="59" t="s">
        <v>5628</v>
      </c>
      <c r="E38" s="60">
        <v>25009</v>
      </c>
      <c r="F38" s="111" t="str">
        <f>TEXT(TB_COLABORADOR[[#This Row],[Data Nascimento]],"DD")</f>
        <v>20</v>
      </c>
      <c r="G38" s="61" t="str">
        <f>UPPER(TEXT(TB_COLABORADOR[[#This Row],[Data Nascimento]],"mmmm"))</f>
        <v>JUNHO</v>
      </c>
      <c r="H38" s="61">
        <f ca="1">IFERROR(IF(TB_COLABORADOR[[#This Row],[Data Nascimento]]&lt;&gt;"",IF(TB_COLABORADOR[[#This Row],[Data Nascimento]]&gt;1,YEAR(TODAY())-YEAR(TB_COLABORADOR[[#This Row],[Data Nascimento]]),""),""),"")</f>
        <v>58</v>
      </c>
      <c r="I38" s="62" t="s">
        <v>5427</v>
      </c>
      <c r="J38" s="63" t="s">
        <v>5652</v>
      </c>
      <c r="K38" s="62" t="s">
        <v>3239</v>
      </c>
      <c r="L38" s="62" t="s">
        <v>5431</v>
      </c>
      <c r="M38" s="64">
        <v>4580412974</v>
      </c>
      <c r="N38" s="65">
        <v>94145767</v>
      </c>
      <c r="O38" s="66">
        <v>3328630</v>
      </c>
      <c r="P38" s="66"/>
      <c r="Q38" s="67"/>
      <c r="R38" s="59" t="s">
        <v>5695</v>
      </c>
      <c r="S38" s="59" t="s">
        <v>5731</v>
      </c>
      <c r="T38" s="63" t="s">
        <v>3285</v>
      </c>
      <c r="U38" s="62" t="s">
        <v>3239</v>
      </c>
      <c r="V38" s="68"/>
      <c r="W38" s="69"/>
      <c r="X38" s="70">
        <v>43999214466</v>
      </c>
      <c r="Y38" s="71"/>
      <c r="Z38" s="63" t="s">
        <v>5445</v>
      </c>
      <c r="AA38" s="63" t="s">
        <v>5548</v>
      </c>
      <c r="AB38" s="72" t="str">
        <f>IF(TB_COLABORADOR[[#This Row],[Função]]&lt;&gt;"",VLOOKUP(TB_COLABORADOR[[#This Row],[Função]],TB_FUNCAO[[FUNÇÃO]:[SETOR]],3,0),"")</f>
        <v>Acabamento</v>
      </c>
      <c r="AC38" s="73">
        <v>1264.31</v>
      </c>
      <c r="AD38" s="72" t="str">
        <f>IF(TB_COLABORADOR[[#This Row],[Salário]]&lt;&gt;"",Extenso_Valor(TB_COLABORADOR[[#This Row],[Salário]]),"")</f>
        <v>Um Mil, Duzentos e Sessenta e Quatro Reais e Trinta e Um Centavos</v>
      </c>
      <c r="AE38" s="74" t="str">
        <f>IF(TB_COLABORADOR[[#This Row],[Função]]&lt;&gt;"",VLOOKUP(TB_COLABORADOR[[#This Row],[Função]],TB_FUNCAO[[FUNÇÃO]:[TIPO SALARIO]],6,0),"")</f>
        <v>POR MÊS</v>
      </c>
      <c r="AF38" s="62" t="s">
        <v>5440</v>
      </c>
      <c r="AG38" s="79" t="s">
        <v>5746</v>
      </c>
      <c r="AH38" s="66"/>
      <c r="AI38" s="66"/>
      <c r="AJ38" s="89" t="str">
        <f>IFERROR(IF(TB_COLABORADOR[[#This Row],[Inicio Contrato]]&lt;&gt;"",TB_COLABORADOR[[#This Row],[Inicio Contrato]]+TB_COLABORADOR[[#This Row],[Experiencia]],""),"ERRO VERIFICAR")</f>
        <v/>
      </c>
      <c r="AK38" s="89" t="str">
        <f ca="1">IFERROR(IF(TB_COLABORADOR[[#This Row],[Inicio Contrato]]&lt;&gt;"",TB_COLABORADOR[[#This Row],[Previsão Termino contrato]]-TODAY(),""),"ERRO VERIFICAR")</f>
        <v/>
      </c>
      <c r="AL38" s="74" t="str">
        <f ca="1">IFERROR(IF(TB_COLABORADOR[[#This Row],[Inicio Contrato]]&lt;&gt;"",IF(AND(TB_COLABORADOR[[#This Row],[Previsão Termino contrato]]-TODAY()&gt;0,TB_COLABORADOR[[#This Row],[Previsão Termino contrato]]-TODAY()&lt;7),"A VENCER",IF(TB_COLABORADOR[[#This Row],[Previsão Termino contrato]]&lt;TODAY(),"EXP. EXPIROU","EM EXPERIENCIA")),"SEM PRAZO"),"ERRO VERIFICAR")</f>
        <v>SEM PRAZO</v>
      </c>
      <c r="AM38" s="75" t="str">
        <f ca="1">IFERROR(IF(TB_COLABORADOR[[#This Row],[Data Demissão]]&lt;&gt;"","DISPENSADO",IF(TB_COLABORADOR[[#This Row],[Data Admissão]]&lt;&gt;"","CONTRATADO",IF(TB_COLABORADOR[[#This Row],[Inicio Contrato]]&lt;&gt;"",IF(TODAY()&lt;TB_COLABORADOR[[#This Row],[Previsão Termino contrato]],"CONTRATO EXPERIENCIA",IF(TB_COLABORADOR[[#This Row],[Experiencia]]&gt;=TB_COLABORADOR[[#This Row],[Vence Experiencia]],"VENCEU EXP."&amp;TB_COLABORADOR[[#This Row],[Experiencia]]&amp;" DIAS À "&amp;ABS(TB_COLABORADOR[[#This Row],[Vence Experiencia]])&amp;" DIAS","SEM PAZO")),"SEM PAZO"))),"ERRO VERIFICAR")</f>
        <v>CONTRATADO</v>
      </c>
      <c r="AN38" s="60">
        <v>42552</v>
      </c>
      <c r="AO38" s="66"/>
      <c r="AP38" s="90" t="str">
        <f>IFERROR(IF(TB_COLABORADOR[[#This Row],[Data Demissão]]&lt;&gt;"","DISPENSADO",IF(TB_COLABORADOR[[#This Row],[Afastado]]&lt;&gt;"","AFASTADO",IF(TB_COLABORADOR[[#This Row],[Data Admissão]]&lt;&gt;"",IF(TB_COLABORADOR[[#This Row],[Data Demissão]]&lt;&gt;"","DESATIVO","ATIVO"),IF(TB_COLABORADOR[[#This Row],[Inicio Contrato]]&lt;&gt;"","EM EXPERIÊNCIA","SEM DATA ADMISSIONAL")))),"ERRO VERIFICAR")</f>
        <v>ATIVO</v>
      </c>
      <c r="AQ38" s="60">
        <v>44287</v>
      </c>
      <c r="AR38" s="60" t="s">
        <v>5579</v>
      </c>
      <c r="AS38" s="66">
        <v>365</v>
      </c>
      <c r="AT38" s="82">
        <f>IFERROR(IF(TB_COLABORADOR[[#This Row],[Data Exame]]&lt;&gt;"",TB_COLABORADOR[[#This Row],[Data Exame]]+TB_COLABORADOR[[#This Row],[Dias para Periodico]],"SEM EXAME ADMISSIONAL"),"VERIFICAR DATA")</f>
        <v>44652</v>
      </c>
      <c r="AU38" s="66">
        <v>15</v>
      </c>
      <c r="AV38" s="76" t="str">
        <f ca="1">IFERROR(IF(TB_COLABORADOR[[#This Row],[Data Exame]]&lt;&gt;"",IF(TB_COLABORADOR[[#This Row],[Exame Concluido]]&lt;&gt;"",IF(TB_COLABORADOR[[#This Row],[Exame Concluido]]="NÃO","EXAME NÃO CONCLUIDO",IF(AT38&lt;=TODAY(),"FAZER EXAME","EXAME EM DIA")),"CONCLUIR EXAME"),"SEM DATA EXAME"),"ERRO VERIFICAR")</f>
        <v>FAZER EXAME</v>
      </c>
      <c r="AW38" s="66"/>
      <c r="AX38" s="66" t="s">
        <v>5758</v>
      </c>
      <c r="AY38" s="83" t="str">
        <f>IFERROR(VLOOKUP(TB_COLABORADOR[[#This Row],[Função]],TB_FUNCAO[[FUNÇÃO]:[USO EPI]],8,0),"")</f>
        <v>NÃO</v>
      </c>
      <c r="AZ38" s="66" t="s">
        <v>5579</v>
      </c>
      <c r="BA38" s="77">
        <v>29</v>
      </c>
      <c r="BB38" s="87"/>
      <c r="BC38" s="66"/>
      <c r="BD38" s="66"/>
      <c r="BE38" s="66"/>
      <c r="BF38" s="66"/>
      <c r="BG38" s="66"/>
      <c r="BH38" s="66"/>
      <c r="BI38" s="66"/>
      <c r="BJ38" s="66"/>
      <c r="BK38" s="66"/>
      <c r="BL38" s="66"/>
      <c r="BM38" s="66"/>
      <c r="BN38" s="66"/>
      <c r="BO38" s="66"/>
      <c r="BP38" s="77"/>
      <c r="BQ38" s="37"/>
    </row>
    <row r="39" spans="1:69" ht="15" customHeight="1" x14ac:dyDescent="0.25">
      <c r="A39" s="58">
        <f t="shared" si="0"/>
        <v>30</v>
      </c>
      <c r="B39" s="59" t="s">
        <v>5604</v>
      </c>
      <c r="C39" s="59"/>
      <c r="D39" s="59" t="s">
        <v>5629</v>
      </c>
      <c r="E39" s="60">
        <v>24441</v>
      </c>
      <c r="F39" s="111" t="str">
        <f>TEXT(TB_COLABORADOR[[#This Row],[Data Nascimento]],"DD")</f>
        <v>30</v>
      </c>
      <c r="G39" s="61" t="str">
        <f>UPPER(TEXT(TB_COLABORADOR[[#This Row],[Data Nascimento]],"mmmm"))</f>
        <v>NOVEMBRO</v>
      </c>
      <c r="H39" s="61">
        <f ca="1">IFERROR(IF(TB_COLABORADOR[[#This Row],[Data Nascimento]]&lt;&gt;"",IF(TB_COLABORADOR[[#This Row],[Data Nascimento]]&gt;1,YEAR(TODAY())-YEAR(TB_COLABORADOR[[#This Row],[Data Nascimento]]),""),""),"")</f>
        <v>60</v>
      </c>
      <c r="I39" s="62" t="s">
        <v>5427</v>
      </c>
      <c r="J39" s="63" t="s">
        <v>5653</v>
      </c>
      <c r="K39" s="62" t="s">
        <v>3239</v>
      </c>
      <c r="L39" s="62" t="s">
        <v>5429</v>
      </c>
      <c r="M39" s="64">
        <v>1849499985</v>
      </c>
      <c r="N39" s="65">
        <v>66739058</v>
      </c>
      <c r="O39" s="66">
        <v>23383</v>
      </c>
      <c r="P39" s="66"/>
      <c r="Q39" s="67"/>
      <c r="R39" s="59" t="s">
        <v>5698</v>
      </c>
      <c r="S39" s="59" t="s">
        <v>5711</v>
      </c>
      <c r="T39" s="63" t="s">
        <v>3285</v>
      </c>
      <c r="U39" s="62" t="s">
        <v>3239</v>
      </c>
      <c r="V39" s="68"/>
      <c r="W39" s="69"/>
      <c r="X39" s="70">
        <v>43984638610</v>
      </c>
      <c r="Y39" s="71"/>
      <c r="Z39" s="63" t="s">
        <v>5445</v>
      </c>
      <c r="AA39" s="63" t="s">
        <v>1</v>
      </c>
      <c r="AB39" s="72" t="str">
        <f>IF(TB_COLABORADOR[[#This Row],[Função]]&lt;&gt;"",VLOOKUP(TB_COLABORADOR[[#This Row],[Função]],TB_FUNCAO[[FUNÇÃO]:[SETOR]],3,0),"")</f>
        <v>Costura</v>
      </c>
      <c r="AC39" s="73">
        <v>1264.31</v>
      </c>
      <c r="AD39" s="72" t="str">
        <f>IF(TB_COLABORADOR[[#This Row],[Salário]]&lt;&gt;"",Extenso_Valor(TB_COLABORADOR[[#This Row],[Salário]]),"")</f>
        <v>Um Mil, Duzentos e Sessenta e Quatro Reais e Trinta e Um Centavos</v>
      </c>
      <c r="AE39" s="74" t="str">
        <f>IF(TB_COLABORADOR[[#This Row],[Função]]&lt;&gt;"",VLOOKUP(TB_COLABORADOR[[#This Row],[Função]],TB_FUNCAO[[FUNÇÃO]:[TIPO SALARIO]],6,0),"")</f>
        <v>POR MÊS</v>
      </c>
      <c r="AF39" s="62" t="s">
        <v>5440</v>
      </c>
      <c r="AG39" s="79" t="s">
        <v>5746</v>
      </c>
      <c r="AH39" s="66"/>
      <c r="AI39" s="66"/>
      <c r="AJ39" s="89" t="str">
        <f>IFERROR(IF(TB_COLABORADOR[[#This Row],[Inicio Contrato]]&lt;&gt;"",TB_COLABORADOR[[#This Row],[Inicio Contrato]]+TB_COLABORADOR[[#This Row],[Experiencia]],""),"ERRO VERIFICAR")</f>
        <v/>
      </c>
      <c r="AK39" s="89" t="str">
        <f ca="1">IFERROR(IF(TB_COLABORADOR[[#This Row],[Inicio Contrato]]&lt;&gt;"",TB_COLABORADOR[[#This Row],[Previsão Termino contrato]]-TODAY(),""),"ERRO VERIFICAR")</f>
        <v/>
      </c>
      <c r="AL39" s="74" t="str">
        <f ca="1">IFERROR(IF(TB_COLABORADOR[[#This Row],[Inicio Contrato]]&lt;&gt;"",IF(AND(TB_COLABORADOR[[#This Row],[Previsão Termino contrato]]-TODAY()&gt;0,TB_COLABORADOR[[#This Row],[Previsão Termino contrato]]-TODAY()&lt;7),"A VENCER",IF(TB_COLABORADOR[[#This Row],[Previsão Termino contrato]]&lt;TODAY(),"EXP. EXPIROU","EM EXPERIENCIA")),"SEM PRAZO"),"ERRO VERIFICAR")</f>
        <v>SEM PRAZO</v>
      </c>
      <c r="AM39" s="75" t="str">
        <f ca="1">IFERROR(IF(TB_COLABORADOR[[#This Row],[Data Demissão]]&lt;&gt;"","DISPENSADO",IF(TB_COLABORADOR[[#This Row],[Data Admissão]]&lt;&gt;"","CONTRATADO",IF(TB_COLABORADOR[[#This Row],[Inicio Contrato]]&lt;&gt;"",IF(TODAY()&lt;TB_COLABORADOR[[#This Row],[Previsão Termino contrato]],"CONTRATO EXPERIENCIA",IF(TB_COLABORADOR[[#This Row],[Experiencia]]&gt;=TB_COLABORADOR[[#This Row],[Vence Experiencia]],"VENCEU EXP."&amp;TB_COLABORADOR[[#This Row],[Experiencia]]&amp;" DIAS À "&amp;ABS(TB_COLABORADOR[[#This Row],[Vence Experiencia]])&amp;" DIAS","SEM PAZO")),"SEM PAZO"))),"ERRO VERIFICAR")</f>
        <v>CONTRATADO</v>
      </c>
      <c r="AN39" s="60">
        <v>41737</v>
      </c>
      <c r="AO39" s="66"/>
      <c r="AP39" s="90" t="str">
        <f>IFERROR(IF(TB_COLABORADOR[[#This Row],[Data Demissão]]&lt;&gt;"","DISPENSADO",IF(TB_COLABORADOR[[#This Row],[Afastado]]&lt;&gt;"","AFASTADO",IF(TB_COLABORADOR[[#This Row],[Data Admissão]]&lt;&gt;"",IF(TB_COLABORADOR[[#This Row],[Data Demissão]]&lt;&gt;"","DESATIVO","ATIVO"),IF(TB_COLABORADOR[[#This Row],[Inicio Contrato]]&lt;&gt;"","EM EXPERIÊNCIA","SEM DATA ADMISSIONAL")))),"ERRO VERIFICAR")</f>
        <v>ATIVO</v>
      </c>
      <c r="AQ39" s="60">
        <v>44287</v>
      </c>
      <c r="AR39" s="60" t="s">
        <v>5579</v>
      </c>
      <c r="AS39" s="66">
        <v>365</v>
      </c>
      <c r="AT39" s="82">
        <f>IFERROR(IF(TB_COLABORADOR[[#This Row],[Data Exame]]&lt;&gt;"",TB_COLABORADOR[[#This Row],[Data Exame]]+TB_COLABORADOR[[#This Row],[Dias para Periodico]],"SEM EXAME ADMISSIONAL"),"VERIFICAR DATA")</f>
        <v>44652</v>
      </c>
      <c r="AU39" s="66">
        <v>15</v>
      </c>
      <c r="AV39" s="76" t="str">
        <f ca="1">IFERROR(IF(TB_COLABORADOR[[#This Row],[Data Exame]]&lt;&gt;"",IF(TB_COLABORADOR[[#This Row],[Exame Concluido]]&lt;&gt;"",IF(TB_COLABORADOR[[#This Row],[Exame Concluido]]="NÃO","EXAME NÃO CONCLUIDO",IF(AT39&lt;=TODAY(),"FAZER EXAME","EXAME EM DIA")),"CONCLUIR EXAME"),"SEM DATA EXAME"),"ERRO VERIFICAR")</f>
        <v>FAZER EXAME</v>
      </c>
      <c r="AW39" s="66"/>
      <c r="AX39" s="66" t="s">
        <v>5758</v>
      </c>
      <c r="AY39" s="83" t="str">
        <f>IFERROR(VLOOKUP(TB_COLABORADOR[[#This Row],[Função]],TB_FUNCAO[[FUNÇÃO]:[USO EPI]],8,0),"")</f>
        <v>NÃO</v>
      </c>
      <c r="AZ39" s="66" t="s">
        <v>5579</v>
      </c>
      <c r="BA39" s="77">
        <v>30</v>
      </c>
      <c r="BB39" s="87"/>
      <c r="BC39" s="66"/>
      <c r="BD39" s="66"/>
      <c r="BE39" s="66"/>
      <c r="BF39" s="66"/>
      <c r="BG39" s="66"/>
      <c r="BH39" s="66"/>
      <c r="BI39" s="66"/>
      <c r="BJ39" s="66"/>
      <c r="BK39" s="66"/>
      <c r="BL39" s="66"/>
      <c r="BM39" s="66"/>
      <c r="BN39" s="66"/>
      <c r="BO39" s="66"/>
      <c r="BP39" s="77"/>
      <c r="BQ39" s="37"/>
    </row>
    <row r="40" spans="1:69" ht="15" customHeight="1" x14ac:dyDescent="0.25">
      <c r="A40" s="58">
        <f t="shared" si="0"/>
        <v>31</v>
      </c>
      <c r="B40" s="59" t="s">
        <v>37</v>
      </c>
      <c r="C40" s="59"/>
      <c r="D40" s="59" t="s">
        <v>5630</v>
      </c>
      <c r="E40" s="60">
        <v>28511</v>
      </c>
      <c r="F40" s="111" t="str">
        <f>TEXT(TB_COLABORADOR[[#This Row],[Data Nascimento]],"DD")</f>
        <v>21</v>
      </c>
      <c r="G40" s="61" t="str">
        <f>UPPER(TEXT(TB_COLABORADOR[[#This Row],[Data Nascimento]],"mmmm"))</f>
        <v>JANEIRO</v>
      </c>
      <c r="H40" s="61">
        <f ca="1">IFERROR(IF(TB_COLABORADOR[[#This Row],[Data Nascimento]]&lt;&gt;"",IF(TB_COLABORADOR[[#This Row],[Data Nascimento]]&gt;1,YEAR(TODAY())-YEAR(TB_COLABORADOR[[#This Row],[Data Nascimento]]),""),""),"")</f>
        <v>48</v>
      </c>
      <c r="I40" s="62" t="s">
        <v>5427</v>
      </c>
      <c r="J40" s="63" t="s">
        <v>5643</v>
      </c>
      <c r="K40" s="62" t="s">
        <v>3239</v>
      </c>
      <c r="L40" s="62" t="s">
        <v>5430</v>
      </c>
      <c r="M40" s="64">
        <v>4852581967</v>
      </c>
      <c r="N40" s="65">
        <v>69917925</v>
      </c>
      <c r="O40" s="66">
        <v>19382</v>
      </c>
      <c r="P40" s="66"/>
      <c r="Q40" s="67"/>
      <c r="R40" s="59" t="s">
        <v>17</v>
      </c>
      <c r="S40" s="59" t="s">
        <v>5665</v>
      </c>
      <c r="T40" s="63" t="s">
        <v>3285</v>
      </c>
      <c r="U40" s="62" t="s">
        <v>3239</v>
      </c>
      <c r="V40" s="68"/>
      <c r="W40" s="69"/>
      <c r="X40" s="70"/>
      <c r="Y40" s="71"/>
      <c r="Z40" s="63" t="s">
        <v>5445</v>
      </c>
      <c r="AA40" s="63" t="s">
        <v>5752</v>
      </c>
      <c r="AB40" s="72" t="str">
        <f>IF(TB_COLABORADOR[[#This Row],[Função]]&lt;&gt;"",VLOOKUP(TB_COLABORADOR[[#This Row],[Função]],TB_FUNCAO[[FUNÇÃO]:[SETOR]],3,0),"")</f>
        <v>Costura</v>
      </c>
      <c r="AC40" s="73">
        <v>1208.8399999999999</v>
      </c>
      <c r="AD40" s="72" t="str">
        <f>IF(TB_COLABORADOR[[#This Row],[Salário]]&lt;&gt;"",Extenso_Valor(TB_COLABORADOR[[#This Row],[Salário]]),"")</f>
        <v>Um Mil, Duzentos e Oito Reais e Oitenta e Quatro Centavos</v>
      </c>
      <c r="AE40" s="74" t="str">
        <f>IF(TB_COLABORADOR[[#This Row],[Função]]&lt;&gt;"",VLOOKUP(TB_COLABORADOR[[#This Row],[Função]],TB_FUNCAO[[FUNÇÃO]:[TIPO SALARIO]],6,0),"")</f>
        <v>POR MÊS</v>
      </c>
      <c r="AF40" s="62" t="s">
        <v>5440</v>
      </c>
      <c r="AG40" s="79" t="s">
        <v>5747</v>
      </c>
      <c r="AH40" s="66"/>
      <c r="AI40" s="66"/>
      <c r="AJ40" s="89" t="str">
        <f>IFERROR(IF(TB_COLABORADOR[[#This Row],[Inicio Contrato]]&lt;&gt;"",TB_COLABORADOR[[#This Row],[Inicio Contrato]]+TB_COLABORADOR[[#This Row],[Experiencia]],""),"ERRO VERIFICAR")</f>
        <v/>
      </c>
      <c r="AK40" s="89" t="str">
        <f ca="1">IFERROR(IF(TB_COLABORADOR[[#This Row],[Inicio Contrato]]&lt;&gt;"",TB_COLABORADOR[[#This Row],[Previsão Termino contrato]]-TODAY(),""),"ERRO VERIFICAR")</f>
        <v/>
      </c>
      <c r="AL40" s="74" t="str">
        <f ca="1">IFERROR(IF(TB_COLABORADOR[[#This Row],[Inicio Contrato]]&lt;&gt;"",IF(AND(TB_COLABORADOR[[#This Row],[Previsão Termino contrato]]-TODAY()&gt;0,TB_COLABORADOR[[#This Row],[Previsão Termino contrato]]-TODAY()&lt;7),"A VENCER",IF(TB_COLABORADOR[[#This Row],[Previsão Termino contrato]]&lt;TODAY(),"EXP. EXPIROU","EM EXPERIENCIA")),"SEM PRAZO"),"ERRO VERIFICAR")</f>
        <v>SEM PRAZO</v>
      </c>
      <c r="AM40" s="75" t="str">
        <f ca="1">IFERROR(IF(TB_COLABORADOR[[#This Row],[Data Demissão]]&lt;&gt;"","DISPENSADO",IF(TB_COLABORADOR[[#This Row],[Data Admissão]]&lt;&gt;"","CONTRATADO",IF(TB_COLABORADOR[[#This Row],[Inicio Contrato]]&lt;&gt;"",IF(TODAY()&lt;TB_COLABORADOR[[#This Row],[Previsão Termino contrato]],"CONTRATO EXPERIENCIA",IF(TB_COLABORADOR[[#This Row],[Experiencia]]&gt;=TB_COLABORADOR[[#This Row],[Vence Experiencia]],"VENCEU EXP."&amp;TB_COLABORADOR[[#This Row],[Experiencia]]&amp;" DIAS À "&amp;ABS(TB_COLABORADOR[[#This Row],[Vence Experiencia]])&amp;" DIAS","SEM PAZO")),"SEM PAZO"))),"ERRO VERIFICAR")</f>
        <v>CONTRATADO</v>
      </c>
      <c r="AN40" s="60">
        <v>44215</v>
      </c>
      <c r="AO40" s="66"/>
      <c r="AP40" s="90" t="str">
        <f>IFERROR(IF(TB_COLABORADOR[[#This Row],[Data Demissão]]&lt;&gt;"","DISPENSADO",IF(TB_COLABORADOR[[#This Row],[Afastado]]&lt;&gt;"","AFASTADO",IF(TB_COLABORADOR[[#This Row],[Data Admissão]]&lt;&gt;"",IF(TB_COLABORADOR[[#This Row],[Data Demissão]]&lt;&gt;"","DESATIVO","ATIVO"),IF(TB_COLABORADOR[[#This Row],[Inicio Contrato]]&lt;&gt;"","EM EXPERIÊNCIA","SEM DATA ADMISSIONAL")))),"ERRO VERIFICAR")</f>
        <v>ATIVO</v>
      </c>
      <c r="AQ40" s="60">
        <v>44287</v>
      </c>
      <c r="AR40" s="60" t="s">
        <v>5579</v>
      </c>
      <c r="AS40" s="66">
        <v>365</v>
      </c>
      <c r="AT40" s="82">
        <f>IFERROR(IF(TB_COLABORADOR[[#This Row],[Data Exame]]&lt;&gt;"",TB_COLABORADOR[[#This Row],[Data Exame]]+TB_COLABORADOR[[#This Row],[Dias para Periodico]],"SEM EXAME ADMISSIONAL"),"VERIFICAR DATA")</f>
        <v>44652</v>
      </c>
      <c r="AU40" s="66">
        <v>15</v>
      </c>
      <c r="AV40" s="76" t="str">
        <f ca="1">IFERROR(IF(TB_COLABORADOR[[#This Row],[Data Exame]]&lt;&gt;"",IF(TB_COLABORADOR[[#This Row],[Exame Concluido]]&lt;&gt;"",IF(TB_COLABORADOR[[#This Row],[Exame Concluido]]="NÃO","EXAME NÃO CONCLUIDO",IF(AT40&lt;=TODAY(),"FAZER EXAME","EXAME EM DIA")),"CONCLUIR EXAME"),"SEM DATA EXAME"),"ERRO VERIFICAR")</f>
        <v>FAZER EXAME</v>
      </c>
      <c r="AW40" s="66"/>
      <c r="AX40" s="66" t="s">
        <v>5759</v>
      </c>
      <c r="AY40" s="83" t="str">
        <f>IFERROR(VLOOKUP(TB_COLABORADOR[[#This Row],[Função]],TB_FUNCAO[[FUNÇÃO]:[USO EPI]],8,0),"")</f>
        <v>NÃO</v>
      </c>
      <c r="AZ40" s="66" t="s">
        <v>5579</v>
      </c>
      <c r="BA40" s="77">
        <v>31</v>
      </c>
      <c r="BB40" s="87"/>
      <c r="BC40" s="66"/>
      <c r="BD40" s="66"/>
      <c r="BE40" s="66"/>
      <c r="BF40" s="66"/>
      <c r="BG40" s="66"/>
      <c r="BH40" s="66"/>
      <c r="BI40" s="66"/>
      <c r="BJ40" s="66"/>
      <c r="BK40" s="66"/>
      <c r="BL40" s="66"/>
      <c r="BM40" s="66"/>
      <c r="BN40" s="66"/>
      <c r="BO40" s="66"/>
      <c r="BP40" s="77"/>
      <c r="BQ40" s="37"/>
    </row>
    <row r="41" spans="1:69" ht="15" customHeight="1" x14ac:dyDescent="0.25">
      <c r="A41" s="58">
        <f t="shared" si="0"/>
        <v>32</v>
      </c>
      <c r="B41" s="59" t="s">
        <v>53</v>
      </c>
      <c r="C41" s="59"/>
      <c r="D41" s="59" t="s">
        <v>5631</v>
      </c>
      <c r="E41" s="60">
        <v>26655</v>
      </c>
      <c r="F41" s="111" t="str">
        <f>TEXT(TB_COLABORADOR[[#This Row],[Data Nascimento]],"DD")</f>
        <v>22</v>
      </c>
      <c r="G41" s="61" t="str">
        <f>UPPER(TEXT(TB_COLABORADOR[[#This Row],[Data Nascimento]],"mmmm"))</f>
        <v>DEZEMBRO</v>
      </c>
      <c r="H41" s="61">
        <f ca="1">IFERROR(IF(TB_COLABORADOR[[#This Row],[Data Nascimento]]&lt;&gt;"",IF(TB_COLABORADOR[[#This Row],[Data Nascimento]]&gt;1,YEAR(TODAY())-YEAR(TB_COLABORADOR[[#This Row],[Data Nascimento]]),""),""),"")</f>
        <v>54</v>
      </c>
      <c r="I41" s="62" t="s">
        <v>5427</v>
      </c>
      <c r="J41" s="63" t="s">
        <v>5654</v>
      </c>
      <c r="K41" s="62" t="s">
        <v>737</v>
      </c>
      <c r="L41" s="62" t="s">
        <v>5432</v>
      </c>
      <c r="M41" s="64">
        <v>91816742953</v>
      </c>
      <c r="N41" s="65">
        <v>63528390</v>
      </c>
      <c r="O41" s="66">
        <v>3852760</v>
      </c>
      <c r="P41" s="66"/>
      <c r="Q41" s="67"/>
      <c r="R41" s="59" t="s">
        <v>5673</v>
      </c>
      <c r="S41" s="59" t="s">
        <v>5734</v>
      </c>
      <c r="T41" s="63" t="s">
        <v>3285</v>
      </c>
      <c r="U41" s="62" t="s">
        <v>3239</v>
      </c>
      <c r="V41" s="68"/>
      <c r="W41" s="69"/>
      <c r="X41" s="70">
        <v>43999119814</v>
      </c>
      <c r="Y41" s="71"/>
      <c r="Z41" s="63" t="s">
        <v>5445</v>
      </c>
      <c r="AA41" s="63" t="s">
        <v>1</v>
      </c>
      <c r="AB41" s="72" t="str">
        <f>IF(TB_COLABORADOR[[#This Row],[Função]]&lt;&gt;"",VLOOKUP(TB_COLABORADOR[[#This Row],[Função]],TB_FUNCAO[[FUNÇÃO]:[SETOR]],3,0),"")</f>
        <v>Costura</v>
      </c>
      <c r="AC41" s="73">
        <v>1371.94</v>
      </c>
      <c r="AD41" s="72" t="str">
        <f>IF(TB_COLABORADOR[[#This Row],[Salário]]&lt;&gt;"",Extenso_Valor(TB_COLABORADOR[[#This Row],[Salário]]),"")</f>
        <v>Um Mil, Trezentos e Setenta e Um Reais e Noventa e Quatro Centavos</v>
      </c>
      <c r="AE41" s="74" t="str">
        <f>IF(TB_COLABORADOR[[#This Row],[Função]]&lt;&gt;"",VLOOKUP(TB_COLABORADOR[[#This Row],[Função]],TB_FUNCAO[[FUNÇÃO]:[TIPO SALARIO]],6,0),"")</f>
        <v>POR MÊS</v>
      </c>
      <c r="AF41" s="62" t="s">
        <v>5440</v>
      </c>
      <c r="AG41" s="79" t="s">
        <v>5747</v>
      </c>
      <c r="AH41" s="66"/>
      <c r="AI41" s="66"/>
      <c r="AJ41" s="89" t="str">
        <f>IFERROR(IF(TB_COLABORADOR[[#This Row],[Inicio Contrato]]&lt;&gt;"",TB_COLABORADOR[[#This Row],[Inicio Contrato]]+TB_COLABORADOR[[#This Row],[Experiencia]],""),"ERRO VERIFICAR")</f>
        <v/>
      </c>
      <c r="AK41" s="89" t="str">
        <f ca="1">IFERROR(IF(TB_COLABORADOR[[#This Row],[Inicio Contrato]]&lt;&gt;"",TB_COLABORADOR[[#This Row],[Previsão Termino contrato]]-TODAY(),""),"ERRO VERIFICAR")</f>
        <v/>
      </c>
      <c r="AL41" s="74" t="str">
        <f ca="1">IFERROR(IF(TB_COLABORADOR[[#This Row],[Inicio Contrato]]&lt;&gt;"",IF(AND(TB_COLABORADOR[[#This Row],[Previsão Termino contrato]]-TODAY()&gt;0,TB_COLABORADOR[[#This Row],[Previsão Termino contrato]]-TODAY()&lt;7),"A VENCER",IF(TB_COLABORADOR[[#This Row],[Previsão Termino contrato]]&lt;TODAY(),"EXP. EXPIROU","EM EXPERIENCIA")),"SEM PRAZO"),"ERRO VERIFICAR")</f>
        <v>SEM PRAZO</v>
      </c>
      <c r="AM41" s="75" t="str">
        <f ca="1">IFERROR(IF(TB_COLABORADOR[[#This Row],[Data Demissão]]&lt;&gt;"","DISPENSADO",IF(TB_COLABORADOR[[#This Row],[Data Admissão]]&lt;&gt;"","CONTRATADO",IF(TB_COLABORADOR[[#This Row],[Inicio Contrato]]&lt;&gt;"",IF(TODAY()&lt;TB_COLABORADOR[[#This Row],[Previsão Termino contrato]],"CONTRATO EXPERIENCIA",IF(TB_COLABORADOR[[#This Row],[Experiencia]]&gt;=TB_COLABORADOR[[#This Row],[Vence Experiencia]],"VENCEU EXP."&amp;TB_COLABORADOR[[#This Row],[Experiencia]]&amp;" DIAS À "&amp;ABS(TB_COLABORADOR[[#This Row],[Vence Experiencia]])&amp;" DIAS","SEM PAZO")),"SEM PAZO"))),"ERRO VERIFICAR")</f>
        <v>CONTRATADO</v>
      </c>
      <c r="AN41" s="60">
        <v>44132</v>
      </c>
      <c r="AO41" s="66"/>
      <c r="AP41" s="90" t="str">
        <f>IFERROR(IF(TB_COLABORADOR[[#This Row],[Data Demissão]]&lt;&gt;"","DISPENSADO",IF(TB_COLABORADOR[[#This Row],[Afastado]]&lt;&gt;"","AFASTADO",IF(TB_COLABORADOR[[#This Row],[Data Admissão]]&lt;&gt;"",IF(TB_COLABORADOR[[#This Row],[Data Demissão]]&lt;&gt;"","DESATIVO","ATIVO"),IF(TB_COLABORADOR[[#This Row],[Inicio Contrato]]&lt;&gt;"","EM EXPERIÊNCIA","SEM DATA ADMISSIONAL")))),"ERRO VERIFICAR")</f>
        <v>ATIVO</v>
      </c>
      <c r="AQ41" s="60">
        <v>44287</v>
      </c>
      <c r="AR41" s="60" t="s">
        <v>5579</v>
      </c>
      <c r="AS41" s="66">
        <v>365</v>
      </c>
      <c r="AT41" s="82">
        <f>IFERROR(IF(TB_COLABORADOR[[#This Row],[Data Exame]]&lt;&gt;"",TB_COLABORADOR[[#This Row],[Data Exame]]+TB_COLABORADOR[[#This Row],[Dias para Periodico]],"SEM EXAME ADMISSIONAL"),"VERIFICAR DATA")</f>
        <v>44652</v>
      </c>
      <c r="AU41" s="66">
        <v>15</v>
      </c>
      <c r="AV41" s="76" t="str">
        <f ca="1">IFERROR(IF(TB_COLABORADOR[[#This Row],[Data Exame]]&lt;&gt;"",IF(TB_COLABORADOR[[#This Row],[Exame Concluido]]&lt;&gt;"",IF(TB_COLABORADOR[[#This Row],[Exame Concluido]]="NÃO","EXAME NÃO CONCLUIDO",IF(AT41&lt;=TODAY(),"FAZER EXAME","EXAME EM DIA")),"CONCLUIR EXAME"),"SEM DATA EXAME"),"ERRO VERIFICAR")</f>
        <v>FAZER EXAME</v>
      </c>
      <c r="AW41" s="66"/>
      <c r="AX41" s="66" t="s">
        <v>5759</v>
      </c>
      <c r="AY41" s="83" t="str">
        <f>IFERROR(VLOOKUP(TB_COLABORADOR[[#This Row],[Função]],TB_FUNCAO[[FUNÇÃO]:[USO EPI]],8,0),"")</f>
        <v>NÃO</v>
      </c>
      <c r="AZ41" s="66" t="s">
        <v>5579</v>
      </c>
      <c r="BA41" s="77">
        <v>32</v>
      </c>
      <c r="BB41" s="87"/>
      <c r="BC41" s="66"/>
      <c r="BD41" s="66"/>
      <c r="BE41" s="66"/>
      <c r="BF41" s="66"/>
      <c r="BG41" s="66"/>
      <c r="BH41" s="66"/>
      <c r="BI41" s="66"/>
      <c r="BJ41" s="66"/>
      <c r="BK41" s="66"/>
      <c r="BL41" s="66"/>
      <c r="BM41" s="66"/>
      <c r="BN41" s="66"/>
      <c r="BO41" s="66"/>
      <c r="BP41" s="77"/>
      <c r="BQ41" s="37"/>
    </row>
    <row r="42" spans="1:69" ht="15" customHeight="1" x14ac:dyDescent="0.25">
      <c r="A42" s="58">
        <f t="shared" si="0"/>
        <v>33</v>
      </c>
      <c r="B42" s="59" t="s">
        <v>5605</v>
      </c>
      <c r="C42" s="59"/>
      <c r="D42" s="59" t="s">
        <v>5632</v>
      </c>
      <c r="E42" s="60">
        <v>26604</v>
      </c>
      <c r="F42" s="111" t="str">
        <f>TEXT(TB_COLABORADOR[[#This Row],[Data Nascimento]],"DD")</f>
        <v>01</v>
      </c>
      <c r="G42" s="61" t="str">
        <f>UPPER(TEXT(TB_COLABORADOR[[#This Row],[Data Nascimento]],"mmmm"))</f>
        <v>NOVEMBRO</v>
      </c>
      <c r="H42" s="61">
        <f ca="1">IFERROR(IF(TB_COLABORADOR[[#This Row],[Data Nascimento]]&lt;&gt;"",IF(TB_COLABORADOR[[#This Row],[Data Nascimento]]&gt;1,YEAR(TODAY())-YEAR(TB_COLABORADOR[[#This Row],[Data Nascimento]]),""),""),"")</f>
        <v>54</v>
      </c>
      <c r="I42" s="62" t="s">
        <v>5427</v>
      </c>
      <c r="J42" s="63" t="s">
        <v>5662</v>
      </c>
      <c r="K42" s="62" t="s">
        <v>3239</v>
      </c>
      <c r="L42" s="62" t="s">
        <v>5429</v>
      </c>
      <c r="M42" s="64">
        <v>83540474900</v>
      </c>
      <c r="N42" s="65">
        <v>58754315</v>
      </c>
      <c r="O42" s="66">
        <v>64725</v>
      </c>
      <c r="P42" s="66"/>
      <c r="Q42" s="67"/>
      <c r="R42" s="59" t="s">
        <v>5699</v>
      </c>
      <c r="S42" s="59" t="s">
        <v>5735</v>
      </c>
      <c r="T42" s="63" t="s">
        <v>3285</v>
      </c>
      <c r="U42" s="62" t="s">
        <v>3239</v>
      </c>
      <c r="V42" s="68"/>
      <c r="W42" s="69"/>
      <c r="X42" s="70">
        <v>43999503301</v>
      </c>
      <c r="Y42" s="71"/>
      <c r="Z42" s="63" t="s">
        <v>5445</v>
      </c>
      <c r="AA42" s="63" t="s">
        <v>5752</v>
      </c>
      <c r="AB42" s="72" t="str">
        <f>IF(TB_COLABORADOR[[#This Row],[Função]]&lt;&gt;"",VLOOKUP(TB_COLABORADOR[[#This Row],[Função]],TB_FUNCAO[[FUNÇÃO]:[SETOR]],3,0),"")</f>
        <v>Costura</v>
      </c>
      <c r="AC42" s="73">
        <v>1114.01</v>
      </c>
      <c r="AD42" s="72" t="str">
        <f>IF(TB_COLABORADOR[[#This Row],[Salário]]&lt;&gt;"",Extenso_Valor(TB_COLABORADOR[[#This Row],[Salário]]),"")</f>
        <v>Um Mil, Cento e Quatorze Reais e Um Centavo</v>
      </c>
      <c r="AE42" s="74" t="str">
        <f>IF(TB_COLABORADOR[[#This Row],[Função]]&lt;&gt;"",VLOOKUP(TB_COLABORADOR[[#This Row],[Função]],TB_FUNCAO[[FUNÇÃO]:[TIPO SALARIO]],6,0),"")</f>
        <v>POR MÊS</v>
      </c>
      <c r="AF42" s="62" t="s">
        <v>5440</v>
      </c>
      <c r="AG42" s="79" t="s">
        <v>5746</v>
      </c>
      <c r="AH42" s="66"/>
      <c r="AI42" s="66"/>
      <c r="AJ42" s="89" t="str">
        <f>IFERROR(IF(TB_COLABORADOR[[#This Row],[Inicio Contrato]]&lt;&gt;"",TB_COLABORADOR[[#This Row],[Inicio Contrato]]+TB_COLABORADOR[[#This Row],[Experiencia]],""),"ERRO VERIFICAR")</f>
        <v/>
      </c>
      <c r="AK42" s="89" t="str">
        <f ca="1">IFERROR(IF(TB_COLABORADOR[[#This Row],[Inicio Contrato]]&lt;&gt;"",TB_COLABORADOR[[#This Row],[Previsão Termino contrato]]-TODAY(),""),"ERRO VERIFICAR")</f>
        <v/>
      </c>
      <c r="AL42" s="74" t="str">
        <f ca="1">IFERROR(IF(TB_COLABORADOR[[#This Row],[Inicio Contrato]]&lt;&gt;"",IF(AND(TB_COLABORADOR[[#This Row],[Previsão Termino contrato]]-TODAY()&gt;0,TB_COLABORADOR[[#This Row],[Previsão Termino contrato]]-TODAY()&lt;7),"A VENCER",IF(TB_COLABORADOR[[#This Row],[Previsão Termino contrato]]&lt;TODAY(),"EXP. EXPIROU","EM EXPERIENCIA")),"SEM PRAZO"),"ERRO VERIFICAR")</f>
        <v>SEM PRAZO</v>
      </c>
      <c r="AM42" s="75" t="str">
        <f ca="1">IFERROR(IF(TB_COLABORADOR[[#This Row],[Data Demissão]]&lt;&gt;"","DISPENSADO",IF(TB_COLABORADOR[[#This Row],[Data Admissão]]&lt;&gt;"","CONTRATADO",IF(TB_COLABORADOR[[#This Row],[Inicio Contrato]]&lt;&gt;"",IF(TODAY()&lt;TB_COLABORADOR[[#This Row],[Previsão Termino contrato]],"CONTRATO EXPERIENCIA",IF(TB_COLABORADOR[[#This Row],[Experiencia]]&gt;=TB_COLABORADOR[[#This Row],[Vence Experiencia]],"VENCEU EXP."&amp;TB_COLABORADOR[[#This Row],[Experiencia]]&amp;" DIAS À "&amp;ABS(TB_COLABORADOR[[#This Row],[Vence Experiencia]])&amp;" DIAS","SEM PAZO")),"SEM PAZO"))),"ERRO VERIFICAR")</f>
        <v>CONTRATADO</v>
      </c>
      <c r="AN42" s="60">
        <v>43200</v>
      </c>
      <c r="AO42" s="66"/>
      <c r="AP42" s="90" t="str">
        <f>IFERROR(IF(TB_COLABORADOR[[#This Row],[Data Demissão]]&lt;&gt;"","DISPENSADO",IF(TB_COLABORADOR[[#This Row],[Afastado]]&lt;&gt;"","AFASTADO",IF(TB_COLABORADOR[[#This Row],[Data Admissão]]&lt;&gt;"",IF(TB_COLABORADOR[[#This Row],[Data Demissão]]&lt;&gt;"","DESATIVO","ATIVO"),IF(TB_COLABORADOR[[#This Row],[Inicio Contrato]]&lt;&gt;"","EM EXPERIÊNCIA","SEM DATA ADMISSIONAL")))),"ERRO VERIFICAR")</f>
        <v>ATIVO</v>
      </c>
      <c r="AQ42" s="60">
        <v>44287</v>
      </c>
      <c r="AR42" s="60" t="s">
        <v>5579</v>
      </c>
      <c r="AS42" s="66">
        <v>365</v>
      </c>
      <c r="AT42" s="82">
        <f>IFERROR(IF(TB_COLABORADOR[[#This Row],[Data Exame]]&lt;&gt;"",TB_COLABORADOR[[#This Row],[Data Exame]]+TB_COLABORADOR[[#This Row],[Dias para Periodico]],"SEM EXAME ADMISSIONAL"),"VERIFICAR DATA")</f>
        <v>44652</v>
      </c>
      <c r="AU42" s="66">
        <v>15</v>
      </c>
      <c r="AV42" s="76" t="str">
        <f ca="1">IFERROR(IF(TB_COLABORADOR[[#This Row],[Data Exame]]&lt;&gt;"",IF(TB_COLABORADOR[[#This Row],[Exame Concluido]]&lt;&gt;"",IF(TB_COLABORADOR[[#This Row],[Exame Concluido]]="NÃO","EXAME NÃO CONCLUIDO",IF(AT42&lt;=TODAY(),"FAZER EXAME","EXAME EM DIA")),"CONCLUIR EXAME"),"SEM DATA EXAME"),"ERRO VERIFICAR")</f>
        <v>FAZER EXAME</v>
      </c>
      <c r="AW42" s="66"/>
      <c r="AX42" s="66" t="s">
        <v>5759</v>
      </c>
      <c r="AY42" s="83" t="str">
        <f>IFERROR(VLOOKUP(TB_COLABORADOR[[#This Row],[Função]],TB_FUNCAO[[FUNÇÃO]:[USO EPI]],8,0),"")</f>
        <v>NÃO</v>
      </c>
      <c r="AZ42" s="66" t="s">
        <v>5579</v>
      </c>
      <c r="BA42" s="77">
        <v>33</v>
      </c>
      <c r="BB42" s="87"/>
      <c r="BC42" s="66"/>
      <c r="BD42" s="66"/>
      <c r="BE42" s="66"/>
      <c r="BF42" s="66"/>
      <c r="BG42" s="66"/>
      <c r="BH42" s="66"/>
      <c r="BI42" s="66"/>
      <c r="BJ42" s="66"/>
      <c r="BK42" s="66"/>
      <c r="BL42" s="66"/>
      <c r="BM42" s="66"/>
      <c r="BN42" s="66"/>
      <c r="BO42" s="66"/>
      <c r="BP42" s="77"/>
      <c r="BQ42" s="37"/>
    </row>
    <row r="43" spans="1:69" ht="15" customHeight="1" x14ac:dyDescent="0.25">
      <c r="A43" s="58">
        <f t="shared" si="0"/>
        <v>34</v>
      </c>
      <c r="B43" s="59" t="s">
        <v>18</v>
      </c>
      <c r="C43" s="59"/>
      <c r="D43" s="59" t="s">
        <v>5633</v>
      </c>
      <c r="E43" s="60">
        <v>33432</v>
      </c>
      <c r="F43" s="111" t="str">
        <f>TEXT(TB_COLABORADOR[[#This Row],[Data Nascimento]],"DD")</f>
        <v>13</v>
      </c>
      <c r="G43" s="61" t="str">
        <f>UPPER(TEXT(TB_COLABORADOR[[#This Row],[Data Nascimento]],"mmmm"))</f>
        <v>JULHO</v>
      </c>
      <c r="H43" s="61">
        <f ca="1">IFERROR(IF(TB_COLABORADOR[[#This Row],[Data Nascimento]]&lt;&gt;"",IF(TB_COLABORADOR[[#This Row],[Data Nascimento]]&gt;1,YEAR(TODAY())-YEAR(TB_COLABORADOR[[#This Row],[Data Nascimento]]),""),""),"")</f>
        <v>35</v>
      </c>
      <c r="I43" s="62" t="s">
        <v>5427</v>
      </c>
      <c r="J43" s="63" t="s">
        <v>5655</v>
      </c>
      <c r="K43" s="62" t="s">
        <v>3239</v>
      </c>
      <c r="L43" s="62" t="s">
        <v>5429</v>
      </c>
      <c r="M43" s="64">
        <v>8419386952</v>
      </c>
      <c r="N43" s="65">
        <v>126487916</v>
      </c>
      <c r="O43" s="66">
        <v>985854</v>
      </c>
      <c r="P43" s="66"/>
      <c r="Q43" s="67"/>
      <c r="R43" s="59" t="s">
        <v>5709</v>
      </c>
      <c r="S43" s="59" t="s">
        <v>5725</v>
      </c>
      <c r="T43" s="63" t="s">
        <v>3285</v>
      </c>
      <c r="U43" s="62" t="s">
        <v>3239</v>
      </c>
      <c r="V43" s="68"/>
      <c r="W43" s="69"/>
      <c r="X43" s="70">
        <v>43996704037</v>
      </c>
      <c r="Y43" s="71"/>
      <c r="Z43" s="63" t="s">
        <v>5445</v>
      </c>
      <c r="AA43" s="63" t="s">
        <v>5553</v>
      </c>
      <c r="AB43" s="72" t="str">
        <f>IF(TB_COLABORADOR[[#This Row],[Função]]&lt;&gt;"",VLOOKUP(TB_COLABORADOR[[#This Row],[Função]],TB_FUNCAO[[FUNÇÃO]:[SETOR]],3,0),"")</f>
        <v>Administrativo</v>
      </c>
      <c r="AC43" s="73">
        <v>2000</v>
      </c>
      <c r="AD43" s="72" t="str">
        <f>IF(TB_COLABORADOR[[#This Row],[Salário]]&lt;&gt;"",Extenso_Valor(TB_COLABORADOR[[#This Row],[Salário]]),"")</f>
        <v>Dois Mil, Reais</v>
      </c>
      <c r="AE43" s="74" t="str">
        <f>IF(TB_COLABORADOR[[#This Row],[Função]]&lt;&gt;"",VLOOKUP(TB_COLABORADOR[[#This Row],[Função]],TB_FUNCAO[[FUNÇÃO]:[TIPO SALARIO]],6,0),"")</f>
        <v>POR MÊS</v>
      </c>
      <c r="AF43" s="62" t="s">
        <v>5440</v>
      </c>
      <c r="AG43" s="79" t="s">
        <v>5746</v>
      </c>
      <c r="AH43" s="66"/>
      <c r="AI43" s="66"/>
      <c r="AJ43" s="89" t="str">
        <f>IFERROR(IF(TB_COLABORADOR[[#This Row],[Inicio Contrato]]&lt;&gt;"",TB_COLABORADOR[[#This Row],[Inicio Contrato]]+TB_COLABORADOR[[#This Row],[Experiencia]],""),"ERRO VERIFICAR")</f>
        <v/>
      </c>
      <c r="AK43" s="89" t="str">
        <f ca="1">IFERROR(IF(TB_COLABORADOR[[#This Row],[Inicio Contrato]]&lt;&gt;"",TB_COLABORADOR[[#This Row],[Previsão Termino contrato]]-TODAY(),""),"ERRO VERIFICAR")</f>
        <v/>
      </c>
      <c r="AL43" s="74" t="str">
        <f ca="1">IFERROR(IF(TB_COLABORADOR[[#This Row],[Inicio Contrato]]&lt;&gt;"",IF(AND(TB_COLABORADOR[[#This Row],[Previsão Termino contrato]]-TODAY()&gt;0,TB_COLABORADOR[[#This Row],[Previsão Termino contrato]]-TODAY()&lt;7),"A VENCER",IF(TB_COLABORADOR[[#This Row],[Previsão Termino contrato]]&lt;TODAY(),"EXP. EXPIROU","EM EXPERIENCIA")),"SEM PRAZO"),"ERRO VERIFICAR")</f>
        <v>SEM PRAZO</v>
      </c>
      <c r="AM43" s="75" t="str">
        <f ca="1">IFERROR(IF(TB_COLABORADOR[[#This Row],[Data Demissão]]&lt;&gt;"","DISPENSADO",IF(TB_COLABORADOR[[#This Row],[Data Admissão]]&lt;&gt;"","CONTRATADO",IF(TB_COLABORADOR[[#This Row],[Inicio Contrato]]&lt;&gt;"",IF(TODAY()&lt;TB_COLABORADOR[[#This Row],[Previsão Termino contrato]],"CONTRATO EXPERIENCIA",IF(TB_COLABORADOR[[#This Row],[Experiencia]]&gt;=TB_COLABORADOR[[#This Row],[Vence Experiencia]],"VENCEU EXP."&amp;TB_COLABORADOR[[#This Row],[Experiencia]]&amp;" DIAS À "&amp;ABS(TB_COLABORADOR[[#This Row],[Vence Experiencia]])&amp;" DIAS","SEM PAZO")),"SEM PAZO"))),"ERRO VERIFICAR")</f>
        <v>CONTRATADO</v>
      </c>
      <c r="AN43" s="60">
        <v>44118</v>
      </c>
      <c r="AO43" s="66"/>
      <c r="AP43" s="90" t="str">
        <f>IFERROR(IF(TB_COLABORADOR[[#This Row],[Data Demissão]]&lt;&gt;"","DISPENSADO",IF(TB_COLABORADOR[[#This Row],[Afastado]]&lt;&gt;"","AFASTADO",IF(TB_COLABORADOR[[#This Row],[Data Admissão]]&lt;&gt;"",IF(TB_COLABORADOR[[#This Row],[Data Demissão]]&lt;&gt;"","DESATIVO","ATIVO"),IF(TB_COLABORADOR[[#This Row],[Inicio Contrato]]&lt;&gt;"","EM EXPERIÊNCIA","SEM DATA ADMISSIONAL")))),"ERRO VERIFICAR")</f>
        <v>ATIVO</v>
      </c>
      <c r="AQ43" s="60">
        <v>44287</v>
      </c>
      <c r="AR43" s="60" t="s">
        <v>5579</v>
      </c>
      <c r="AS43" s="66">
        <v>365</v>
      </c>
      <c r="AT43" s="82">
        <f>IFERROR(IF(TB_COLABORADOR[[#This Row],[Data Exame]]&lt;&gt;"",TB_COLABORADOR[[#This Row],[Data Exame]]+TB_COLABORADOR[[#This Row],[Dias para Periodico]],"SEM EXAME ADMISSIONAL"),"VERIFICAR DATA")</f>
        <v>44652</v>
      </c>
      <c r="AU43" s="66">
        <v>15</v>
      </c>
      <c r="AV43" s="76" t="str">
        <f ca="1">IFERROR(IF(TB_COLABORADOR[[#This Row],[Data Exame]]&lt;&gt;"",IF(TB_COLABORADOR[[#This Row],[Exame Concluido]]&lt;&gt;"",IF(TB_COLABORADOR[[#This Row],[Exame Concluido]]="NÃO","EXAME NÃO CONCLUIDO",IF(AT43&lt;=TODAY(),"FAZER EXAME","EXAME EM DIA")),"CONCLUIR EXAME"),"SEM DATA EXAME"),"ERRO VERIFICAR")</f>
        <v>FAZER EXAME</v>
      </c>
      <c r="AW43" s="66"/>
      <c r="AX43" s="66" t="s">
        <v>5759</v>
      </c>
      <c r="AY43" s="83" t="str">
        <f>IFERROR(VLOOKUP(TB_COLABORADOR[[#This Row],[Função]],TB_FUNCAO[[FUNÇÃO]:[USO EPI]],8,0),"")</f>
        <v>NÃO</v>
      </c>
      <c r="AZ43" s="66" t="s">
        <v>5579</v>
      </c>
      <c r="BA43" s="77">
        <v>34</v>
      </c>
      <c r="BB43" s="87"/>
      <c r="BC43" s="66"/>
      <c r="BD43" s="66"/>
      <c r="BE43" s="66"/>
      <c r="BF43" s="66"/>
      <c r="BG43" s="66"/>
      <c r="BH43" s="66"/>
      <c r="BI43" s="66"/>
      <c r="BJ43" s="66"/>
      <c r="BK43" s="66"/>
      <c r="BL43" s="66"/>
      <c r="BM43" s="66"/>
      <c r="BN43" s="66"/>
      <c r="BO43" s="66"/>
      <c r="BP43" s="77"/>
      <c r="BQ43" s="37"/>
    </row>
    <row r="44" spans="1:69" ht="15" customHeight="1" x14ac:dyDescent="0.25">
      <c r="A44" s="58">
        <f t="shared" si="0"/>
        <v>35</v>
      </c>
      <c r="B44" s="59" t="s">
        <v>5606</v>
      </c>
      <c r="C44" s="59"/>
      <c r="D44" s="59" t="s">
        <v>5634</v>
      </c>
      <c r="E44" s="60">
        <v>26705</v>
      </c>
      <c r="F44" s="111" t="str">
        <f>TEXT(TB_COLABORADOR[[#This Row],[Data Nascimento]],"DD")</f>
        <v>10</v>
      </c>
      <c r="G44" s="61" t="str">
        <f>UPPER(TEXT(TB_COLABORADOR[[#This Row],[Data Nascimento]],"mmmm"))</f>
        <v>FEVEREIRO</v>
      </c>
      <c r="H44" s="61">
        <f ca="1">IFERROR(IF(TB_COLABORADOR[[#This Row],[Data Nascimento]]&lt;&gt;"",IF(TB_COLABORADOR[[#This Row],[Data Nascimento]]&gt;1,YEAR(TODAY())-YEAR(TB_COLABORADOR[[#This Row],[Data Nascimento]]),""),""),"")</f>
        <v>53</v>
      </c>
      <c r="I44" s="62" t="s">
        <v>5427</v>
      </c>
      <c r="J44" s="63" t="s">
        <v>5656</v>
      </c>
      <c r="K44" s="62" t="s">
        <v>5651</v>
      </c>
      <c r="L44" s="62" t="s">
        <v>5429</v>
      </c>
      <c r="M44" s="64">
        <v>93473494968</v>
      </c>
      <c r="N44" s="65">
        <v>58817287</v>
      </c>
      <c r="O44" s="66">
        <v>15140</v>
      </c>
      <c r="P44" s="66"/>
      <c r="Q44" s="67"/>
      <c r="R44" s="59" t="s">
        <v>5700</v>
      </c>
      <c r="S44" s="59" t="s">
        <v>5736</v>
      </c>
      <c r="T44" s="63" t="s">
        <v>3285</v>
      </c>
      <c r="U44" s="62" t="s">
        <v>3239</v>
      </c>
      <c r="V44" s="68"/>
      <c r="W44" s="69"/>
      <c r="X44" s="70">
        <v>43984186033</v>
      </c>
      <c r="Y44" s="71"/>
      <c r="Z44" s="63" t="s">
        <v>5445</v>
      </c>
      <c r="AA44" s="63" t="s">
        <v>1</v>
      </c>
      <c r="AB44" s="72" t="str">
        <f>IF(TB_COLABORADOR[[#This Row],[Função]]&lt;&gt;"",VLOOKUP(TB_COLABORADOR[[#This Row],[Função]],TB_FUNCAO[[FUNÇÃO]:[SETOR]],3,0),"")</f>
        <v>Costura</v>
      </c>
      <c r="AC44" s="73">
        <v>1264.31</v>
      </c>
      <c r="AD44" s="72" t="str">
        <f>IF(TB_COLABORADOR[[#This Row],[Salário]]&lt;&gt;"",Extenso_Valor(TB_COLABORADOR[[#This Row],[Salário]]),"")</f>
        <v>Um Mil, Duzentos e Sessenta e Quatro Reais e Trinta e Um Centavos</v>
      </c>
      <c r="AE44" s="74" t="str">
        <f>IF(TB_COLABORADOR[[#This Row],[Função]]&lt;&gt;"",VLOOKUP(TB_COLABORADOR[[#This Row],[Função]],TB_FUNCAO[[FUNÇÃO]:[TIPO SALARIO]],6,0),"")</f>
        <v>POR MÊS</v>
      </c>
      <c r="AF44" s="62" t="s">
        <v>5440</v>
      </c>
      <c r="AG44" s="79" t="s">
        <v>5746</v>
      </c>
      <c r="AH44" s="66"/>
      <c r="AI44" s="66"/>
      <c r="AJ44" s="89" t="str">
        <f>IFERROR(IF(TB_COLABORADOR[[#This Row],[Inicio Contrato]]&lt;&gt;"",TB_COLABORADOR[[#This Row],[Inicio Contrato]]+TB_COLABORADOR[[#This Row],[Experiencia]],""),"ERRO VERIFICAR")</f>
        <v/>
      </c>
      <c r="AK44" s="89" t="str">
        <f ca="1">IFERROR(IF(TB_COLABORADOR[[#This Row],[Inicio Contrato]]&lt;&gt;"",TB_COLABORADOR[[#This Row],[Previsão Termino contrato]]-TODAY(),""),"ERRO VERIFICAR")</f>
        <v/>
      </c>
      <c r="AL44" s="74" t="str">
        <f ca="1">IFERROR(IF(TB_COLABORADOR[[#This Row],[Inicio Contrato]]&lt;&gt;"",IF(AND(TB_COLABORADOR[[#This Row],[Previsão Termino contrato]]-TODAY()&gt;0,TB_COLABORADOR[[#This Row],[Previsão Termino contrato]]-TODAY()&lt;7),"A VENCER",IF(TB_COLABORADOR[[#This Row],[Previsão Termino contrato]]&lt;TODAY(),"EXP. EXPIROU","EM EXPERIENCIA")),"SEM PRAZO"),"ERRO VERIFICAR")</f>
        <v>SEM PRAZO</v>
      </c>
      <c r="AM44" s="75" t="str">
        <f ca="1">IFERROR(IF(TB_COLABORADOR[[#This Row],[Data Demissão]]&lt;&gt;"","DISPENSADO",IF(TB_COLABORADOR[[#This Row],[Data Admissão]]&lt;&gt;"","CONTRATADO",IF(TB_COLABORADOR[[#This Row],[Inicio Contrato]]&lt;&gt;"",IF(TODAY()&lt;TB_COLABORADOR[[#This Row],[Previsão Termino contrato]],"CONTRATO EXPERIENCIA",IF(TB_COLABORADOR[[#This Row],[Experiencia]]&gt;=TB_COLABORADOR[[#This Row],[Vence Experiencia]],"VENCEU EXP."&amp;TB_COLABORADOR[[#This Row],[Experiencia]]&amp;" DIAS À "&amp;ABS(TB_COLABORADOR[[#This Row],[Vence Experiencia]])&amp;" DIAS","SEM PAZO")),"SEM PAZO"))),"ERRO VERIFICAR")</f>
        <v>CONTRATADO</v>
      </c>
      <c r="AN44" s="60">
        <v>42767</v>
      </c>
      <c r="AO44" s="66"/>
      <c r="AP44" s="90" t="str">
        <f>IFERROR(IF(TB_COLABORADOR[[#This Row],[Data Demissão]]&lt;&gt;"","DISPENSADO",IF(TB_COLABORADOR[[#This Row],[Afastado]]&lt;&gt;"","AFASTADO",IF(TB_COLABORADOR[[#This Row],[Data Admissão]]&lt;&gt;"",IF(TB_COLABORADOR[[#This Row],[Data Demissão]]&lt;&gt;"","DESATIVO","ATIVO"),IF(TB_COLABORADOR[[#This Row],[Inicio Contrato]]&lt;&gt;"","EM EXPERIÊNCIA","SEM DATA ADMISSIONAL")))),"ERRO VERIFICAR")</f>
        <v>ATIVO</v>
      </c>
      <c r="AQ44" s="60">
        <v>44287</v>
      </c>
      <c r="AR44" s="60" t="s">
        <v>5579</v>
      </c>
      <c r="AS44" s="66">
        <v>365</v>
      </c>
      <c r="AT44" s="82">
        <f>IFERROR(IF(TB_COLABORADOR[[#This Row],[Data Exame]]&lt;&gt;"",TB_COLABORADOR[[#This Row],[Data Exame]]+TB_COLABORADOR[[#This Row],[Dias para Periodico]],"SEM EXAME ADMISSIONAL"),"VERIFICAR DATA")</f>
        <v>44652</v>
      </c>
      <c r="AU44" s="66">
        <v>15</v>
      </c>
      <c r="AV44" s="76" t="str">
        <f ca="1">IFERROR(IF(TB_COLABORADOR[[#This Row],[Data Exame]]&lt;&gt;"",IF(TB_COLABORADOR[[#This Row],[Exame Concluido]]&lt;&gt;"",IF(TB_COLABORADOR[[#This Row],[Exame Concluido]]="NÃO","EXAME NÃO CONCLUIDO",IF(AT44&lt;=TODAY(),"FAZER EXAME","EXAME EM DIA")),"CONCLUIR EXAME"),"SEM DATA EXAME"),"ERRO VERIFICAR")</f>
        <v>FAZER EXAME</v>
      </c>
      <c r="AW44" s="66"/>
      <c r="AX44" s="66" t="s">
        <v>5759</v>
      </c>
      <c r="AY44" s="83" t="str">
        <f>IFERROR(VLOOKUP(TB_COLABORADOR[[#This Row],[Função]],TB_FUNCAO[[FUNÇÃO]:[USO EPI]],8,0),"")</f>
        <v>NÃO</v>
      </c>
      <c r="AZ44" s="66" t="s">
        <v>5579</v>
      </c>
      <c r="BA44" s="77">
        <v>35</v>
      </c>
      <c r="BB44" s="87"/>
      <c r="BC44" s="66"/>
      <c r="BD44" s="66"/>
      <c r="BE44" s="66"/>
      <c r="BF44" s="66"/>
      <c r="BG44" s="66"/>
      <c r="BH44" s="66"/>
      <c r="BI44" s="66"/>
      <c r="BJ44" s="66"/>
      <c r="BK44" s="66"/>
      <c r="BL44" s="66"/>
      <c r="BM44" s="66"/>
      <c r="BN44" s="66"/>
      <c r="BO44" s="66"/>
      <c r="BP44" s="77"/>
      <c r="BQ44" s="37"/>
    </row>
    <row r="45" spans="1:69" ht="15" customHeight="1" x14ac:dyDescent="0.25">
      <c r="A45" s="58">
        <f t="shared" si="0"/>
        <v>36</v>
      </c>
      <c r="B45" s="59" t="s">
        <v>5607</v>
      </c>
      <c r="C45" s="59"/>
      <c r="D45" s="59" t="s">
        <v>5635</v>
      </c>
      <c r="E45" s="60">
        <v>31359</v>
      </c>
      <c r="F45" s="111" t="str">
        <f>TEXT(TB_COLABORADOR[[#This Row],[Data Nascimento]],"DD")</f>
        <v>08</v>
      </c>
      <c r="G45" s="61" t="str">
        <f>UPPER(TEXT(TB_COLABORADOR[[#This Row],[Data Nascimento]],"mmmm"))</f>
        <v>NOVEMBRO</v>
      </c>
      <c r="H45" s="61">
        <f ca="1">IFERROR(IF(TB_COLABORADOR[[#This Row],[Data Nascimento]]&lt;&gt;"",IF(TB_COLABORADOR[[#This Row],[Data Nascimento]]&gt;1,YEAR(TODAY())-YEAR(TB_COLABORADOR[[#This Row],[Data Nascimento]]),""),""),"")</f>
        <v>41</v>
      </c>
      <c r="I45" s="62" t="s">
        <v>5427</v>
      </c>
      <c r="J45" s="63" t="s">
        <v>5643</v>
      </c>
      <c r="K45" s="62" t="s">
        <v>3239</v>
      </c>
      <c r="L45" s="62" t="s">
        <v>5429</v>
      </c>
      <c r="M45" s="64">
        <v>921749902</v>
      </c>
      <c r="N45" s="65">
        <v>90810669</v>
      </c>
      <c r="O45" s="66">
        <v>935574</v>
      </c>
      <c r="P45" s="66"/>
      <c r="Q45" s="67"/>
      <c r="R45" s="59" t="s">
        <v>5689</v>
      </c>
      <c r="S45" s="59" t="s">
        <v>5724</v>
      </c>
      <c r="T45" s="63" t="s">
        <v>3285</v>
      </c>
      <c r="U45" s="62" t="s">
        <v>3239</v>
      </c>
      <c r="V45" s="68"/>
      <c r="W45" s="69"/>
      <c r="X45" s="70">
        <v>43999606196</v>
      </c>
      <c r="Y45" s="71"/>
      <c r="Z45" s="63" t="s">
        <v>5445</v>
      </c>
      <c r="AA45" s="63" t="s">
        <v>1</v>
      </c>
      <c r="AB45" s="72" t="str">
        <f>IF(TB_COLABORADOR[[#This Row],[Função]]&lt;&gt;"",VLOOKUP(TB_COLABORADOR[[#This Row],[Função]],TB_FUNCAO[[FUNÇÃO]:[SETOR]],3,0),"")</f>
        <v>Costura</v>
      </c>
      <c r="AC45" s="73">
        <v>1264.31</v>
      </c>
      <c r="AD45" s="72" t="str">
        <f>IF(TB_COLABORADOR[[#This Row],[Salário]]&lt;&gt;"",Extenso_Valor(TB_COLABORADOR[[#This Row],[Salário]]),"")</f>
        <v>Um Mil, Duzentos e Sessenta e Quatro Reais e Trinta e Um Centavos</v>
      </c>
      <c r="AE45" s="74" t="str">
        <f>IF(TB_COLABORADOR[[#This Row],[Função]]&lt;&gt;"",VLOOKUP(TB_COLABORADOR[[#This Row],[Função]],TB_FUNCAO[[FUNÇÃO]:[TIPO SALARIO]],6,0),"")</f>
        <v>POR MÊS</v>
      </c>
      <c r="AF45" s="62" t="s">
        <v>5440</v>
      </c>
      <c r="AG45" s="79" t="s">
        <v>5747</v>
      </c>
      <c r="AH45" s="66"/>
      <c r="AI45" s="66"/>
      <c r="AJ45" s="89" t="str">
        <f>IFERROR(IF(TB_COLABORADOR[[#This Row],[Inicio Contrato]]&lt;&gt;"",TB_COLABORADOR[[#This Row],[Inicio Contrato]]+TB_COLABORADOR[[#This Row],[Experiencia]],""),"ERRO VERIFICAR")</f>
        <v/>
      </c>
      <c r="AK45" s="89" t="str">
        <f ca="1">IFERROR(IF(TB_COLABORADOR[[#This Row],[Inicio Contrato]]&lt;&gt;"",TB_COLABORADOR[[#This Row],[Previsão Termino contrato]]-TODAY(),""),"ERRO VERIFICAR")</f>
        <v/>
      </c>
      <c r="AL45" s="74" t="str">
        <f ca="1">IFERROR(IF(TB_COLABORADOR[[#This Row],[Inicio Contrato]]&lt;&gt;"",IF(AND(TB_COLABORADOR[[#This Row],[Previsão Termino contrato]]-TODAY()&gt;0,TB_COLABORADOR[[#This Row],[Previsão Termino contrato]]-TODAY()&lt;7),"A VENCER",IF(TB_COLABORADOR[[#This Row],[Previsão Termino contrato]]&lt;TODAY(),"EXP. EXPIROU","EM EXPERIENCIA")),"SEM PRAZO"),"ERRO VERIFICAR")</f>
        <v>SEM PRAZO</v>
      </c>
      <c r="AM45" s="75" t="str">
        <f ca="1">IFERROR(IF(TB_COLABORADOR[[#This Row],[Data Demissão]]&lt;&gt;"","DISPENSADO",IF(TB_COLABORADOR[[#This Row],[Data Admissão]]&lt;&gt;"","CONTRATADO",IF(TB_COLABORADOR[[#This Row],[Inicio Contrato]]&lt;&gt;"",IF(TODAY()&lt;TB_COLABORADOR[[#This Row],[Previsão Termino contrato]],"CONTRATO EXPERIENCIA",IF(TB_COLABORADOR[[#This Row],[Experiencia]]&gt;=TB_COLABORADOR[[#This Row],[Vence Experiencia]],"VENCEU EXP."&amp;TB_COLABORADOR[[#This Row],[Experiencia]]&amp;" DIAS À "&amp;ABS(TB_COLABORADOR[[#This Row],[Vence Experiencia]])&amp;" DIAS","SEM PAZO")),"SEM PAZO"))),"ERRO VERIFICAR")</f>
        <v>CONTRATADO</v>
      </c>
      <c r="AN45" s="60">
        <v>42583</v>
      </c>
      <c r="AO45" s="66"/>
      <c r="AP45" s="90" t="str">
        <f>IFERROR(IF(TB_COLABORADOR[[#This Row],[Data Demissão]]&lt;&gt;"","DISPENSADO",IF(TB_COLABORADOR[[#This Row],[Afastado]]&lt;&gt;"","AFASTADO",IF(TB_COLABORADOR[[#This Row],[Data Admissão]]&lt;&gt;"",IF(TB_COLABORADOR[[#This Row],[Data Demissão]]&lt;&gt;"","DESATIVO","ATIVO"),IF(TB_COLABORADOR[[#This Row],[Inicio Contrato]]&lt;&gt;"","EM EXPERIÊNCIA","SEM DATA ADMISSIONAL")))),"ERRO VERIFICAR")</f>
        <v>ATIVO</v>
      </c>
      <c r="AQ45" s="60">
        <v>44287</v>
      </c>
      <c r="AR45" s="60" t="s">
        <v>5579</v>
      </c>
      <c r="AS45" s="66">
        <v>365</v>
      </c>
      <c r="AT45" s="82">
        <f>IFERROR(IF(TB_COLABORADOR[[#This Row],[Data Exame]]&lt;&gt;"",TB_COLABORADOR[[#This Row],[Data Exame]]+TB_COLABORADOR[[#This Row],[Dias para Periodico]],"SEM EXAME ADMISSIONAL"),"VERIFICAR DATA")</f>
        <v>44652</v>
      </c>
      <c r="AU45" s="66">
        <v>15</v>
      </c>
      <c r="AV45" s="76" t="str">
        <f ca="1">IFERROR(IF(TB_COLABORADOR[[#This Row],[Data Exame]]&lt;&gt;"",IF(TB_COLABORADOR[[#This Row],[Exame Concluido]]&lt;&gt;"",IF(TB_COLABORADOR[[#This Row],[Exame Concluido]]="NÃO","EXAME NÃO CONCLUIDO",IF(AT45&lt;=TODAY(),"FAZER EXAME","EXAME EM DIA")),"CONCLUIR EXAME"),"SEM DATA EXAME"),"ERRO VERIFICAR")</f>
        <v>FAZER EXAME</v>
      </c>
      <c r="AW45" s="66"/>
      <c r="AX45" s="66" t="s">
        <v>5758</v>
      </c>
      <c r="AY45" s="83" t="str">
        <f>IFERROR(VLOOKUP(TB_COLABORADOR[[#This Row],[Função]],TB_FUNCAO[[FUNÇÃO]:[USO EPI]],8,0),"")</f>
        <v>NÃO</v>
      </c>
      <c r="AZ45" s="66" t="s">
        <v>5579</v>
      </c>
      <c r="BA45" s="77">
        <v>36</v>
      </c>
      <c r="BB45" s="87"/>
      <c r="BC45" s="66"/>
      <c r="BD45" s="66"/>
      <c r="BE45" s="66"/>
      <c r="BF45" s="66"/>
      <c r="BG45" s="66"/>
      <c r="BH45" s="66"/>
      <c r="BI45" s="66"/>
      <c r="BJ45" s="66"/>
      <c r="BK45" s="66"/>
      <c r="BL45" s="66"/>
      <c r="BM45" s="66"/>
      <c r="BN45" s="66"/>
      <c r="BO45" s="66"/>
      <c r="BP45" s="77"/>
      <c r="BQ45" s="37"/>
    </row>
    <row r="46" spans="1:69" ht="15" customHeight="1" x14ac:dyDescent="0.25">
      <c r="A46" s="58">
        <f t="shared" si="0"/>
        <v>37</v>
      </c>
      <c r="B46" s="59" t="s">
        <v>52</v>
      </c>
      <c r="C46" s="59"/>
      <c r="D46" s="59" t="s">
        <v>6</v>
      </c>
      <c r="E46" s="60">
        <v>34554</v>
      </c>
      <c r="F46" s="111" t="str">
        <f>TEXT(TB_COLABORADOR[[#This Row],[Data Nascimento]],"DD")</f>
        <v>08</v>
      </c>
      <c r="G46" s="61" t="str">
        <f>UPPER(TEXT(TB_COLABORADOR[[#This Row],[Data Nascimento]],"mmmm"))</f>
        <v>AGOSTO</v>
      </c>
      <c r="H46" s="61">
        <f ca="1">IFERROR(IF(TB_COLABORADOR[[#This Row],[Data Nascimento]]&lt;&gt;"",IF(TB_COLABORADOR[[#This Row],[Data Nascimento]]&gt;1,YEAR(TODAY())-YEAR(TB_COLABORADOR[[#This Row],[Data Nascimento]]),""),""),"")</f>
        <v>32</v>
      </c>
      <c r="I46" s="62" t="s">
        <v>5427</v>
      </c>
      <c r="J46" s="63" t="s">
        <v>5544</v>
      </c>
      <c r="K46" s="62" t="s">
        <v>3239</v>
      </c>
      <c r="L46" s="62" t="s">
        <v>5429</v>
      </c>
      <c r="M46" s="64">
        <v>9419584933</v>
      </c>
      <c r="N46" s="65">
        <v>131228961</v>
      </c>
      <c r="O46" s="66">
        <v>5993734</v>
      </c>
      <c r="P46" s="66"/>
      <c r="Q46" s="67"/>
      <c r="R46" s="59" t="s">
        <v>5701</v>
      </c>
      <c r="S46" s="59" t="s">
        <v>5737</v>
      </c>
      <c r="T46" s="63" t="s">
        <v>3285</v>
      </c>
      <c r="U46" s="62" t="s">
        <v>3239</v>
      </c>
      <c r="V46" s="68"/>
      <c r="W46" s="69"/>
      <c r="X46" s="70">
        <v>43984274070</v>
      </c>
      <c r="Y46" s="71"/>
      <c r="Z46" s="63" t="s">
        <v>5445</v>
      </c>
      <c r="AA46" s="63" t="s">
        <v>5752</v>
      </c>
      <c r="AB46" s="72" t="str">
        <f>IF(TB_COLABORADOR[[#This Row],[Função]]&lt;&gt;"",VLOOKUP(TB_COLABORADOR[[#This Row],[Função]],TB_FUNCAO[[FUNÇÃO]:[SETOR]],3,0),"")</f>
        <v>Costura</v>
      </c>
      <c r="AC46" s="73">
        <v>1114.01</v>
      </c>
      <c r="AD46" s="72" t="str">
        <f>IF(TB_COLABORADOR[[#This Row],[Salário]]&lt;&gt;"",Extenso_Valor(TB_COLABORADOR[[#This Row],[Salário]]),"")</f>
        <v>Um Mil, Cento e Quatorze Reais e Um Centavo</v>
      </c>
      <c r="AE46" s="74" t="str">
        <f>IF(TB_COLABORADOR[[#This Row],[Função]]&lt;&gt;"",VLOOKUP(TB_COLABORADOR[[#This Row],[Função]],TB_FUNCAO[[FUNÇÃO]:[TIPO SALARIO]],6,0),"")</f>
        <v>POR MÊS</v>
      </c>
      <c r="AF46" s="62" t="s">
        <v>5440</v>
      </c>
      <c r="AG46" s="79" t="s">
        <v>5746</v>
      </c>
      <c r="AH46" s="66"/>
      <c r="AI46" s="66"/>
      <c r="AJ46" s="89" t="str">
        <f>IFERROR(IF(TB_COLABORADOR[[#This Row],[Inicio Contrato]]&lt;&gt;"",TB_COLABORADOR[[#This Row],[Inicio Contrato]]+TB_COLABORADOR[[#This Row],[Experiencia]],""),"ERRO VERIFICAR")</f>
        <v/>
      </c>
      <c r="AK46" s="89" t="str">
        <f ca="1">IFERROR(IF(TB_COLABORADOR[[#This Row],[Inicio Contrato]]&lt;&gt;"",TB_COLABORADOR[[#This Row],[Previsão Termino contrato]]-TODAY(),""),"ERRO VERIFICAR")</f>
        <v/>
      </c>
      <c r="AL46" s="74" t="str">
        <f ca="1">IFERROR(IF(TB_COLABORADOR[[#This Row],[Inicio Contrato]]&lt;&gt;"",IF(AND(TB_COLABORADOR[[#This Row],[Previsão Termino contrato]]-TODAY()&gt;0,TB_COLABORADOR[[#This Row],[Previsão Termino contrato]]-TODAY()&lt;7),"A VENCER",IF(TB_COLABORADOR[[#This Row],[Previsão Termino contrato]]&lt;TODAY(),"EXP. EXPIROU","EM EXPERIENCIA")),"SEM PRAZO"),"ERRO VERIFICAR")</f>
        <v>SEM PRAZO</v>
      </c>
      <c r="AM46" s="75" t="str">
        <f ca="1">IFERROR(IF(TB_COLABORADOR[[#This Row],[Data Demissão]]&lt;&gt;"","DISPENSADO",IF(TB_COLABORADOR[[#This Row],[Data Admissão]]&lt;&gt;"","CONTRATADO",IF(TB_COLABORADOR[[#This Row],[Inicio Contrato]]&lt;&gt;"",IF(TODAY()&lt;TB_COLABORADOR[[#This Row],[Previsão Termino contrato]],"CONTRATO EXPERIENCIA",IF(TB_COLABORADOR[[#This Row],[Experiencia]]&gt;=TB_COLABORADOR[[#This Row],[Vence Experiencia]],"VENCEU EXP."&amp;TB_COLABORADOR[[#This Row],[Experiencia]]&amp;" DIAS À "&amp;ABS(TB_COLABORADOR[[#This Row],[Vence Experiencia]])&amp;" DIAS","SEM PAZO")),"SEM PAZO"))),"ERRO VERIFICAR")</f>
        <v>CONTRATADO</v>
      </c>
      <c r="AN46" s="60">
        <v>43502</v>
      </c>
      <c r="AO46" s="66"/>
      <c r="AP46" s="90" t="str">
        <f>IFERROR(IF(TB_COLABORADOR[[#This Row],[Data Demissão]]&lt;&gt;"","DISPENSADO",IF(TB_COLABORADOR[[#This Row],[Afastado]]&lt;&gt;"","AFASTADO",IF(TB_COLABORADOR[[#This Row],[Data Admissão]]&lt;&gt;"",IF(TB_COLABORADOR[[#This Row],[Data Demissão]]&lt;&gt;"","DESATIVO","ATIVO"),IF(TB_COLABORADOR[[#This Row],[Inicio Contrato]]&lt;&gt;"","EM EXPERIÊNCIA","SEM DATA ADMISSIONAL")))),"ERRO VERIFICAR")</f>
        <v>ATIVO</v>
      </c>
      <c r="AQ46" s="60">
        <v>44287</v>
      </c>
      <c r="AR46" s="60" t="s">
        <v>5579</v>
      </c>
      <c r="AS46" s="66">
        <v>365</v>
      </c>
      <c r="AT46" s="82">
        <f>IFERROR(IF(TB_COLABORADOR[[#This Row],[Data Exame]]&lt;&gt;"",TB_COLABORADOR[[#This Row],[Data Exame]]+TB_COLABORADOR[[#This Row],[Dias para Periodico]],"SEM EXAME ADMISSIONAL"),"VERIFICAR DATA")</f>
        <v>44652</v>
      </c>
      <c r="AU46" s="66">
        <v>15</v>
      </c>
      <c r="AV46" s="76" t="str">
        <f ca="1">IFERROR(IF(TB_COLABORADOR[[#This Row],[Data Exame]]&lt;&gt;"",IF(TB_COLABORADOR[[#This Row],[Exame Concluido]]&lt;&gt;"",IF(TB_COLABORADOR[[#This Row],[Exame Concluido]]="NÃO","EXAME NÃO CONCLUIDO",IF(AT46&lt;=TODAY(),"FAZER EXAME","EXAME EM DIA")),"CONCLUIR EXAME"),"SEM DATA EXAME"),"ERRO VERIFICAR")</f>
        <v>FAZER EXAME</v>
      </c>
      <c r="AW46" s="66"/>
      <c r="AX46" s="66" t="s">
        <v>5758</v>
      </c>
      <c r="AY46" s="83" t="str">
        <f>IFERROR(VLOOKUP(TB_COLABORADOR[[#This Row],[Função]],TB_FUNCAO[[FUNÇÃO]:[USO EPI]],8,0),"")</f>
        <v>NÃO</v>
      </c>
      <c r="AZ46" s="66" t="s">
        <v>5579</v>
      </c>
      <c r="BA46" s="77">
        <v>37</v>
      </c>
      <c r="BB46" s="87"/>
      <c r="BC46" s="66"/>
      <c r="BD46" s="66"/>
      <c r="BE46" s="66"/>
      <c r="BF46" s="66"/>
      <c r="BG46" s="66"/>
      <c r="BH46" s="66"/>
      <c r="BI46" s="66"/>
      <c r="BJ46" s="66"/>
      <c r="BK46" s="66"/>
      <c r="BL46" s="66"/>
      <c r="BM46" s="66"/>
      <c r="BN46" s="66"/>
      <c r="BO46" s="66"/>
      <c r="BP46" s="77"/>
      <c r="BQ46" s="37"/>
    </row>
    <row r="47" spans="1:69" ht="15" customHeight="1" x14ac:dyDescent="0.25">
      <c r="A47" s="58">
        <f t="shared" si="0"/>
        <v>38</v>
      </c>
      <c r="B47" s="59" t="s">
        <v>36</v>
      </c>
      <c r="C47" s="59"/>
      <c r="D47" s="59" t="s">
        <v>5636</v>
      </c>
      <c r="E47" s="60">
        <v>25372</v>
      </c>
      <c r="F47" s="111" t="str">
        <f>TEXT(TB_COLABORADOR[[#This Row],[Data Nascimento]],"DD")</f>
        <v>18</v>
      </c>
      <c r="G47" s="61" t="str">
        <f>UPPER(TEXT(TB_COLABORADOR[[#This Row],[Data Nascimento]],"mmmm"))</f>
        <v>JUNHO</v>
      </c>
      <c r="H47" s="61">
        <f ca="1">IFERROR(IF(TB_COLABORADOR[[#This Row],[Data Nascimento]]&lt;&gt;"",IF(TB_COLABORADOR[[#This Row],[Data Nascimento]]&gt;1,YEAR(TODAY())-YEAR(TB_COLABORADOR[[#This Row],[Data Nascimento]]),""),""),"")</f>
        <v>57</v>
      </c>
      <c r="I47" s="62" t="s">
        <v>5427</v>
      </c>
      <c r="J47" s="63" t="s">
        <v>5652</v>
      </c>
      <c r="K47" s="62" t="s">
        <v>3239</v>
      </c>
      <c r="L47" s="62" t="s">
        <v>5432</v>
      </c>
      <c r="M47" s="64">
        <v>93463243920</v>
      </c>
      <c r="N47" s="65">
        <v>47610303</v>
      </c>
      <c r="O47" s="66">
        <v>717394</v>
      </c>
      <c r="P47" s="66"/>
      <c r="Q47" s="67"/>
      <c r="R47" s="59" t="s">
        <v>5702</v>
      </c>
      <c r="S47" s="59" t="s">
        <v>5738</v>
      </c>
      <c r="T47" s="63" t="s">
        <v>3285</v>
      </c>
      <c r="U47" s="62" t="s">
        <v>3239</v>
      </c>
      <c r="V47" s="68"/>
      <c r="W47" s="69"/>
      <c r="X47" s="70">
        <v>43984882258</v>
      </c>
      <c r="Y47" s="71"/>
      <c r="Z47" s="63" t="s">
        <v>5445</v>
      </c>
      <c r="AA47" s="63" t="s">
        <v>4</v>
      </c>
      <c r="AB47" s="72" t="str">
        <f>IF(TB_COLABORADOR[[#This Row],[Função]]&lt;&gt;"",VLOOKUP(TB_COLABORADOR[[#This Row],[Função]],TB_FUNCAO[[FUNÇÃO]:[SETOR]],3,0),"")</f>
        <v>Acabamento</v>
      </c>
      <c r="AC47" s="73">
        <v>1170.48</v>
      </c>
      <c r="AD47" s="72" t="str">
        <f>IF(TB_COLABORADOR[[#This Row],[Salário]]&lt;&gt;"",Extenso_Valor(TB_COLABORADOR[[#This Row],[Salário]]),"")</f>
        <v>Um Mil, Cento e Setenta Reais e Quarenta e Oito Centavos</v>
      </c>
      <c r="AE47" s="74" t="str">
        <f>IF(TB_COLABORADOR[[#This Row],[Função]]&lt;&gt;"",VLOOKUP(TB_COLABORADOR[[#This Row],[Função]],TB_FUNCAO[[FUNÇÃO]:[TIPO SALARIO]],6,0),"")</f>
        <v>POR MÊS</v>
      </c>
      <c r="AF47" s="62" t="s">
        <v>5440</v>
      </c>
      <c r="AG47" s="79" t="s">
        <v>5746</v>
      </c>
      <c r="AH47" s="66"/>
      <c r="AI47" s="66"/>
      <c r="AJ47" s="89" t="str">
        <f>IFERROR(IF(TB_COLABORADOR[[#This Row],[Inicio Contrato]]&lt;&gt;"",TB_COLABORADOR[[#This Row],[Inicio Contrato]]+TB_COLABORADOR[[#This Row],[Experiencia]],""),"ERRO VERIFICAR")</f>
        <v/>
      </c>
      <c r="AK47" s="89" t="str">
        <f ca="1">IFERROR(IF(TB_COLABORADOR[[#This Row],[Inicio Contrato]]&lt;&gt;"",TB_COLABORADOR[[#This Row],[Previsão Termino contrato]]-TODAY(),""),"ERRO VERIFICAR")</f>
        <v/>
      </c>
      <c r="AL47" s="74" t="str">
        <f ca="1">IFERROR(IF(TB_COLABORADOR[[#This Row],[Inicio Contrato]]&lt;&gt;"",IF(AND(TB_COLABORADOR[[#This Row],[Previsão Termino contrato]]-TODAY()&gt;0,TB_COLABORADOR[[#This Row],[Previsão Termino contrato]]-TODAY()&lt;7),"A VENCER",IF(TB_COLABORADOR[[#This Row],[Previsão Termino contrato]]&lt;TODAY(),"EXP. EXPIROU","EM EXPERIENCIA")),"SEM PRAZO"),"ERRO VERIFICAR")</f>
        <v>SEM PRAZO</v>
      </c>
      <c r="AM47" s="75" t="str">
        <f ca="1">IFERROR(IF(TB_COLABORADOR[[#This Row],[Data Demissão]]&lt;&gt;"","DISPENSADO",IF(TB_COLABORADOR[[#This Row],[Data Admissão]]&lt;&gt;"","CONTRATADO",IF(TB_COLABORADOR[[#This Row],[Inicio Contrato]]&lt;&gt;"",IF(TODAY()&lt;TB_COLABORADOR[[#This Row],[Previsão Termino contrato]],"CONTRATO EXPERIENCIA",IF(TB_COLABORADOR[[#This Row],[Experiencia]]&gt;=TB_COLABORADOR[[#This Row],[Vence Experiencia]],"VENCEU EXP."&amp;TB_COLABORADOR[[#This Row],[Experiencia]]&amp;" DIAS À "&amp;ABS(TB_COLABORADOR[[#This Row],[Vence Experiencia]])&amp;" DIAS","SEM PAZO")),"SEM PAZO"))),"ERRO VERIFICAR")</f>
        <v>CONTRATADO</v>
      </c>
      <c r="AN47" s="60">
        <v>44145</v>
      </c>
      <c r="AO47" s="66"/>
      <c r="AP47" s="90" t="str">
        <f>IFERROR(IF(TB_COLABORADOR[[#This Row],[Data Demissão]]&lt;&gt;"","DISPENSADO",IF(TB_COLABORADOR[[#This Row],[Afastado]]&lt;&gt;"","AFASTADO",IF(TB_COLABORADOR[[#This Row],[Data Admissão]]&lt;&gt;"",IF(TB_COLABORADOR[[#This Row],[Data Demissão]]&lt;&gt;"","DESATIVO","ATIVO"),IF(TB_COLABORADOR[[#This Row],[Inicio Contrato]]&lt;&gt;"","EM EXPERIÊNCIA","SEM DATA ADMISSIONAL")))),"ERRO VERIFICAR")</f>
        <v>ATIVO</v>
      </c>
      <c r="AQ47" s="60">
        <v>44287</v>
      </c>
      <c r="AR47" s="60" t="s">
        <v>5579</v>
      </c>
      <c r="AS47" s="66">
        <v>365</v>
      </c>
      <c r="AT47" s="82">
        <f>IFERROR(IF(TB_COLABORADOR[[#This Row],[Data Exame]]&lt;&gt;"",TB_COLABORADOR[[#This Row],[Data Exame]]+TB_COLABORADOR[[#This Row],[Dias para Periodico]],"SEM EXAME ADMISSIONAL"),"VERIFICAR DATA")</f>
        <v>44652</v>
      </c>
      <c r="AU47" s="66">
        <v>15</v>
      </c>
      <c r="AV47" s="76" t="str">
        <f ca="1">IFERROR(IF(TB_COLABORADOR[[#This Row],[Data Exame]]&lt;&gt;"",IF(TB_COLABORADOR[[#This Row],[Exame Concluido]]&lt;&gt;"",IF(TB_COLABORADOR[[#This Row],[Exame Concluido]]="NÃO","EXAME NÃO CONCLUIDO",IF(AT47&lt;=TODAY(),"FAZER EXAME","EXAME EM DIA")),"CONCLUIR EXAME"),"SEM DATA EXAME"),"ERRO VERIFICAR")</f>
        <v>FAZER EXAME</v>
      </c>
      <c r="AW47" s="66"/>
      <c r="AX47" s="66" t="s">
        <v>5758</v>
      </c>
      <c r="AY47" s="83" t="str">
        <f>IFERROR(VLOOKUP(TB_COLABORADOR[[#This Row],[Função]],TB_FUNCAO[[FUNÇÃO]:[USO EPI]],8,0),"")</f>
        <v>NÃO</v>
      </c>
      <c r="AZ47" s="66" t="s">
        <v>5579</v>
      </c>
      <c r="BA47" s="77">
        <v>38</v>
      </c>
      <c r="BB47" s="87"/>
      <c r="BC47" s="66"/>
      <c r="BD47" s="66"/>
      <c r="BE47" s="66"/>
      <c r="BF47" s="66"/>
      <c r="BG47" s="66"/>
      <c r="BH47" s="66"/>
      <c r="BI47" s="66"/>
      <c r="BJ47" s="66"/>
      <c r="BK47" s="66"/>
      <c r="BL47" s="66"/>
      <c r="BM47" s="66"/>
      <c r="BN47" s="66"/>
      <c r="BO47" s="66"/>
      <c r="BP47" s="77"/>
      <c r="BQ47" s="37"/>
    </row>
    <row r="48" spans="1:69" ht="15" customHeight="1" x14ac:dyDescent="0.25">
      <c r="A48" s="58">
        <f t="shared" si="0"/>
        <v>39</v>
      </c>
      <c r="B48" s="59" t="s">
        <v>19</v>
      </c>
      <c r="C48" s="59"/>
      <c r="D48" s="59" t="s">
        <v>20</v>
      </c>
      <c r="E48" s="60">
        <v>24498</v>
      </c>
      <c r="F48" s="111" t="str">
        <f>TEXT(TB_COLABORADOR[[#This Row],[Data Nascimento]],"DD")</f>
        <v>26</v>
      </c>
      <c r="G48" s="61" t="str">
        <f>UPPER(TEXT(TB_COLABORADOR[[#This Row],[Data Nascimento]],"mmmm"))</f>
        <v>JANEIRO</v>
      </c>
      <c r="H48" s="61">
        <f ca="1">IFERROR(IF(TB_COLABORADOR[[#This Row],[Data Nascimento]]&lt;&gt;"",IF(TB_COLABORADOR[[#This Row],[Data Nascimento]]&gt;1,YEAR(TODAY())-YEAR(TB_COLABORADOR[[#This Row],[Data Nascimento]]),""),""),"")</f>
        <v>59</v>
      </c>
      <c r="I48" s="62" t="s">
        <v>5427</v>
      </c>
      <c r="J48" s="63" t="s">
        <v>5544</v>
      </c>
      <c r="K48" s="62" t="s">
        <v>3239</v>
      </c>
      <c r="L48" s="62" t="s">
        <v>5432</v>
      </c>
      <c r="M48" s="64">
        <v>59955767987</v>
      </c>
      <c r="N48" s="65">
        <v>61997148</v>
      </c>
      <c r="O48" s="66">
        <v>721061</v>
      </c>
      <c r="P48" s="66"/>
      <c r="Q48" s="67"/>
      <c r="R48" s="59" t="s">
        <v>5703</v>
      </c>
      <c r="S48" s="59" t="s">
        <v>5739</v>
      </c>
      <c r="T48" s="63" t="s">
        <v>3285</v>
      </c>
      <c r="U48" s="62" t="s">
        <v>3239</v>
      </c>
      <c r="V48" s="68"/>
      <c r="W48" s="69"/>
      <c r="X48" s="70">
        <v>43999655895</v>
      </c>
      <c r="Y48" s="71"/>
      <c r="Z48" s="63" t="s">
        <v>5445</v>
      </c>
      <c r="AA48" s="63" t="s">
        <v>1</v>
      </c>
      <c r="AB48" s="72" t="str">
        <f>IF(TB_COLABORADOR[[#This Row],[Função]]&lt;&gt;"",VLOOKUP(TB_COLABORADOR[[#This Row],[Função]],TB_FUNCAO[[FUNÇÃO]:[SETOR]],3,0),"")</f>
        <v>Costura</v>
      </c>
      <c r="AC48" s="73">
        <v>1264.31</v>
      </c>
      <c r="AD48" s="72" t="str">
        <f>IF(TB_COLABORADOR[[#This Row],[Salário]]&lt;&gt;"",Extenso_Valor(TB_COLABORADOR[[#This Row],[Salário]]),"")</f>
        <v>Um Mil, Duzentos e Sessenta e Quatro Reais e Trinta e Um Centavos</v>
      </c>
      <c r="AE48" s="74" t="str">
        <f>IF(TB_COLABORADOR[[#This Row],[Função]]&lt;&gt;"",VLOOKUP(TB_COLABORADOR[[#This Row],[Função]],TB_FUNCAO[[FUNÇÃO]:[TIPO SALARIO]],6,0),"")</f>
        <v>POR MÊS</v>
      </c>
      <c r="AF48" s="62" t="s">
        <v>5440</v>
      </c>
      <c r="AG48" s="79" t="s">
        <v>5746</v>
      </c>
      <c r="AH48" s="66"/>
      <c r="AI48" s="66"/>
      <c r="AJ48" s="89" t="str">
        <f>IFERROR(IF(TB_COLABORADOR[[#This Row],[Inicio Contrato]]&lt;&gt;"",TB_COLABORADOR[[#This Row],[Inicio Contrato]]+TB_COLABORADOR[[#This Row],[Experiencia]],""),"ERRO VERIFICAR")</f>
        <v/>
      </c>
      <c r="AK48" s="89" t="str">
        <f ca="1">IFERROR(IF(TB_COLABORADOR[[#This Row],[Inicio Contrato]]&lt;&gt;"",TB_COLABORADOR[[#This Row],[Previsão Termino contrato]]-TODAY(),""),"ERRO VERIFICAR")</f>
        <v/>
      </c>
      <c r="AL48" s="74" t="str">
        <f ca="1">IFERROR(IF(TB_COLABORADOR[[#This Row],[Inicio Contrato]]&lt;&gt;"",IF(AND(TB_COLABORADOR[[#This Row],[Previsão Termino contrato]]-TODAY()&gt;0,TB_COLABORADOR[[#This Row],[Previsão Termino contrato]]-TODAY()&lt;7),"A VENCER",IF(TB_COLABORADOR[[#This Row],[Previsão Termino contrato]]&lt;TODAY(),"EXP. EXPIROU","EM EXPERIENCIA")),"SEM PRAZO"),"ERRO VERIFICAR")</f>
        <v>SEM PRAZO</v>
      </c>
      <c r="AM48" s="75" t="str">
        <f ca="1">IFERROR(IF(TB_COLABORADOR[[#This Row],[Data Demissão]]&lt;&gt;"","DISPENSADO",IF(TB_COLABORADOR[[#This Row],[Data Admissão]]&lt;&gt;"","CONTRATADO",IF(TB_COLABORADOR[[#This Row],[Inicio Contrato]]&lt;&gt;"",IF(TODAY()&lt;TB_COLABORADOR[[#This Row],[Previsão Termino contrato]],"CONTRATO EXPERIENCIA",IF(TB_COLABORADOR[[#This Row],[Experiencia]]&gt;=TB_COLABORADOR[[#This Row],[Vence Experiencia]],"VENCEU EXP."&amp;TB_COLABORADOR[[#This Row],[Experiencia]]&amp;" DIAS À "&amp;ABS(TB_COLABORADOR[[#This Row],[Vence Experiencia]])&amp;" DIAS","SEM PAZO")),"SEM PAZO"))),"ERRO VERIFICAR")</f>
        <v>CONTRATADO</v>
      </c>
      <c r="AN48" s="60">
        <v>43123</v>
      </c>
      <c r="AO48" s="66"/>
      <c r="AP48" s="90" t="str">
        <f>IFERROR(IF(TB_COLABORADOR[[#This Row],[Data Demissão]]&lt;&gt;"","DISPENSADO",IF(TB_COLABORADOR[[#This Row],[Afastado]]&lt;&gt;"","AFASTADO",IF(TB_COLABORADOR[[#This Row],[Data Admissão]]&lt;&gt;"",IF(TB_COLABORADOR[[#This Row],[Data Demissão]]&lt;&gt;"","DESATIVO","ATIVO"),IF(TB_COLABORADOR[[#This Row],[Inicio Contrato]]&lt;&gt;"","EM EXPERIÊNCIA","SEM DATA ADMISSIONAL")))),"ERRO VERIFICAR")</f>
        <v>ATIVO</v>
      </c>
      <c r="AQ48" s="60">
        <v>44287</v>
      </c>
      <c r="AR48" s="60" t="s">
        <v>5579</v>
      </c>
      <c r="AS48" s="66">
        <v>365</v>
      </c>
      <c r="AT48" s="82">
        <f>IFERROR(IF(TB_COLABORADOR[[#This Row],[Data Exame]]&lt;&gt;"",TB_COLABORADOR[[#This Row],[Data Exame]]+TB_COLABORADOR[[#This Row],[Dias para Periodico]],"SEM EXAME ADMISSIONAL"),"VERIFICAR DATA")</f>
        <v>44652</v>
      </c>
      <c r="AU48" s="66">
        <v>15</v>
      </c>
      <c r="AV48" s="76" t="str">
        <f ca="1">IFERROR(IF(TB_COLABORADOR[[#This Row],[Data Exame]]&lt;&gt;"",IF(TB_COLABORADOR[[#This Row],[Exame Concluido]]&lt;&gt;"",IF(TB_COLABORADOR[[#This Row],[Exame Concluido]]="NÃO","EXAME NÃO CONCLUIDO",IF(AT48&lt;=TODAY(),"FAZER EXAME","EXAME EM DIA")),"CONCLUIR EXAME"),"SEM DATA EXAME"),"ERRO VERIFICAR")</f>
        <v>FAZER EXAME</v>
      </c>
      <c r="AW48" s="66"/>
      <c r="AX48" s="66" t="s">
        <v>5760</v>
      </c>
      <c r="AY48" s="83" t="str">
        <f>IFERROR(VLOOKUP(TB_COLABORADOR[[#This Row],[Função]],TB_FUNCAO[[FUNÇÃO]:[USO EPI]],8,0),"")</f>
        <v>NÃO</v>
      </c>
      <c r="AZ48" s="66" t="s">
        <v>5579</v>
      </c>
      <c r="BA48" s="77">
        <v>39</v>
      </c>
      <c r="BB48" s="87"/>
      <c r="BC48" s="66"/>
      <c r="BD48" s="66"/>
      <c r="BE48" s="66"/>
      <c r="BF48" s="66"/>
      <c r="BG48" s="66"/>
      <c r="BH48" s="66"/>
      <c r="BI48" s="66"/>
      <c r="BJ48" s="66"/>
      <c r="BK48" s="66"/>
      <c r="BL48" s="66"/>
      <c r="BM48" s="66"/>
      <c r="BN48" s="66"/>
      <c r="BO48" s="66"/>
      <c r="BP48" s="77"/>
      <c r="BQ48" s="37"/>
    </row>
    <row r="49" spans="1:69" ht="15" customHeight="1" x14ac:dyDescent="0.25">
      <c r="A49" s="58">
        <f t="shared" si="0"/>
        <v>40</v>
      </c>
      <c r="B49" s="59" t="s">
        <v>21</v>
      </c>
      <c r="C49" s="59"/>
      <c r="D49" s="59" t="s">
        <v>22</v>
      </c>
      <c r="E49" s="60">
        <v>24715</v>
      </c>
      <c r="F49" s="111" t="str">
        <f>TEXT(TB_COLABORADOR[[#This Row],[Data Nascimento]],"DD")</f>
        <v>31</v>
      </c>
      <c r="G49" s="61" t="str">
        <f>UPPER(TEXT(TB_COLABORADOR[[#This Row],[Data Nascimento]],"mmmm"))</f>
        <v>AGOSTO</v>
      </c>
      <c r="H49" s="61">
        <f ca="1">IFERROR(IF(TB_COLABORADOR[[#This Row],[Data Nascimento]]&lt;&gt;"",IF(TB_COLABORADOR[[#This Row],[Data Nascimento]]&gt;1,YEAR(TODAY())-YEAR(TB_COLABORADOR[[#This Row],[Data Nascimento]]),""),""),"")</f>
        <v>59</v>
      </c>
      <c r="I49" s="62" t="s">
        <v>5427</v>
      </c>
      <c r="J49" s="63" t="s">
        <v>5657</v>
      </c>
      <c r="K49" s="62" t="s">
        <v>1459</v>
      </c>
      <c r="L49" s="62" t="s">
        <v>5429</v>
      </c>
      <c r="M49" s="64">
        <v>70999651900</v>
      </c>
      <c r="N49" s="65">
        <v>62475870</v>
      </c>
      <c r="O49" s="66">
        <v>2688779</v>
      </c>
      <c r="P49" s="66"/>
      <c r="Q49" s="67"/>
      <c r="R49" s="59" t="s">
        <v>5704</v>
      </c>
      <c r="S49" s="59" t="s">
        <v>5740</v>
      </c>
      <c r="T49" s="63" t="s">
        <v>3285</v>
      </c>
      <c r="U49" s="62" t="s">
        <v>3239</v>
      </c>
      <c r="V49" s="68"/>
      <c r="W49" s="69"/>
      <c r="X49" s="70">
        <v>43999272001</v>
      </c>
      <c r="Y49" s="71"/>
      <c r="Z49" s="63" t="s">
        <v>5445</v>
      </c>
      <c r="AA49" s="63" t="s">
        <v>1</v>
      </c>
      <c r="AB49" s="72" t="str">
        <f>IF(TB_COLABORADOR[[#This Row],[Função]]&lt;&gt;"",VLOOKUP(TB_COLABORADOR[[#This Row],[Função]],TB_FUNCAO[[FUNÇÃO]:[SETOR]],3,0),"")</f>
        <v>Costura</v>
      </c>
      <c r="AC49" s="73">
        <v>1264.31</v>
      </c>
      <c r="AD49" s="72" t="str">
        <f>IF(TB_COLABORADOR[[#This Row],[Salário]]&lt;&gt;"",Extenso_Valor(TB_COLABORADOR[[#This Row],[Salário]]),"")</f>
        <v>Um Mil, Duzentos e Sessenta e Quatro Reais e Trinta e Um Centavos</v>
      </c>
      <c r="AE49" s="74" t="str">
        <f>IF(TB_COLABORADOR[[#This Row],[Função]]&lt;&gt;"",VLOOKUP(TB_COLABORADOR[[#This Row],[Função]],TB_FUNCAO[[FUNÇÃO]:[TIPO SALARIO]],6,0),"")</f>
        <v>POR MÊS</v>
      </c>
      <c r="AF49" s="62" t="s">
        <v>5440</v>
      </c>
      <c r="AG49" s="79" t="s">
        <v>5746</v>
      </c>
      <c r="AH49" s="66"/>
      <c r="AI49" s="66"/>
      <c r="AJ49" s="89" t="str">
        <f>IFERROR(IF(TB_COLABORADOR[[#This Row],[Inicio Contrato]]&lt;&gt;"",TB_COLABORADOR[[#This Row],[Inicio Contrato]]+TB_COLABORADOR[[#This Row],[Experiencia]],""),"ERRO VERIFICAR")</f>
        <v/>
      </c>
      <c r="AK49" s="89" t="str">
        <f ca="1">IFERROR(IF(TB_COLABORADOR[[#This Row],[Inicio Contrato]]&lt;&gt;"",TB_COLABORADOR[[#This Row],[Previsão Termino contrato]]-TODAY(),""),"ERRO VERIFICAR")</f>
        <v/>
      </c>
      <c r="AL49" s="74" t="str">
        <f ca="1">IFERROR(IF(TB_COLABORADOR[[#This Row],[Inicio Contrato]]&lt;&gt;"",IF(AND(TB_COLABORADOR[[#This Row],[Previsão Termino contrato]]-TODAY()&gt;0,TB_COLABORADOR[[#This Row],[Previsão Termino contrato]]-TODAY()&lt;7),"A VENCER",IF(TB_COLABORADOR[[#This Row],[Previsão Termino contrato]]&lt;TODAY(),"EXP. EXPIROU","EM EXPERIENCIA")),"SEM PRAZO"),"ERRO VERIFICAR")</f>
        <v>SEM PRAZO</v>
      </c>
      <c r="AM49" s="75" t="str">
        <f ca="1">IFERROR(IF(TB_COLABORADOR[[#This Row],[Data Demissão]]&lt;&gt;"","DISPENSADO",IF(TB_COLABORADOR[[#This Row],[Data Admissão]]&lt;&gt;"","CONTRATADO",IF(TB_COLABORADOR[[#This Row],[Inicio Contrato]]&lt;&gt;"",IF(TODAY()&lt;TB_COLABORADOR[[#This Row],[Previsão Termino contrato]],"CONTRATO EXPERIENCIA",IF(TB_COLABORADOR[[#This Row],[Experiencia]]&gt;=TB_COLABORADOR[[#This Row],[Vence Experiencia]],"VENCEU EXP."&amp;TB_COLABORADOR[[#This Row],[Experiencia]]&amp;" DIAS À "&amp;ABS(TB_COLABORADOR[[#This Row],[Vence Experiencia]])&amp;" DIAS","SEM PAZO")),"SEM PAZO"))),"ERRO VERIFICAR")</f>
        <v>CONTRATADO</v>
      </c>
      <c r="AN49" s="60">
        <v>43286</v>
      </c>
      <c r="AO49" s="66"/>
      <c r="AP49" s="90" t="str">
        <f>IFERROR(IF(TB_COLABORADOR[[#This Row],[Data Demissão]]&lt;&gt;"","DISPENSADO",IF(TB_COLABORADOR[[#This Row],[Afastado]]&lt;&gt;"","AFASTADO",IF(TB_COLABORADOR[[#This Row],[Data Admissão]]&lt;&gt;"",IF(TB_COLABORADOR[[#This Row],[Data Demissão]]&lt;&gt;"","DESATIVO","ATIVO"),IF(TB_COLABORADOR[[#This Row],[Inicio Contrato]]&lt;&gt;"","EM EXPERIÊNCIA","SEM DATA ADMISSIONAL")))),"ERRO VERIFICAR")</f>
        <v>ATIVO</v>
      </c>
      <c r="AQ49" s="60">
        <v>44287</v>
      </c>
      <c r="AR49" s="60" t="s">
        <v>5579</v>
      </c>
      <c r="AS49" s="66">
        <v>365</v>
      </c>
      <c r="AT49" s="82">
        <f>IFERROR(IF(TB_COLABORADOR[[#This Row],[Data Exame]]&lt;&gt;"",TB_COLABORADOR[[#This Row],[Data Exame]]+TB_COLABORADOR[[#This Row],[Dias para Periodico]],"SEM EXAME ADMISSIONAL"),"VERIFICAR DATA")</f>
        <v>44652</v>
      </c>
      <c r="AU49" s="66">
        <v>15</v>
      </c>
      <c r="AV49" s="76" t="str">
        <f ca="1">IFERROR(IF(TB_COLABORADOR[[#This Row],[Data Exame]]&lt;&gt;"",IF(TB_COLABORADOR[[#This Row],[Exame Concluido]]&lt;&gt;"",IF(TB_COLABORADOR[[#This Row],[Exame Concluido]]="NÃO","EXAME NÃO CONCLUIDO",IF(AT49&lt;=TODAY(),"FAZER EXAME","EXAME EM DIA")),"CONCLUIR EXAME"),"SEM DATA EXAME"),"ERRO VERIFICAR")</f>
        <v>FAZER EXAME</v>
      </c>
      <c r="AW49" s="66"/>
      <c r="AX49" s="66" t="s">
        <v>5758</v>
      </c>
      <c r="AY49" s="83" t="str">
        <f>IFERROR(VLOOKUP(TB_COLABORADOR[[#This Row],[Função]],TB_FUNCAO[[FUNÇÃO]:[USO EPI]],8,0),"")</f>
        <v>NÃO</v>
      </c>
      <c r="AZ49" s="66" t="s">
        <v>5579</v>
      </c>
      <c r="BA49" s="77">
        <v>40</v>
      </c>
      <c r="BB49" s="87"/>
      <c r="BC49" s="66"/>
      <c r="BD49" s="66"/>
      <c r="BE49" s="66"/>
      <c r="BF49" s="66"/>
      <c r="BG49" s="66"/>
      <c r="BH49" s="66"/>
      <c r="BI49" s="66"/>
      <c r="BJ49" s="66"/>
      <c r="BK49" s="66"/>
      <c r="BL49" s="66"/>
      <c r="BM49" s="66"/>
      <c r="BN49" s="66"/>
      <c r="BO49" s="66"/>
      <c r="BP49" s="77"/>
      <c r="BQ49" s="37"/>
    </row>
    <row r="50" spans="1:69" ht="15" customHeight="1" x14ac:dyDescent="0.25">
      <c r="A50" s="58">
        <f t="shared" si="0"/>
        <v>41</v>
      </c>
      <c r="B50" s="59" t="s">
        <v>23</v>
      </c>
      <c r="C50" s="59"/>
      <c r="D50" s="59" t="s">
        <v>5637</v>
      </c>
      <c r="E50" s="60">
        <v>26452</v>
      </c>
      <c r="F50" s="111" t="str">
        <f>TEXT(TB_COLABORADOR[[#This Row],[Data Nascimento]],"DD")</f>
        <v>02</v>
      </c>
      <c r="G50" s="61" t="str">
        <f>UPPER(TEXT(TB_COLABORADOR[[#This Row],[Data Nascimento]],"mmmm"))</f>
        <v>JUNHO</v>
      </c>
      <c r="H50" s="61">
        <f ca="1">IFERROR(IF(TB_COLABORADOR[[#This Row],[Data Nascimento]]&lt;&gt;"",IF(TB_COLABORADOR[[#This Row],[Data Nascimento]]&gt;1,YEAR(TODAY())-YEAR(TB_COLABORADOR[[#This Row],[Data Nascimento]]),""),""),"")</f>
        <v>54</v>
      </c>
      <c r="I50" s="62" t="s">
        <v>5427</v>
      </c>
      <c r="J50" s="63" t="s">
        <v>5658</v>
      </c>
      <c r="K50" s="62" t="s">
        <v>3239</v>
      </c>
      <c r="L50" s="62" t="s">
        <v>5429</v>
      </c>
      <c r="M50" s="64">
        <v>95353429915</v>
      </c>
      <c r="N50" s="65" t="s">
        <v>24</v>
      </c>
      <c r="O50" s="66">
        <v>86298</v>
      </c>
      <c r="P50" s="66"/>
      <c r="Q50" s="67"/>
      <c r="R50" s="59" t="s">
        <v>5674</v>
      </c>
      <c r="S50" s="59" t="s">
        <v>5741</v>
      </c>
      <c r="T50" s="63" t="s">
        <v>3285</v>
      </c>
      <c r="U50" s="62" t="s">
        <v>3239</v>
      </c>
      <c r="V50" s="68"/>
      <c r="W50" s="69"/>
      <c r="X50" s="70"/>
      <c r="Y50" s="71"/>
      <c r="Z50" s="63" t="s">
        <v>5445</v>
      </c>
      <c r="AA50" s="63" t="s">
        <v>1</v>
      </c>
      <c r="AB50" s="72" t="str">
        <f>IF(TB_COLABORADOR[[#This Row],[Função]]&lt;&gt;"",VLOOKUP(TB_COLABORADOR[[#This Row],[Função]],TB_FUNCAO[[FUNÇÃO]:[SETOR]],3,0),"")</f>
        <v>Costura</v>
      </c>
      <c r="AC50" s="73">
        <v>1371.94</v>
      </c>
      <c r="AD50" s="72" t="str">
        <f>IF(TB_COLABORADOR[[#This Row],[Salário]]&lt;&gt;"",Extenso_Valor(TB_COLABORADOR[[#This Row],[Salário]]),"")</f>
        <v>Um Mil, Trezentos e Setenta e Um Reais e Noventa e Quatro Centavos</v>
      </c>
      <c r="AE50" s="74" t="str">
        <f>IF(TB_COLABORADOR[[#This Row],[Função]]&lt;&gt;"",VLOOKUP(TB_COLABORADOR[[#This Row],[Função]],TB_FUNCAO[[FUNÇÃO]:[TIPO SALARIO]],6,0),"")</f>
        <v>POR MÊS</v>
      </c>
      <c r="AF50" s="62" t="s">
        <v>5440</v>
      </c>
      <c r="AG50" s="79" t="s">
        <v>5747</v>
      </c>
      <c r="AH50" s="66"/>
      <c r="AI50" s="66"/>
      <c r="AJ50" s="89" t="str">
        <f>IFERROR(IF(TB_COLABORADOR[[#This Row],[Inicio Contrato]]&lt;&gt;"",TB_COLABORADOR[[#This Row],[Inicio Contrato]]+TB_COLABORADOR[[#This Row],[Experiencia]],""),"ERRO VERIFICAR")</f>
        <v/>
      </c>
      <c r="AK50" s="89" t="str">
        <f ca="1">IFERROR(IF(TB_COLABORADOR[[#This Row],[Inicio Contrato]]&lt;&gt;"",TB_COLABORADOR[[#This Row],[Previsão Termino contrato]]-TODAY(),""),"ERRO VERIFICAR")</f>
        <v/>
      </c>
      <c r="AL50" s="74" t="str">
        <f ca="1">IFERROR(IF(TB_COLABORADOR[[#This Row],[Inicio Contrato]]&lt;&gt;"",IF(AND(TB_COLABORADOR[[#This Row],[Previsão Termino contrato]]-TODAY()&gt;0,TB_COLABORADOR[[#This Row],[Previsão Termino contrato]]-TODAY()&lt;7),"A VENCER",IF(TB_COLABORADOR[[#This Row],[Previsão Termino contrato]]&lt;TODAY(),"EXP. EXPIROU","EM EXPERIENCIA")),"SEM PRAZO"),"ERRO VERIFICAR")</f>
        <v>SEM PRAZO</v>
      </c>
      <c r="AM50" s="75" t="str">
        <f ca="1">IFERROR(IF(TB_COLABORADOR[[#This Row],[Data Demissão]]&lt;&gt;"","DISPENSADO",IF(TB_COLABORADOR[[#This Row],[Data Admissão]]&lt;&gt;"","CONTRATADO",IF(TB_COLABORADOR[[#This Row],[Inicio Contrato]]&lt;&gt;"",IF(TODAY()&lt;TB_COLABORADOR[[#This Row],[Previsão Termino contrato]],"CONTRATO EXPERIENCIA",IF(TB_COLABORADOR[[#This Row],[Experiencia]]&gt;=TB_COLABORADOR[[#This Row],[Vence Experiencia]],"VENCEU EXP."&amp;TB_COLABORADOR[[#This Row],[Experiencia]]&amp;" DIAS À "&amp;ABS(TB_COLABORADOR[[#This Row],[Vence Experiencia]])&amp;" DIAS","SEM PAZO")),"SEM PAZO"))),"ERRO VERIFICAR")</f>
        <v>CONTRATADO</v>
      </c>
      <c r="AN50" s="60">
        <v>44187</v>
      </c>
      <c r="AO50" s="66"/>
      <c r="AP50" s="90" t="str">
        <f>IFERROR(IF(TB_COLABORADOR[[#This Row],[Data Demissão]]&lt;&gt;"","DISPENSADO",IF(TB_COLABORADOR[[#This Row],[Afastado]]&lt;&gt;"","AFASTADO",IF(TB_COLABORADOR[[#This Row],[Data Admissão]]&lt;&gt;"",IF(TB_COLABORADOR[[#This Row],[Data Demissão]]&lt;&gt;"","DESATIVO","ATIVO"),IF(TB_COLABORADOR[[#This Row],[Inicio Contrato]]&lt;&gt;"","EM EXPERIÊNCIA","SEM DATA ADMISSIONAL")))),"ERRO VERIFICAR")</f>
        <v>ATIVO</v>
      </c>
      <c r="AQ50" s="60">
        <v>44287</v>
      </c>
      <c r="AR50" s="60" t="s">
        <v>5579</v>
      </c>
      <c r="AS50" s="66">
        <v>365</v>
      </c>
      <c r="AT50" s="82">
        <f>IFERROR(IF(TB_COLABORADOR[[#This Row],[Data Exame]]&lt;&gt;"",TB_COLABORADOR[[#This Row],[Data Exame]]+TB_COLABORADOR[[#This Row],[Dias para Periodico]],"SEM EXAME ADMISSIONAL"),"VERIFICAR DATA")</f>
        <v>44652</v>
      </c>
      <c r="AU50" s="66">
        <v>15</v>
      </c>
      <c r="AV50" s="76" t="str">
        <f ca="1">IFERROR(IF(TB_COLABORADOR[[#This Row],[Data Exame]]&lt;&gt;"",IF(TB_COLABORADOR[[#This Row],[Exame Concluido]]&lt;&gt;"",IF(TB_COLABORADOR[[#This Row],[Exame Concluido]]="NÃO","EXAME NÃO CONCLUIDO",IF(AT50&lt;=TODAY(),"FAZER EXAME","EXAME EM DIA")),"CONCLUIR EXAME"),"SEM DATA EXAME"),"ERRO VERIFICAR")</f>
        <v>FAZER EXAME</v>
      </c>
      <c r="AW50" s="66"/>
      <c r="AX50" s="66" t="s">
        <v>5758</v>
      </c>
      <c r="AY50" s="83" t="str">
        <f>IFERROR(VLOOKUP(TB_COLABORADOR[[#This Row],[Função]],TB_FUNCAO[[FUNÇÃO]:[USO EPI]],8,0),"")</f>
        <v>NÃO</v>
      </c>
      <c r="AZ50" s="66" t="s">
        <v>5579</v>
      </c>
      <c r="BA50" s="77">
        <v>41</v>
      </c>
      <c r="BB50" s="87"/>
      <c r="BC50" s="66"/>
      <c r="BD50" s="66"/>
      <c r="BE50" s="66"/>
      <c r="BF50" s="66"/>
      <c r="BG50" s="66"/>
      <c r="BH50" s="66"/>
      <c r="BI50" s="66"/>
      <c r="BJ50" s="66"/>
      <c r="BK50" s="66"/>
      <c r="BL50" s="66"/>
      <c r="BM50" s="66"/>
      <c r="BN50" s="66"/>
      <c r="BO50" s="66"/>
      <c r="BP50" s="77"/>
      <c r="BQ50" s="37"/>
    </row>
    <row r="51" spans="1:69" ht="15" customHeight="1" x14ac:dyDescent="0.25">
      <c r="A51" s="58">
        <f t="shared" si="0"/>
        <v>42</v>
      </c>
      <c r="B51" s="59" t="s">
        <v>25</v>
      </c>
      <c r="C51" s="59"/>
      <c r="D51" s="59" t="s">
        <v>6</v>
      </c>
      <c r="E51" s="60">
        <v>27059</v>
      </c>
      <c r="F51" s="111" t="str">
        <f>TEXT(TB_COLABORADOR[[#This Row],[Data Nascimento]],"DD")</f>
        <v>30</v>
      </c>
      <c r="G51" s="61" t="str">
        <f>UPPER(TEXT(TB_COLABORADOR[[#This Row],[Data Nascimento]],"mmmm"))</f>
        <v>JANEIRO</v>
      </c>
      <c r="H51" s="61">
        <f ca="1">IFERROR(IF(TB_COLABORADOR[[#This Row],[Data Nascimento]]&lt;&gt;"",IF(TB_COLABORADOR[[#This Row],[Data Nascimento]]&gt;1,YEAR(TODAY())-YEAR(TB_COLABORADOR[[#This Row],[Data Nascimento]]),""),""),"")</f>
        <v>52</v>
      </c>
      <c r="I51" s="62" t="s">
        <v>5427</v>
      </c>
      <c r="J51" s="63" t="s">
        <v>5544</v>
      </c>
      <c r="K51" s="62" t="s">
        <v>3239</v>
      </c>
      <c r="L51" s="62" t="s">
        <v>5430</v>
      </c>
      <c r="M51" s="64">
        <v>81268513920</v>
      </c>
      <c r="N51" s="65">
        <v>57754184</v>
      </c>
      <c r="O51" s="66">
        <v>11129</v>
      </c>
      <c r="P51" s="66"/>
      <c r="Q51" s="67"/>
      <c r="R51" s="59" t="s">
        <v>5705</v>
      </c>
      <c r="S51" s="59" t="s">
        <v>5742</v>
      </c>
      <c r="T51" s="63" t="s">
        <v>3285</v>
      </c>
      <c r="U51" s="62" t="s">
        <v>3239</v>
      </c>
      <c r="V51" s="68"/>
      <c r="W51" s="69"/>
      <c r="X51" s="70">
        <v>43996282405</v>
      </c>
      <c r="Y51" s="71"/>
      <c r="Z51" s="63" t="s">
        <v>5445</v>
      </c>
      <c r="AA51" s="63" t="s">
        <v>4</v>
      </c>
      <c r="AB51" s="72" t="str">
        <f>IF(TB_COLABORADOR[[#This Row],[Função]]&lt;&gt;"",VLOOKUP(TB_COLABORADOR[[#This Row],[Função]],TB_FUNCAO[[FUNÇÃO]:[SETOR]],3,0),"")</f>
        <v>Acabamento</v>
      </c>
      <c r="AC51" s="73">
        <v>1078.6600000000001</v>
      </c>
      <c r="AD51" s="72" t="str">
        <f>IF(TB_COLABORADOR[[#This Row],[Salário]]&lt;&gt;"",Extenso_Valor(TB_COLABORADOR[[#This Row],[Salário]]),"")</f>
        <v>Um Mil e Setenta e Oito Reais e Sessenta e Seis Centavos</v>
      </c>
      <c r="AE51" s="74" t="str">
        <f>IF(TB_COLABORADOR[[#This Row],[Função]]&lt;&gt;"",VLOOKUP(TB_COLABORADOR[[#This Row],[Função]],TB_FUNCAO[[FUNÇÃO]:[TIPO SALARIO]],6,0),"")</f>
        <v>POR MÊS</v>
      </c>
      <c r="AF51" s="62" t="s">
        <v>5440</v>
      </c>
      <c r="AG51" s="79" t="s">
        <v>5746</v>
      </c>
      <c r="AH51" s="66"/>
      <c r="AI51" s="66"/>
      <c r="AJ51" s="89" t="str">
        <f>IFERROR(IF(TB_COLABORADOR[[#This Row],[Inicio Contrato]]&lt;&gt;"",TB_COLABORADOR[[#This Row],[Inicio Contrato]]+TB_COLABORADOR[[#This Row],[Experiencia]],""),"ERRO VERIFICAR")</f>
        <v/>
      </c>
      <c r="AK51" s="89" t="str">
        <f ca="1">IFERROR(IF(TB_COLABORADOR[[#This Row],[Inicio Contrato]]&lt;&gt;"",TB_COLABORADOR[[#This Row],[Previsão Termino contrato]]-TODAY(),""),"ERRO VERIFICAR")</f>
        <v/>
      </c>
      <c r="AL51" s="74" t="str">
        <f ca="1">IFERROR(IF(TB_COLABORADOR[[#This Row],[Inicio Contrato]]&lt;&gt;"",IF(AND(TB_COLABORADOR[[#This Row],[Previsão Termino contrato]]-TODAY()&gt;0,TB_COLABORADOR[[#This Row],[Previsão Termino contrato]]-TODAY()&lt;7),"A VENCER",IF(TB_COLABORADOR[[#This Row],[Previsão Termino contrato]]&lt;TODAY(),"EXP. EXPIROU","EM EXPERIENCIA")),"SEM PRAZO"),"ERRO VERIFICAR")</f>
        <v>SEM PRAZO</v>
      </c>
      <c r="AM51" s="75" t="str">
        <f ca="1">IFERROR(IF(TB_COLABORADOR[[#This Row],[Data Demissão]]&lt;&gt;"","DISPENSADO",IF(TB_COLABORADOR[[#This Row],[Data Admissão]]&lt;&gt;"","CONTRATADO",IF(TB_COLABORADOR[[#This Row],[Inicio Contrato]]&lt;&gt;"",IF(TODAY()&lt;TB_COLABORADOR[[#This Row],[Previsão Termino contrato]],"CONTRATO EXPERIENCIA",IF(TB_COLABORADOR[[#This Row],[Experiencia]]&gt;=TB_COLABORADOR[[#This Row],[Vence Experiencia]],"VENCEU EXP."&amp;TB_COLABORADOR[[#This Row],[Experiencia]]&amp;" DIAS À "&amp;ABS(TB_COLABORADOR[[#This Row],[Vence Experiencia]])&amp;" DIAS","SEM PAZO")),"SEM PAZO"))),"ERRO VERIFICAR")</f>
        <v>CONTRATADO</v>
      </c>
      <c r="AN51" s="60">
        <v>43479</v>
      </c>
      <c r="AO51" s="66"/>
      <c r="AP51" s="90" t="str">
        <f>IFERROR(IF(TB_COLABORADOR[[#This Row],[Data Demissão]]&lt;&gt;"","DISPENSADO",IF(TB_COLABORADOR[[#This Row],[Afastado]]&lt;&gt;"","AFASTADO",IF(TB_COLABORADOR[[#This Row],[Data Admissão]]&lt;&gt;"",IF(TB_COLABORADOR[[#This Row],[Data Demissão]]&lt;&gt;"","DESATIVO","ATIVO"),IF(TB_COLABORADOR[[#This Row],[Inicio Contrato]]&lt;&gt;"","EM EXPERIÊNCIA","SEM DATA ADMISSIONAL")))),"ERRO VERIFICAR")</f>
        <v>ATIVO</v>
      </c>
      <c r="AQ51" s="60">
        <v>44287</v>
      </c>
      <c r="AR51" s="60" t="s">
        <v>5579</v>
      </c>
      <c r="AS51" s="66">
        <v>365</v>
      </c>
      <c r="AT51" s="82">
        <f>IFERROR(IF(TB_COLABORADOR[[#This Row],[Data Exame]]&lt;&gt;"",TB_COLABORADOR[[#This Row],[Data Exame]]+TB_COLABORADOR[[#This Row],[Dias para Periodico]],"SEM EXAME ADMISSIONAL"),"VERIFICAR DATA")</f>
        <v>44652</v>
      </c>
      <c r="AU51" s="66">
        <v>15</v>
      </c>
      <c r="AV51" s="76" t="str">
        <f ca="1">IFERROR(IF(TB_COLABORADOR[[#This Row],[Data Exame]]&lt;&gt;"",IF(TB_COLABORADOR[[#This Row],[Exame Concluido]]&lt;&gt;"",IF(TB_COLABORADOR[[#This Row],[Exame Concluido]]="NÃO","EXAME NÃO CONCLUIDO",IF(AT51&lt;=TODAY(),"FAZER EXAME","EXAME EM DIA")),"CONCLUIR EXAME"),"SEM DATA EXAME"),"ERRO VERIFICAR")</f>
        <v>FAZER EXAME</v>
      </c>
      <c r="AW51" s="66"/>
      <c r="AX51" s="66" t="s">
        <v>5758</v>
      </c>
      <c r="AY51" s="83" t="str">
        <f>IFERROR(VLOOKUP(TB_COLABORADOR[[#This Row],[Função]],TB_FUNCAO[[FUNÇÃO]:[USO EPI]],8,0),"")</f>
        <v>NÃO</v>
      </c>
      <c r="AZ51" s="66" t="s">
        <v>5579</v>
      </c>
      <c r="BA51" s="77">
        <v>42</v>
      </c>
      <c r="BB51" s="87"/>
      <c r="BC51" s="66"/>
      <c r="BD51" s="66"/>
      <c r="BE51" s="66"/>
      <c r="BF51" s="66"/>
      <c r="BG51" s="66"/>
      <c r="BH51" s="66"/>
      <c r="BI51" s="66"/>
      <c r="BJ51" s="66"/>
      <c r="BK51" s="66"/>
      <c r="BL51" s="66"/>
      <c r="BM51" s="66"/>
      <c r="BN51" s="66"/>
      <c r="BO51" s="66"/>
      <c r="BP51" s="77"/>
      <c r="BQ51" s="37"/>
    </row>
    <row r="52" spans="1:69" ht="15" customHeight="1" x14ac:dyDescent="0.25">
      <c r="A52" s="58">
        <f t="shared" si="0"/>
        <v>43</v>
      </c>
      <c r="B52" s="59" t="s">
        <v>5608</v>
      </c>
      <c r="C52" s="59"/>
      <c r="D52" s="59" t="s">
        <v>5638</v>
      </c>
      <c r="E52" s="60">
        <v>27910</v>
      </c>
      <c r="F52" s="111" t="str">
        <f>TEXT(TB_COLABORADOR[[#This Row],[Data Nascimento]],"DD")</f>
        <v>30</v>
      </c>
      <c r="G52" s="61" t="str">
        <f>UPPER(TEXT(TB_COLABORADOR[[#This Row],[Data Nascimento]],"mmmm"))</f>
        <v>MAIO</v>
      </c>
      <c r="H52" s="61">
        <f ca="1">IFERROR(IF(TB_COLABORADOR[[#This Row],[Data Nascimento]]&lt;&gt;"",IF(TB_COLABORADOR[[#This Row],[Data Nascimento]]&gt;1,YEAR(TODAY())-YEAR(TB_COLABORADOR[[#This Row],[Data Nascimento]]),""),""),"")</f>
        <v>50</v>
      </c>
      <c r="I52" s="62" t="s">
        <v>5427</v>
      </c>
      <c r="J52" s="63" t="s">
        <v>5659</v>
      </c>
      <c r="K52" s="62" t="s">
        <v>3239</v>
      </c>
      <c r="L52" s="62" t="s">
        <v>5430</v>
      </c>
      <c r="M52" s="64">
        <v>2603176919</v>
      </c>
      <c r="N52" s="65">
        <v>65095823</v>
      </c>
      <c r="O52" s="66">
        <v>3731982</v>
      </c>
      <c r="P52" s="66"/>
      <c r="Q52" s="67"/>
      <c r="R52" s="59" t="s">
        <v>5706</v>
      </c>
      <c r="S52" s="59" t="s">
        <v>5743</v>
      </c>
      <c r="T52" s="63" t="s">
        <v>3285</v>
      </c>
      <c r="U52" s="62" t="s">
        <v>3239</v>
      </c>
      <c r="V52" s="68"/>
      <c r="W52" s="69"/>
      <c r="X52" s="70">
        <v>43984040481</v>
      </c>
      <c r="Y52" s="71"/>
      <c r="Z52" s="63" t="s">
        <v>5445</v>
      </c>
      <c r="AA52" s="63" t="s">
        <v>5752</v>
      </c>
      <c r="AB52" s="72" t="str">
        <f>IF(TB_COLABORADOR[[#This Row],[Função]]&lt;&gt;"",VLOOKUP(TB_COLABORADOR[[#This Row],[Função]],TB_FUNCAO[[FUNÇÃO]:[SETOR]],3,0),"")</f>
        <v>Costura</v>
      </c>
      <c r="AC52" s="73">
        <v>1121.1500000000001</v>
      </c>
      <c r="AD52" s="72" t="str">
        <f>IF(TB_COLABORADOR[[#This Row],[Salário]]&lt;&gt;"",Extenso_Valor(TB_COLABORADOR[[#This Row],[Salário]]),"")</f>
        <v>Um Mil, Cento e Vinte e Um Reais e Quinze Centavos</v>
      </c>
      <c r="AE52" s="74" t="str">
        <f>IF(TB_COLABORADOR[[#This Row],[Função]]&lt;&gt;"",VLOOKUP(TB_COLABORADOR[[#This Row],[Função]],TB_FUNCAO[[FUNÇÃO]:[TIPO SALARIO]],6,0),"")</f>
        <v>POR MÊS</v>
      </c>
      <c r="AF52" s="62" t="s">
        <v>5440</v>
      </c>
      <c r="AG52" s="79" t="s">
        <v>5746</v>
      </c>
      <c r="AH52" s="66"/>
      <c r="AI52" s="66"/>
      <c r="AJ52" s="89" t="str">
        <f>IFERROR(IF(TB_COLABORADOR[[#This Row],[Inicio Contrato]]&lt;&gt;"",TB_COLABORADOR[[#This Row],[Inicio Contrato]]+TB_COLABORADOR[[#This Row],[Experiencia]],""),"ERRO VERIFICAR")</f>
        <v/>
      </c>
      <c r="AK52" s="89" t="str">
        <f ca="1">IFERROR(IF(TB_COLABORADOR[[#This Row],[Inicio Contrato]]&lt;&gt;"",TB_COLABORADOR[[#This Row],[Previsão Termino contrato]]-TODAY(),""),"ERRO VERIFICAR")</f>
        <v/>
      </c>
      <c r="AL52" s="74" t="str">
        <f ca="1">IFERROR(IF(TB_COLABORADOR[[#This Row],[Inicio Contrato]]&lt;&gt;"",IF(AND(TB_COLABORADOR[[#This Row],[Previsão Termino contrato]]-TODAY()&gt;0,TB_COLABORADOR[[#This Row],[Previsão Termino contrato]]-TODAY()&lt;7),"A VENCER",IF(TB_COLABORADOR[[#This Row],[Previsão Termino contrato]]&lt;TODAY(),"EXP. EXPIROU","EM EXPERIENCIA")),"SEM PRAZO"),"ERRO VERIFICAR")</f>
        <v>SEM PRAZO</v>
      </c>
      <c r="AM52" s="75" t="str">
        <f ca="1">IFERROR(IF(TB_COLABORADOR[[#This Row],[Data Demissão]]&lt;&gt;"","DISPENSADO",IF(TB_COLABORADOR[[#This Row],[Data Admissão]]&lt;&gt;"","CONTRATADO",IF(TB_COLABORADOR[[#This Row],[Inicio Contrato]]&lt;&gt;"",IF(TODAY()&lt;TB_COLABORADOR[[#This Row],[Previsão Termino contrato]],"CONTRATO EXPERIENCIA",IF(TB_COLABORADOR[[#This Row],[Experiencia]]&gt;=TB_COLABORADOR[[#This Row],[Vence Experiencia]],"VENCEU EXP."&amp;TB_COLABORADOR[[#This Row],[Experiencia]]&amp;" DIAS À "&amp;ABS(TB_COLABORADOR[[#This Row],[Vence Experiencia]])&amp;" DIAS","SEM PAZO")),"SEM PAZO"))),"ERRO VERIFICAR")</f>
        <v>CONTRATADO</v>
      </c>
      <c r="AN52" s="60">
        <v>43642</v>
      </c>
      <c r="AO52" s="66"/>
      <c r="AP52" s="90" t="str">
        <f>IFERROR(IF(TB_COLABORADOR[[#This Row],[Data Demissão]]&lt;&gt;"","DISPENSADO",IF(TB_COLABORADOR[[#This Row],[Afastado]]&lt;&gt;"","AFASTADO",IF(TB_COLABORADOR[[#This Row],[Data Admissão]]&lt;&gt;"",IF(TB_COLABORADOR[[#This Row],[Data Demissão]]&lt;&gt;"","DESATIVO","ATIVO"),IF(TB_COLABORADOR[[#This Row],[Inicio Contrato]]&lt;&gt;"","EM EXPERIÊNCIA","SEM DATA ADMISSIONAL")))),"ERRO VERIFICAR")</f>
        <v>ATIVO</v>
      </c>
      <c r="AQ52" s="60">
        <v>44287</v>
      </c>
      <c r="AR52" s="60" t="s">
        <v>5579</v>
      </c>
      <c r="AS52" s="66">
        <v>365</v>
      </c>
      <c r="AT52" s="82">
        <f>IFERROR(IF(TB_COLABORADOR[[#This Row],[Data Exame]]&lt;&gt;"",TB_COLABORADOR[[#This Row],[Data Exame]]+TB_COLABORADOR[[#This Row],[Dias para Periodico]],"SEM EXAME ADMISSIONAL"),"VERIFICAR DATA")</f>
        <v>44652</v>
      </c>
      <c r="AU52" s="66">
        <v>15</v>
      </c>
      <c r="AV52" s="76" t="str">
        <f ca="1">IFERROR(IF(TB_COLABORADOR[[#This Row],[Data Exame]]&lt;&gt;"",IF(TB_COLABORADOR[[#This Row],[Exame Concluido]]&lt;&gt;"",IF(TB_COLABORADOR[[#This Row],[Exame Concluido]]="NÃO","EXAME NÃO CONCLUIDO",IF(AT52&lt;=TODAY(),"FAZER EXAME","EXAME EM DIA")),"CONCLUIR EXAME"),"SEM DATA EXAME"),"ERRO VERIFICAR")</f>
        <v>FAZER EXAME</v>
      </c>
      <c r="AW52" s="66"/>
      <c r="AX52" s="66" t="s">
        <v>5758</v>
      </c>
      <c r="AY52" s="83" t="str">
        <f>IFERROR(VLOOKUP(TB_COLABORADOR[[#This Row],[Função]],TB_FUNCAO[[FUNÇÃO]:[USO EPI]],8,0),"")</f>
        <v>NÃO</v>
      </c>
      <c r="AZ52" s="66" t="s">
        <v>5579</v>
      </c>
      <c r="BA52" s="77">
        <v>43</v>
      </c>
      <c r="BB52" s="87"/>
      <c r="BC52" s="66"/>
      <c r="BD52" s="66"/>
      <c r="BE52" s="66"/>
      <c r="BF52" s="66"/>
      <c r="BG52" s="66"/>
      <c r="BH52" s="66"/>
      <c r="BI52" s="66"/>
      <c r="BJ52" s="66"/>
      <c r="BK52" s="66"/>
      <c r="BL52" s="66"/>
      <c r="BM52" s="66"/>
      <c r="BN52" s="66"/>
      <c r="BO52" s="66"/>
      <c r="BP52" s="77"/>
      <c r="BQ52" s="37"/>
    </row>
    <row r="53" spans="1:69" ht="15" customHeight="1" x14ac:dyDescent="0.25">
      <c r="A53" s="58">
        <f t="shared" si="0"/>
        <v>44</v>
      </c>
      <c r="B53" s="59" t="s">
        <v>5609</v>
      </c>
      <c r="C53" s="59"/>
      <c r="D53" s="59" t="s">
        <v>6</v>
      </c>
      <c r="E53" s="60">
        <v>32566</v>
      </c>
      <c r="F53" s="111" t="str">
        <f>TEXT(TB_COLABORADOR[[#This Row],[Data Nascimento]],"DD")</f>
        <v>27</v>
      </c>
      <c r="G53" s="61" t="str">
        <f>UPPER(TEXT(TB_COLABORADOR[[#This Row],[Data Nascimento]],"mmmm"))</f>
        <v>FEVEREIRO</v>
      </c>
      <c r="H53" s="61">
        <f ca="1">IFERROR(IF(TB_COLABORADOR[[#This Row],[Data Nascimento]]&lt;&gt;"",IF(TB_COLABORADOR[[#This Row],[Data Nascimento]]&gt;1,YEAR(TODAY())-YEAR(TB_COLABORADOR[[#This Row],[Data Nascimento]]),""),""),"")</f>
        <v>37</v>
      </c>
      <c r="I53" s="62" t="s">
        <v>5427</v>
      </c>
      <c r="J53" s="63" t="s">
        <v>5544</v>
      </c>
      <c r="K53" s="62" t="s">
        <v>3239</v>
      </c>
      <c r="L53" s="62" t="s">
        <v>5429</v>
      </c>
      <c r="M53" s="64"/>
      <c r="N53" s="65">
        <v>99625104</v>
      </c>
      <c r="O53" s="66">
        <v>9832637</v>
      </c>
      <c r="P53" s="66"/>
      <c r="Q53" s="67"/>
      <c r="R53" s="59" t="s">
        <v>5707</v>
      </c>
      <c r="S53" s="59" t="s">
        <v>5744</v>
      </c>
      <c r="T53" s="63" t="s">
        <v>3285</v>
      </c>
      <c r="U53" s="62" t="s">
        <v>3239</v>
      </c>
      <c r="V53" s="68"/>
      <c r="W53" s="69"/>
      <c r="X53" s="70">
        <v>43984040481</v>
      </c>
      <c r="Y53" s="71"/>
      <c r="Z53" s="63" t="s">
        <v>5445</v>
      </c>
      <c r="AA53" s="63" t="s">
        <v>5553</v>
      </c>
      <c r="AB53" s="72" t="str">
        <f>IF(TB_COLABORADOR[[#This Row],[Função]]&lt;&gt;"",VLOOKUP(TB_COLABORADOR[[#This Row],[Função]],TB_FUNCAO[[FUNÇÃO]:[SETOR]],3,0),"")</f>
        <v>Administrativo</v>
      </c>
      <c r="AC53" s="73">
        <v>1614.9</v>
      </c>
      <c r="AD53" s="72" t="str">
        <f>IF(TB_COLABORADOR[[#This Row],[Salário]]&lt;&gt;"",Extenso_Valor(TB_COLABORADOR[[#This Row],[Salário]]),"")</f>
        <v>Um Mil, Seiscentos e Quatorze Reais e Noventa Centavos</v>
      </c>
      <c r="AE53" s="74" t="str">
        <f>IF(TB_COLABORADOR[[#This Row],[Função]]&lt;&gt;"",VLOOKUP(TB_COLABORADOR[[#This Row],[Função]],TB_FUNCAO[[FUNÇÃO]:[TIPO SALARIO]],6,0),"")</f>
        <v>POR MÊS</v>
      </c>
      <c r="AF53" s="62" t="s">
        <v>5440</v>
      </c>
      <c r="AG53" s="79" t="s">
        <v>5746</v>
      </c>
      <c r="AH53" s="66"/>
      <c r="AI53" s="66"/>
      <c r="AJ53" s="89" t="str">
        <f>IFERROR(IF(TB_COLABORADOR[[#This Row],[Inicio Contrato]]&lt;&gt;"",TB_COLABORADOR[[#This Row],[Inicio Contrato]]+TB_COLABORADOR[[#This Row],[Experiencia]],""),"ERRO VERIFICAR")</f>
        <v/>
      </c>
      <c r="AK53" s="89" t="str">
        <f ca="1">IFERROR(IF(TB_COLABORADOR[[#This Row],[Inicio Contrato]]&lt;&gt;"",TB_COLABORADOR[[#This Row],[Previsão Termino contrato]]-TODAY(),""),"ERRO VERIFICAR")</f>
        <v/>
      </c>
      <c r="AL53" s="74" t="str">
        <f ca="1">IFERROR(IF(TB_COLABORADOR[[#This Row],[Inicio Contrato]]&lt;&gt;"",IF(AND(TB_COLABORADOR[[#This Row],[Previsão Termino contrato]]-TODAY()&gt;0,TB_COLABORADOR[[#This Row],[Previsão Termino contrato]]-TODAY()&lt;7),"A VENCER",IF(TB_COLABORADOR[[#This Row],[Previsão Termino contrato]]&lt;TODAY(),"EXP. EXPIROU","EM EXPERIENCIA")),"SEM PRAZO"),"ERRO VERIFICAR")</f>
        <v>SEM PRAZO</v>
      </c>
      <c r="AM53" s="75" t="str">
        <f ca="1">IFERROR(IF(TB_COLABORADOR[[#This Row],[Data Demissão]]&lt;&gt;"","DISPENSADO",IF(TB_COLABORADOR[[#This Row],[Data Admissão]]&lt;&gt;"","CONTRATADO",IF(TB_COLABORADOR[[#This Row],[Inicio Contrato]]&lt;&gt;"",IF(TODAY()&lt;TB_COLABORADOR[[#This Row],[Previsão Termino contrato]],"CONTRATO EXPERIENCIA",IF(TB_COLABORADOR[[#This Row],[Experiencia]]&gt;=TB_COLABORADOR[[#This Row],[Vence Experiencia]],"VENCEU EXP."&amp;TB_COLABORADOR[[#This Row],[Experiencia]]&amp;" DIAS À "&amp;ABS(TB_COLABORADOR[[#This Row],[Vence Experiencia]])&amp;" DIAS","SEM PAZO")),"SEM PAZO"))),"ERRO VERIFICAR")</f>
        <v>CONTRATADO</v>
      </c>
      <c r="AN53" s="60">
        <v>41379</v>
      </c>
      <c r="AO53" s="66"/>
      <c r="AP53" s="90" t="str">
        <f>IFERROR(IF(TB_COLABORADOR[[#This Row],[Data Demissão]]&lt;&gt;"","DISPENSADO",IF(TB_COLABORADOR[[#This Row],[Afastado]]&lt;&gt;"","AFASTADO",IF(TB_COLABORADOR[[#This Row],[Data Admissão]]&lt;&gt;"",IF(TB_COLABORADOR[[#This Row],[Data Demissão]]&lt;&gt;"","DESATIVO","ATIVO"),IF(TB_COLABORADOR[[#This Row],[Inicio Contrato]]&lt;&gt;"","EM EXPERIÊNCIA","SEM DATA ADMISSIONAL")))),"ERRO VERIFICAR")</f>
        <v>ATIVO</v>
      </c>
      <c r="AQ53" s="60">
        <v>44287</v>
      </c>
      <c r="AR53" s="60" t="s">
        <v>5579</v>
      </c>
      <c r="AS53" s="66">
        <v>365</v>
      </c>
      <c r="AT53" s="82">
        <f>IFERROR(IF(TB_COLABORADOR[[#This Row],[Data Exame]]&lt;&gt;"",TB_COLABORADOR[[#This Row],[Data Exame]]+TB_COLABORADOR[[#This Row],[Dias para Periodico]],"SEM EXAME ADMISSIONAL"),"VERIFICAR DATA")</f>
        <v>44652</v>
      </c>
      <c r="AU53" s="66">
        <v>15</v>
      </c>
      <c r="AV53" s="76" t="str">
        <f ca="1">IFERROR(IF(TB_COLABORADOR[[#This Row],[Data Exame]]&lt;&gt;"",IF(TB_COLABORADOR[[#This Row],[Exame Concluido]]&lt;&gt;"",IF(TB_COLABORADOR[[#This Row],[Exame Concluido]]="NÃO","EXAME NÃO CONCLUIDO",IF(AT53&lt;=TODAY(),"FAZER EXAME","EXAME EM DIA")),"CONCLUIR EXAME"),"SEM DATA EXAME"),"ERRO VERIFICAR")</f>
        <v>FAZER EXAME</v>
      </c>
      <c r="AW53" s="66"/>
      <c r="AX53" s="66" t="s">
        <v>5758</v>
      </c>
      <c r="AY53" s="83" t="str">
        <f>IFERROR(VLOOKUP(TB_COLABORADOR[[#This Row],[Função]],TB_FUNCAO[[FUNÇÃO]:[USO EPI]],8,0),"")</f>
        <v>NÃO</v>
      </c>
      <c r="AZ53" s="66" t="s">
        <v>5579</v>
      </c>
      <c r="BA53" s="77">
        <v>44</v>
      </c>
      <c r="BB53" s="87"/>
      <c r="BC53" s="66"/>
      <c r="BD53" s="66"/>
      <c r="BE53" s="66"/>
      <c r="BF53" s="66"/>
      <c r="BG53" s="66"/>
      <c r="BH53" s="66"/>
      <c r="BI53" s="66"/>
      <c r="BJ53" s="66"/>
      <c r="BK53" s="66"/>
      <c r="BL53" s="66"/>
      <c r="BM53" s="66"/>
      <c r="BN53" s="66"/>
      <c r="BO53" s="66"/>
      <c r="BP53" s="77"/>
      <c r="BQ53" s="37"/>
    </row>
    <row r="54" spans="1:69" ht="15" customHeight="1" x14ac:dyDescent="0.25">
      <c r="A54" s="58">
        <f t="shared" si="0"/>
        <v>45</v>
      </c>
      <c r="B54" s="59" t="s">
        <v>5610</v>
      </c>
      <c r="C54" s="59"/>
      <c r="D54" s="59" t="s">
        <v>6</v>
      </c>
      <c r="E54" s="60">
        <v>23544</v>
      </c>
      <c r="F54" s="111" t="str">
        <f>TEXT(TB_COLABORADOR[[#This Row],[Data Nascimento]],"DD")</f>
        <v>16</v>
      </c>
      <c r="G54" s="61" t="str">
        <f>UPPER(TEXT(TB_COLABORADOR[[#This Row],[Data Nascimento]],"mmmm"))</f>
        <v>JUNHO</v>
      </c>
      <c r="H54" s="61">
        <f ca="1">IFERROR(IF(TB_COLABORADOR[[#This Row],[Data Nascimento]]&lt;&gt;"",IF(TB_COLABORADOR[[#This Row],[Data Nascimento]]&gt;1,YEAR(TODAY())-YEAR(TB_COLABORADOR[[#This Row],[Data Nascimento]]),""),""),"")</f>
        <v>62</v>
      </c>
      <c r="I54" s="62" t="s">
        <v>5427</v>
      </c>
      <c r="J54" s="63" t="s">
        <v>5544</v>
      </c>
      <c r="K54" s="62" t="s">
        <v>3239</v>
      </c>
      <c r="L54" s="62" t="s">
        <v>5430</v>
      </c>
      <c r="M54" s="64">
        <v>64245187972</v>
      </c>
      <c r="N54" s="65">
        <v>39058596</v>
      </c>
      <c r="O54" s="66">
        <v>2276</v>
      </c>
      <c r="P54" s="66"/>
      <c r="Q54" s="67"/>
      <c r="R54" s="59" t="s">
        <v>5708</v>
      </c>
      <c r="S54" s="59" t="s">
        <v>5723</v>
      </c>
      <c r="T54" s="63" t="s">
        <v>3285</v>
      </c>
      <c r="U54" s="62" t="s">
        <v>3239</v>
      </c>
      <c r="V54" s="68"/>
      <c r="W54" s="69"/>
      <c r="X54" s="70">
        <v>43999332920</v>
      </c>
      <c r="Y54" s="71"/>
      <c r="Z54" s="63" t="s">
        <v>5445</v>
      </c>
      <c r="AA54" s="63" t="s">
        <v>1</v>
      </c>
      <c r="AB54" s="72" t="str">
        <f>IF(TB_COLABORADOR[[#This Row],[Função]]&lt;&gt;"",VLOOKUP(TB_COLABORADOR[[#This Row],[Função]],TB_FUNCAO[[FUNÇÃO]:[SETOR]],3,0),"")</f>
        <v>Costura</v>
      </c>
      <c r="AC54" s="73">
        <v>1264.31</v>
      </c>
      <c r="AD54" s="72" t="str">
        <f>IF(TB_COLABORADOR[[#This Row],[Salário]]&lt;&gt;"",Extenso_Valor(TB_COLABORADOR[[#This Row],[Salário]]),"")</f>
        <v>Um Mil, Duzentos e Sessenta e Quatro Reais e Trinta e Um Centavos</v>
      </c>
      <c r="AE54" s="74" t="str">
        <f>IF(TB_COLABORADOR[[#This Row],[Função]]&lt;&gt;"",VLOOKUP(TB_COLABORADOR[[#This Row],[Função]],TB_FUNCAO[[FUNÇÃO]:[TIPO SALARIO]],6,0),"")</f>
        <v>POR MÊS</v>
      </c>
      <c r="AF54" s="62" t="s">
        <v>5440</v>
      </c>
      <c r="AG54" s="79" t="s">
        <v>5746</v>
      </c>
      <c r="AH54" s="66"/>
      <c r="AI54" s="66"/>
      <c r="AJ54" s="89" t="str">
        <f>IFERROR(IF(TB_COLABORADOR[[#This Row],[Inicio Contrato]]&lt;&gt;"",TB_COLABORADOR[[#This Row],[Inicio Contrato]]+TB_COLABORADOR[[#This Row],[Experiencia]],""),"ERRO VERIFICAR")</f>
        <v/>
      </c>
      <c r="AK54" s="89" t="str">
        <f ca="1">IFERROR(IF(TB_COLABORADOR[[#This Row],[Inicio Contrato]]&lt;&gt;"",TB_COLABORADOR[[#This Row],[Previsão Termino contrato]]-TODAY(),""),"ERRO VERIFICAR")</f>
        <v/>
      </c>
      <c r="AL54" s="74" t="str">
        <f ca="1">IFERROR(IF(TB_COLABORADOR[[#This Row],[Inicio Contrato]]&lt;&gt;"",IF(AND(TB_COLABORADOR[[#This Row],[Previsão Termino contrato]]-TODAY()&gt;0,TB_COLABORADOR[[#This Row],[Previsão Termino contrato]]-TODAY()&lt;7),"A VENCER",IF(TB_COLABORADOR[[#This Row],[Previsão Termino contrato]]&lt;TODAY(),"EXP. EXPIROU","EM EXPERIENCIA")),"SEM PRAZO"),"ERRO VERIFICAR")</f>
        <v>SEM PRAZO</v>
      </c>
      <c r="AM54" s="75" t="str">
        <f ca="1">IFERROR(IF(TB_COLABORADOR[[#This Row],[Data Demissão]]&lt;&gt;"","DISPENSADO",IF(TB_COLABORADOR[[#This Row],[Data Admissão]]&lt;&gt;"","CONTRATADO",IF(TB_COLABORADOR[[#This Row],[Inicio Contrato]]&lt;&gt;"",IF(TODAY()&lt;TB_COLABORADOR[[#This Row],[Previsão Termino contrato]],"CONTRATO EXPERIENCIA",IF(TB_COLABORADOR[[#This Row],[Experiencia]]&gt;=TB_COLABORADOR[[#This Row],[Vence Experiencia]],"VENCEU EXP."&amp;TB_COLABORADOR[[#This Row],[Experiencia]]&amp;" DIAS À "&amp;ABS(TB_COLABORADOR[[#This Row],[Vence Experiencia]])&amp;" DIAS","SEM PAZO")),"SEM PAZO"))),"ERRO VERIFICAR")</f>
        <v>CONTRATADO</v>
      </c>
      <c r="AN54" s="60">
        <v>42831</v>
      </c>
      <c r="AO54" s="66"/>
      <c r="AP54" s="90" t="str">
        <f>IFERROR(IF(TB_COLABORADOR[[#This Row],[Data Demissão]]&lt;&gt;"","DISPENSADO",IF(TB_COLABORADOR[[#This Row],[Afastado]]&lt;&gt;"","AFASTADO",IF(TB_COLABORADOR[[#This Row],[Data Admissão]]&lt;&gt;"",IF(TB_COLABORADOR[[#This Row],[Data Demissão]]&lt;&gt;"","DESATIVO","ATIVO"),IF(TB_COLABORADOR[[#This Row],[Inicio Contrato]]&lt;&gt;"","EM EXPERIÊNCIA","SEM DATA ADMISSIONAL")))),"ERRO VERIFICAR")</f>
        <v>ATIVO</v>
      </c>
      <c r="AQ54" s="60">
        <v>44287</v>
      </c>
      <c r="AR54" s="60" t="s">
        <v>5579</v>
      </c>
      <c r="AS54" s="66">
        <v>365</v>
      </c>
      <c r="AT54" s="82">
        <f>IFERROR(IF(TB_COLABORADOR[[#This Row],[Data Exame]]&lt;&gt;"",TB_COLABORADOR[[#This Row],[Data Exame]]+TB_COLABORADOR[[#This Row],[Dias para Periodico]],"SEM EXAME ADMISSIONAL"),"VERIFICAR DATA")</f>
        <v>44652</v>
      </c>
      <c r="AU54" s="66">
        <v>15</v>
      </c>
      <c r="AV54" s="76" t="str">
        <f ca="1">IFERROR(IF(TB_COLABORADOR[[#This Row],[Data Exame]]&lt;&gt;"",IF(TB_COLABORADOR[[#This Row],[Exame Concluido]]&lt;&gt;"",IF(TB_COLABORADOR[[#This Row],[Exame Concluido]]="NÃO","EXAME NÃO CONCLUIDO",IF(AT54&lt;=TODAY(),"FAZER EXAME","EXAME EM DIA")),"CONCLUIR EXAME"),"SEM DATA EXAME"),"ERRO VERIFICAR")</f>
        <v>FAZER EXAME</v>
      </c>
      <c r="AW54" s="66"/>
      <c r="AX54" s="66" t="s">
        <v>5760</v>
      </c>
      <c r="AY54" s="83" t="str">
        <f>IFERROR(VLOOKUP(TB_COLABORADOR[[#This Row],[Função]],TB_FUNCAO[[FUNÇÃO]:[USO EPI]],8,0),"")</f>
        <v>NÃO</v>
      </c>
      <c r="AZ54" s="66" t="s">
        <v>5579</v>
      </c>
      <c r="BA54" s="77">
        <v>45</v>
      </c>
      <c r="BB54" s="87"/>
      <c r="BC54" s="66"/>
      <c r="BD54" s="66"/>
      <c r="BE54" s="66"/>
      <c r="BF54" s="66"/>
      <c r="BG54" s="66"/>
      <c r="BH54" s="66"/>
      <c r="BI54" s="66"/>
      <c r="BJ54" s="66"/>
      <c r="BK54" s="66"/>
      <c r="BL54" s="66"/>
      <c r="BM54" s="66"/>
      <c r="BN54" s="66"/>
      <c r="BO54" s="66"/>
      <c r="BP54" s="77"/>
      <c r="BQ54" s="37"/>
    </row>
    <row r="55" spans="1:69" ht="15" customHeight="1" x14ac:dyDescent="0.25">
      <c r="A55" s="58">
        <f t="shared" si="0"/>
        <v>46</v>
      </c>
      <c r="B55" s="59" t="s">
        <v>5611</v>
      </c>
      <c r="C55" s="59"/>
      <c r="D55" s="59" t="s">
        <v>5639</v>
      </c>
      <c r="E55" s="60">
        <v>26223</v>
      </c>
      <c r="F55" s="111" t="str">
        <f>TEXT(TB_COLABORADOR[[#This Row],[Data Nascimento]],"DD")</f>
        <v>17</v>
      </c>
      <c r="G55" s="61" t="str">
        <f>UPPER(TEXT(TB_COLABORADOR[[#This Row],[Data Nascimento]],"mmmm"))</f>
        <v>OUTUBRO</v>
      </c>
      <c r="H55" s="61">
        <f ca="1">IFERROR(IF(TB_COLABORADOR[[#This Row],[Data Nascimento]]&lt;&gt;"",IF(TB_COLABORADOR[[#This Row],[Data Nascimento]]&gt;1,YEAR(TODAY())-YEAR(TB_COLABORADOR[[#This Row],[Data Nascimento]]),""),""),"")</f>
        <v>55</v>
      </c>
      <c r="I55" s="62" t="s">
        <v>5427</v>
      </c>
      <c r="J55" s="63" t="s">
        <v>5544</v>
      </c>
      <c r="K55" s="62" t="s">
        <v>3239</v>
      </c>
      <c r="L55" s="62" t="s">
        <v>5430</v>
      </c>
      <c r="M55" s="64">
        <v>68692609900</v>
      </c>
      <c r="N55" s="65">
        <v>47636256</v>
      </c>
      <c r="O55" s="66">
        <v>74985</v>
      </c>
      <c r="P55" s="66"/>
      <c r="Q55" s="67"/>
      <c r="R55" s="59" t="s">
        <v>5675</v>
      </c>
      <c r="S55" s="59" t="s">
        <v>5676</v>
      </c>
      <c r="T55" s="63" t="s">
        <v>3285</v>
      </c>
      <c r="U55" s="62" t="s">
        <v>3239</v>
      </c>
      <c r="V55" s="68"/>
      <c r="W55" s="69"/>
      <c r="X55" s="70">
        <v>43984779487</v>
      </c>
      <c r="Y55" s="71"/>
      <c r="Z55" s="63" t="s">
        <v>5445</v>
      </c>
      <c r="AA55" s="63" t="s">
        <v>1</v>
      </c>
      <c r="AB55" s="72" t="str">
        <f>IF(TB_COLABORADOR[[#This Row],[Função]]&lt;&gt;"",VLOOKUP(TB_COLABORADOR[[#This Row],[Função]],TB_FUNCAO[[FUNÇÃO]:[SETOR]],3,0),"")</f>
        <v>Costura</v>
      </c>
      <c r="AC55" s="73">
        <v>1264.31</v>
      </c>
      <c r="AD55" s="72" t="str">
        <f>IF(TB_COLABORADOR[[#This Row],[Salário]]&lt;&gt;"",Extenso_Valor(TB_COLABORADOR[[#This Row],[Salário]]),"")</f>
        <v>Um Mil, Duzentos e Sessenta e Quatro Reais e Trinta e Um Centavos</v>
      </c>
      <c r="AE55" s="74" t="str">
        <f>IF(TB_COLABORADOR[[#This Row],[Função]]&lt;&gt;"",VLOOKUP(TB_COLABORADOR[[#This Row],[Função]],TB_FUNCAO[[FUNÇÃO]:[TIPO SALARIO]],6,0),"")</f>
        <v>POR MÊS</v>
      </c>
      <c r="AF55" s="62" t="s">
        <v>5440</v>
      </c>
      <c r="AG55" s="79" t="s">
        <v>5747</v>
      </c>
      <c r="AH55" s="66"/>
      <c r="AI55" s="66"/>
      <c r="AJ55" s="89" t="str">
        <f>IFERROR(IF(TB_COLABORADOR[[#This Row],[Inicio Contrato]]&lt;&gt;"",TB_COLABORADOR[[#This Row],[Inicio Contrato]]+TB_COLABORADOR[[#This Row],[Experiencia]],""),"ERRO VERIFICAR")</f>
        <v/>
      </c>
      <c r="AK55" s="89" t="str">
        <f ca="1">IFERROR(IF(TB_COLABORADOR[[#This Row],[Inicio Contrato]]&lt;&gt;"",TB_COLABORADOR[[#This Row],[Previsão Termino contrato]]-TODAY(),""),"ERRO VERIFICAR")</f>
        <v/>
      </c>
      <c r="AL55" s="74" t="str">
        <f ca="1">IFERROR(IF(TB_COLABORADOR[[#This Row],[Inicio Contrato]]&lt;&gt;"",IF(AND(TB_COLABORADOR[[#This Row],[Previsão Termino contrato]]-TODAY()&gt;0,TB_COLABORADOR[[#This Row],[Previsão Termino contrato]]-TODAY()&lt;7),"A VENCER",IF(TB_COLABORADOR[[#This Row],[Previsão Termino contrato]]&lt;TODAY(),"EXP. EXPIROU","EM EXPERIENCIA")),"SEM PRAZO"),"ERRO VERIFICAR")</f>
        <v>SEM PRAZO</v>
      </c>
      <c r="AM55" s="75" t="str">
        <f ca="1">IFERROR(IF(TB_COLABORADOR[[#This Row],[Data Demissão]]&lt;&gt;"","DISPENSADO",IF(TB_COLABORADOR[[#This Row],[Data Admissão]]&lt;&gt;"","CONTRATADO",IF(TB_COLABORADOR[[#This Row],[Inicio Contrato]]&lt;&gt;"",IF(TODAY()&lt;TB_COLABORADOR[[#This Row],[Previsão Termino contrato]],"CONTRATO EXPERIENCIA",IF(TB_COLABORADOR[[#This Row],[Experiencia]]&gt;=TB_COLABORADOR[[#This Row],[Vence Experiencia]],"VENCEU EXP."&amp;TB_COLABORADOR[[#This Row],[Experiencia]]&amp;" DIAS À "&amp;ABS(TB_COLABORADOR[[#This Row],[Vence Experiencia]])&amp;" DIAS","SEM PAZO")),"SEM PAZO"))),"ERRO VERIFICAR")</f>
        <v>CONTRATADO</v>
      </c>
      <c r="AN55" s="60">
        <v>42492</v>
      </c>
      <c r="AO55" s="66"/>
      <c r="AP55" s="90" t="str">
        <f>IFERROR(IF(TB_COLABORADOR[[#This Row],[Data Demissão]]&lt;&gt;"","DISPENSADO",IF(TB_COLABORADOR[[#This Row],[Afastado]]&lt;&gt;"","AFASTADO",IF(TB_COLABORADOR[[#This Row],[Data Admissão]]&lt;&gt;"",IF(TB_COLABORADOR[[#This Row],[Data Demissão]]&lt;&gt;"","DESATIVO","ATIVO"),IF(TB_COLABORADOR[[#This Row],[Inicio Contrato]]&lt;&gt;"","EM EXPERIÊNCIA","SEM DATA ADMISSIONAL")))),"ERRO VERIFICAR")</f>
        <v>ATIVO</v>
      </c>
      <c r="AQ55" s="60">
        <v>44287</v>
      </c>
      <c r="AR55" s="60" t="s">
        <v>5579</v>
      </c>
      <c r="AS55" s="66">
        <v>365</v>
      </c>
      <c r="AT55" s="82">
        <f>IFERROR(IF(TB_COLABORADOR[[#This Row],[Data Exame]]&lt;&gt;"",TB_COLABORADOR[[#This Row],[Data Exame]]+TB_COLABORADOR[[#This Row],[Dias para Periodico]],"SEM EXAME ADMISSIONAL"),"VERIFICAR DATA")</f>
        <v>44652</v>
      </c>
      <c r="AU55" s="66">
        <v>15</v>
      </c>
      <c r="AV55" s="76" t="str">
        <f ca="1">IFERROR(IF(TB_COLABORADOR[[#This Row],[Data Exame]]&lt;&gt;"",IF(TB_COLABORADOR[[#This Row],[Exame Concluido]]&lt;&gt;"",IF(TB_COLABORADOR[[#This Row],[Exame Concluido]]="NÃO","EXAME NÃO CONCLUIDO",IF(AT55&lt;=TODAY(),"FAZER EXAME","EXAME EM DIA")),"CONCLUIR EXAME"),"SEM DATA EXAME"),"ERRO VERIFICAR")</f>
        <v>FAZER EXAME</v>
      </c>
      <c r="AW55" s="66"/>
      <c r="AX55" s="66" t="s">
        <v>5760</v>
      </c>
      <c r="AY55" s="83" t="str">
        <f>IFERROR(VLOOKUP(TB_COLABORADOR[[#This Row],[Função]],TB_FUNCAO[[FUNÇÃO]:[USO EPI]],8,0),"")</f>
        <v>NÃO</v>
      </c>
      <c r="AZ55" s="66" t="s">
        <v>5579</v>
      </c>
      <c r="BA55" s="77">
        <v>46</v>
      </c>
      <c r="BB55" s="87"/>
      <c r="BC55" s="66"/>
      <c r="BD55" s="66"/>
      <c r="BE55" s="66"/>
      <c r="BF55" s="66"/>
      <c r="BG55" s="66"/>
      <c r="BH55" s="66"/>
      <c r="BI55" s="66"/>
      <c r="BJ55" s="66"/>
      <c r="BK55" s="66"/>
      <c r="BL55" s="66"/>
      <c r="BM55" s="66"/>
      <c r="BN55" s="66"/>
      <c r="BO55" s="66"/>
      <c r="BP55" s="77"/>
      <c r="BQ55" s="37"/>
    </row>
    <row r="56" spans="1:69" ht="15" customHeight="1" x14ac:dyDescent="0.25">
      <c r="A56" s="58">
        <f t="shared" si="0"/>
        <v>47</v>
      </c>
      <c r="B56" s="59" t="s">
        <v>26</v>
      </c>
      <c r="C56" s="59"/>
      <c r="D56" s="59" t="s">
        <v>5640</v>
      </c>
      <c r="E56" s="60">
        <v>25881</v>
      </c>
      <c r="F56" s="111" t="str">
        <f>TEXT(TB_COLABORADOR[[#This Row],[Data Nascimento]],"DD")</f>
        <v>09</v>
      </c>
      <c r="G56" s="61" t="str">
        <f>UPPER(TEXT(TB_COLABORADOR[[#This Row],[Data Nascimento]],"mmmm"))</f>
        <v>NOVEMBRO</v>
      </c>
      <c r="H56" s="61">
        <f ca="1">IFERROR(IF(TB_COLABORADOR[[#This Row],[Data Nascimento]]&lt;&gt;"",IF(TB_COLABORADOR[[#This Row],[Data Nascimento]]&gt;1,YEAR(TODAY())-YEAR(TB_COLABORADOR[[#This Row],[Data Nascimento]]),""),""),"")</f>
        <v>56</v>
      </c>
      <c r="I56" s="62" t="s">
        <v>5427</v>
      </c>
      <c r="J56" s="63" t="s">
        <v>5663</v>
      </c>
      <c r="K56" s="62" t="s">
        <v>3239</v>
      </c>
      <c r="L56" s="62" t="s">
        <v>5432</v>
      </c>
      <c r="M56" s="64">
        <v>70088500934</v>
      </c>
      <c r="N56" s="65">
        <v>49804750</v>
      </c>
      <c r="O56" s="66">
        <v>5525460</v>
      </c>
      <c r="P56" s="66"/>
      <c r="Q56" s="67"/>
      <c r="R56" s="59" t="s">
        <v>5677</v>
      </c>
      <c r="S56" s="59" t="s">
        <v>5745</v>
      </c>
      <c r="T56" s="63" t="s">
        <v>3285</v>
      </c>
      <c r="U56" s="62" t="s">
        <v>3239</v>
      </c>
      <c r="V56" s="68"/>
      <c r="W56" s="69"/>
      <c r="X56" s="70"/>
      <c r="Y56" s="71"/>
      <c r="Z56" s="63" t="s">
        <v>5445</v>
      </c>
      <c r="AA56" s="63" t="s">
        <v>1</v>
      </c>
      <c r="AB56" s="72" t="str">
        <f>IF(TB_COLABORADOR[[#This Row],[Função]]&lt;&gt;"",VLOOKUP(TB_COLABORADOR[[#This Row],[Função]],TB_FUNCAO[[FUNÇÃO]:[SETOR]],3,0),"")</f>
        <v>Costura</v>
      </c>
      <c r="AC56" s="73">
        <v>1371.94</v>
      </c>
      <c r="AD56" s="72" t="str">
        <f>IF(TB_COLABORADOR[[#This Row],[Salário]]&lt;&gt;"",Extenso_Valor(TB_COLABORADOR[[#This Row],[Salário]]),"")</f>
        <v>Um Mil, Trezentos e Setenta e Um Reais e Noventa e Quatro Centavos</v>
      </c>
      <c r="AE56" s="74" t="str">
        <f>IF(TB_COLABORADOR[[#This Row],[Função]]&lt;&gt;"",VLOOKUP(TB_COLABORADOR[[#This Row],[Função]],TB_FUNCAO[[FUNÇÃO]:[TIPO SALARIO]],6,0),"")</f>
        <v>POR MÊS</v>
      </c>
      <c r="AF56" s="62" t="s">
        <v>5440</v>
      </c>
      <c r="AG56" s="79" t="s">
        <v>5747</v>
      </c>
      <c r="AH56" s="66"/>
      <c r="AI56" s="66"/>
      <c r="AJ56" s="89" t="str">
        <f>IFERROR(IF(TB_COLABORADOR[[#This Row],[Inicio Contrato]]&lt;&gt;"",TB_COLABORADOR[[#This Row],[Inicio Contrato]]+TB_COLABORADOR[[#This Row],[Experiencia]],""),"ERRO VERIFICAR")</f>
        <v/>
      </c>
      <c r="AK56" s="89" t="str">
        <f ca="1">IFERROR(IF(TB_COLABORADOR[[#This Row],[Inicio Contrato]]&lt;&gt;"",TB_COLABORADOR[[#This Row],[Previsão Termino contrato]]-TODAY(),""),"ERRO VERIFICAR")</f>
        <v/>
      </c>
      <c r="AL56" s="74" t="str">
        <f ca="1">IFERROR(IF(TB_COLABORADOR[[#This Row],[Inicio Contrato]]&lt;&gt;"",IF(AND(TB_COLABORADOR[[#This Row],[Previsão Termino contrato]]-TODAY()&gt;0,TB_COLABORADOR[[#This Row],[Previsão Termino contrato]]-TODAY()&lt;7),"A VENCER",IF(TB_COLABORADOR[[#This Row],[Previsão Termino contrato]]&lt;TODAY(),"EXP. EXPIROU","EM EXPERIENCIA")),"SEM PRAZO"),"ERRO VERIFICAR")</f>
        <v>SEM PRAZO</v>
      </c>
      <c r="AM56" s="75" t="str">
        <f ca="1">IFERROR(IF(TB_COLABORADOR[[#This Row],[Data Demissão]]&lt;&gt;"","DISPENSADO",IF(TB_COLABORADOR[[#This Row],[Data Admissão]]&lt;&gt;"","CONTRATADO",IF(TB_COLABORADOR[[#This Row],[Inicio Contrato]]&lt;&gt;"",IF(TODAY()&lt;TB_COLABORADOR[[#This Row],[Previsão Termino contrato]],"CONTRATO EXPERIENCIA",IF(TB_COLABORADOR[[#This Row],[Experiencia]]&gt;=TB_COLABORADOR[[#This Row],[Vence Experiencia]],"VENCEU EXP."&amp;TB_COLABORADOR[[#This Row],[Experiencia]]&amp;" DIAS À "&amp;ABS(TB_COLABORADOR[[#This Row],[Vence Experiencia]])&amp;" DIAS","SEM PAZO")),"SEM PAZO"))),"ERRO VERIFICAR")</f>
        <v>CONTRATADO</v>
      </c>
      <c r="AN56" s="60">
        <v>44215</v>
      </c>
      <c r="AO56" s="66"/>
      <c r="AP56" s="90" t="str">
        <f>IFERROR(IF(TB_COLABORADOR[[#This Row],[Data Demissão]]&lt;&gt;"","DISPENSADO",IF(TB_COLABORADOR[[#This Row],[Afastado]]&lt;&gt;"","AFASTADO",IF(TB_COLABORADOR[[#This Row],[Data Admissão]]&lt;&gt;"",IF(TB_COLABORADOR[[#This Row],[Data Demissão]]&lt;&gt;"","DESATIVO","ATIVO"),IF(TB_COLABORADOR[[#This Row],[Inicio Contrato]]&lt;&gt;"","EM EXPERIÊNCIA","SEM DATA ADMISSIONAL")))),"ERRO VERIFICAR")</f>
        <v>ATIVO</v>
      </c>
      <c r="AQ56" s="60">
        <v>44287</v>
      </c>
      <c r="AR56" s="60" t="s">
        <v>5579</v>
      </c>
      <c r="AS56" s="66">
        <v>365</v>
      </c>
      <c r="AT56" s="82">
        <f>IFERROR(IF(TB_COLABORADOR[[#This Row],[Data Exame]]&lt;&gt;"",TB_COLABORADOR[[#This Row],[Data Exame]]+TB_COLABORADOR[[#This Row],[Dias para Periodico]],"SEM EXAME ADMISSIONAL"),"VERIFICAR DATA")</f>
        <v>44652</v>
      </c>
      <c r="AU56" s="66">
        <v>15</v>
      </c>
      <c r="AV56" s="76" t="str">
        <f ca="1">IFERROR(IF(TB_COLABORADOR[[#This Row],[Data Exame]]&lt;&gt;"",IF(TB_COLABORADOR[[#This Row],[Exame Concluido]]&lt;&gt;"",IF(TB_COLABORADOR[[#This Row],[Exame Concluido]]="NÃO","EXAME NÃO CONCLUIDO",IF(AT56&lt;=TODAY(),"FAZER EXAME","EXAME EM DIA")),"CONCLUIR EXAME"),"SEM DATA EXAME"),"ERRO VERIFICAR")</f>
        <v>FAZER EXAME</v>
      </c>
      <c r="AW56" s="66"/>
      <c r="AX56" s="66" t="s">
        <v>5759</v>
      </c>
      <c r="AY56" s="83" t="str">
        <f>IFERROR(VLOOKUP(TB_COLABORADOR[[#This Row],[Função]],TB_FUNCAO[[FUNÇÃO]:[USO EPI]],8,0),"")</f>
        <v>NÃO</v>
      </c>
      <c r="AZ56" s="66" t="s">
        <v>5579</v>
      </c>
      <c r="BA56" s="77">
        <v>47</v>
      </c>
      <c r="BB56" s="87"/>
      <c r="BC56" s="66"/>
      <c r="BD56" s="66"/>
      <c r="BE56" s="66"/>
      <c r="BF56" s="66"/>
      <c r="BG56" s="66"/>
      <c r="BH56" s="66"/>
      <c r="BI56" s="66"/>
      <c r="BJ56" s="66"/>
      <c r="BK56" s="66"/>
      <c r="BL56" s="66"/>
      <c r="BM56" s="66"/>
      <c r="BN56" s="66"/>
      <c r="BO56" s="66"/>
      <c r="BP56" s="77"/>
      <c r="BQ56" s="37"/>
    </row>
    <row r="57" spans="1:69" ht="15" customHeight="1" x14ac:dyDescent="0.25">
      <c r="A57" s="58">
        <f t="shared" si="0"/>
        <v>48</v>
      </c>
      <c r="B57" s="59" t="s">
        <v>5612</v>
      </c>
      <c r="C57" s="59"/>
      <c r="D57" s="59" t="s">
        <v>5641</v>
      </c>
      <c r="E57" s="60">
        <v>23830</v>
      </c>
      <c r="F57" s="111" t="str">
        <f>TEXT(TB_COLABORADOR[[#This Row],[Data Nascimento]],"DD")</f>
        <v>29</v>
      </c>
      <c r="G57" s="61" t="str">
        <f>UPPER(TEXT(TB_COLABORADOR[[#This Row],[Data Nascimento]],"mmmm"))</f>
        <v>MARÇO</v>
      </c>
      <c r="H57" s="61">
        <f ca="1">IFERROR(IF(TB_COLABORADOR[[#This Row],[Data Nascimento]]&lt;&gt;"",IF(TB_COLABORADOR[[#This Row],[Data Nascimento]]&gt;1,YEAR(TODAY())-YEAR(TB_COLABORADOR[[#This Row],[Data Nascimento]]),""),""),"")</f>
        <v>61</v>
      </c>
      <c r="I57" s="62" t="s">
        <v>5427</v>
      </c>
      <c r="J57" s="63" t="s">
        <v>5655</v>
      </c>
      <c r="K57" s="62" t="s">
        <v>3239</v>
      </c>
      <c r="L57" s="62" t="s">
        <v>5430</v>
      </c>
      <c r="M57" s="64">
        <v>81965567991</v>
      </c>
      <c r="N57" s="65"/>
      <c r="O57" s="66"/>
      <c r="P57" s="66"/>
      <c r="Q57" s="67"/>
      <c r="R57" s="59" t="s">
        <v>5678</v>
      </c>
      <c r="S57" s="59" t="s">
        <v>5745</v>
      </c>
      <c r="T57" s="63" t="s">
        <v>3285</v>
      </c>
      <c r="U57" s="62" t="s">
        <v>3239</v>
      </c>
      <c r="V57" s="68"/>
      <c r="W57" s="69"/>
      <c r="X57" s="70"/>
      <c r="Y57" s="71"/>
      <c r="Z57" s="63" t="s">
        <v>5445</v>
      </c>
      <c r="AA57" s="63" t="s">
        <v>1</v>
      </c>
      <c r="AB57" s="72" t="str">
        <f>IF(TB_COLABORADOR[[#This Row],[Função]]&lt;&gt;"",VLOOKUP(TB_COLABORADOR[[#This Row],[Função]],TB_FUNCAO[[FUNÇÃO]:[SETOR]],3,0),"")</f>
        <v>Costura</v>
      </c>
      <c r="AC57" s="73">
        <v>1371.94</v>
      </c>
      <c r="AD57" s="72" t="str">
        <f>IF(TB_COLABORADOR[[#This Row],[Salário]]&lt;&gt;"",Extenso_Valor(TB_COLABORADOR[[#This Row],[Salário]]),"")</f>
        <v>Um Mil, Trezentos e Setenta e Um Reais e Noventa e Quatro Centavos</v>
      </c>
      <c r="AE57" s="74" t="str">
        <f>IF(TB_COLABORADOR[[#This Row],[Função]]&lt;&gt;"",VLOOKUP(TB_COLABORADOR[[#This Row],[Função]],TB_FUNCAO[[FUNÇÃO]:[TIPO SALARIO]],6,0),"")</f>
        <v>POR MÊS</v>
      </c>
      <c r="AF57" s="62" t="s">
        <v>5440</v>
      </c>
      <c r="AG57" s="79" t="s">
        <v>5747</v>
      </c>
      <c r="AH57" s="66"/>
      <c r="AI57" s="66"/>
      <c r="AJ57" s="89" t="str">
        <f>IFERROR(IF(TB_COLABORADOR[[#This Row],[Inicio Contrato]]&lt;&gt;"",TB_COLABORADOR[[#This Row],[Inicio Contrato]]+TB_COLABORADOR[[#This Row],[Experiencia]],""),"ERRO VERIFICAR")</f>
        <v/>
      </c>
      <c r="AK57" s="89" t="str">
        <f ca="1">IFERROR(IF(TB_COLABORADOR[[#This Row],[Inicio Contrato]]&lt;&gt;"",TB_COLABORADOR[[#This Row],[Previsão Termino contrato]]-TODAY(),""),"ERRO VERIFICAR")</f>
        <v/>
      </c>
      <c r="AL57" s="74" t="str">
        <f ca="1">IFERROR(IF(TB_COLABORADOR[[#This Row],[Inicio Contrato]]&lt;&gt;"",IF(AND(TB_COLABORADOR[[#This Row],[Previsão Termino contrato]]-TODAY()&gt;0,TB_COLABORADOR[[#This Row],[Previsão Termino contrato]]-TODAY()&lt;7),"A VENCER",IF(TB_COLABORADOR[[#This Row],[Previsão Termino contrato]]&lt;TODAY(),"EXP. EXPIROU","EM EXPERIENCIA")),"SEM PRAZO"),"ERRO VERIFICAR")</f>
        <v>SEM PRAZO</v>
      </c>
      <c r="AM57" s="75" t="str">
        <f ca="1">IFERROR(IF(TB_COLABORADOR[[#This Row],[Data Demissão]]&lt;&gt;"","DISPENSADO",IF(TB_COLABORADOR[[#This Row],[Data Admissão]]&lt;&gt;"","CONTRATADO",IF(TB_COLABORADOR[[#This Row],[Inicio Contrato]]&lt;&gt;"",IF(TODAY()&lt;TB_COLABORADOR[[#This Row],[Previsão Termino contrato]],"CONTRATO EXPERIENCIA",IF(TB_COLABORADOR[[#This Row],[Experiencia]]&gt;=TB_COLABORADOR[[#This Row],[Vence Experiencia]],"VENCEU EXP."&amp;TB_COLABORADOR[[#This Row],[Experiencia]]&amp;" DIAS À "&amp;ABS(TB_COLABORADOR[[#This Row],[Vence Experiencia]])&amp;" DIAS","SEM PAZO")),"SEM PAZO"))),"ERRO VERIFICAR")</f>
        <v>CONTRATADO</v>
      </c>
      <c r="AN57" s="60">
        <v>44215</v>
      </c>
      <c r="AO57" s="66"/>
      <c r="AP57" s="90" t="str">
        <f>IFERROR(IF(TB_COLABORADOR[[#This Row],[Data Demissão]]&lt;&gt;"","DISPENSADO",IF(TB_COLABORADOR[[#This Row],[Afastado]]&lt;&gt;"","AFASTADO",IF(TB_COLABORADOR[[#This Row],[Data Admissão]]&lt;&gt;"",IF(TB_COLABORADOR[[#This Row],[Data Demissão]]&lt;&gt;"","DESATIVO","ATIVO"),IF(TB_COLABORADOR[[#This Row],[Inicio Contrato]]&lt;&gt;"","EM EXPERIÊNCIA","SEM DATA ADMISSIONAL")))),"ERRO VERIFICAR")</f>
        <v>ATIVO</v>
      </c>
      <c r="AQ57" s="60">
        <v>44287</v>
      </c>
      <c r="AR57" s="60" t="s">
        <v>5579</v>
      </c>
      <c r="AS57" s="66">
        <v>365</v>
      </c>
      <c r="AT57" s="82">
        <f>IFERROR(IF(TB_COLABORADOR[[#This Row],[Data Exame]]&lt;&gt;"",TB_COLABORADOR[[#This Row],[Data Exame]]+TB_COLABORADOR[[#This Row],[Dias para Periodico]],"SEM EXAME ADMISSIONAL"),"VERIFICAR DATA")</f>
        <v>44652</v>
      </c>
      <c r="AU57" s="66">
        <v>15</v>
      </c>
      <c r="AV57" s="76" t="str">
        <f ca="1">IFERROR(IF(TB_COLABORADOR[[#This Row],[Data Exame]]&lt;&gt;"",IF(TB_COLABORADOR[[#This Row],[Exame Concluido]]&lt;&gt;"",IF(TB_COLABORADOR[[#This Row],[Exame Concluido]]="NÃO","EXAME NÃO CONCLUIDO",IF(AT57&lt;=TODAY(),"FAZER EXAME","EXAME EM DIA")),"CONCLUIR EXAME"),"SEM DATA EXAME"),"ERRO VERIFICAR")</f>
        <v>FAZER EXAME</v>
      </c>
      <c r="AW57" s="66"/>
      <c r="AX57" s="66" t="s">
        <v>5759</v>
      </c>
      <c r="AY57" s="83" t="s">
        <v>5580</v>
      </c>
      <c r="AZ57" s="66" t="s">
        <v>5579</v>
      </c>
      <c r="BA57" s="77">
        <v>48</v>
      </c>
      <c r="BB57" s="87"/>
      <c r="BC57" s="66"/>
      <c r="BD57" s="66"/>
      <c r="BE57" s="66"/>
      <c r="BF57" s="66"/>
      <c r="BG57" s="66"/>
      <c r="BH57" s="66"/>
      <c r="BI57" s="66"/>
      <c r="BJ57" s="66"/>
      <c r="BK57" s="66"/>
      <c r="BL57" s="66"/>
      <c r="BM57" s="66"/>
      <c r="BN57" s="66"/>
      <c r="BO57" s="66"/>
      <c r="BP57" s="77"/>
      <c r="BQ57" s="37"/>
    </row>
    <row r="58" spans="1:69" ht="15" customHeight="1" x14ac:dyDescent="0.25">
      <c r="A58" s="216">
        <f>ROW()-9</f>
        <v>49</v>
      </c>
      <c r="B58" s="217"/>
      <c r="C58" s="217"/>
      <c r="D58" s="217"/>
      <c r="E58" s="218"/>
      <c r="F58" s="219" t="str">
        <f>TEXT(TB_COLABORADOR[[#This Row],[Data Nascimento]],"DD")</f>
        <v>00</v>
      </c>
      <c r="G58" s="220" t="str">
        <f>UPPER(TEXT(TB_COLABORADOR[[#This Row],[Data Nascimento]],"mmmm"))</f>
        <v>JANEIRO</v>
      </c>
      <c r="H58" s="221" t="str">
        <f ca="1">IFERROR(IF(TB_COLABORADOR[[#This Row],[Data Nascimento]]&lt;&gt;"",IF(TB_COLABORADOR[[#This Row],[Data Nascimento]]&gt;1,YEAR(TODAY())-YEAR(TB_COLABORADOR[[#This Row],[Data Nascimento]]),""),""),"")</f>
        <v/>
      </c>
      <c r="I58" s="222"/>
      <c r="J58" s="223"/>
      <c r="K58" s="222"/>
      <c r="L58" s="222"/>
      <c r="M58" s="224"/>
      <c r="N58" s="225"/>
      <c r="O58" s="226"/>
      <c r="P58" s="226"/>
      <c r="Q58" s="227"/>
      <c r="R58" s="217"/>
      <c r="S58" s="217"/>
      <c r="T58" s="223"/>
      <c r="U58" s="222"/>
      <c r="V58" s="228"/>
      <c r="W58" s="229"/>
      <c r="X58" s="230"/>
      <c r="Y58" s="231"/>
      <c r="Z58" s="232"/>
      <c r="AA58" s="223"/>
      <c r="AB58" s="233" t="str">
        <f>IF(TB_COLABORADOR[[#This Row],[Função]]&lt;&gt;"",VLOOKUP(TB_COLABORADOR[[#This Row],[Função]],TB_FUNCAO[[FUNÇÃO]:[SETOR]],3,0),"")</f>
        <v/>
      </c>
      <c r="AC58" s="234"/>
      <c r="AD58" s="233" t="str">
        <f>IF(TB_COLABORADOR[[#This Row],[Salário]]&lt;&gt;"",Extenso_Valor(TB_COLABORADOR[[#This Row],[Salário]]),"")</f>
        <v/>
      </c>
      <c r="AE58" s="235" t="str">
        <f>IF(TB_COLABORADOR[[#This Row],[Função]]&lt;&gt;"",VLOOKUP(TB_COLABORADOR[[#This Row],[Função]],TB_FUNCAO[[FUNÇÃO]:[TIPO SALARIO]],6,0),"")</f>
        <v/>
      </c>
      <c r="AF58" s="222"/>
      <c r="AG58" s="236"/>
      <c r="AH58" s="226"/>
      <c r="AI58" s="226"/>
      <c r="AJ58" s="237" t="str">
        <f>IFERROR(IF(TB_COLABORADOR[[#This Row],[Inicio Contrato]]&lt;&gt;"",TB_COLABORADOR[[#This Row],[Inicio Contrato]]+TB_COLABORADOR[[#This Row],[Experiencia]],""),"ERRO VERIFICAR")</f>
        <v/>
      </c>
      <c r="AK58" s="237" t="str">
        <f ca="1">IFERROR(IF(TB_COLABORADOR[[#This Row],[Inicio Contrato]]&lt;&gt;"",TB_COLABORADOR[[#This Row],[Previsão Termino contrato]]-TODAY(),""),"ERRO VERIFICAR")</f>
        <v/>
      </c>
      <c r="AL58" s="238" t="str">
        <f ca="1">IFERROR(IF(TB_COLABORADOR[[#This Row],[Inicio Contrato]]&lt;&gt;"",IF(AND(TB_COLABORADOR[[#This Row],[Previsão Termino contrato]]-TODAY()&gt;0,TB_COLABORADOR[[#This Row],[Previsão Termino contrato]]-TODAY()&lt;7),"A VENCER",IF(TB_COLABORADOR[[#This Row],[Previsão Termino contrato]]&lt;TODAY(),"EXP. EXPIROU","EM EXPERIENCIA")),"SEM PRAZO"),"ERRO VERIFICAR")</f>
        <v>SEM PRAZO</v>
      </c>
      <c r="AM58" s="239" t="str">
        <f ca="1">IFERROR(IF(TB_COLABORADOR[[#This Row],[Data Demissão]]&lt;&gt;"","DISPENSADO",IF(TB_COLABORADOR[[#This Row],[Data Admissão]]&lt;&gt;"","CONTRATADO",IF(TB_COLABORADOR[[#This Row],[Inicio Contrato]]&lt;&gt;"",IF(TODAY()&lt;TB_COLABORADOR[[#This Row],[Previsão Termino contrato]],"CONTRATO EXPERIENCIA",IF(TB_COLABORADOR[[#This Row],[Experiencia]]&gt;=TB_COLABORADOR[[#This Row],[Vence Experiencia]],"VENCEU EXP."&amp;TB_COLABORADOR[[#This Row],[Experiencia]]&amp;" DIAS À "&amp;ABS(TB_COLABORADOR[[#This Row],[Vence Experiencia]])&amp;" DIAS","SEM PAZO")),"SEM PAZO"))),"ERRO VERIFICAR")</f>
        <v>SEM PAZO</v>
      </c>
      <c r="AN58" s="218"/>
      <c r="AO58" s="226"/>
      <c r="AP58" s="240" t="str">
        <f>IFERROR(IF(TB_COLABORADOR[[#This Row],[Data Demissão]]&lt;&gt;"","DISPENSADO",IF(TB_COLABORADOR[[#This Row],[Afastado]]&lt;&gt;"","AFASTADO",IF(TB_COLABORADOR[[#This Row],[Data Admissão]]&lt;&gt;"",IF(TB_COLABORADOR[[#This Row],[Data Demissão]]&lt;&gt;"","DESATIVO","ATIVO"),IF(TB_COLABORADOR[[#This Row],[Inicio Contrato]]&lt;&gt;"","EM EXPERIÊNCIA","SEM DATA ADMISSIONAL")))),"ERRO VERIFICAR")</f>
        <v>SEM DATA ADMISSIONAL</v>
      </c>
      <c r="AQ58" s="218"/>
      <c r="AR58" s="218"/>
      <c r="AS58" s="226"/>
      <c r="AT58" s="241" t="str">
        <f>IFERROR(IF(TB_COLABORADOR[[#This Row],[Data Exame]]&lt;&gt;"",TB_COLABORADOR[[#This Row],[Data Exame]]+TB_COLABORADOR[[#This Row],[Dias para Periodico]],"SEM EXAME ADMISSIONAL"),"VERIFICAR DATA")</f>
        <v>SEM EXAME ADMISSIONAL</v>
      </c>
      <c r="AU58" s="226"/>
      <c r="AV58" s="242" t="str">
        <f ca="1">IFERROR(IF(TB_COLABORADOR[[#This Row],[Data Exame]]&lt;&gt;"",IF(TB_COLABORADOR[[#This Row],[Exame Concluido]]&lt;&gt;"",IF(TB_COLABORADOR[[#This Row],[Exame Concluido]]="NÃO","EXAME NÃO CONCLUIDO",IF(AT58&lt;=TODAY(),"FAZER EXAME","EXAME EM DIA")),"CONCLUIR EXAME"),"SEM DATA EXAME"),"ERRO VERIFICAR")</f>
        <v>SEM DATA EXAME</v>
      </c>
      <c r="AW58" s="226"/>
      <c r="AX58" s="226"/>
      <c r="AY58" s="243" t="str">
        <f>IFERROR(VLOOKUP(TB_COLABORADOR[[#This Row],[Função]],TB_FUNCAO[[FUNÇÃO]:[USO EPI]],8,0),"")</f>
        <v/>
      </c>
      <c r="AZ58" s="226"/>
      <c r="BA58" s="226"/>
      <c r="BB58" s="244"/>
      <c r="BC58" s="226"/>
      <c r="BD58" s="226"/>
      <c r="BE58" s="226"/>
      <c r="BF58" s="226"/>
      <c r="BG58" s="226"/>
      <c r="BH58" s="226"/>
      <c r="BI58" s="226"/>
      <c r="BJ58" s="226"/>
      <c r="BK58" s="226"/>
      <c r="BL58" s="226"/>
      <c r="BM58" s="226"/>
      <c r="BN58" s="226"/>
      <c r="BO58" s="226"/>
      <c r="BP58" s="245"/>
    </row>
  </sheetData>
  <sheetProtection sheet="1" objects="1" scenarios="1" sort="0" autoFilter="0" pivotTables="0"/>
  <conditionalFormatting sqref="AM10:AM58">
    <cfRule type="cellIs" dxfId="1278" priority="5" operator="equal">
      <formula>"CONTRATO EXPERIENCIA"</formula>
    </cfRule>
    <cfRule type="cellIs" dxfId="1277" priority="6" operator="equal">
      <formula>"CONTRATADO"</formula>
    </cfRule>
    <cfRule type="cellIs" dxfId="1276" priority="7" operator="equal">
      <formula>"DISPENSADO"</formula>
    </cfRule>
  </conditionalFormatting>
  <conditionalFormatting sqref="AP10:AP58">
    <cfRule type="cellIs" dxfId="1275" priority="2" operator="equal">
      <formula>"EM EXPERIÊNCIA"</formula>
    </cfRule>
    <cfRule type="cellIs" dxfId="1274" priority="3" operator="equal">
      <formula>"DESATIVO"</formula>
    </cfRule>
    <cfRule type="cellIs" dxfId="1273" priority="4" operator="equal">
      <formula>"ATIVO"</formula>
    </cfRule>
  </conditionalFormatting>
  <conditionalFormatting sqref="AP10:AP58">
    <cfRule type="cellIs" dxfId="1272" priority="1" operator="equal">
      <formula>"DISPENSADO"</formula>
    </cfRule>
  </conditionalFormatting>
  <dataValidations count="10">
    <dataValidation type="list" allowBlank="1" showInputMessage="1" showErrorMessage="1" sqref="I10:I58" xr:uid="{3DA7162D-5758-46F9-93FF-9A75EF627553}">
      <formula1>SEXO</formula1>
    </dataValidation>
    <dataValidation type="list" allowBlank="1" showInputMessage="1" showErrorMessage="1" sqref="J10:J58 T10:T58" xr:uid="{1717B4C7-7FC0-4C0C-AB72-6EC44D20284E}">
      <formula1>CIDADE</formula1>
    </dataValidation>
    <dataValidation type="list" allowBlank="1" showInputMessage="1" showErrorMessage="1" sqref="L10:L58" xr:uid="{46C8F425-885A-4D44-813F-9F1D84E04266}">
      <formula1>CIVIL</formula1>
    </dataValidation>
    <dataValidation type="list" allowBlank="1" showInputMessage="1" showErrorMessage="1" sqref="K10:K58 U10:U58" xr:uid="{80BC3606-FBE1-4408-937F-25470F418B7A}">
      <formula1>ESTADO</formula1>
    </dataValidation>
    <dataValidation type="list" allowBlank="1" showInputMessage="1" showErrorMessage="1" sqref="Z10:Z58" xr:uid="{0FCBB7F3-E0C9-4189-8603-C75920F9F72A}">
      <formula1>ESCOLARIDADE</formula1>
    </dataValidation>
    <dataValidation type="list" allowBlank="1" showInputMessage="1" showErrorMessage="1" sqref="AA10:AA58" xr:uid="{CD12E6D9-3F8F-4D08-B342-A03B8C49D79A}">
      <formula1>FUNCAO</formula1>
    </dataValidation>
    <dataValidation type="list" allowBlank="1" showInputMessage="1" showErrorMessage="1" sqref="AF10:AF58" xr:uid="{4854C40A-0756-4BD5-966C-8B9954E5F2E2}">
      <formula1>FORPAGTO</formula1>
    </dataValidation>
    <dataValidation type="list" allowBlank="1" showInputMessage="1" showErrorMessage="1" sqref="AR10:AR58 AZ10:AZ58" xr:uid="{64A302C5-E950-4D70-879B-B4CB7E05EAEB}">
      <formula1>"SIM,NÃO"</formula1>
    </dataValidation>
    <dataValidation type="list" allowBlank="1" showInputMessage="1" showErrorMessage="1" sqref="AG10:AG58" xr:uid="{93E1E272-FF1E-485C-88F9-EA05B23D903F}">
      <formula1>HORARIO</formula1>
    </dataValidation>
    <dataValidation type="list" allowBlank="1" showInputMessage="1" showErrorMessage="1" sqref="AX10:AX58" xr:uid="{45B59ABD-0DCD-48A1-9CF3-0D3A469486B0}">
      <formula1>TRANSP</formula1>
    </dataValidation>
  </dataValidations>
  <hyperlinks>
    <hyperlink ref="Y10" r:id="rId1" xr:uid="{BAF594D5-075B-428B-928B-87D385D03009}"/>
  </hyperlinks>
  <pageMargins left="0.511811024" right="0.511811024" top="0.78740157499999996" bottom="0.78740157499999996" header="0.31496062000000002" footer="0.31496062000000002"/>
  <drawing r:id="rId2"/>
  <legacyDrawing r:id="rId3"/>
  <tableParts count="1"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78569D-B9C5-4355-B826-48F3B652D626}">
  <sheetPr codeName="Planilha4"/>
  <dimension ref="A1:Z21"/>
  <sheetViews>
    <sheetView showGridLines="0" showRowColHeaders="0" showZeros="0" workbookViewId="0">
      <pane ySplit="9" topLeftCell="A10" activePane="bottomLeft" state="frozen"/>
      <selection pane="bottomLeft" activeCell="B20" sqref="B20"/>
    </sheetView>
  </sheetViews>
  <sheetFormatPr defaultColWidth="0" defaultRowHeight="15" customHeight="1" x14ac:dyDescent="0.25"/>
  <cols>
    <col min="1" max="1" width="7.5703125" customWidth="1"/>
    <col min="2" max="2" width="7.7109375" bestFit="1" customWidth="1"/>
    <col min="3" max="3" width="30.7109375" bestFit="1" customWidth="1"/>
    <col min="4" max="4" width="64.42578125" customWidth="1"/>
    <col min="5" max="5" width="23.42578125" bestFit="1" customWidth="1"/>
    <col min="6" max="6" width="16.5703125" bestFit="1" customWidth="1"/>
    <col min="7" max="7" width="37.5703125" customWidth="1"/>
    <col min="8" max="8" width="14" bestFit="1" customWidth="1"/>
    <col min="9" max="9" width="32.85546875" customWidth="1"/>
    <col min="10" max="23" width="22.7109375" customWidth="1"/>
    <col min="24" max="25" width="17.5703125" customWidth="1"/>
    <col min="26" max="26" width="5.140625" customWidth="1"/>
    <col min="27" max="16384" width="10.28515625" hidden="1"/>
  </cols>
  <sheetData>
    <row r="1" spans="1:25" ht="16.5" customHeight="1" x14ac:dyDescent="0.25"/>
    <row r="2" spans="1:25" ht="16.5" customHeight="1" x14ac:dyDescent="0.25"/>
    <row r="3" spans="1:25" ht="16.5" customHeight="1" x14ac:dyDescent="0.25"/>
    <row r="4" spans="1:25" ht="16.5" customHeight="1" x14ac:dyDescent="0.25"/>
    <row r="5" spans="1:25" ht="16.5" customHeight="1" x14ac:dyDescent="0.25"/>
    <row r="6" spans="1:25" ht="16.5" customHeight="1" x14ac:dyDescent="0.25"/>
    <row r="7" spans="1:25" ht="16.5" customHeight="1" x14ac:dyDescent="0.25"/>
    <row r="8" spans="1:25" ht="16.5" customHeight="1" x14ac:dyDescent="0.25"/>
    <row r="9" spans="1:25" s="9" customFormat="1" ht="34.5" customHeight="1" x14ac:dyDescent="0.25">
      <c r="A9" s="14" t="s">
        <v>5519</v>
      </c>
      <c r="B9" s="16" t="s">
        <v>5520</v>
      </c>
      <c r="C9" s="17" t="s">
        <v>34</v>
      </c>
      <c r="D9" s="17" t="s">
        <v>5521</v>
      </c>
      <c r="E9" s="17" t="s">
        <v>5479</v>
      </c>
      <c r="F9" s="16" t="s">
        <v>5522</v>
      </c>
      <c r="G9" s="14" t="s">
        <v>5523</v>
      </c>
      <c r="H9" s="18" t="s">
        <v>5524</v>
      </c>
      <c r="I9" s="18" t="s">
        <v>5573</v>
      </c>
      <c r="J9" s="18" t="s">
        <v>5755</v>
      </c>
      <c r="K9" s="18" t="s">
        <v>31</v>
      </c>
      <c r="L9" s="19" t="s">
        <v>56</v>
      </c>
      <c r="M9" s="19" t="s">
        <v>57</v>
      </c>
      <c r="N9" s="19" t="s">
        <v>58</v>
      </c>
      <c r="O9" s="19" t="s">
        <v>59</v>
      </c>
      <c r="P9" s="19" t="s">
        <v>60</v>
      </c>
      <c r="Q9" s="19" t="s">
        <v>61</v>
      </c>
      <c r="R9" s="19" t="s">
        <v>62</v>
      </c>
      <c r="S9" s="19" t="s">
        <v>63</v>
      </c>
      <c r="T9" s="19" t="s">
        <v>64</v>
      </c>
      <c r="U9" s="19" t="s">
        <v>5525</v>
      </c>
      <c r="V9" s="19" t="s">
        <v>5526</v>
      </c>
      <c r="W9" s="19" t="s">
        <v>5527</v>
      </c>
      <c r="X9" s="19" t="s">
        <v>5528</v>
      </c>
      <c r="Y9" s="19" t="s">
        <v>5529</v>
      </c>
    </row>
    <row r="10" spans="1:25" s="9" customFormat="1" x14ac:dyDescent="0.25">
      <c r="A10" s="15">
        <f t="shared" ref="A10:A20" si="0">ROW()-9</f>
        <v>1</v>
      </c>
      <c r="B10" s="262" t="s">
        <v>5572</v>
      </c>
      <c r="C10" s="263" t="s">
        <v>5553</v>
      </c>
      <c r="D10"/>
      <c r="E10" s="263" t="s">
        <v>5567</v>
      </c>
      <c r="F10" s="265">
        <v>1500</v>
      </c>
      <c r="G10" s="259" t="str">
        <f>Extenso_Valor((TB_FUNCAO[[#This Row],[SALARIO FUNÇÃO]]))</f>
        <v>Um Mil, Quinhentos Reais</v>
      </c>
      <c r="H10" s="269" t="s">
        <v>5493</v>
      </c>
      <c r="I10" s="270" t="s">
        <v>5747</v>
      </c>
      <c r="J10" s="270" t="s">
        <v>5580</v>
      </c>
      <c r="K10" s="271"/>
      <c r="L10" s="271"/>
      <c r="M10" s="271"/>
      <c r="N10" s="271"/>
      <c r="O10" s="271"/>
      <c r="P10" s="271"/>
      <c r="Q10" s="271"/>
      <c r="R10" s="271"/>
      <c r="S10" s="271"/>
      <c r="T10" s="271"/>
      <c r="U10" s="271"/>
      <c r="V10" s="271"/>
      <c r="W10" s="271"/>
      <c r="X10" s="271"/>
      <c r="Y10" s="272"/>
    </row>
    <row r="11" spans="1:25" s="2" customFormat="1" ht="25.5" x14ac:dyDescent="0.25">
      <c r="A11" s="15">
        <f t="shared" si="0"/>
        <v>2</v>
      </c>
      <c r="B11" s="262" t="s">
        <v>5571</v>
      </c>
      <c r="C11" s="263" t="s">
        <v>5552</v>
      </c>
      <c r="D11" s="264" t="s">
        <v>5562</v>
      </c>
      <c r="E11" s="263" t="s">
        <v>5566</v>
      </c>
      <c r="F11" s="265">
        <v>1200</v>
      </c>
      <c r="G11" s="259" t="str">
        <f>Extenso_Valor((TB_FUNCAO[[#This Row],[SALARIO FUNÇÃO]]))</f>
        <v>Um Mil, Duzentos Reais</v>
      </c>
      <c r="H11" s="269" t="s">
        <v>5493</v>
      </c>
      <c r="I11" s="270" t="s">
        <v>5747</v>
      </c>
      <c r="J11" s="270" t="s">
        <v>5579</v>
      </c>
      <c r="K11" s="271" t="s">
        <v>5473</v>
      </c>
      <c r="L11" s="271"/>
      <c r="M11" s="271"/>
      <c r="N11" s="271"/>
      <c r="O11" s="271"/>
      <c r="P11" s="271"/>
      <c r="Q11" s="271"/>
      <c r="R11" s="271"/>
      <c r="S11" s="271"/>
      <c r="T11" s="271"/>
      <c r="U11" s="271"/>
      <c r="V11" s="271"/>
      <c r="W11" s="271"/>
      <c r="X11" s="271"/>
      <c r="Y11" s="272"/>
    </row>
    <row r="12" spans="1:25" s="2" customFormat="1" ht="25.5" x14ac:dyDescent="0.25">
      <c r="A12" s="15">
        <f t="shared" si="0"/>
        <v>3</v>
      </c>
      <c r="B12" s="262" t="s">
        <v>5568</v>
      </c>
      <c r="C12" s="263" t="s">
        <v>5549</v>
      </c>
      <c r="D12" s="264" t="s">
        <v>5556</v>
      </c>
      <c r="E12" s="263" t="s">
        <v>5564</v>
      </c>
      <c r="F12" s="265">
        <v>1350</v>
      </c>
      <c r="G12" s="259" t="str">
        <f>Extenso_Valor((TB_FUNCAO[[#This Row],[SALARIO FUNÇÃO]]))</f>
        <v>Um Mil, Trezentos e Cinquenta Reais</v>
      </c>
      <c r="H12" s="269" t="s">
        <v>5493</v>
      </c>
      <c r="I12" s="270" t="s">
        <v>5747</v>
      </c>
      <c r="J12" s="270" t="s">
        <v>5580</v>
      </c>
      <c r="K12" s="271"/>
      <c r="L12" s="271"/>
      <c r="M12" s="271"/>
      <c r="N12" s="271"/>
      <c r="O12" s="271"/>
      <c r="P12" s="271"/>
      <c r="Q12" s="271"/>
      <c r="R12" s="271"/>
      <c r="S12" s="271"/>
      <c r="T12" s="271"/>
      <c r="U12" s="271"/>
      <c r="V12" s="271"/>
      <c r="W12" s="271"/>
      <c r="X12" s="271"/>
      <c r="Y12" s="272"/>
    </row>
    <row r="13" spans="1:25" s="2" customFormat="1" ht="25.5" x14ac:dyDescent="0.25">
      <c r="A13" s="15">
        <f t="shared" si="0"/>
        <v>4</v>
      </c>
      <c r="B13" s="262" t="s">
        <v>5571</v>
      </c>
      <c r="C13" s="263" t="s">
        <v>5551</v>
      </c>
      <c r="D13" s="264" t="s">
        <v>5561</v>
      </c>
      <c r="E13" s="263" t="s">
        <v>5566</v>
      </c>
      <c r="F13" s="265">
        <v>1350</v>
      </c>
      <c r="G13" s="259" t="str">
        <f>Extenso_Valor((TB_FUNCAO[[#This Row],[SALARIO FUNÇÃO]]))</f>
        <v>Um Mil, Trezentos e Cinquenta Reais</v>
      </c>
      <c r="H13" s="269" t="s">
        <v>5493</v>
      </c>
      <c r="I13" s="270" t="s">
        <v>5747</v>
      </c>
      <c r="J13" s="270" t="s">
        <v>5579</v>
      </c>
      <c r="K13" s="271" t="s">
        <v>5473</v>
      </c>
      <c r="L13" s="271"/>
      <c r="M13" s="271"/>
      <c r="N13" s="271"/>
      <c r="O13" s="271"/>
      <c r="P13" s="271"/>
      <c r="Q13" s="271"/>
      <c r="R13" s="271"/>
      <c r="S13" s="271"/>
      <c r="T13" s="271"/>
      <c r="U13" s="271"/>
      <c r="V13" s="271"/>
      <c r="W13" s="271"/>
      <c r="X13" s="271"/>
      <c r="Y13" s="272"/>
    </row>
    <row r="14" spans="1:25" s="2" customFormat="1" ht="25.5" x14ac:dyDescent="0.25">
      <c r="A14" s="15">
        <f t="shared" si="0"/>
        <v>5</v>
      </c>
      <c r="B14" s="262" t="s">
        <v>5568</v>
      </c>
      <c r="C14" s="263" t="s">
        <v>1</v>
      </c>
      <c r="D14" s="264" t="s">
        <v>5557</v>
      </c>
      <c r="E14" s="263" t="s">
        <v>5565</v>
      </c>
      <c r="F14" s="265">
        <v>1500</v>
      </c>
      <c r="G14" s="259" t="str">
        <f>Extenso_Valor((TB_FUNCAO[[#This Row],[SALARIO FUNÇÃO]]))</f>
        <v>Um Mil, Quinhentos Reais</v>
      </c>
      <c r="H14" s="269" t="s">
        <v>5493</v>
      </c>
      <c r="I14" s="270" t="s">
        <v>5747</v>
      </c>
      <c r="J14" s="270" t="s">
        <v>5580</v>
      </c>
      <c r="K14" s="271" t="s">
        <v>5470</v>
      </c>
      <c r="L14" s="271" t="s">
        <v>5472</v>
      </c>
      <c r="M14" s="271" t="s">
        <v>5474</v>
      </c>
      <c r="N14" s="271" t="s">
        <v>5478</v>
      </c>
      <c r="O14" s="271"/>
      <c r="P14" s="271"/>
      <c r="Q14" s="271"/>
      <c r="R14" s="271"/>
      <c r="S14" s="271"/>
      <c r="T14" s="271"/>
      <c r="U14" s="271"/>
      <c r="V14" s="271"/>
      <c r="W14" s="271"/>
      <c r="X14" s="271"/>
      <c r="Y14" s="272"/>
    </row>
    <row r="15" spans="1:25" s="2" customFormat="1" x14ac:dyDescent="0.25">
      <c r="A15" s="15">
        <f t="shared" si="0"/>
        <v>6</v>
      </c>
      <c r="B15" s="262" t="s">
        <v>5568</v>
      </c>
      <c r="C15" s="263" t="s">
        <v>5753</v>
      </c>
      <c r="D15" s="264" t="s">
        <v>5560</v>
      </c>
      <c r="E15" s="263" t="s">
        <v>5565</v>
      </c>
      <c r="F15" s="265">
        <v>1300</v>
      </c>
      <c r="G15" s="259" t="str">
        <f>Extenso_Valor((TB_FUNCAO[[#This Row],[SALARIO FUNÇÃO]]))</f>
        <v>Um Mil, Trezentos Reais</v>
      </c>
      <c r="H15" s="269" t="s">
        <v>5493</v>
      </c>
      <c r="I15" s="270" t="s">
        <v>5747</v>
      </c>
      <c r="J15" s="270" t="s">
        <v>5580</v>
      </c>
      <c r="K15" s="271"/>
      <c r="L15" s="271"/>
      <c r="M15" s="271"/>
      <c r="N15" s="271"/>
      <c r="O15" s="271"/>
      <c r="P15" s="271"/>
      <c r="Q15" s="271"/>
      <c r="R15" s="271"/>
      <c r="S15" s="271"/>
      <c r="T15" s="271"/>
      <c r="U15" s="271"/>
      <c r="V15" s="271"/>
      <c r="W15" s="271"/>
      <c r="X15" s="271"/>
      <c r="Y15" s="272"/>
    </row>
    <row r="16" spans="1:25" s="2" customFormat="1" ht="25.5" x14ac:dyDescent="0.25">
      <c r="A16" s="15">
        <f t="shared" si="0"/>
        <v>7</v>
      </c>
      <c r="B16" s="262" t="s">
        <v>5569</v>
      </c>
      <c r="C16" s="263" t="s">
        <v>5550</v>
      </c>
      <c r="D16" s="264" t="s">
        <v>5558</v>
      </c>
      <c r="E16" s="263" t="s">
        <v>5565</v>
      </c>
      <c r="F16" s="265">
        <v>1800</v>
      </c>
      <c r="G16" s="259" t="str">
        <f>Extenso_Valor((TB_FUNCAO[[#This Row],[SALARIO FUNÇÃO]]))</f>
        <v>Um Mil, Oitocentos Reais</v>
      </c>
      <c r="H16" s="269" t="s">
        <v>5493</v>
      </c>
      <c r="I16" s="270" t="s">
        <v>5747</v>
      </c>
      <c r="J16" s="270" t="s">
        <v>5580</v>
      </c>
      <c r="K16" s="271"/>
      <c r="L16" s="271"/>
      <c r="M16" s="271"/>
      <c r="N16" s="271"/>
      <c r="O16" s="271"/>
      <c r="P16" s="271"/>
      <c r="Q16" s="271"/>
      <c r="R16" s="271"/>
      <c r="S16" s="271"/>
      <c r="T16" s="271"/>
      <c r="U16" s="271"/>
      <c r="V16" s="271"/>
      <c r="W16" s="271"/>
      <c r="X16" s="271"/>
      <c r="Y16" s="272"/>
    </row>
    <row r="17" spans="1:25" s="2" customFormat="1" ht="25.5" x14ac:dyDescent="0.25">
      <c r="A17" s="15">
        <f t="shared" si="0"/>
        <v>8</v>
      </c>
      <c r="B17" s="262" t="s">
        <v>5570</v>
      </c>
      <c r="C17" s="263" t="s">
        <v>5752</v>
      </c>
      <c r="D17" s="264" t="s">
        <v>5559</v>
      </c>
      <c r="E17" s="263" t="s">
        <v>5565</v>
      </c>
      <c r="F17" s="265">
        <v>1300</v>
      </c>
      <c r="G17" s="259" t="str">
        <f>Extenso_Valor((TB_FUNCAO[[#This Row],[SALARIO FUNÇÃO]]))</f>
        <v>Um Mil, Trezentos Reais</v>
      </c>
      <c r="H17" s="269" t="s">
        <v>5493</v>
      </c>
      <c r="I17" s="270" t="s">
        <v>5747</v>
      </c>
      <c r="J17" s="270" t="s">
        <v>5580</v>
      </c>
      <c r="K17" s="271"/>
      <c r="L17" s="271"/>
      <c r="M17" s="271"/>
      <c r="N17" s="271"/>
      <c r="O17" s="271"/>
      <c r="P17" s="271"/>
      <c r="Q17" s="271"/>
      <c r="R17" s="271"/>
      <c r="S17" s="271"/>
      <c r="T17" s="271"/>
      <c r="U17" s="271"/>
      <c r="V17" s="271"/>
      <c r="W17" s="271"/>
      <c r="X17" s="271"/>
      <c r="Y17" s="272"/>
    </row>
    <row r="18" spans="1:25" s="2" customFormat="1" ht="38.25" x14ac:dyDescent="0.25">
      <c r="A18" s="15">
        <f t="shared" si="0"/>
        <v>9</v>
      </c>
      <c r="B18" s="262" t="s">
        <v>5568</v>
      </c>
      <c r="C18" s="263" t="s">
        <v>10</v>
      </c>
      <c r="D18" s="264" t="s">
        <v>5554</v>
      </c>
      <c r="E18" s="263" t="s">
        <v>5563</v>
      </c>
      <c r="F18" s="265">
        <v>1300</v>
      </c>
      <c r="G18" s="259" t="str">
        <f>Extenso_Valor((TB_FUNCAO[[#This Row],[SALARIO FUNÇÃO]]))</f>
        <v>Um Mil, Trezentos Reais</v>
      </c>
      <c r="H18" s="269" t="s">
        <v>5493</v>
      </c>
      <c r="I18" s="270" t="s">
        <v>5747</v>
      </c>
      <c r="J18" s="270" t="s">
        <v>5580</v>
      </c>
      <c r="K18" s="271"/>
      <c r="L18" s="271"/>
      <c r="M18" s="271"/>
      <c r="N18" s="271"/>
      <c r="O18" s="271"/>
      <c r="P18" s="271"/>
      <c r="Q18" s="271"/>
      <c r="R18" s="271"/>
      <c r="S18" s="271"/>
      <c r="T18" s="271"/>
      <c r="U18" s="271"/>
      <c r="V18" s="271"/>
      <c r="W18" s="271"/>
      <c r="X18" s="271"/>
      <c r="Y18" s="272"/>
    </row>
    <row r="19" spans="1:25" s="2" customFormat="1" ht="25.5" x14ac:dyDescent="0.25">
      <c r="A19" s="15">
        <f t="shared" si="0"/>
        <v>10</v>
      </c>
      <c r="B19" s="262" t="s">
        <v>5568</v>
      </c>
      <c r="C19" s="263" t="s">
        <v>5548</v>
      </c>
      <c r="D19" s="264" t="s">
        <v>5555</v>
      </c>
      <c r="E19" s="263" t="s">
        <v>5564</v>
      </c>
      <c r="F19" s="265">
        <v>1300</v>
      </c>
      <c r="G19" s="259" t="str">
        <f>Extenso_Valor((TB_FUNCAO[[#This Row],[SALARIO FUNÇÃO]]))</f>
        <v>Um Mil, Trezentos Reais</v>
      </c>
      <c r="H19" s="269" t="s">
        <v>5493</v>
      </c>
      <c r="I19" s="270" t="s">
        <v>5747</v>
      </c>
      <c r="J19" s="270" t="s">
        <v>5580</v>
      </c>
      <c r="K19" s="271"/>
      <c r="L19" s="271"/>
      <c r="M19" s="271"/>
      <c r="N19" s="271"/>
      <c r="O19" s="271"/>
      <c r="P19" s="271"/>
      <c r="Q19" s="271"/>
      <c r="R19" s="271"/>
      <c r="S19" s="271"/>
      <c r="T19" s="271"/>
      <c r="U19" s="271"/>
      <c r="V19" s="271"/>
      <c r="W19" s="271"/>
      <c r="X19" s="271"/>
      <c r="Y19" s="272"/>
    </row>
    <row r="20" spans="1:25" ht="15" customHeight="1" x14ac:dyDescent="0.25">
      <c r="A20" s="15">
        <f t="shared" si="0"/>
        <v>11</v>
      </c>
      <c r="B20" s="262" t="s">
        <v>5568</v>
      </c>
      <c r="C20" s="267" t="s">
        <v>5754</v>
      </c>
      <c r="D20" s="268"/>
      <c r="E20" s="263" t="s">
        <v>5564</v>
      </c>
      <c r="F20" s="265">
        <v>1300</v>
      </c>
      <c r="G20" s="259" t="str">
        <f>Extenso_Valor((TB_FUNCAO[[#This Row],[SALARIO FUNÇÃO]]))</f>
        <v>Um Mil, Trezentos Reais</v>
      </c>
      <c r="H20" s="269" t="s">
        <v>5493</v>
      </c>
      <c r="I20" s="270" t="s">
        <v>5747</v>
      </c>
      <c r="J20" s="270" t="s">
        <v>5580</v>
      </c>
      <c r="K20" s="271"/>
      <c r="L20" s="271"/>
      <c r="M20" s="271"/>
      <c r="N20" s="273"/>
      <c r="O20" s="273"/>
      <c r="P20" s="273"/>
      <c r="Q20" s="273"/>
      <c r="R20" s="273"/>
      <c r="S20" s="273"/>
      <c r="T20" s="273"/>
      <c r="U20" s="273"/>
      <c r="V20" s="273"/>
      <c r="W20" s="273"/>
      <c r="X20" s="273"/>
      <c r="Y20" s="274"/>
    </row>
    <row r="21" spans="1:25" ht="15" customHeight="1" x14ac:dyDescent="0.25">
      <c r="A21" s="15">
        <f>ROW()-9</f>
        <v>12</v>
      </c>
      <c r="B21" s="266"/>
      <c r="C21" s="267"/>
      <c r="D21" s="268"/>
      <c r="E21" s="267"/>
      <c r="F21" s="277"/>
      <c r="G21" s="259" t="str">
        <f>Extenso_Valor((TB_FUNCAO[[#This Row],[SALARIO FUNÇÃO]]))</f>
        <v/>
      </c>
      <c r="H21" s="278"/>
      <c r="I21" s="279"/>
      <c r="J21" s="279"/>
      <c r="K21" s="273"/>
      <c r="L21" s="273"/>
      <c r="M21" s="273"/>
      <c r="N21" s="273"/>
      <c r="O21" s="273"/>
      <c r="P21" s="273"/>
      <c r="Q21" s="273"/>
      <c r="R21" s="273"/>
      <c r="S21" s="273"/>
      <c r="T21" s="273"/>
      <c r="U21" s="273"/>
      <c r="V21" s="273"/>
      <c r="W21" s="273"/>
      <c r="X21" s="273"/>
      <c r="Y21" s="274"/>
    </row>
  </sheetData>
  <sheetProtection sheet="1" objects="1" scenarios="1" sort="0" autoFilter="0" pivotTables="0"/>
  <dataValidations count="5">
    <dataValidation type="list" allowBlank="1" showInputMessage="1" showErrorMessage="1" sqref="E10:E21" xr:uid="{C29ABE85-9861-4585-B160-D2D5B1C48A26}">
      <formula1>SETORIAL</formula1>
    </dataValidation>
    <dataValidation type="list" allowBlank="1" showInputMessage="1" showErrorMessage="1" sqref="K10:Y21" xr:uid="{DE97AF23-42FB-487B-A56E-1ECB81210289}">
      <formula1>EPI</formula1>
    </dataValidation>
    <dataValidation type="list" allowBlank="1" showInputMessage="1" showErrorMessage="1" sqref="H10:H21" xr:uid="{9AD83CDC-B1DC-4D89-8CF5-21D44FC431C4}">
      <formula1>TPSALARIO</formula1>
    </dataValidation>
    <dataValidation type="list" allowBlank="1" showInputMessage="1" showErrorMessage="1" sqref="I10:I21" xr:uid="{7620D9DD-2234-4ADA-A769-358BAE4C1AF4}">
      <formula1>HORARIO</formula1>
    </dataValidation>
    <dataValidation type="list" allowBlank="1" showInputMessage="1" showErrorMessage="1" sqref="J10:J21" xr:uid="{25E0DE77-049C-4245-A731-D0713BC2446A}">
      <formula1>"SIM,NÃO"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C396B5-AFC3-42AA-8A97-D195C83760B9}">
  <sheetPr codeName="Planilha9"/>
  <dimension ref="A1:U12"/>
  <sheetViews>
    <sheetView showGridLines="0" showRowColHeaders="0" showZeros="0" tabSelected="1" workbookViewId="0">
      <pane ySplit="9" topLeftCell="A10" activePane="bottomLeft" state="frozen"/>
      <selection pane="bottomLeft" activeCell="B11" sqref="B11"/>
    </sheetView>
  </sheetViews>
  <sheetFormatPr defaultColWidth="0" defaultRowHeight="15" customHeight="1" x14ac:dyDescent="0.25"/>
  <cols>
    <col min="1" max="1" width="12.140625" bestFit="1" customWidth="1"/>
    <col min="2" max="3" width="17.42578125" bestFit="1" customWidth="1"/>
    <col min="4" max="4" width="13.5703125" bestFit="1" customWidth="1"/>
    <col min="5" max="5" width="13.42578125" hidden="1" customWidth="1"/>
    <col min="6" max="6" width="20" bestFit="1" customWidth="1"/>
    <col min="7" max="7" width="18.42578125" bestFit="1" customWidth="1"/>
    <col min="8" max="8" width="14.7109375" bestFit="1" customWidth="1"/>
    <col min="9" max="9" width="29.7109375" customWidth="1"/>
    <col min="10" max="10" width="19.5703125" bestFit="1" customWidth="1"/>
    <col min="11" max="11" width="18.140625" bestFit="1" customWidth="1"/>
    <col min="12" max="12" width="39" bestFit="1" customWidth="1"/>
    <col min="13" max="13" width="11" bestFit="1" customWidth="1"/>
    <col min="14" max="14" width="7.28515625" bestFit="1" customWidth="1"/>
    <col min="15" max="15" width="19" style="1" bestFit="1" customWidth="1"/>
    <col min="16" max="16" width="3.5703125" customWidth="1"/>
    <col min="17" max="20" width="9.140625" hidden="1" customWidth="1"/>
    <col min="21" max="21" width="3.85546875" hidden="1" customWidth="1"/>
    <col min="22" max="16384" width="9.140625" hidden="1"/>
  </cols>
  <sheetData>
    <row r="1" spans="1:15" ht="16.5" customHeight="1" x14ac:dyDescent="0.25"/>
    <row r="2" spans="1:15" ht="16.5" customHeight="1" x14ac:dyDescent="0.25"/>
    <row r="3" spans="1:15" ht="16.5" customHeight="1" x14ac:dyDescent="0.25"/>
    <row r="4" spans="1:15" ht="16.5" customHeight="1" x14ac:dyDescent="0.25"/>
    <row r="5" spans="1:15" ht="16.5" customHeight="1" x14ac:dyDescent="0.25"/>
    <row r="6" spans="1:15" ht="16.5" customHeight="1" x14ac:dyDescent="0.25"/>
    <row r="7" spans="1:15" ht="16.5" customHeight="1" x14ac:dyDescent="0.25"/>
    <row r="8" spans="1:15" ht="16.5" customHeight="1" x14ac:dyDescent="0.25"/>
    <row r="9" spans="1:15" ht="15" customHeight="1" x14ac:dyDescent="0.25">
      <c r="A9" s="91" t="s">
        <v>5762</v>
      </c>
      <c r="B9" s="92" t="s">
        <v>5763</v>
      </c>
      <c r="C9" s="92" t="s">
        <v>5764</v>
      </c>
      <c r="D9" s="92" t="s">
        <v>27</v>
      </c>
      <c r="E9" s="92" t="s">
        <v>5795</v>
      </c>
      <c r="F9" s="92" t="s">
        <v>5789</v>
      </c>
      <c r="G9" s="92" t="s">
        <v>5774</v>
      </c>
      <c r="H9" s="92" t="s">
        <v>5775</v>
      </c>
      <c r="I9" s="92" t="s">
        <v>5790</v>
      </c>
      <c r="J9" s="92" t="s">
        <v>67</v>
      </c>
      <c r="K9" s="93" t="s">
        <v>5766</v>
      </c>
      <c r="L9" s="92" t="s">
        <v>5767</v>
      </c>
      <c r="M9" s="92" t="s">
        <v>68</v>
      </c>
      <c r="N9" s="92" t="s">
        <v>55</v>
      </c>
      <c r="O9" s="94" t="s">
        <v>5768</v>
      </c>
    </row>
    <row r="10" spans="1:15" ht="15" customHeight="1" x14ac:dyDescent="0.25">
      <c r="A10" s="95">
        <f t="shared" ref="A10:A11" si="0">ROW()-9</f>
        <v>1</v>
      </c>
      <c r="B10" s="96">
        <v>44044</v>
      </c>
      <c r="C10" s="97" t="s">
        <v>5769</v>
      </c>
      <c r="D10" s="98"/>
      <c r="E10" s="98" t="str">
        <f>IF(TB_FORNECEDOR[[#This Row],[CNPJ]]&lt;&gt;"","P.J",IF(TB_FORNECEDOR[[#This Row],[CPF]]&lt;&gt;"","P.F","SEM REGISTRO"))</f>
        <v>P.J</v>
      </c>
      <c r="F10" s="99" t="s">
        <v>5771</v>
      </c>
      <c r="G10" s="69">
        <v>4332518722</v>
      </c>
      <c r="H10" s="70">
        <v>43998655237</v>
      </c>
      <c r="I10" s="124" t="s">
        <v>5791</v>
      </c>
      <c r="J10" s="99" t="s">
        <v>5772</v>
      </c>
      <c r="K10" s="100">
        <v>1161</v>
      </c>
      <c r="L10" s="99" t="s">
        <v>5773</v>
      </c>
      <c r="M10" s="101" t="s">
        <v>3285</v>
      </c>
      <c r="N10" s="101" t="s">
        <v>3239</v>
      </c>
      <c r="O10" s="102" t="s">
        <v>5770</v>
      </c>
    </row>
    <row r="11" spans="1:15" ht="15" customHeight="1" x14ac:dyDescent="0.25">
      <c r="A11" s="120">
        <f t="shared" si="0"/>
        <v>2</v>
      </c>
      <c r="B11" s="121">
        <v>44044</v>
      </c>
      <c r="C11" s="122"/>
      <c r="D11" s="98">
        <v>2370912910</v>
      </c>
      <c r="E11" s="123" t="str">
        <f>IF(TB_FORNECEDOR[[#This Row],[CNPJ]]&lt;&gt;"","P.J",IF(TB_FORNECEDOR[[#This Row],[CPF]]&lt;&gt;"","P.F","SEM REGISTRO"))</f>
        <v>P.F</v>
      </c>
      <c r="F11" s="99" t="s">
        <v>5788</v>
      </c>
      <c r="G11" s="69">
        <v>4332518722</v>
      </c>
      <c r="H11" s="70">
        <v>43998655237</v>
      </c>
      <c r="I11" s="46"/>
      <c r="J11" s="99" t="s">
        <v>5772</v>
      </c>
      <c r="K11" s="100">
        <v>1161</v>
      </c>
      <c r="L11" s="99" t="s">
        <v>5773</v>
      </c>
      <c r="M11" s="101" t="s">
        <v>3285</v>
      </c>
      <c r="N11" s="101" t="s">
        <v>3239</v>
      </c>
      <c r="O11" s="102" t="s">
        <v>5770</v>
      </c>
    </row>
    <row r="12" spans="1:15" ht="15" customHeight="1" x14ac:dyDescent="0.25">
      <c r="A12" s="120">
        <f>ROW()-9</f>
        <v>3</v>
      </c>
      <c r="B12" s="122"/>
      <c r="C12" s="122"/>
      <c r="D12" s="246"/>
      <c r="E12" s="123" t="str">
        <f>IF(TB_FORNECEDOR[[#This Row],[CNPJ]]&lt;&gt;"","P.J",IF(TB_FORNECEDOR[[#This Row],[CPF]]&lt;&gt;"","P.F","SEM REGISTRO"))</f>
        <v>SEM REGISTRO</v>
      </c>
      <c r="F12" s="122"/>
      <c r="G12" s="247"/>
      <c r="H12" s="247"/>
      <c r="I12" s="46"/>
      <c r="J12" s="122"/>
      <c r="K12" s="122"/>
      <c r="L12" s="122"/>
      <c r="M12" s="252"/>
      <c r="N12" s="252"/>
      <c r="O12" s="253"/>
    </row>
  </sheetData>
  <sheetProtection sheet="1" objects="1" scenarios="1" sort="0" autoFilter="0" pivotTables="0"/>
  <conditionalFormatting sqref="O10:O12">
    <cfRule type="cellIs" dxfId="1170" priority="1" operator="equal">
      <formula>"INATIVO"</formula>
    </cfRule>
    <cfRule type="cellIs" dxfId="1169" priority="2" operator="equal">
      <formula>"ATIVO"</formula>
    </cfRule>
  </conditionalFormatting>
  <dataValidations count="3">
    <dataValidation type="list" allowBlank="1" showInputMessage="1" showErrorMessage="1" sqref="N10:N12" xr:uid="{7A72BF65-61D6-4C26-AFEB-6EE91CF8018E}">
      <formula1>ESTADO</formula1>
    </dataValidation>
    <dataValidation type="list" allowBlank="1" showInputMessage="1" showErrorMessage="1" sqref="M10:M12" xr:uid="{195F5E43-3CCF-458E-8D9C-4334500805D6}">
      <formula1>CIDADE</formula1>
    </dataValidation>
    <dataValidation type="list" allowBlank="1" showInputMessage="1" showErrorMessage="1" sqref="O10:O12" xr:uid="{538B8D85-8672-431B-9E19-2AD61A707067}">
      <formula1>"ATIVO, INATIVO"</formula1>
    </dataValidation>
  </dataValidations>
  <hyperlinks>
    <hyperlink ref="I10" r:id="rId1" xr:uid="{DB76C91F-1B3F-4350-96B5-AD21AB3BCA47}"/>
  </hyperlinks>
  <pageMargins left="0.511811024" right="0.511811024" top="0.78740157499999996" bottom="0.78740157499999996" header="0.31496062000000002" footer="0.31496062000000002"/>
  <drawing r:id="rId2"/>
  <legacyDrawing r:id="rId3"/>
  <tableParts count="1">
    <tablePart r:id="rId4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DD8E2-E785-4936-A3CE-13A22B7B15EF}">
  <sheetPr codeName="Planilha6"/>
  <dimension ref="A1:U12"/>
  <sheetViews>
    <sheetView showGridLines="0" showRowColHeaders="0" showZeros="0" workbookViewId="0">
      <pane ySplit="9" topLeftCell="A10" activePane="bottomLeft" state="frozen"/>
      <selection pane="bottomLeft" activeCell="B11" sqref="B11"/>
    </sheetView>
  </sheetViews>
  <sheetFormatPr defaultColWidth="0" defaultRowHeight="15" customHeight="1" x14ac:dyDescent="0.25"/>
  <cols>
    <col min="1" max="1" width="13" customWidth="1"/>
    <col min="2" max="2" width="18.28515625" customWidth="1"/>
    <col min="3" max="3" width="27.42578125" customWidth="1"/>
    <col min="4" max="4" width="20.42578125" customWidth="1"/>
    <col min="5" max="5" width="19.5703125" hidden="1" customWidth="1"/>
    <col min="6" max="6" width="28.7109375" customWidth="1"/>
    <col min="7" max="7" width="19.28515625" customWidth="1"/>
    <col min="8" max="8" width="39" bestFit="1" customWidth="1"/>
    <col min="9" max="9" width="40.85546875" customWidth="1"/>
    <col min="10" max="10" width="33.28515625" customWidth="1"/>
    <col min="11" max="11" width="18.140625" bestFit="1" customWidth="1"/>
    <col min="12" max="12" width="39" bestFit="1" customWidth="1"/>
    <col min="13" max="13" width="27.85546875" style="36" customWidth="1"/>
    <col min="14" max="14" width="20" style="36" customWidth="1"/>
    <col min="15" max="15" width="19" style="1" bestFit="1" customWidth="1"/>
    <col min="16" max="16" width="5" customWidth="1"/>
    <col min="17" max="20" width="9.140625" hidden="1" customWidth="1"/>
    <col min="21" max="21" width="3.85546875" hidden="1" customWidth="1"/>
    <col min="22" max="16384" width="9.140625" hidden="1"/>
  </cols>
  <sheetData>
    <row r="1" spans="1:15" ht="16.5" customHeight="1" x14ac:dyDescent="0.25"/>
    <row r="2" spans="1:15" ht="16.5" customHeight="1" x14ac:dyDescent="0.25"/>
    <row r="3" spans="1:15" ht="16.5" customHeight="1" x14ac:dyDescent="0.25"/>
    <row r="4" spans="1:15" ht="16.5" customHeight="1" x14ac:dyDescent="0.25"/>
    <row r="5" spans="1:15" ht="16.5" customHeight="1" x14ac:dyDescent="0.25"/>
    <row r="6" spans="1:15" ht="16.5" customHeight="1" x14ac:dyDescent="0.25"/>
    <row r="7" spans="1:15" ht="16.5" customHeight="1" x14ac:dyDescent="0.25"/>
    <row r="8" spans="1:15" ht="16.5" customHeight="1" x14ac:dyDescent="0.25"/>
    <row r="9" spans="1:15" s="126" customFormat="1" ht="15" customHeight="1" x14ac:dyDescent="0.2">
      <c r="A9" s="91" t="s">
        <v>5762</v>
      </c>
      <c r="B9" s="92" t="s">
        <v>5763</v>
      </c>
      <c r="C9" s="92" t="s">
        <v>5764</v>
      </c>
      <c r="D9" s="92" t="s">
        <v>27</v>
      </c>
      <c r="E9" s="92" t="s">
        <v>5793</v>
      </c>
      <c r="F9" s="92" t="s">
        <v>5765</v>
      </c>
      <c r="G9" s="92" t="s">
        <v>5774</v>
      </c>
      <c r="H9" s="92" t="s">
        <v>5775</v>
      </c>
      <c r="I9" s="92" t="s">
        <v>5792</v>
      </c>
      <c r="J9" s="92" t="s">
        <v>67</v>
      </c>
      <c r="K9" s="93" t="s">
        <v>5766</v>
      </c>
      <c r="L9" s="92" t="s">
        <v>5767</v>
      </c>
      <c r="M9" s="92" t="s">
        <v>68</v>
      </c>
      <c r="N9" s="92" t="s">
        <v>55</v>
      </c>
      <c r="O9" s="94" t="s">
        <v>5768</v>
      </c>
    </row>
    <row r="10" spans="1:15" s="126" customFormat="1" ht="15" customHeight="1" x14ac:dyDescent="0.2">
      <c r="A10" s="95">
        <f t="shared" ref="A10:A11" si="0">ROW()-9</f>
        <v>1</v>
      </c>
      <c r="B10" s="96">
        <v>44044</v>
      </c>
      <c r="C10" s="97" t="s">
        <v>5769</v>
      </c>
      <c r="D10" s="98"/>
      <c r="E10" s="183" t="str">
        <f>IF(TB_CLIENTE[[#This Row],[CNPJ]]&lt;&gt;"","P.J",IF(TB_CLIENTE[[#This Row],[CPF]]&lt;&gt;"","P.F","Sem Registro"))</f>
        <v>P.J</v>
      </c>
      <c r="F10" s="99" t="s">
        <v>5771</v>
      </c>
      <c r="G10" s="69">
        <v>4332518722</v>
      </c>
      <c r="H10" s="70">
        <v>43998655237</v>
      </c>
      <c r="I10" s="127" t="s">
        <v>5547</v>
      </c>
      <c r="J10" s="99" t="s">
        <v>5772</v>
      </c>
      <c r="K10" s="100">
        <v>1161</v>
      </c>
      <c r="L10" s="99" t="s">
        <v>5773</v>
      </c>
      <c r="M10" s="101" t="s">
        <v>3285</v>
      </c>
      <c r="N10" s="101" t="s">
        <v>3239</v>
      </c>
      <c r="O10" s="248" t="s">
        <v>5770</v>
      </c>
    </row>
    <row r="11" spans="1:15" s="126" customFormat="1" ht="15" customHeight="1" x14ac:dyDescent="0.2">
      <c r="A11" s="120">
        <f t="shared" si="0"/>
        <v>2</v>
      </c>
      <c r="B11" s="121">
        <v>44044</v>
      </c>
      <c r="C11" s="128"/>
      <c r="D11" s="98">
        <v>2370912910</v>
      </c>
      <c r="E11" s="184" t="str">
        <f>IF(TB_CLIENTE[[#This Row],[CNPJ]]&lt;&gt;"","P.J",IF(TB_CLIENTE[[#This Row],[CPF]]&lt;&gt;"","P.F","Sem Registro"))</f>
        <v>P.F</v>
      </c>
      <c r="F11" s="99" t="s">
        <v>5794</v>
      </c>
      <c r="G11" s="69">
        <v>4332518722</v>
      </c>
      <c r="H11" s="70">
        <v>43998655237</v>
      </c>
      <c r="I11" s="127" t="s">
        <v>5547</v>
      </c>
      <c r="J11" s="99" t="s">
        <v>5772</v>
      </c>
      <c r="K11" s="100">
        <v>1161</v>
      </c>
      <c r="L11" s="99" t="s">
        <v>5773</v>
      </c>
      <c r="M11" s="125" t="s">
        <v>2859</v>
      </c>
      <c r="N11" s="125" t="s">
        <v>3239</v>
      </c>
      <c r="O11" s="248" t="s">
        <v>5770</v>
      </c>
    </row>
    <row r="12" spans="1:15" ht="15" customHeight="1" x14ac:dyDescent="0.25">
      <c r="A12" s="120">
        <f>ROW()-9</f>
        <v>3</v>
      </c>
      <c r="B12" s="128"/>
      <c r="C12" s="128" t="s">
        <v>6051</v>
      </c>
      <c r="D12" s="246" t="s">
        <v>6051</v>
      </c>
      <c r="E12" s="184" t="str">
        <f>IF(TB_CLIENTE[[#This Row],[CNPJ]]&lt;&gt;"","P.J",IF(TB_CLIENTE[[#This Row],[CPF]]&lt;&gt;"","P.F","Sem Registro"))</f>
        <v>P.J</v>
      </c>
      <c r="F12" s="128"/>
      <c r="G12" s="247" t="s">
        <v>6051</v>
      </c>
      <c r="H12" s="247" t="s">
        <v>6051</v>
      </c>
      <c r="I12" s="127" t="s">
        <v>6051</v>
      </c>
      <c r="J12" s="128" t="s">
        <v>6051</v>
      </c>
      <c r="K12" s="128" t="s">
        <v>6051</v>
      </c>
      <c r="L12" s="128" t="s">
        <v>6051</v>
      </c>
      <c r="M12" s="125"/>
      <c r="N12" s="125"/>
      <c r="O12" s="249" t="s">
        <v>5770</v>
      </c>
    </row>
  </sheetData>
  <sheetProtection sheet="1" objects="1" scenarios="1" sort="0" autoFilter="0" pivotTables="0"/>
  <conditionalFormatting sqref="O10:O12">
    <cfRule type="cellIs" dxfId="1148" priority="1" operator="equal">
      <formula>"INATIVO"</formula>
    </cfRule>
    <cfRule type="cellIs" dxfId="1147" priority="2" operator="equal">
      <formula>"ATIVO"</formula>
    </cfRule>
  </conditionalFormatting>
  <dataValidations count="3">
    <dataValidation type="list" allowBlank="1" showInputMessage="1" showErrorMessage="1" sqref="O10:O12" xr:uid="{2888B41B-B13B-4CD2-838C-2CFD0B68B89F}">
      <formula1>"ATIVO, INATIVO"</formula1>
    </dataValidation>
    <dataValidation type="list" allowBlank="1" showInputMessage="1" showErrorMessage="1" sqref="M10:M12" xr:uid="{F6412484-18BB-4FE0-ABE1-A3308EBD1341}">
      <formula1>CIDADE</formula1>
    </dataValidation>
    <dataValidation type="list" allowBlank="1" showInputMessage="1" showErrorMessage="1" sqref="N10:N12" xr:uid="{6763CD12-1556-4C9B-B275-FD94B11847FB}">
      <formula1>ESTADO</formula1>
    </dataValidation>
  </dataValidations>
  <hyperlinks>
    <hyperlink ref="I10" r:id="rId1" xr:uid="{11D7326F-28A5-483A-B553-50989F66CC2C}"/>
    <hyperlink ref="I11" r:id="rId2" xr:uid="{08F2BB06-B9DD-403D-AE1D-C4658AABD95D}"/>
  </hyperlinks>
  <pageMargins left="0.511811024" right="0.511811024" top="0.78740157499999996" bottom="0.78740157499999996" header="0.31496062000000002" footer="0.31496062000000002"/>
  <drawing r:id="rId3"/>
  <legacyDrawing r:id="rId4"/>
  <tableParts count="1">
    <tablePart r:id="rId5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8F88D7-3E17-48F5-90C3-EA64DE1C9244}">
  <sheetPr codeName="Planilha29"/>
  <dimension ref="A1:U90"/>
  <sheetViews>
    <sheetView showGridLines="0" showRowColHeaders="0" showZeros="0" zoomScaleNormal="100" workbookViewId="0">
      <pane ySplit="9" topLeftCell="A10" activePane="bottomLeft" state="frozen"/>
      <selection pane="bottomLeft" activeCell="B89" sqref="B89"/>
    </sheetView>
  </sheetViews>
  <sheetFormatPr defaultColWidth="0" defaultRowHeight="15" customHeight="1" x14ac:dyDescent="0.25"/>
  <cols>
    <col min="1" max="1" width="9.140625" customWidth="1"/>
    <col min="2" max="2" width="12.140625" bestFit="1" customWidth="1"/>
    <col min="3" max="3" width="13.85546875" style="203" customWidth="1"/>
    <col min="4" max="4" width="25" customWidth="1"/>
    <col min="5" max="5" width="27.42578125" customWidth="1"/>
    <col min="6" max="6" width="36" customWidth="1"/>
    <col min="7" max="7" width="11.42578125" bestFit="1" customWidth="1"/>
    <col min="8" max="8" width="15.7109375" bestFit="1" customWidth="1"/>
    <col min="9" max="13" width="9.140625" customWidth="1"/>
    <col min="14" max="14" width="5" customWidth="1"/>
    <col min="15" max="15" width="9.140625" hidden="1" customWidth="1"/>
    <col min="16" max="16" width="35.42578125" hidden="1" customWidth="1"/>
    <col min="17" max="20" width="9.140625" hidden="1" customWidth="1"/>
    <col min="21" max="21" width="3.85546875" hidden="1" customWidth="1"/>
    <col min="22" max="16384" width="9.140625" hidden="1"/>
  </cols>
  <sheetData>
    <row r="1" spans="2:16" ht="16.5" customHeight="1" x14ac:dyDescent="0.25"/>
    <row r="2" spans="2:16" ht="16.5" customHeight="1" x14ac:dyDescent="0.25"/>
    <row r="3" spans="2:16" ht="16.5" customHeight="1" x14ac:dyDescent="0.25"/>
    <row r="4" spans="2:16" ht="16.5" customHeight="1" x14ac:dyDescent="0.25"/>
    <row r="5" spans="2:16" ht="16.5" customHeight="1" x14ac:dyDescent="0.25"/>
    <row r="9" spans="2:16" s="146" customFormat="1" ht="15" customHeight="1" x14ac:dyDescent="0.25">
      <c r="B9" s="158" t="s">
        <v>5762</v>
      </c>
      <c r="C9" s="251" t="s">
        <v>5763</v>
      </c>
      <c r="D9" s="159" t="s">
        <v>5810</v>
      </c>
      <c r="E9" s="159" t="s">
        <v>5809</v>
      </c>
      <c r="F9" s="159" t="s">
        <v>5825</v>
      </c>
    </row>
    <row r="10" spans="2:16" ht="15" customHeight="1" x14ac:dyDescent="0.25">
      <c r="B10" s="160">
        <f t="shared" ref="B10:B41" si="0">ROW()-9</f>
        <v>1</v>
      </c>
      <c r="C10" s="161">
        <v>44299</v>
      </c>
      <c r="D10" s="162" t="s">
        <v>5826</v>
      </c>
      <c r="E10" s="152" t="s">
        <v>5827</v>
      </c>
      <c r="F10" s="152" t="s">
        <v>5828</v>
      </c>
      <c r="P10" s="103" t="s">
        <v>6015</v>
      </c>
    </row>
    <row r="11" spans="2:16" ht="15" customHeight="1" x14ac:dyDescent="0.25">
      <c r="B11" s="160">
        <f t="shared" si="0"/>
        <v>2</v>
      </c>
      <c r="C11" s="161">
        <v>44299</v>
      </c>
      <c r="D11" s="162" t="s">
        <v>5829</v>
      </c>
      <c r="E11" s="152" t="s">
        <v>5827</v>
      </c>
      <c r="F11" s="152" t="s">
        <v>5830</v>
      </c>
      <c r="P11" s="193" t="s">
        <v>6051</v>
      </c>
    </row>
    <row r="12" spans="2:16" ht="15" customHeight="1" x14ac:dyDescent="0.25">
      <c r="B12" s="160">
        <f t="shared" si="0"/>
        <v>3</v>
      </c>
      <c r="C12" s="161">
        <v>44299</v>
      </c>
      <c r="D12" s="162" t="s">
        <v>5831</v>
      </c>
      <c r="E12" s="163" t="s">
        <v>5827</v>
      </c>
      <c r="F12" s="163" t="s">
        <v>5832</v>
      </c>
      <c r="P12" s="193" t="s">
        <v>5887</v>
      </c>
    </row>
    <row r="13" spans="2:16" ht="15" customHeight="1" x14ac:dyDescent="0.25">
      <c r="B13" s="160">
        <f t="shared" si="0"/>
        <v>4</v>
      </c>
      <c r="C13" s="161">
        <v>44299</v>
      </c>
      <c r="D13" s="162" t="s">
        <v>5833</v>
      </c>
      <c r="E13" s="163" t="s">
        <v>5827</v>
      </c>
      <c r="F13" s="163" t="s">
        <v>5834</v>
      </c>
      <c r="P13" s="193" t="s">
        <v>5889</v>
      </c>
    </row>
    <row r="14" spans="2:16" ht="15" customHeight="1" x14ac:dyDescent="0.25">
      <c r="B14" s="160">
        <f t="shared" si="0"/>
        <v>5</v>
      </c>
      <c r="C14" s="161">
        <v>44299</v>
      </c>
      <c r="D14" s="162" t="s">
        <v>5835</v>
      </c>
      <c r="E14" s="163" t="s">
        <v>5836</v>
      </c>
      <c r="F14" s="163" t="s">
        <v>5837</v>
      </c>
      <c r="P14" s="193" t="s">
        <v>5891</v>
      </c>
    </row>
    <row r="15" spans="2:16" ht="15" customHeight="1" x14ac:dyDescent="0.25">
      <c r="B15" s="160">
        <f t="shared" si="0"/>
        <v>6</v>
      </c>
      <c r="C15" s="161">
        <v>44299</v>
      </c>
      <c r="D15" s="162" t="s">
        <v>5838</v>
      </c>
      <c r="E15" s="163" t="s">
        <v>5839</v>
      </c>
      <c r="F15" s="163" t="s">
        <v>5840</v>
      </c>
      <c r="P15" s="193" t="s">
        <v>5814</v>
      </c>
    </row>
    <row r="16" spans="2:16" ht="15" customHeight="1" x14ac:dyDescent="0.25">
      <c r="B16" s="160">
        <f t="shared" si="0"/>
        <v>7</v>
      </c>
      <c r="C16" s="161">
        <v>44299</v>
      </c>
      <c r="D16" s="162" t="s">
        <v>5841</v>
      </c>
      <c r="E16" s="163" t="s">
        <v>5842</v>
      </c>
      <c r="F16" s="163" t="s">
        <v>5814</v>
      </c>
      <c r="P16" s="193" t="s">
        <v>5819</v>
      </c>
    </row>
    <row r="17" spans="2:16" ht="15" customHeight="1" x14ac:dyDescent="0.25">
      <c r="B17" s="160">
        <f t="shared" si="0"/>
        <v>8</v>
      </c>
      <c r="C17" s="161">
        <v>44299</v>
      </c>
      <c r="D17" s="162" t="s">
        <v>5843</v>
      </c>
      <c r="E17" s="163" t="s">
        <v>5842</v>
      </c>
      <c r="F17" s="163" t="s">
        <v>5844</v>
      </c>
      <c r="P17" s="193" t="s">
        <v>5957</v>
      </c>
    </row>
    <row r="18" spans="2:16" ht="15" customHeight="1" x14ac:dyDescent="0.25">
      <c r="B18" s="160">
        <f t="shared" si="0"/>
        <v>9</v>
      </c>
      <c r="C18" s="161">
        <v>44299</v>
      </c>
      <c r="D18" s="162" t="s">
        <v>5845</v>
      </c>
      <c r="E18" s="163" t="s">
        <v>5842</v>
      </c>
      <c r="F18" s="163" t="s">
        <v>5846</v>
      </c>
      <c r="P18" s="193" t="s">
        <v>5937</v>
      </c>
    </row>
    <row r="19" spans="2:16" ht="15" customHeight="1" x14ac:dyDescent="0.25">
      <c r="B19" s="160">
        <f t="shared" si="0"/>
        <v>10</v>
      </c>
      <c r="C19" s="161">
        <v>44299</v>
      </c>
      <c r="D19" s="162" t="s">
        <v>5847</v>
      </c>
      <c r="E19" s="163" t="s">
        <v>5842</v>
      </c>
      <c r="F19" s="163" t="s">
        <v>5848</v>
      </c>
      <c r="P19" s="193" t="s">
        <v>5844</v>
      </c>
    </row>
    <row r="20" spans="2:16" ht="15" customHeight="1" x14ac:dyDescent="0.25">
      <c r="B20" s="160">
        <f t="shared" si="0"/>
        <v>11</v>
      </c>
      <c r="C20" s="161">
        <v>44299</v>
      </c>
      <c r="D20" s="162" t="s">
        <v>5849</v>
      </c>
      <c r="E20" s="163" t="s">
        <v>5842</v>
      </c>
      <c r="F20" s="163" t="s">
        <v>5822</v>
      </c>
      <c r="P20" s="193" t="s">
        <v>5927</v>
      </c>
    </row>
    <row r="21" spans="2:16" ht="15" customHeight="1" x14ac:dyDescent="0.25">
      <c r="B21" s="160">
        <f t="shared" si="0"/>
        <v>12</v>
      </c>
      <c r="C21" s="161">
        <v>44299</v>
      </c>
      <c r="D21" s="162" t="s">
        <v>5850</v>
      </c>
      <c r="E21" s="163" t="s">
        <v>5842</v>
      </c>
      <c r="F21" s="163" t="s">
        <v>5851</v>
      </c>
      <c r="P21" s="193" t="s">
        <v>5818</v>
      </c>
    </row>
    <row r="22" spans="2:16" ht="15" customHeight="1" x14ac:dyDescent="0.25">
      <c r="B22" s="160">
        <f t="shared" si="0"/>
        <v>13</v>
      </c>
      <c r="C22" s="161">
        <v>44299</v>
      </c>
      <c r="D22" s="162" t="s">
        <v>5852</v>
      </c>
      <c r="E22" s="163" t="s">
        <v>5842</v>
      </c>
      <c r="F22" s="163" t="s">
        <v>5816</v>
      </c>
      <c r="P22" s="193" t="s">
        <v>5864</v>
      </c>
    </row>
    <row r="23" spans="2:16" ht="15" customHeight="1" x14ac:dyDescent="0.25">
      <c r="B23" s="160">
        <f t="shared" si="0"/>
        <v>14</v>
      </c>
      <c r="C23" s="161">
        <v>44299</v>
      </c>
      <c r="D23" s="162" t="s">
        <v>5853</v>
      </c>
      <c r="E23" s="163" t="s">
        <v>5842</v>
      </c>
      <c r="F23" s="163" t="s">
        <v>5854</v>
      </c>
      <c r="P23" s="193" t="s">
        <v>5828</v>
      </c>
    </row>
    <row r="24" spans="2:16" ht="15" customHeight="1" x14ac:dyDescent="0.25">
      <c r="B24" s="160">
        <f t="shared" si="0"/>
        <v>15</v>
      </c>
      <c r="C24" s="161">
        <v>44299</v>
      </c>
      <c r="D24" s="162" t="s">
        <v>5855</v>
      </c>
      <c r="E24" s="163" t="s">
        <v>5842</v>
      </c>
      <c r="F24" s="163" t="s">
        <v>5857</v>
      </c>
      <c r="P24" s="193" t="s">
        <v>5866</v>
      </c>
    </row>
    <row r="25" spans="2:16" ht="15" customHeight="1" x14ac:dyDescent="0.25">
      <c r="B25" s="160">
        <f t="shared" si="0"/>
        <v>16</v>
      </c>
      <c r="C25" s="161">
        <v>44299</v>
      </c>
      <c r="D25" s="162" t="s">
        <v>5856</v>
      </c>
      <c r="E25" s="163" t="s">
        <v>5842</v>
      </c>
      <c r="F25" s="163" t="s">
        <v>5859</v>
      </c>
      <c r="P25" s="193" t="s">
        <v>5959</v>
      </c>
    </row>
    <row r="26" spans="2:16" ht="15" customHeight="1" x14ac:dyDescent="0.25">
      <c r="B26" s="160">
        <f t="shared" si="0"/>
        <v>17</v>
      </c>
      <c r="C26" s="161">
        <v>44299</v>
      </c>
      <c r="D26" s="162" t="s">
        <v>5858</v>
      </c>
      <c r="E26" s="163" t="s">
        <v>5842</v>
      </c>
      <c r="F26" s="163" t="s">
        <v>5762</v>
      </c>
      <c r="P26" s="193" t="s">
        <v>5846</v>
      </c>
    </row>
    <row r="27" spans="2:16" ht="15" customHeight="1" x14ac:dyDescent="0.25">
      <c r="B27" s="160">
        <f t="shared" si="0"/>
        <v>18</v>
      </c>
      <c r="C27" s="161">
        <v>44299</v>
      </c>
      <c r="D27" s="162" t="s">
        <v>5860</v>
      </c>
      <c r="E27" s="163" t="s">
        <v>5842</v>
      </c>
      <c r="F27" s="163" t="s">
        <v>5900</v>
      </c>
      <c r="P27" s="193" t="s">
        <v>5868</v>
      </c>
    </row>
    <row r="28" spans="2:16" ht="15" customHeight="1" x14ac:dyDescent="0.25">
      <c r="B28" s="160">
        <f t="shared" si="0"/>
        <v>19</v>
      </c>
      <c r="C28" s="161">
        <v>44299</v>
      </c>
      <c r="D28" s="162" t="s">
        <v>5899</v>
      </c>
      <c r="E28" s="163" t="s">
        <v>5842</v>
      </c>
      <c r="F28" s="163" t="s">
        <v>5983</v>
      </c>
      <c r="P28" s="193" t="s">
        <v>5848</v>
      </c>
    </row>
    <row r="29" spans="2:16" ht="15" customHeight="1" x14ac:dyDescent="0.25">
      <c r="B29" s="160">
        <f t="shared" si="0"/>
        <v>20</v>
      </c>
      <c r="C29" s="161">
        <v>44299</v>
      </c>
      <c r="D29" s="162" t="s">
        <v>5861</v>
      </c>
      <c r="E29" s="163" t="s">
        <v>5862</v>
      </c>
      <c r="F29" s="163" t="s">
        <v>5818</v>
      </c>
      <c r="P29" s="193" t="s">
        <v>5822</v>
      </c>
    </row>
    <row r="30" spans="2:16" ht="15" customHeight="1" x14ac:dyDescent="0.25">
      <c r="B30" s="160">
        <f t="shared" si="0"/>
        <v>21</v>
      </c>
      <c r="C30" s="161">
        <v>44299</v>
      </c>
      <c r="D30" s="162" t="s">
        <v>5863</v>
      </c>
      <c r="E30" s="163" t="s">
        <v>5862</v>
      </c>
      <c r="F30" s="163" t="s">
        <v>5864</v>
      </c>
      <c r="P30" s="193" t="s">
        <v>5851</v>
      </c>
    </row>
    <row r="31" spans="2:16" ht="15" customHeight="1" x14ac:dyDescent="0.25">
      <c r="B31" s="160">
        <f t="shared" si="0"/>
        <v>22</v>
      </c>
      <c r="C31" s="161">
        <v>44299</v>
      </c>
      <c r="D31" s="162" t="s">
        <v>5865</v>
      </c>
      <c r="E31" s="163" t="s">
        <v>5862</v>
      </c>
      <c r="F31" s="163" t="s">
        <v>5866</v>
      </c>
      <c r="P31" s="193" t="s">
        <v>5962</v>
      </c>
    </row>
    <row r="32" spans="2:16" ht="15" customHeight="1" x14ac:dyDescent="0.25">
      <c r="B32" s="160">
        <f t="shared" si="0"/>
        <v>23</v>
      </c>
      <c r="C32" s="161">
        <v>44299</v>
      </c>
      <c r="D32" s="162" t="s">
        <v>5867</v>
      </c>
      <c r="E32" s="163" t="s">
        <v>5862</v>
      </c>
      <c r="F32" s="163" t="s">
        <v>5868</v>
      </c>
      <c r="P32" s="193" t="s">
        <v>5982</v>
      </c>
    </row>
    <row r="33" spans="2:16" ht="15" customHeight="1" x14ac:dyDescent="0.25">
      <c r="B33" s="160">
        <f t="shared" si="0"/>
        <v>24</v>
      </c>
      <c r="C33" s="161">
        <v>44299</v>
      </c>
      <c r="D33" s="162" t="s">
        <v>5869</v>
      </c>
      <c r="E33" s="163" t="s">
        <v>5862</v>
      </c>
      <c r="F33" s="163" t="s">
        <v>5870</v>
      </c>
      <c r="P33" s="193" t="s">
        <v>5954</v>
      </c>
    </row>
    <row r="34" spans="2:16" ht="15" customHeight="1" x14ac:dyDescent="0.25">
      <c r="B34" s="160">
        <f t="shared" si="0"/>
        <v>25</v>
      </c>
      <c r="C34" s="161">
        <v>44299</v>
      </c>
      <c r="D34" s="162" t="s">
        <v>5871</v>
      </c>
      <c r="E34" s="163" t="s">
        <v>5862</v>
      </c>
      <c r="F34" s="163" t="s">
        <v>5872</v>
      </c>
      <c r="P34" s="193" t="s">
        <v>5977</v>
      </c>
    </row>
    <row r="35" spans="2:16" ht="15" customHeight="1" x14ac:dyDescent="0.25">
      <c r="B35" s="160">
        <f t="shared" si="0"/>
        <v>26</v>
      </c>
      <c r="C35" s="161">
        <v>44299</v>
      </c>
      <c r="D35" s="162" t="s">
        <v>5873</v>
      </c>
      <c r="E35" s="163" t="s">
        <v>5862</v>
      </c>
      <c r="F35" s="163" t="s">
        <v>5874</v>
      </c>
      <c r="P35" s="193" t="s">
        <v>5948</v>
      </c>
    </row>
    <row r="36" spans="2:16" ht="15" customHeight="1" x14ac:dyDescent="0.25">
      <c r="B36" s="160">
        <f t="shared" si="0"/>
        <v>27</v>
      </c>
      <c r="C36" s="161">
        <v>44299</v>
      </c>
      <c r="D36" s="162" t="s">
        <v>5875</v>
      </c>
      <c r="E36" s="163" t="s">
        <v>5862</v>
      </c>
      <c r="F36" s="163" t="s">
        <v>5820</v>
      </c>
      <c r="P36" s="193" t="s">
        <v>5816</v>
      </c>
    </row>
    <row r="37" spans="2:16" ht="15" customHeight="1" x14ac:dyDescent="0.25">
      <c r="B37" s="160">
        <f t="shared" si="0"/>
        <v>28</v>
      </c>
      <c r="C37" s="161">
        <v>44299</v>
      </c>
      <c r="D37" s="162" t="s">
        <v>5876</v>
      </c>
      <c r="E37" s="163" t="s">
        <v>5862</v>
      </c>
      <c r="F37" s="163" t="s">
        <v>5877</v>
      </c>
      <c r="P37" s="193" t="s">
        <v>5882</v>
      </c>
    </row>
    <row r="38" spans="2:16" ht="15" customHeight="1" x14ac:dyDescent="0.25">
      <c r="B38" s="160">
        <f t="shared" si="0"/>
        <v>29</v>
      </c>
      <c r="C38" s="161">
        <v>44299</v>
      </c>
      <c r="D38" s="162" t="s">
        <v>5878</v>
      </c>
      <c r="E38" s="163" t="s">
        <v>5862</v>
      </c>
      <c r="F38" s="163" t="s">
        <v>5879</v>
      </c>
      <c r="P38" s="193" t="s">
        <v>5964</v>
      </c>
    </row>
    <row r="39" spans="2:16" ht="15" customHeight="1" x14ac:dyDescent="0.25">
      <c r="B39" s="160">
        <f t="shared" si="0"/>
        <v>30</v>
      </c>
      <c r="C39" s="161">
        <v>44299</v>
      </c>
      <c r="D39" s="162" t="s">
        <v>5880</v>
      </c>
      <c r="E39" s="163" t="s">
        <v>5881</v>
      </c>
      <c r="F39" s="163" t="s">
        <v>5882</v>
      </c>
      <c r="P39" s="193" t="s">
        <v>5830</v>
      </c>
    </row>
    <row r="40" spans="2:16" ht="15" customHeight="1" x14ac:dyDescent="0.25">
      <c r="B40" s="160">
        <f t="shared" si="0"/>
        <v>31</v>
      </c>
      <c r="C40" s="161">
        <v>44299</v>
      </c>
      <c r="D40" s="162" t="s">
        <v>5883</v>
      </c>
      <c r="E40" s="163" t="s">
        <v>5881</v>
      </c>
      <c r="F40" s="163" t="s">
        <v>5884</v>
      </c>
      <c r="P40" s="193" t="s">
        <v>5870</v>
      </c>
    </row>
    <row r="41" spans="2:16" ht="15" customHeight="1" x14ac:dyDescent="0.25">
      <c r="B41" s="160">
        <f t="shared" si="0"/>
        <v>32</v>
      </c>
      <c r="C41" s="161">
        <v>44299</v>
      </c>
      <c r="D41" s="162" t="s">
        <v>5892</v>
      </c>
      <c r="E41" s="163" t="s">
        <v>5886</v>
      </c>
      <c r="F41" s="152" t="s">
        <v>5821</v>
      </c>
      <c r="P41" s="193" t="s">
        <v>5854</v>
      </c>
    </row>
    <row r="42" spans="2:16" ht="15" customHeight="1" x14ac:dyDescent="0.25">
      <c r="B42" s="160">
        <f t="shared" ref="B42:B73" si="1">ROW()-9</f>
        <v>33</v>
      </c>
      <c r="C42" s="161">
        <v>44299</v>
      </c>
      <c r="D42" s="162" t="s">
        <v>5905</v>
      </c>
      <c r="E42" s="163" t="s">
        <v>5886</v>
      </c>
      <c r="F42" s="163" t="s">
        <v>5906</v>
      </c>
      <c r="P42" s="193" t="s">
        <v>5951</v>
      </c>
    </row>
    <row r="43" spans="2:16" ht="15" customHeight="1" x14ac:dyDescent="0.25">
      <c r="B43" s="160">
        <f t="shared" si="1"/>
        <v>34</v>
      </c>
      <c r="C43" s="161">
        <v>44299</v>
      </c>
      <c r="D43" s="162" t="s">
        <v>5907</v>
      </c>
      <c r="E43" s="163" t="s">
        <v>5886</v>
      </c>
      <c r="F43" s="163" t="s">
        <v>5908</v>
      </c>
      <c r="P43" s="193" t="s">
        <v>5821</v>
      </c>
    </row>
    <row r="44" spans="2:16" ht="15" customHeight="1" x14ac:dyDescent="0.25">
      <c r="B44" s="160">
        <f t="shared" si="1"/>
        <v>35</v>
      </c>
      <c r="C44" s="161">
        <v>44299</v>
      </c>
      <c r="D44" s="162" t="s">
        <v>5909</v>
      </c>
      <c r="E44" s="163" t="s">
        <v>5886</v>
      </c>
      <c r="F44" s="163" t="s">
        <v>5910</v>
      </c>
      <c r="P44" s="193" t="s">
        <v>5894</v>
      </c>
    </row>
    <row r="45" spans="2:16" ht="15" customHeight="1" x14ac:dyDescent="0.25">
      <c r="B45" s="160">
        <f t="shared" si="1"/>
        <v>36</v>
      </c>
      <c r="C45" s="161">
        <v>44299</v>
      </c>
      <c r="D45" s="162" t="s">
        <v>5911</v>
      </c>
      <c r="E45" s="163" t="s">
        <v>5886</v>
      </c>
      <c r="F45" s="163" t="s">
        <v>5912</v>
      </c>
      <c r="P45" s="193" t="s">
        <v>5896</v>
      </c>
    </row>
    <row r="46" spans="2:16" ht="15" customHeight="1" x14ac:dyDescent="0.25">
      <c r="B46" s="160">
        <f t="shared" si="1"/>
        <v>37</v>
      </c>
      <c r="C46" s="161">
        <v>44299</v>
      </c>
      <c r="D46" s="162" t="s">
        <v>5917</v>
      </c>
      <c r="E46" s="163" t="s">
        <v>5886</v>
      </c>
      <c r="F46" s="163" t="s">
        <v>5756</v>
      </c>
      <c r="P46" s="193" t="s">
        <v>5981</v>
      </c>
    </row>
    <row r="47" spans="2:16" ht="15" customHeight="1" x14ac:dyDescent="0.25">
      <c r="B47" s="160">
        <f t="shared" si="1"/>
        <v>38</v>
      </c>
      <c r="C47" s="161">
        <v>44299</v>
      </c>
      <c r="D47" s="162" t="s">
        <v>5885</v>
      </c>
      <c r="E47" s="163" t="s">
        <v>5886</v>
      </c>
      <c r="F47" s="163" t="s">
        <v>5887</v>
      </c>
      <c r="P47" s="193" t="s">
        <v>5898</v>
      </c>
    </row>
    <row r="48" spans="2:16" ht="15" customHeight="1" x14ac:dyDescent="0.25">
      <c r="B48" s="160">
        <f t="shared" si="1"/>
        <v>39</v>
      </c>
      <c r="C48" s="161">
        <v>44299</v>
      </c>
      <c r="D48" s="162" t="s">
        <v>5888</v>
      </c>
      <c r="E48" s="163" t="s">
        <v>5886</v>
      </c>
      <c r="F48" s="163" t="s">
        <v>5889</v>
      </c>
      <c r="P48" s="193" t="s">
        <v>5966</v>
      </c>
    </row>
    <row r="49" spans="2:16" ht="15" customHeight="1" x14ac:dyDescent="0.25">
      <c r="B49" s="160">
        <f t="shared" si="1"/>
        <v>40</v>
      </c>
      <c r="C49" s="161">
        <v>44299</v>
      </c>
      <c r="D49" s="162" t="s">
        <v>5890</v>
      </c>
      <c r="E49" s="163" t="s">
        <v>5886</v>
      </c>
      <c r="F49" s="163" t="s">
        <v>5891</v>
      </c>
      <c r="P49" s="193" t="s">
        <v>5884</v>
      </c>
    </row>
    <row r="50" spans="2:16" ht="15" customHeight="1" x14ac:dyDescent="0.25">
      <c r="B50" s="160">
        <f t="shared" si="1"/>
        <v>41</v>
      </c>
      <c r="C50" s="161">
        <v>44299</v>
      </c>
      <c r="D50" s="162" t="s">
        <v>5893</v>
      </c>
      <c r="E50" s="163" t="s">
        <v>5886</v>
      </c>
      <c r="F50" s="163" t="s">
        <v>5894</v>
      </c>
      <c r="P50" s="193" t="s">
        <v>5939</v>
      </c>
    </row>
    <row r="51" spans="2:16" ht="15" customHeight="1" x14ac:dyDescent="0.25">
      <c r="B51" s="160">
        <f t="shared" si="1"/>
        <v>42</v>
      </c>
      <c r="C51" s="161">
        <v>44299</v>
      </c>
      <c r="D51" s="162" t="s">
        <v>5895</v>
      </c>
      <c r="E51" s="163" t="s">
        <v>5886</v>
      </c>
      <c r="F51" s="163" t="s">
        <v>5896</v>
      </c>
      <c r="P51" s="193" t="s">
        <v>5872</v>
      </c>
    </row>
    <row r="52" spans="2:16" ht="15" customHeight="1" x14ac:dyDescent="0.25">
      <c r="B52" s="160">
        <f t="shared" si="1"/>
        <v>43</v>
      </c>
      <c r="C52" s="161">
        <v>44299</v>
      </c>
      <c r="D52" s="162" t="s">
        <v>5897</v>
      </c>
      <c r="E52" s="163" t="s">
        <v>5886</v>
      </c>
      <c r="F52" s="163" t="s">
        <v>5898</v>
      </c>
      <c r="P52" s="193" t="s">
        <v>5900</v>
      </c>
    </row>
    <row r="53" spans="2:16" ht="15" customHeight="1" x14ac:dyDescent="0.25">
      <c r="B53" s="160">
        <f t="shared" si="1"/>
        <v>44</v>
      </c>
      <c r="C53" s="161">
        <v>44299</v>
      </c>
      <c r="D53" s="162" t="s">
        <v>5901</v>
      </c>
      <c r="E53" s="163" t="s">
        <v>5886</v>
      </c>
      <c r="F53" s="163" t="s">
        <v>5902</v>
      </c>
      <c r="P53" s="193" t="s">
        <v>5902</v>
      </c>
    </row>
    <row r="54" spans="2:16" ht="15" customHeight="1" x14ac:dyDescent="0.25">
      <c r="B54" s="160">
        <f t="shared" si="1"/>
        <v>45</v>
      </c>
      <c r="C54" s="161">
        <v>44299</v>
      </c>
      <c r="D54" s="162" t="s">
        <v>5903</v>
      </c>
      <c r="E54" s="163" t="s">
        <v>5886</v>
      </c>
      <c r="F54" s="163" t="s">
        <v>5904</v>
      </c>
      <c r="P54" s="193" t="s">
        <v>5979</v>
      </c>
    </row>
    <row r="55" spans="2:16" ht="15" customHeight="1" x14ac:dyDescent="0.25">
      <c r="B55" s="160">
        <f t="shared" si="1"/>
        <v>46</v>
      </c>
      <c r="C55" s="161">
        <v>44299</v>
      </c>
      <c r="D55" s="162" t="s">
        <v>5913</v>
      </c>
      <c r="E55" s="163" t="s">
        <v>5886</v>
      </c>
      <c r="F55" s="163" t="s">
        <v>5914</v>
      </c>
      <c r="P55" s="193" t="s">
        <v>5904</v>
      </c>
    </row>
    <row r="56" spans="2:16" ht="15" customHeight="1" x14ac:dyDescent="0.25">
      <c r="B56" s="160">
        <f t="shared" si="1"/>
        <v>47</v>
      </c>
      <c r="C56" s="161">
        <v>44299</v>
      </c>
      <c r="D56" s="162" t="s">
        <v>5915</v>
      </c>
      <c r="E56" s="163" t="s">
        <v>5886</v>
      </c>
      <c r="F56" s="163" t="s">
        <v>5916</v>
      </c>
      <c r="P56" s="193" t="s">
        <v>5832</v>
      </c>
    </row>
    <row r="57" spans="2:16" ht="15" customHeight="1" x14ac:dyDescent="0.25">
      <c r="B57" s="160">
        <f t="shared" si="1"/>
        <v>48</v>
      </c>
      <c r="C57" s="161">
        <v>44299</v>
      </c>
      <c r="D57" s="162" t="s">
        <v>5918</v>
      </c>
      <c r="E57" s="163" t="s">
        <v>5919</v>
      </c>
      <c r="F57" s="163" t="s">
        <v>5920</v>
      </c>
      <c r="P57" s="193" t="s">
        <v>5857</v>
      </c>
    </row>
    <row r="58" spans="2:16" ht="15" customHeight="1" x14ac:dyDescent="0.25">
      <c r="B58" s="160">
        <f t="shared" si="1"/>
        <v>49</v>
      </c>
      <c r="C58" s="161">
        <v>44299</v>
      </c>
      <c r="D58" s="162" t="s">
        <v>5921</v>
      </c>
      <c r="E58" s="163" t="s">
        <v>5919</v>
      </c>
      <c r="F58" s="163" t="s">
        <v>5922</v>
      </c>
      <c r="P58" s="193" t="s">
        <v>5968</v>
      </c>
    </row>
    <row r="59" spans="2:16" ht="15" customHeight="1" x14ac:dyDescent="0.25">
      <c r="B59" s="160">
        <f t="shared" si="1"/>
        <v>50</v>
      </c>
      <c r="C59" s="161">
        <v>44299</v>
      </c>
      <c r="D59" s="162" t="s">
        <v>5923</v>
      </c>
      <c r="E59" s="163" t="s">
        <v>5919</v>
      </c>
      <c r="F59" s="163" t="s">
        <v>5924</v>
      </c>
      <c r="P59" s="193" t="s">
        <v>5874</v>
      </c>
    </row>
    <row r="60" spans="2:16" ht="15" customHeight="1" x14ac:dyDescent="0.25">
      <c r="B60" s="160">
        <f t="shared" si="1"/>
        <v>51</v>
      </c>
      <c r="C60" s="161">
        <v>44299</v>
      </c>
      <c r="D60" s="162" t="s">
        <v>5980</v>
      </c>
      <c r="E60" s="163" t="s">
        <v>5919</v>
      </c>
      <c r="F60" s="163" t="s">
        <v>5981</v>
      </c>
      <c r="P60" s="193" t="s">
        <v>5820</v>
      </c>
    </row>
    <row r="61" spans="2:16" ht="15" customHeight="1" x14ac:dyDescent="0.25">
      <c r="B61" s="160">
        <f t="shared" si="1"/>
        <v>52</v>
      </c>
      <c r="C61" s="161">
        <v>44299</v>
      </c>
      <c r="D61" s="162" t="s">
        <v>5925</v>
      </c>
      <c r="E61" s="163" t="s">
        <v>5984</v>
      </c>
      <c r="F61" s="163" t="s">
        <v>5819</v>
      </c>
      <c r="P61" s="193" t="s">
        <v>5906</v>
      </c>
    </row>
    <row r="62" spans="2:16" ht="15" customHeight="1" x14ac:dyDescent="0.25">
      <c r="B62" s="160">
        <f t="shared" si="1"/>
        <v>53</v>
      </c>
      <c r="C62" s="161">
        <v>44299</v>
      </c>
      <c r="D62" s="162" t="s">
        <v>5926</v>
      </c>
      <c r="E62" s="163" t="s">
        <v>5984</v>
      </c>
      <c r="F62" s="163" t="s">
        <v>5927</v>
      </c>
      <c r="P62" s="193" t="s">
        <v>5930</v>
      </c>
    </row>
    <row r="63" spans="2:16" ht="15" customHeight="1" x14ac:dyDescent="0.25">
      <c r="B63" s="160">
        <f t="shared" si="1"/>
        <v>54</v>
      </c>
      <c r="C63" s="161">
        <v>44299</v>
      </c>
      <c r="D63" s="162" t="s">
        <v>5928</v>
      </c>
      <c r="E63" s="163" t="s">
        <v>5984</v>
      </c>
      <c r="F63" s="163" t="s">
        <v>5930</v>
      </c>
      <c r="P63" s="193" t="s">
        <v>5920</v>
      </c>
    </row>
    <row r="64" spans="2:16" ht="15" customHeight="1" x14ac:dyDescent="0.25">
      <c r="B64" s="160">
        <f t="shared" si="1"/>
        <v>55</v>
      </c>
      <c r="C64" s="161">
        <v>44299</v>
      </c>
      <c r="D64" s="162" t="s">
        <v>5929</v>
      </c>
      <c r="E64" s="163" t="s">
        <v>5984</v>
      </c>
      <c r="F64" s="163" t="s">
        <v>5932</v>
      </c>
      <c r="P64" s="193" t="s">
        <v>5970</v>
      </c>
    </row>
    <row r="65" spans="2:16" ht="15" customHeight="1" x14ac:dyDescent="0.25">
      <c r="B65" s="160">
        <f t="shared" si="1"/>
        <v>56</v>
      </c>
      <c r="C65" s="161">
        <v>44299</v>
      </c>
      <c r="D65" s="162" t="s">
        <v>5931</v>
      </c>
      <c r="E65" s="163" t="s">
        <v>5984</v>
      </c>
      <c r="F65" s="163" t="s">
        <v>5934</v>
      </c>
      <c r="P65" s="193" t="s">
        <v>5922</v>
      </c>
    </row>
    <row r="66" spans="2:16" ht="15" customHeight="1" x14ac:dyDescent="0.25">
      <c r="B66" s="160">
        <f t="shared" si="1"/>
        <v>57</v>
      </c>
      <c r="C66" s="161">
        <v>44299</v>
      </c>
      <c r="D66" s="162" t="s">
        <v>5933</v>
      </c>
      <c r="E66" s="163" t="s">
        <v>5984</v>
      </c>
      <c r="F66" s="163" t="s">
        <v>5817</v>
      </c>
      <c r="P66" s="193" t="s">
        <v>5924</v>
      </c>
    </row>
    <row r="67" spans="2:16" ht="15" customHeight="1" x14ac:dyDescent="0.25">
      <c r="B67" s="160">
        <f t="shared" si="1"/>
        <v>58</v>
      </c>
      <c r="C67" s="161">
        <v>44299</v>
      </c>
      <c r="D67" s="162" t="s">
        <v>5935</v>
      </c>
      <c r="E67" s="163" t="s">
        <v>5936</v>
      </c>
      <c r="F67" s="163" t="s">
        <v>5937</v>
      </c>
      <c r="P67" s="193" t="s">
        <v>5932</v>
      </c>
    </row>
    <row r="68" spans="2:16" ht="15" customHeight="1" x14ac:dyDescent="0.25">
      <c r="B68" s="160">
        <f t="shared" si="1"/>
        <v>59</v>
      </c>
      <c r="C68" s="161">
        <v>44299</v>
      </c>
      <c r="D68" s="162" t="s">
        <v>5938</v>
      </c>
      <c r="E68" s="163" t="s">
        <v>5936</v>
      </c>
      <c r="F68" s="163" t="s">
        <v>5939</v>
      </c>
      <c r="P68" s="193" t="s">
        <v>5934</v>
      </c>
    </row>
    <row r="69" spans="2:16" ht="15" customHeight="1" x14ac:dyDescent="0.25">
      <c r="B69" s="160">
        <f t="shared" si="1"/>
        <v>60</v>
      </c>
      <c r="C69" s="161">
        <v>44299</v>
      </c>
      <c r="D69" s="162" t="s">
        <v>5940</v>
      </c>
      <c r="E69" s="163" t="s">
        <v>5936</v>
      </c>
      <c r="F69" s="163" t="s">
        <v>5941</v>
      </c>
      <c r="P69" s="193" t="s">
        <v>5837</v>
      </c>
    </row>
    <row r="70" spans="2:16" ht="15" customHeight="1" x14ac:dyDescent="0.25">
      <c r="B70" s="160">
        <f t="shared" si="1"/>
        <v>61</v>
      </c>
      <c r="C70" s="161">
        <v>44299</v>
      </c>
      <c r="D70" s="162" t="s">
        <v>5942</v>
      </c>
      <c r="E70" s="163" t="s">
        <v>5936</v>
      </c>
      <c r="F70" s="163" t="s">
        <v>5943</v>
      </c>
      <c r="P70" s="193" t="s">
        <v>5840</v>
      </c>
    </row>
    <row r="71" spans="2:16" ht="15" customHeight="1" x14ac:dyDescent="0.25">
      <c r="B71" s="160">
        <f t="shared" si="1"/>
        <v>62</v>
      </c>
      <c r="C71" s="161">
        <v>44299</v>
      </c>
      <c r="D71" s="162" t="s">
        <v>5944</v>
      </c>
      <c r="E71" s="163" t="s">
        <v>5936</v>
      </c>
      <c r="F71" s="163" t="s">
        <v>5945</v>
      </c>
      <c r="P71" s="193" t="s">
        <v>5817</v>
      </c>
    </row>
    <row r="72" spans="2:16" ht="15" customHeight="1" x14ac:dyDescent="0.25">
      <c r="B72" s="160">
        <f t="shared" si="1"/>
        <v>63</v>
      </c>
      <c r="C72" s="161">
        <v>44299</v>
      </c>
      <c r="D72" s="162" t="s">
        <v>5946</v>
      </c>
      <c r="E72" s="163" t="s">
        <v>5815</v>
      </c>
      <c r="F72" s="163" t="s">
        <v>5948</v>
      </c>
      <c r="P72" s="193" t="s">
        <v>5972</v>
      </c>
    </row>
    <row r="73" spans="2:16" ht="15" customHeight="1" x14ac:dyDescent="0.25">
      <c r="B73" s="160">
        <f t="shared" si="1"/>
        <v>64</v>
      </c>
      <c r="C73" s="161">
        <v>44299</v>
      </c>
      <c r="D73" s="162" t="s">
        <v>5947</v>
      </c>
      <c r="E73" s="163" t="s">
        <v>5815</v>
      </c>
      <c r="F73" s="163" t="s">
        <v>5815</v>
      </c>
      <c r="P73" s="193" t="s">
        <v>5859</v>
      </c>
    </row>
    <row r="74" spans="2:16" ht="15" customHeight="1" x14ac:dyDescent="0.25">
      <c r="B74" s="160">
        <f t="shared" ref="B74:B87" si="2">ROW()-9</f>
        <v>65</v>
      </c>
      <c r="C74" s="161">
        <v>44299</v>
      </c>
      <c r="D74" s="162" t="s">
        <v>5949</v>
      </c>
      <c r="E74" s="163" t="s">
        <v>5950</v>
      </c>
      <c r="F74" s="163" t="s">
        <v>5951</v>
      </c>
      <c r="P74" s="193" t="s">
        <v>5815</v>
      </c>
    </row>
    <row r="75" spans="2:16" ht="15" customHeight="1" x14ac:dyDescent="0.25">
      <c r="B75" s="160">
        <f t="shared" si="2"/>
        <v>66</v>
      </c>
      <c r="C75" s="161">
        <v>44299</v>
      </c>
      <c r="D75" s="162" t="s">
        <v>5952</v>
      </c>
      <c r="E75" s="163" t="s">
        <v>5953</v>
      </c>
      <c r="F75" s="163" t="s">
        <v>5954</v>
      </c>
      <c r="P75" s="193" t="s">
        <v>5941</v>
      </c>
    </row>
    <row r="76" spans="2:16" ht="15" customHeight="1" x14ac:dyDescent="0.25">
      <c r="B76" s="160">
        <f t="shared" si="2"/>
        <v>67</v>
      </c>
      <c r="C76" s="161">
        <v>44299</v>
      </c>
      <c r="D76" s="162" t="s">
        <v>5955</v>
      </c>
      <c r="E76" s="163" t="s">
        <v>5956</v>
      </c>
      <c r="F76" s="163" t="s">
        <v>5957</v>
      </c>
      <c r="P76" s="193" t="s">
        <v>5908</v>
      </c>
    </row>
    <row r="77" spans="2:16" ht="15" customHeight="1" x14ac:dyDescent="0.25">
      <c r="B77" s="160">
        <f t="shared" si="2"/>
        <v>68</v>
      </c>
      <c r="C77" s="161">
        <v>44299</v>
      </c>
      <c r="D77" s="162" t="s">
        <v>5958</v>
      </c>
      <c r="E77" s="163" t="s">
        <v>5956</v>
      </c>
      <c r="F77" s="163" t="s">
        <v>5959</v>
      </c>
      <c r="P77" s="193" t="s">
        <v>5943</v>
      </c>
    </row>
    <row r="78" spans="2:16" ht="15" customHeight="1" x14ac:dyDescent="0.25">
      <c r="B78" s="160">
        <f t="shared" si="2"/>
        <v>69</v>
      </c>
      <c r="C78" s="161">
        <v>44299</v>
      </c>
      <c r="D78" s="162" t="s">
        <v>5960</v>
      </c>
      <c r="E78" s="163" t="s">
        <v>5956</v>
      </c>
      <c r="F78" s="163" t="s">
        <v>5962</v>
      </c>
      <c r="P78" s="193" t="s">
        <v>5945</v>
      </c>
    </row>
    <row r="79" spans="2:16" ht="15" customHeight="1" x14ac:dyDescent="0.25">
      <c r="B79" s="160">
        <f t="shared" si="2"/>
        <v>70</v>
      </c>
      <c r="C79" s="161">
        <v>44299</v>
      </c>
      <c r="D79" s="162" t="s">
        <v>5961</v>
      </c>
      <c r="E79" s="163" t="s">
        <v>5956</v>
      </c>
      <c r="F79" s="163" t="s">
        <v>5964</v>
      </c>
      <c r="P79" s="193" t="s">
        <v>5910</v>
      </c>
    </row>
    <row r="80" spans="2:16" ht="15" customHeight="1" x14ac:dyDescent="0.25">
      <c r="B80" s="160">
        <f t="shared" si="2"/>
        <v>71</v>
      </c>
      <c r="C80" s="161">
        <v>44299</v>
      </c>
      <c r="D80" s="162" t="s">
        <v>5963</v>
      </c>
      <c r="E80" s="163" t="s">
        <v>5956</v>
      </c>
      <c r="F80" s="163" t="s">
        <v>5966</v>
      </c>
      <c r="P80" s="193" t="s">
        <v>5912</v>
      </c>
    </row>
    <row r="81" spans="2:16" ht="15" customHeight="1" x14ac:dyDescent="0.25">
      <c r="B81" s="160">
        <f t="shared" si="2"/>
        <v>72</v>
      </c>
      <c r="C81" s="161">
        <v>44299</v>
      </c>
      <c r="D81" s="162" t="s">
        <v>5965</v>
      </c>
      <c r="E81" s="163" t="s">
        <v>5956</v>
      </c>
      <c r="F81" s="163" t="s">
        <v>5968</v>
      </c>
      <c r="P81" s="193" t="s">
        <v>5983</v>
      </c>
    </row>
    <row r="82" spans="2:16" ht="15" customHeight="1" x14ac:dyDescent="0.25">
      <c r="B82" s="160">
        <f t="shared" si="2"/>
        <v>73</v>
      </c>
      <c r="C82" s="161">
        <v>44299</v>
      </c>
      <c r="D82" s="162" t="s">
        <v>5967</v>
      </c>
      <c r="E82" s="163" t="s">
        <v>5956</v>
      </c>
      <c r="F82" s="163" t="s">
        <v>5970</v>
      </c>
      <c r="P82" s="193" t="s">
        <v>5762</v>
      </c>
    </row>
    <row r="83" spans="2:16" ht="15" customHeight="1" x14ac:dyDescent="0.25">
      <c r="B83" s="160">
        <f t="shared" si="2"/>
        <v>74</v>
      </c>
      <c r="C83" s="161">
        <v>44299</v>
      </c>
      <c r="D83" s="162" t="s">
        <v>5969</v>
      </c>
      <c r="E83" s="163" t="s">
        <v>5956</v>
      </c>
      <c r="F83" s="163" t="s">
        <v>5972</v>
      </c>
      <c r="P83" s="193" t="s">
        <v>5877</v>
      </c>
    </row>
    <row r="84" spans="2:16" ht="15" customHeight="1" x14ac:dyDescent="0.25">
      <c r="B84" s="160">
        <f t="shared" si="2"/>
        <v>75</v>
      </c>
      <c r="C84" s="161">
        <v>44299</v>
      </c>
      <c r="D84" s="162" t="s">
        <v>5971</v>
      </c>
      <c r="E84" s="163" t="s">
        <v>5956</v>
      </c>
      <c r="F84" s="163" t="s">
        <v>5974</v>
      </c>
      <c r="P84" s="193" t="s">
        <v>5914</v>
      </c>
    </row>
    <row r="85" spans="2:16" ht="15" customHeight="1" x14ac:dyDescent="0.25">
      <c r="B85" s="160">
        <f t="shared" si="2"/>
        <v>76</v>
      </c>
      <c r="C85" s="161">
        <v>44299</v>
      </c>
      <c r="D85" s="162" t="s">
        <v>5973</v>
      </c>
      <c r="E85" s="163" t="s">
        <v>5976</v>
      </c>
      <c r="F85" s="163" t="s">
        <v>5977</v>
      </c>
      <c r="P85" s="193" t="s">
        <v>5916</v>
      </c>
    </row>
    <row r="86" spans="2:16" ht="15" customHeight="1" x14ac:dyDescent="0.25">
      <c r="B86" s="160">
        <f t="shared" si="2"/>
        <v>77</v>
      </c>
      <c r="C86" s="161">
        <v>44299</v>
      </c>
      <c r="D86" s="162" t="s">
        <v>5975</v>
      </c>
      <c r="E86" s="163" t="s">
        <v>5976</v>
      </c>
      <c r="F86" s="163" t="s">
        <v>5979</v>
      </c>
      <c r="P86" s="193" t="s">
        <v>5834</v>
      </c>
    </row>
    <row r="87" spans="2:16" ht="15" customHeight="1" x14ac:dyDescent="0.25">
      <c r="B87" s="160">
        <f t="shared" si="2"/>
        <v>78</v>
      </c>
      <c r="C87" s="161">
        <v>44299</v>
      </c>
      <c r="D87" s="162" t="s">
        <v>5978</v>
      </c>
      <c r="E87" s="163" t="s">
        <v>5976</v>
      </c>
      <c r="F87" s="163" t="s">
        <v>5982</v>
      </c>
      <c r="P87" s="193" t="s">
        <v>5879</v>
      </c>
    </row>
    <row r="88" spans="2:16" ht="15" customHeight="1" x14ac:dyDescent="0.25">
      <c r="B88" s="160">
        <f>ROW()-9</f>
        <v>79</v>
      </c>
      <c r="C88" s="161">
        <v>44209</v>
      </c>
      <c r="D88" s="162" t="s">
        <v>6051</v>
      </c>
      <c r="E88" s="152" t="s">
        <v>6051</v>
      </c>
      <c r="F88" s="152" t="s">
        <v>6051</v>
      </c>
      <c r="P88" s="193" t="s">
        <v>5756</v>
      </c>
    </row>
    <row r="89" spans="2:16" ht="15" customHeight="1" x14ac:dyDescent="0.25">
      <c r="B89" s="160">
        <f>ROW()-9</f>
        <v>80</v>
      </c>
      <c r="C89" s="161"/>
      <c r="D89" s="162"/>
      <c r="E89" s="152"/>
      <c r="F89" s="152"/>
      <c r="P89" s="193" t="s">
        <v>5974</v>
      </c>
    </row>
    <row r="90" spans="2:16" ht="15" customHeight="1" x14ac:dyDescent="0.25">
      <c r="P90" s="193" t="s">
        <v>5776</v>
      </c>
    </row>
  </sheetData>
  <sheetProtection sheet="1" objects="1" scenarios="1" insertRows="0" deleteRows="0" autoFilter="0" pivotTables="0"/>
  <pageMargins left="0.511811024" right="0.511811024" top="0.78740157499999996" bottom="0.78740157499999996" header="0.31496062000000002" footer="0.31496062000000002"/>
  <pageSetup paperSize="9" scale="49" orientation="portrait" r:id="rId2"/>
  <colBreaks count="1" manualBreakCount="1">
    <brk id="12" max="1048575" man="1"/>
  </colBreaks>
  <drawing r:id="rId3"/>
  <tableParts count="1">
    <tablePart r:id="rId4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2B1384-8798-4026-86D5-0E2BBDE2CC8E}">
  <sheetPr codeName="Planilha7"/>
  <dimension ref="A1:V34"/>
  <sheetViews>
    <sheetView showGridLines="0" showRowColHeaders="0" showZeros="0" workbookViewId="0">
      <pane ySplit="5" topLeftCell="A12" activePane="bottomLeft" state="frozen"/>
      <selection pane="bottomLeft"/>
    </sheetView>
  </sheetViews>
  <sheetFormatPr defaultColWidth="0" defaultRowHeight="15" customHeight="1" zeroHeight="1" x14ac:dyDescent="0.25"/>
  <cols>
    <col min="1" max="6" width="9.140625" customWidth="1"/>
    <col min="7" max="7" width="5.28515625" customWidth="1"/>
    <col min="8" max="20" width="9.140625" customWidth="1"/>
    <col min="21" max="21" width="3.85546875" customWidth="1"/>
    <col min="22" max="22" width="0" hidden="1" customWidth="1"/>
    <col min="23" max="16384" width="9.140625" hidden="1"/>
  </cols>
  <sheetData>
    <row r="1" ht="16.5" customHeight="1" x14ac:dyDescent="0.25"/>
    <row r="2" ht="16.5" customHeight="1" x14ac:dyDescent="0.25"/>
    <row r="3" ht="16.5" customHeight="1" x14ac:dyDescent="0.25"/>
    <row r="4" ht="16.5" customHeight="1" x14ac:dyDescent="0.25"/>
    <row r="5" ht="16.5" customHeight="1" x14ac:dyDescent="0.25"/>
    <row r="6" ht="15" customHeight="1" x14ac:dyDescent="0.25"/>
    <row r="7" ht="15" customHeight="1" x14ac:dyDescent="0.25"/>
    <row r="8" ht="15" customHeight="1" x14ac:dyDescent="0.25"/>
    <row r="9" ht="15" customHeight="1" x14ac:dyDescent="0.25"/>
    <row r="10" ht="15" customHeight="1" x14ac:dyDescent="0.25"/>
    <row r="11" ht="15" customHeight="1" x14ac:dyDescent="0.25"/>
    <row r="12" ht="15" customHeight="1" x14ac:dyDescent="0.25"/>
    <row r="13" ht="15" customHeight="1" x14ac:dyDescent="0.25"/>
    <row r="14" ht="15" customHeight="1" x14ac:dyDescent="0.25"/>
    <row r="15" ht="15" customHeight="1" x14ac:dyDescent="0.25"/>
    <row r="16" ht="15" customHeight="1" x14ac:dyDescent="0.25"/>
    <row r="17" ht="15" customHeight="1" x14ac:dyDescent="0.25"/>
    <row r="18" ht="15" customHeight="1" x14ac:dyDescent="0.25"/>
    <row r="19" ht="15" customHeight="1" x14ac:dyDescent="0.25"/>
    <row r="20" ht="15" customHeight="1" x14ac:dyDescent="0.25"/>
    <row r="21" ht="15" customHeight="1" x14ac:dyDescent="0.25"/>
    <row r="22" ht="15" customHeight="1" x14ac:dyDescent="0.25"/>
    <row r="23" ht="15" customHeight="1" x14ac:dyDescent="0.25"/>
    <row r="24" ht="15" customHeight="1" x14ac:dyDescent="0.25"/>
    <row r="25" ht="15" customHeight="1" x14ac:dyDescent="0.25"/>
    <row r="26" ht="15" customHeight="1" x14ac:dyDescent="0.25"/>
    <row r="27" ht="15" customHeight="1" x14ac:dyDescent="0.25"/>
    <row r="28" ht="15" customHeight="1" x14ac:dyDescent="0.25"/>
    <row r="29" ht="15" customHeight="1" x14ac:dyDescent="0.25"/>
    <row r="30" ht="15" customHeight="1" x14ac:dyDescent="0.25"/>
    <row r="31" ht="15" customHeight="1" x14ac:dyDescent="0.25"/>
    <row r="32" ht="15" customHeight="1" x14ac:dyDescent="0.25"/>
    <row r="33" ht="15" customHeight="1" x14ac:dyDescent="0.25"/>
    <row r="34" ht="15" customHeight="1" x14ac:dyDescent="0.25"/>
  </sheetData>
  <sheetProtection sheet="1" objects="1" scenarios="1" sort="0" autoFilter="0" pivotTables="0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20945E-E567-4FF0-A035-39FF85ADE09C}">
  <sheetPr codeName="Planilha8"/>
  <dimension ref="A1:S62"/>
  <sheetViews>
    <sheetView showGridLines="0" showRowColHeaders="0" showZeros="0" zoomScaleNormal="100" workbookViewId="0">
      <pane ySplit="13" topLeftCell="A14" activePane="bottomLeft" state="frozen"/>
      <selection pane="bottomLeft"/>
    </sheetView>
  </sheetViews>
  <sheetFormatPr defaultColWidth="0" defaultRowHeight="15" customHeight="1" x14ac:dyDescent="0.2"/>
  <cols>
    <col min="1" max="1" width="7.5703125" style="105" bestFit="1" customWidth="1"/>
    <col min="2" max="2" width="32.28515625" style="105" bestFit="1" customWidth="1"/>
    <col min="3" max="3" width="19.140625" style="105" bestFit="1" customWidth="1"/>
    <col min="4" max="4" width="22.28515625" style="105" bestFit="1" customWidth="1"/>
    <col min="5" max="5" width="12.85546875" style="105" bestFit="1" customWidth="1"/>
    <col min="6" max="6" width="10.7109375" style="105" bestFit="1" customWidth="1"/>
    <col min="7" max="7" width="20.28515625" style="105" customWidth="1"/>
    <col min="8" max="8" width="15.42578125" style="105" bestFit="1" customWidth="1"/>
    <col min="9" max="9" width="15.140625" style="105" bestFit="1" customWidth="1"/>
    <col min="10" max="10" width="23.5703125" style="105" bestFit="1" customWidth="1"/>
    <col min="11" max="11" width="11.7109375" style="106" customWidth="1"/>
    <col min="12" max="12" width="12.42578125" style="106" customWidth="1"/>
    <col min="13" max="13" width="11.5703125" style="105" bestFit="1" customWidth="1"/>
    <col min="14" max="14" width="4" style="105" customWidth="1"/>
    <col min="15" max="19" width="11.5703125" style="105" hidden="1" customWidth="1"/>
    <col min="20" max="16384" width="9.140625" style="105" hidden="1"/>
  </cols>
  <sheetData>
    <row r="1" spans="1:13" customFormat="1" ht="16.5" customHeight="1" x14ac:dyDescent="0.25">
      <c r="K1" s="1"/>
      <c r="L1" s="1"/>
    </row>
    <row r="2" spans="1:13" customFormat="1" ht="16.5" customHeight="1" x14ac:dyDescent="0.25">
      <c r="K2" s="1"/>
      <c r="L2" s="1"/>
    </row>
    <row r="3" spans="1:13" customFormat="1" ht="16.5" customHeight="1" x14ac:dyDescent="0.25">
      <c r="K3" s="1"/>
      <c r="L3" s="1"/>
    </row>
    <row r="4" spans="1:13" customFormat="1" ht="16.5" customHeight="1" x14ac:dyDescent="0.25">
      <c r="K4" s="1"/>
      <c r="L4" s="1"/>
    </row>
    <row r="5" spans="1:13" customFormat="1" ht="16.5" customHeight="1" x14ac:dyDescent="0.25">
      <c r="K5" s="1"/>
      <c r="L5" s="1"/>
    </row>
    <row r="6" spans="1:13" customFormat="1" ht="15" customHeight="1" x14ac:dyDescent="0.25">
      <c r="K6" s="1"/>
      <c r="L6" s="1"/>
    </row>
    <row r="7" spans="1:13" customFormat="1" ht="15" customHeight="1" x14ac:dyDescent="0.25">
      <c r="K7" s="1"/>
      <c r="L7" s="1"/>
    </row>
    <row r="8" spans="1:13" customFormat="1" ht="15" customHeight="1" x14ac:dyDescent="0.25">
      <c r="K8" s="1"/>
      <c r="L8" s="1"/>
    </row>
    <row r="9" spans="1:13" customFormat="1" ht="15" customHeight="1" x14ac:dyDescent="0.25">
      <c r="K9" s="1"/>
      <c r="L9" s="1"/>
    </row>
    <row r="10" spans="1:13" customFormat="1" ht="15" customHeight="1" x14ac:dyDescent="0.25">
      <c r="K10" s="1"/>
      <c r="L10" s="1"/>
    </row>
    <row r="11" spans="1:13" customFormat="1" ht="15" customHeight="1" x14ac:dyDescent="0.25">
      <c r="K11" s="1"/>
      <c r="L11" s="1"/>
    </row>
    <row r="12" spans="1:13" customFormat="1" ht="23.25" customHeight="1" x14ac:dyDescent="0.25">
      <c r="K12" s="1"/>
      <c r="L12" s="1"/>
    </row>
    <row r="13" spans="1:13" ht="11.25" x14ac:dyDescent="0.2">
      <c r="A13" s="104" t="s">
        <v>65</v>
      </c>
      <c r="B13" s="104" t="s">
        <v>66</v>
      </c>
      <c r="C13" s="104" t="s">
        <v>84</v>
      </c>
      <c r="D13" s="104" t="s">
        <v>85</v>
      </c>
      <c r="E13" s="104" t="s">
        <v>82</v>
      </c>
      <c r="F13" s="104" t="s">
        <v>83</v>
      </c>
      <c r="G13" s="104" t="s">
        <v>5574</v>
      </c>
      <c r="H13" s="104" t="s">
        <v>5575</v>
      </c>
      <c r="I13" s="104" t="s">
        <v>5576</v>
      </c>
      <c r="J13" s="104" t="s">
        <v>35</v>
      </c>
      <c r="K13" s="107" t="s">
        <v>94</v>
      </c>
      <c r="L13" s="107" t="s">
        <v>5780</v>
      </c>
      <c r="M13" s="104" t="s">
        <v>96</v>
      </c>
    </row>
    <row r="14" spans="1:13" ht="11.25" x14ac:dyDescent="0.2">
      <c r="A14" s="119">
        <v>1</v>
      </c>
      <c r="B14" s="113" t="s">
        <v>5582</v>
      </c>
      <c r="C14" s="117" t="s">
        <v>1</v>
      </c>
      <c r="D14" s="113" t="s">
        <v>5565</v>
      </c>
      <c r="E14" s="181">
        <v>44256</v>
      </c>
      <c r="F14" s="115" t="s">
        <v>5776</v>
      </c>
      <c r="G14" s="176">
        <v>44256</v>
      </c>
      <c r="H14" s="106">
        <v>-140</v>
      </c>
      <c r="I14" s="114" t="s">
        <v>6006</v>
      </c>
      <c r="J14" s="115" t="s">
        <v>5770</v>
      </c>
      <c r="K14" s="118">
        <v>44287</v>
      </c>
      <c r="L14" s="116">
        <v>44652</v>
      </c>
      <c r="M14" s="117" t="s">
        <v>5778</v>
      </c>
    </row>
    <row r="15" spans="1:13" ht="11.25" x14ac:dyDescent="0.2">
      <c r="A15" s="119">
        <v>2</v>
      </c>
      <c r="B15" s="113" t="s">
        <v>2</v>
      </c>
      <c r="C15" s="117" t="s">
        <v>4</v>
      </c>
      <c r="D15" s="113" t="s">
        <v>5564</v>
      </c>
      <c r="E15" s="114" t="s">
        <v>5776</v>
      </c>
      <c r="F15" s="115" t="s">
        <v>5776</v>
      </c>
      <c r="G15" s="106"/>
      <c r="H15" s="106"/>
      <c r="I15" s="114" t="s">
        <v>5777</v>
      </c>
      <c r="J15" s="115" t="s">
        <v>5770</v>
      </c>
      <c r="K15" s="118">
        <v>44287</v>
      </c>
      <c r="L15" s="116">
        <v>44652</v>
      </c>
      <c r="M15" s="117" t="s">
        <v>5778</v>
      </c>
    </row>
    <row r="16" spans="1:13" ht="11.25" x14ac:dyDescent="0.2">
      <c r="A16" s="119">
        <v>3</v>
      </c>
      <c r="B16" s="113" t="s">
        <v>5583</v>
      </c>
      <c r="C16" s="117" t="s">
        <v>1</v>
      </c>
      <c r="D16" s="113" t="s">
        <v>5565</v>
      </c>
      <c r="E16" s="114" t="s">
        <v>5776</v>
      </c>
      <c r="F16" s="115" t="s">
        <v>5776</v>
      </c>
      <c r="G16" s="106"/>
      <c r="H16" s="106"/>
      <c r="I16" s="114" t="s">
        <v>5777</v>
      </c>
      <c r="J16" s="115" t="s">
        <v>6010</v>
      </c>
      <c r="K16" s="118">
        <v>44287</v>
      </c>
      <c r="L16" s="116">
        <v>44652</v>
      </c>
      <c r="M16" s="117" t="s">
        <v>5778</v>
      </c>
    </row>
    <row r="17" spans="1:13" ht="11.25" x14ac:dyDescent="0.2">
      <c r="A17" s="119">
        <v>4</v>
      </c>
      <c r="B17" s="113" t="s">
        <v>5</v>
      </c>
      <c r="C17" s="117" t="s">
        <v>5753</v>
      </c>
      <c r="D17" s="113" t="s">
        <v>5565</v>
      </c>
      <c r="E17" s="114" t="s">
        <v>5776</v>
      </c>
      <c r="F17" s="115" t="s">
        <v>5776</v>
      </c>
      <c r="G17" s="106"/>
      <c r="H17" s="106"/>
      <c r="I17" s="114" t="s">
        <v>5777</v>
      </c>
      <c r="J17" s="115" t="s">
        <v>5770</v>
      </c>
      <c r="K17" s="118">
        <v>44287</v>
      </c>
      <c r="L17" s="116">
        <v>44652</v>
      </c>
      <c r="M17" s="117" t="s">
        <v>5778</v>
      </c>
    </row>
    <row r="18" spans="1:13" ht="11.25" x14ac:dyDescent="0.2">
      <c r="A18" s="119">
        <v>5</v>
      </c>
      <c r="B18" s="113" t="s">
        <v>5584</v>
      </c>
      <c r="C18" s="117" t="s">
        <v>5754</v>
      </c>
      <c r="D18" s="113" t="s">
        <v>5564</v>
      </c>
      <c r="E18" s="114" t="s">
        <v>5776</v>
      </c>
      <c r="F18" s="115" t="s">
        <v>5776</v>
      </c>
      <c r="G18" s="106"/>
      <c r="H18" s="106"/>
      <c r="I18" s="114" t="s">
        <v>5777</v>
      </c>
      <c r="J18" s="115" t="s">
        <v>6009</v>
      </c>
      <c r="K18" s="118">
        <v>44287</v>
      </c>
      <c r="L18" s="116">
        <v>44652</v>
      </c>
      <c r="M18" s="117" t="s">
        <v>5778</v>
      </c>
    </row>
    <row r="19" spans="1:13" ht="11.25" x14ac:dyDescent="0.2">
      <c r="A19" s="119">
        <v>6</v>
      </c>
      <c r="B19" s="113" t="s">
        <v>5585</v>
      </c>
      <c r="C19" s="117" t="s">
        <v>5752</v>
      </c>
      <c r="D19" s="113" t="s">
        <v>5565</v>
      </c>
      <c r="E19" s="114" t="s">
        <v>5776</v>
      </c>
      <c r="F19" s="115" t="s">
        <v>5776</v>
      </c>
      <c r="G19" s="106"/>
      <c r="H19" s="106"/>
      <c r="I19" s="114" t="s">
        <v>5777</v>
      </c>
      <c r="J19" s="115" t="s">
        <v>5770</v>
      </c>
      <c r="K19" s="118">
        <v>44287</v>
      </c>
      <c r="L19" s="116">
        <v>44652</v>
      </c>
      <c r="M19" s="117" t="s">
        <v>5778</v>
      </c>
    </row>
    <row r="20" spans="1:13" ht="11.25" x14ac:dyDescent="0.2">
      <c r="A20" s="119">
        <v>7</v>
      </c>
      <c r="B20" s="113" t="s">
        <v>5586</v>
      </c>
      <c r="C20" s="117" t="s">
        <v>1</v>
      </c>
      <c r="D20" s="113" t="s">
        <v>5565</v>
      </c>
      <c r="E20" s="114" t="s">
        <v>5776</v>
      </c>
      <c r="F20" s="115" t="s">
        <v>5776</v>
      </c>
      <c r="G20" s="106"/>
      <c r="H20" s="106"/>
      <c r="I20" s="114" t="s">
        <v>5777</v>
      </c>
      <c r="J20" s="115" t="s">
        <v>5770</v>
      </c>
      <c r="K20" s="118">
        <v>44287</v>
      </c>
      <c r="L20" s="116">
        <v>44652</v>
      </c>
      <c r="M20" s="117" t="s">
        <v>5778</v>
      </c>
    </row>
    <row r="21" spans="1:13" ht="11.25" x14ac:dyDescent="0.2">
      <c r="A21" s="119">
        <v>8</v>
      </c>
      <c r="B21" s="113" t="s">
        <v>5587</v>
      </c>
      <c r="C21" s="117" t="s">
        <v>1</v>
      </c>
      <c r="D21" s="113" t="s">
        <v>5565</v>
      </c>
      <c r="E21" s="114" t="s">
        <v>5776</v>
      </c>
      <c r="F21" s="115" t="s">
        <v>5776</v>
      </c>
      <c r="G21" s="106"/>
      <c r="H21" s="106"/>
      <c r="I21" s="114" t="s">
        <v>5777</v>
      </c>
      <c r="J21" s="115" t="s">
        <v>5770</v>
      </c>
      <c r="K21" s="118">
        <v>44287</v>
      </c>
      <c r="L21" s="116">
        <v>44652</v>
      </c>
      <c r="M21" s="117" t="s">
        <v>5778</v>
      </c>
    </row>
    <row r="22" spans="1:13" ht="11.25" x14ac:dyDescent="0.2">
      <c r="A22" s="119">
        <v>9</v>
      </c>
      <c r="B22" s="113" t="s">
        <v>5588</v>
      </c>
      <c r="C22" s="117" t="s">
        <v>1</v>
      </c>
      <c r="D22" s="113" t="s">
        <v>5565</v>
      </c>
      <c r="E22" s="114" t="s">
        <v>5776</v>
      </c>
      <c r="F22" s="115" t="s">
        <v>5776</v>
      </c>
      <c r="G22" s="106"/>
      <c r="H22" s="106"/>
      <c r="I22" s="114" t="s">
        <v>5777</v>
      </c>
      <c r="J22" s="115" t="s">
        <v>5770</v>
      </c>
      <c r="K22" s="118">
        <v>44287</v>
      </c>
      <c r="L22" s="116">
        <v>44652</v>
      </c>
      <c r="M22" s="117" t="s">
        <v>5778</v>
      </c>
    </row>
    <row r="23" spans="1:13" ht="11.25" x14ac:dyDescent="0.2">
      <c r="A23" s="119">
        <v>10</v>
      </c>
      <c r="B23" s="113" t="s">
        <v>5589</v>
      </c>
      <c r="C23" s="117" t="s">
        <v>1</v>
      </c>
      <c r="D23" s="113" t="s">
        <v>5565</v>
      </c>
      <c r="E23" s="114" t="s">
        <v>5776</v>
      </c>
      <c r="F23" s="115" t="s">
        <v>5776</v>
      </c>
      <c r="G23" s="106"/>
      <c r="H23" s="106"/>
      <c r="I23" s="114" t="s">
        <v>5777</v>
      </c>
      <c r="J23" s="115" t="s">
        <v>5779</v>
      </c>
      <c r="K23" s="118">
        <v>44287</v>
      </c>
      <c r="L23" s="116">
        <v>44652</v>
      </c>
      <c r="M23" s="117" t="s">
        <v>5778</v>
      </c>
    </row>
    <row r="24" spans="1:13" ht="11.25" x14ac:dyDescent="0.2">
      <c r="A24" s="119">
        <v>11</v>
      </c>
      <c r="B24" s="113" t="s">
        <v>49</v>
      </c>
      <c r="C24" s="117" t="s">
        <v>5752</v>
      </c>
      <c r="D24" s="113" t="s">
        <v>5565</v>
      </c>
      <c r="E24" s="114" t="s">
        <v>5776</v>
      </c>
      <c r="F24" s="115" t="s">
        <v>5776</v>
      </c>
      <c r="G24" s="106"/>
      <c r="H24" s="106"/>
      <c r="I24" s="114" t="s">
        <v>5777</v>
      </c>
      <c r="J24" s="115" t="s">
        <v>5770</v>
      </c>
      <c r="K24" s="118">
        <v>44287</v>
      </c>
      <c r="L24" s="116">
        <v>44652</v>
      </c>
      <c r="M24" s="117" t="s">
        <v>5778</v>
      </c>
    </row>
    <row r="25" spans="1:13" ht="11.25" x14ac:dyDescent="0.2">
      <c r="A25" s="119">
        <v>12</v>
      </c>
      <c r="B25" s="113" t="s">
        <v>8</v>
      </c>
      <c r="C25" s="117" t="s">
        <v>1</v>
      </c>
      <c r="D25" s="113" t="s">
        <v>5565</v>
      </c>
      <c r="E25" s="114" t="s">
        <v>5776</v>
      </c>
      <c r="F25" s="115" t="s">
        <v>5776</v>
      </c>
      <c r="G25" s="106"/>
      <c r="H25" s="106"/>
      <c r="I25" s="114" t="s">
        <v>5777</v>
      </c>
      <c r="J25" s="115" t="s">
        <v>5770</v>
      </c>
      <c r="K25" s="118">
        <v>44287</v>
      </c>
      <c r="L25" s="116">
        <v>44652</v>
      </c>
      <c r="M25" s="117" t="s">
        <v>5778</v>
      </c>
    </row>
    <row r="26" spans="1:13" ht="11.25" x14ac:dyDescent="0.2">
      <c r="A26" s="119">
        <v>13</v>
      </c>
      <c r="B26" s="113" t="s">
        <v>5590</v>
      </c>
      <c r="C26" s="117" t="s">
        <v>1</v>
      </c>
      <c r="D26" s="113" t="s">
        <v>5565</v>
      </c>
      <c r="E26" s="114" t="s">
        <v>5776</v>
      </c>
      <c r="F26" s="115" t="s">
        <v>5776</v>
      </c>
      <c r="G26" s="106"/>
      <c r="H26" s="106"/>
      <c r="I26" s="114" t="s">
        <v>5777</v>
      </c>
      <c r="J26" s="115" t="s">
        <v>5770</v>
      </c>
      <c r="K26" s="118">
        <v>44287</v>
      </c>
      <c r="L26" s="116">
        <v>44652</v>
      </c>
      <c r="M26" s="117" t="s">
        <v>5778</v>
      </c>
    </row>
    <row r="27" spans="1:13" ht="11.25" x14ac:dyDescent="0.2">
      <c r="A27" s="119">
        <v>14</v>
      </c>
      <c r="B27" s="113" t="s">
        <v>5591</v>
      </c>
      <c r="C27" s="117" t="s">
        <v>1</v>
      </c>
      <c r="D27" s="113" t="s">
        <v>5565</v>
      </c>
      <c r="E27" s="114" t="s">
        <v>5776</v>
      </c>
      <c r="F27" s="115" t="s">
        <v>5776</v>
      </c>
      <c r="G27" s="106"/>
      <c r="H27" s="106"/>
      <c r="I27" s="114" t="s">
        <v>5777</v>
      </c>
      <c r="J27" s="115" t="s">
        <v>5770</v>
      </c>
      <c r="K27" s="118">
        <v>44287</v>
      </c>
      <c r="L27" s="116">
        <v>44652</v>
      </c>
      <c r="M27" s="117" t="s">
        <v>5778</v>
      </c>
    </row>
    <row r="28" spans="1:13" ht="11.25" x14ac:dyDescent="0.2">
      <c r="A28" s="119">
        <v>15</v>
      </c>
      <c r="B28" s="113" t="s">
        <v>5592</v>
      </c>
      <c r="C28" s="117" t="s">
        <v>10</v>
      </c>
      <c r="D28" s="113" t="s">
        <v>5563</v>
      </c>
      <c r="E28" s="114" t="s">
        <v>5776</v>
      </c>
      <c r="F28" s="115" t="s">
        <v>5776</v>
      </c>
      <c r="G28" s="106"/>
      <c r="H28" s="106"/>
      <c r="I28" s="114" t="s">
        <v>5777</v>
      </c>
      <c r="J28" s="115" t="s">
        <v>5770</v>
      </c>
      <c r="K28" s="118">
        <v>44287</v>
      </c>
      <c r="L28" s="116">
        <v>44652</v>
      </c>
      <c r="M28" s="117" t="s">
        <v>5778</v>
      </c>
    </row>
    <row r="29" spans="1:13" ht="11.25" x14ac:dyDescent="0.2">
      <c r="A29" s="119">
        <v>16</v>
      </c>
      <c r="B29" s="113" t="s">
        <v>5593</v>
      </c>
      <c r="C29" s="117" t="s">
        <v>5752</v>
      </c>
      <c r="D29" s="113" t="s">
        <v>5565</v>
      </c>
      <c r="E29" s="114" t="s">
        <v>5776</v>
      </c>
      <c r="F29" s="115" t="s">
        <v>5776</v>
      </c>
      <c r="G29" s="106"/>
      <c r="H29" s="106"/>
      <c r="I29" s="114" t="s">
        <v>5777</v>
      </c>
      <c r="J29" s="115" t="s">
        <v>5770</v>
      </c>
      <c r="K29" s="118">
        <v>44287</v>
      </c>
      <c r="L29" s="116">
        <v>44652</v>
      </c>
      <c r="M29" s="117" t="s">
        <v>5778</v>
      </c>
    </row>
    <row r="30" spans="1:13" ht="11.25" x14ac:dyDescent="0.2">
      <c r="A30" s="119">
        <v>17</v>
      </c>
      <c r="B30" s="113" t="s">
        <v>5594</v>
      </c>
      <c r="C30" s="117" t="s">
        <v>4</v>
      </c>
      <c r="D30" s="113" t="s">
        <v>5564</v>
      </c>
      <c r="E30" s="114" t="s">
        <v>5776</v>
      </c>
      <c r="F30" s="115" t="s">
        <v>5776</v>
      </c>
      <c r="G30" s="106"/>
      <c r="H30" s="106"/>
      <c r="I30" s="114" t="s">
        <v>5777</v>
      </c>
      <c r="J30" s="115" t="s">
        <v>5770</v>
      </c>
      <c r="K30" s="118">
        <v>44287</v>
      </c>
      <c r="L30" s="116">
        <v>44652</v>
      </c>
      <c r="M30" s="117" t="s">
        <v>5778</v>
      </c>
    </row>
    <row r="31" spans="1:13" ht="11.25" x14ac:dyDescent="0.2">
      <c r="A31" s="119">
        <v>18</v>
      </c>
      <c r="B31" s="113" t="s">
        <v>5595</v>
      </c>
      <c r="C31" s="117" t="s">
        <v>5753</v>
      </c>
      <c r="D31" s="113" t="s">
        <v>5565</v>
      </c>
      <c r="E31" s="114" t="s">
        <v>5776</v>
      </c>
      <c r="F31" s="115" t="s">
        <v>5776</v>
      </c>
      <c r="G31" s="106"/>
      <c r="H31" s="106"/>
      <c r="I31" s="114" t="s">
        <v>5777</v>
      </c>
      <c r="J31" s="115" t="s">
        <v>5770</v>
      </c>
      <c r="K31" s="118">
        <v>44287</v>
      </c>
      <c r="L31" s="116">
        <v>44652</v>
      </c>
      <c r="M31" s="117" t="s">
        <v>5778</v>
      </c>
    </row>
    <row r="32" spans="1:13" ht="11.25" x14ac:dyDescent="0.2">
      <c r="A32" s="119">
        <v>19</v>
      </c>
      <c r="B32" s="113" t="s">
        <v>5596</v>
      </c>
      <c r="C32" s="117" t="s">
        <v>12</v>
      </c>
      <c r="D32" s="113" t="s">
        <v>5566</v>
      </c>
      <c r="E32" s="114" t="s">
        <v>5776</v>
      </c>
      <c r="F32" s="115" t="s">
        <v>5776</v>
      </c>
      <c r="G32" s="106"/>
      <c r="H32" s="106"/>
      <c r="I32" s="114" t="s">
        <v>5777</v>
      </c>
      <c r="J32" s="115" t="s">
        <v>5770</v>
      </c>
      <c r="K32" s="118">
        <v>44287</v>
      </c>
      <c r="L32" s="116">
        <v>44652</v>
      </c>
      <c r="M32" s="117" t="s">
        <v>5778</v>
      </c>
    </row>
    <row r="33" spans="1:13" ht="11.25" x14ac:dyDescent="0.2">
      <c r="A33" s="119">
        <v>20</v>
      </c>
      <c r="B33" s="113" t="s">
        <v>13</v>
      </c>
      <c r="C33" s="117" t="s">
        <v>5550</v>
      </c>
      <c r="D33" s="113" t="s">
        <v>5565</v>
      </c>
      <c r="E33" s="114" t="s">
        <v>5776</v>
      </c>
      <c r="F33" s="115" t="s">
        <v>5776</v>
      </c>
      <c r="G33" s="106"/>
      <c r="H33" s="106"/>
      <c r="I33" s="114" t="s">
        <v>5777</v>
      </c>
      <c r="J33" s="115" t="s">
        <v>5770</v>
      </c>
      <c r="K33" s="118">
        <v>44287</v>
      </c>
      <c r="L33" s="116">
        <v>44652</v>
      </c>
      <c r="M33" s="117" t="s">
        <v>5778</v>
      </c>
    </row>
    <row r="34" spans="1:13" ht="11.25" x14ac:dyDescent="0.2">
      <c r="A34" s="119">
        <v>21</v>
      </c>
      <c r="B34" s="113" t="s">
        <v>14</v>
      </c>
      <c r="C34" s="117" t="s">
        <v>1</v>
      </c>
      <c r="D34" s="113" t="s">
        <v>5565</v>
      </c>
      <c r="E34" s="114" t="s">
        <v>5776</v>
      </c>
      <c r="F34" s="115" t="s">
        <v>5776</v>
      </c>
      <c r="G34" s="106"/>
      <c r="H34" s="106"/>
      <c r="I34" s="114" t="s">
        <v>5777</v>
      </c>
      <c r="J34" s="115" t="s">
        <v>5770</v>
      </c>
      <c r="K34" s="118">
        <v>44287</v>
      </c>
      <c r="L34" s="116">
        <v>44652</v>
      </c>
      <c r="M34" s="117" t="s">
        <v>5778</v>
      </c>
    </row>
    <row r="35" spans="1:13" ht="11.25" x14ac:dyDescent="0.2">
      <c r="A35" s="119">
        <v>22</v>
      </c>
      <c r="B35" s="113" t="s">
        <v>5597</v>
      </c>
      <c r="C35" s="117" t="s">
        <v>5550</v>
      </c>
      <c r="D35" s="113" t="s">
        <v>5565</v>
      </c>
      <c r="E35" s="114" t="s">
        <v>5776</v>
      </c>
      <c r="F35" s="115" t="s">
        <v>5776</v>
      </c>
      <c r="G35" s="106"/>
      <c r="H35" s="106"/>
      <c r="I35" s="114" t="s">
        <v>5777</v>
      </c>
      <c r="J35" s="115" t="s">
        <v>5770</v>
      </c>
      <c r="K35" s="118">
        <v>44287</v>
      </c>
      <c r="L35" s="116">
        <v>44652</v>
      </c>
      <c r="M35" s="117" t="s">
        <v>5778</v>
      </c>
    </row>
    <row r="36" spans="1:13" ht="11.25" x14ac:dyDescent="0.2">
      <c r="A36" s="119">
        <v>23</v>
      </c>
      <c r="B36" s="113" t="s">
        <v>5598</v>
      </c>
      <c r="C36" s="117" t="s">
        <v>1</v>
      </c>
      <c r="D36" s="113" t="s">
        <v>5565</v>
      </c>
      <c r="E36" s="114" t="s">
        <v>5776</v>
      </c>
      <c r="F36" s="115" t="s">
        <v>5776</v>
      </c>
      <c r="G36" s="106"/>
      <c r="H36" s="106"/>
      <c r="I36" s="114" t="s">
        <v>5777</v>
      </c>
      <c r="J36" s="115" t="s">
        <v>5770</v>
      </c>
      <c r="K36" s="118">
        <v>44287</v>
      </c>
      <c r="L36" s="116">
        <v>44652</v>
      </c>
      <c r="M36" s="117" t="s">
        <v>5778</v>
      </c>
    </row>
    <row r="37" spans="1:13" ht="11.25" x14ac:dyDescent="0.2">
      <c r="A37" s="119">
        <v>24</v>
      </c>
      <c r="B37" s="113" t="s">
        <v>5599</v>
      </c>
      <c r="C37" s="117" t="s">
        <v>1</v>
      </c>
      <c r="D37" s="113" t="s">
        <v>5565</v>
      </c>
      <c r="E37" s="114" t="s">
        <v>5776</v>
      </c>
      <c r="F37" s="115" t="s">
        <v>5776</v>
      </c>
      <c r="G37" s="106"/>
      <c r="H37" s="106"/>
      <c r="I37" s="114" t="s">
        <v>5777</v>
      </c>
      <c r="J37" s="115" t="s">
        <v>5770</v>
      </c>
      <c r="K37" s="118">
        <v>44287</v>
      </c>
      <c r="L37" s="116">
        <v>44652</v>
      </c>
      <c r="M37" s="117" t="s">
        <v>5778</v>
      </c>
    </row>
    <row r="38" spans="1:13" ht="11.25" x14ac:dyDescent="0.2">
      <c r="A38" s="119">
        <v>25</v>
      </c>
      <c r="B38" s="113" t="s">
        <v>5600</v>
      </c>
      <c r="C38" s="117" t="s">
        <v>1</v>
      </c>
      <c r="D38" s="113" t="s">
        <v>5565</v>
      </c>
      <c r="E38" s="114" t="s">
        <v>5776</v>
      </c>
      <c r="F38" s="115" t="s">
        <v>5776</v>
      </c>
      <c r="G38" s="106"/>
      <c r="H38" s="106"/>
      <c r="I38" s="114" t="s">
        <v>5777</v>
      </c>
      <c r="J38" s="115" t="s">
        <v>5770</v>
      </c>
      <c r="K38" s="118">
        <v>44287</v>
      </c>
      <c r="L38" s="116">
        <v>44652</v>
      </c>
      <c r="M38" s="117" t="s">
        <v>5778</v>
      </c>
    </row>
    <row r="39" spans="1:13" ht="11.25" x14ac:dyDescent="0.2">
      <c r="A39" s="119">
        <v>26</v>
      </c>
      <c r="B39" s="113" t="s">
        <v>5601</v>
      </c>
      <c r="C39" s="117" t="s">
        <v>5752</v>
      </c>
      <c r="D39" s="113" t="s">
        <v>5565</v>
      </c>
      <c r="E39" s="114" t="s">
        <v>5776</v>
      </c>
      <c r="F39" s="115" t="s">
        <v>5776</v>
      </c>
      <c r="G39" s="106"/>
      <c r="H39" s="106"/>
      <c r="I39" s="114" t="s">
        <v>5777</v>
      </c>
      <c r="J39" s="115" t="s">
        <v>5770</v>
      </c>
      <c r="K39" s="118">
        <v>44287</v>
      </c>
      <c r="L39" s="116">
        <v>44652</v>
      </c>
      <c r="M39" s="117" t="s">
        <v>5778</v>
      </c>
    </row>
    <row r="40" spans="1:13" ht="11.25" x14ac:dyDescent="0.2">
      <c r="A40" s="119">
        <v>27</v>
      </c>
      <c r="B40" s="113" t="s">
        <v>5602</v>
      </c>
      <c r="C40" s="117" t="s">
        <v>5752</v>
      </c>
      <c r="D40" s="113" t="s">
        <v>5565</v>
      </c>
      <c r="E40" s="114" t="s">
        <v>5776</v>
      </c>
      <c r="F40" s="115" t="s">
        <v>5776</v>
      </c>
      <c r="G40" s="106"/>
      <c r="H40" s="106"/>
      <c r="I40" s="114" t="s">
        <v>5777</v>
      </c>
      <c r="J40" s="115" t="s">
        <v>5770</v>
      </c>
      <c r="K40" s="118">
        <v>44287</v>
      </c>
      <c r="L40" s="116">
        <v>44652</v>
      </c>
      <c r="M40" s="117" t="s">
        <v>5778</v>
      </c>
    </row>
    <row r="41" spans="1:13" ht="11.25" x14ac:dyDescent="0.2">
      <c r="A41" s="119">
        <v>28</v>
      </c>
      <c r="B41" s="113" t="s">
        <v>16</v>
      </c>
      <c r="C41" s="117" t="s">
        <v>4</v>
      </c>
      <c r="D41" s="113" t="s">
        <v>5564</v>
      </c>
      <c r="E41" s="114" t="s">
        <v>5776</v>
      </c>
      <c r="F41" s="115" t="s">
        <v>5776</v>
      </c>
      <c r="G41" s="106"/>
      <c r="H41" s="106"/>
      <c r="I41" s="114" t="s">
        <v>5777</v>
      </c>
      <c r="J41" s="115" t="s">
        <v>5770</v>
      </c>
      <c r="K41" s="118">
        <v>44287</v>
      </c>
      <c r="L41" s="116">
        <v>44652</v>
      </c>
      <c r="M41" s="117" t="s">
        <v>5778</v>
      </c>
    </row>
    <row r="42" spans="1:13" ht="11.25" x14ac:dyDescent="0.2">
      <c r="A42" s="119">
        <v>29</v>
      </c>
      <c r="B42" s="113" t="s">
        <v>5603</v>
      </c>
      <c r="C42" s="117" t="s">
        <v>5548</v>
      </c>
      <c r="D42" s="113" t="s">
        <v>5564</v>
      </c>
      <c r="E42" s="114" t="s">
        <v>5776</v>
      </c>
      <c r="F42" s="115" t="s">
        <v>5776</v>
      </c>
      <c r="G42" s="106"/>
      <c r="H42" s="106"/>
      <c r="I42" s="114" t="s">
        <v>5777</v>
      </c>
      <c r="J42" s="115" t="s">
        <v>5770</v>
      </c>
      <c r="K42" s="118">
        <v>44287</v>
      </c>
      <c r="L42" s="116">
        <v>44652</v>
      </c>
      <c r="M42" s="117" t="s">
        <v>5778</v>
      </c>
    </row>
    <row r="43" spans="1:13" ht="11.25" x14ac:dyDescent="0.2">
      <c r="A43" s="119">
        <v>30</v>
      </c>
      <c r="B43" s="113" t="s">
        <v>5604</v>
      </c>
      <c r="C43" s="117" t="s">
        <v>1</v>
      </c>
      <c r="D43" s="113" t="s">
        <v>5565</v>
      </c>
      <c r="E43" s="114" t="s">
        <v>5776</v>
      </c>
      <c r="F43" s="115" t="s">
        <v>5776</v>
      </c>
      <c r="G43" s="106"/>
      <c r="H43" s="106"/>
      <c r="I43" s="114" t="s">
        <v>5777</v>
      </c>
      <c r="J43" s="115" t="s">
        <v>5770</v>
      </c>
      <c r="K43" s="118">
        <v>44287</v>
      </c>
      <c r="L43" s="116">
        <v>44652</v>
      </c>
      <c r="M43" s="117" t="s">
        <v>5778</v>
      </c>
    </row>
    <row r="44" spans="1:13" ht="11.25" x14ac:dyDescent="0.2">
      <c r="A44" s="119">
        <v>31</v>
      </c>
      <c r="B44" s="113" t="s">
        <v>37</v>
      </c>
      <c r="C44" s="117" t="s">
        <v>5752</v>
      </c>
      <c r="D44" s="113" t="s">
        <v>5565</v>
      </c>
      <c r="E44" s="114" t="s">
        <v>5776</v>
      </c>
      <c r="F44" s="115" t="s">
        <v>5776</v>
      </c>
      <c r="G44" s="106"/>
      <c r="H44" s="106"/>
      <c r="I44" s="114" t="s">
        <v>5777</v>
      </c>
      <c r="J44" s="115" t="s">
        <v>5770</v>
      </c>
      <c r="K44" s="118">
        <v>44287</v>
      </c>
      <c r="L44" s="116">
        <v>44652</v>
      </c>
      <c r="M44" s="117" t="s">
        <v>5778</v>
      </c>
    </row>
    <row r="45" spans="1:13" ht="11.25" x14ac:dyDescent="0.2">
      <c r="A45" s="119">
        <v>32</v>
      </c>
      <c r="B45" s="113" t="s">
        <v>53</v>
      </c>
      <c r="C45" s="117" t="s">
        <v>1</v>
      </c>
      <c r="D45" s="113" t="s">
        <v>5565</v>
      </c>
      <c r="E45" s="114" t="s">
        <v>5776</v>
      </c>
      <c r="F45" s="115" t="s">
        <v>5776</v>
      </c>
      <c r="G45" s="106"/>
      <c r="H45" s="106"/>
      <c r="I45" s="114" t="s">
        <v>5777</v>
      </c>
      <c r="J45" s="115" t="s">
        <v>5770</v>
      </c>
      <c r="K45" s="118">
        <v>44287</v>
      </c>
      <c r="L45" s="116">
        <v>44652</v>
      </c>
      <c r="M45" s="117" t="s">
        <v>5778</v>
      </c>
    </row>
    <row r="46" spans="1:13" ht="11.25" x14ac:dyDescent="0.2">
      <c r="A46" s="119">
        <v>33</v>
      </c>
      <c r="B46" s="113" t="s">
        <v>5605</v>
      </c>
      <c r="C46" s="117" t="s">
        <v>5752</v>
      </c>
      <c r="D46" s="113" t="s">
        <v>5565</v>
      </c>
      <c r="E46" s="114" t="s">
        <v>5776</v>
      </c>
      <c r="F46" s="115" t="s">
        <v>5776</v>
      </c>
      <c r="G46" s="106"/>
      <c r="H46" s="106"/>
      <c r="I46" s="114" t="s">
        <v>5777</v>
      </c>
      <c r="J46" s="115" t="s">
        <v>5770</v>
      </c>
      <c r="K46" s="118">
        <v>44287</v>
      </c>
      <c r="L46" s="116">
        <v>44652</v>
      </c>
      <c r="M46" s="117" t="s">
        <v>5778</v>
      </c>
    </row>
    <row r="47" spans="1:13" ht="11.25" x14ac:dyDescent="0.2">
      <c r="A47" s="119">
        <v>34</v>
      </c>
      <c r="B47" s="113" t="s">
        <v>18</v>
      </c>
      <c r="C47" s="117" t="s">
        <v>5553</v>
      </c>
      <c r="D47" s="113" t="s">
        <v>5567</v>
      </c>
      <c r="E47" s="114" t="s">
        <v>5776</v>
      </c>
      <c r="F47" s="115" t="s">
        <v>5776</v>
      </c>
      <c r="G47" s="106"/>
      <c r="H47" s="106"/>
      <c r="I47" s="114" t="s">
        <v>5777</v>
      </c>
      <c r="J47" s="115" t="s">
        <v>5770</v>
      </c>
      <c r="K47" s="118">
        <v>44287</v>
      </c>
      <c r="L47" s="116">
        <v>44652</v>
      </c>
      <c r="M47" s="117" t="s">
        <v>5778</v>
      </c>
    </row>
    <row r="48" spans="1:13" ht="11.25" x14ac:dyDescent="0.2">
      <c r="A48" s="119">
        <v>35</v>
      </c>
      <c r="B48" s="113" t="s">
        <v>5606</v>
      </c>
      <c r="C48" s="117" t="s">
        <v>1</v>
      </c>
      <c r="D48" s="113" t="s">
        <v>5565</v>
      </c>
      <c r="E48" s="114" t="s">
        <v>5776</v>
      </c>
      <c r="F48" s="115" t="s">
        <v>5776</v>
      </c>
      <c r="G48" s="106"/>
      <c r="H48" s="106"/>
      <c r="I48" s="114" t="s">
        <v>5777</v>
      </c>
      <c r="J48" s="115" t="s">
        <v>5770</v>
      </c>
      <c r="K48" s="118">
        <v>44287</v>
      </c>
      <c r="L48" s="116">
        <v>44652</v>
      </c>
      <c r="M48" s="117" t="s">
        <v>5778</v>
      </c>
    </row>
    <row r="49" spans="1:13" ht="11.25" x14ac:dyDescent="0.2">
      <c r="A49" s="119">
        <v>36</v>
      </c>
      <c r="B49" s="113" t="s">
        <v>5607</v>
      </c>
      <c r="C49" s="117" t="s">
        <v>1</v>
      </c>
      <c r="D49" s="113" t="s">
        <v>5565</v>
      </c>
      <c r="E49" s="114" t="s">
        <v>5776</v>
      </c>
      <c r="F49" s="115" t="s">
        <v>5776</v>
      </c>
      <c r="G49" s="106"/>
      <c r="H49" s="106"/>
      <c r="I49" s="114" t="s">
        <v>5777</v>
      </c>
      <c r="J49" s="115" t="s">
        <v>5770</v>
      </c>
      <c r="K49" s="118">
        <v>44287</v>
      </c>
      <c r="L49" s="116">
        <v>44652</v>
      </c>
      <c r="M49" s="117" t="s">
        <v>5778</v>
      </c>
    </row>
    <row r="50" spans="1:13" ht="11.25" x14ac:dyDescent="0.2">
      <c r="A50" s="119">
        <v>37</v>
      </c>
      <c r="B50" s="113" t="s">
        <v>52</v>
      </c>
      <c r="C50" s="117" t="s">
        <v>5752</v>
      </c>
      <c r="D50" s="113" t="s">
        <v>5565</v>
      </c>
      <c r="E50" s="114" t="s">
        <v>5776</v>
      </c>
      <c r="F50" s="115" t="s">
        <v>5776</v>
      </c>
      <c r="G50" s="106"/>
      <c r="H50" s="106"/>
      <c r="I50" s="114" t="s">
        <v>5777</v>
      </c>
      <c r="J50" s="115" t="s">
        <v>5770</v>
      </c>
      <c r="K50" s="118">
        <v>44287</v>
      </c>
      <c r="L50" s="116">
        <v>44652</v>
      </c>
      <c r="M50" s="117" t="s">
        <v>5778</v>
      </c>
    </row>
    <row r="51" spans="1:13" ht="11.25" x14ac:dyDescent="0.2">
      <c r="A51" s="119">
        <v>38</v>
      </c>
      <c r="B51" s="113" t="s">
        <v>36</v>
      </c>
      <c r="C51" s="117" t="s">
        <v>4</v>
      </c>
      <c r="D51" s="113" t="s">
        <v>5564</v>
      </c>
      <c r="E51" s="114" t="s">
        <v>5776</v>
      </c>
      <c r="F51" s="115" t="s">
        <v>5776</v>
      </c>
      <c r="G51" s="106"/>
      <c r="H51" s="106"/>
      <c r="I51" s="114" t="s">
        <v>5777</v>
      </c>
      <c r="J51" s="115" t="s">
        <v>5770</v>
      </c>
      <c r="K51" s="118">
        <v>44287</v>
      </c>
      <c r="L51" s="116">
        <v>44652</v>
      </c>
      <c r="M51" s="117" t="s">
        <v>5778</v>
      </c>
    </row>
    <row r="52" spans="1:13" ht="11.25" x14ac:dyDescent="0.2">
      <c r="A52" s="119">
        <v>39</v>
      </c>
      <c r="B52" s="113" t="s">
        <v>19</v>
      </c>
      <c r="C52" s="117" t="s">
        <v>1</v>
      </c>
      <c r="D52" s="113" t="s">
        <v>5565</v>
      </c>
      <c r="E52" s="114" t="s">
        <v>5776</v>
      </c>
      <c r="F52" s="115" t="s">
        <v>5776</v>
      </c>
      <c r="G52" s="106"/>
      <c r="H52" s="106"/>
      <c r="I52" s="114" t="s">
        <v>5777</v>
      </c>
      <c r="J52" s="115" t="s">
        <v>5770</v>
      </c>
      <c r="K52" s="118">
        <v>44287</v>
      </c>
      <c r="L52" s="116">
        <v>44652</v>
      </c>
      <c r="M52" s="117" t="s">
        <v>5778</v>
      </c>
    </row>
    <row r="53" spans="1:13" ht="11.25" x14ac:dyDescent="0.2">
      <c r="A53" s="119">
        <v>40</v>
      </c>
      <c r="B53" s="113" t="s">
        <v>21</v>
      </c>
      <c r="C53" s="117" t="s">
        <v>1</v>
      </c>
      <c r="D53" s="113" t="s">
        <v>5565</v>
      </c>
      <c r="E53" s="114" t="s">
        <v>5776</v>
      </c>
      <c r="F53" s="115" t="s">
        <v>5776</v>
      </c>
      <c r="G53" s="106"/>
      <c r="H53" s="106"/>
      <c r="I53" s="114" t="s">
        <v>5777</v>
      </c>
      <c r="J53" s="115" t="s">
        <v>5770</v>
      </c>
      <c r="K53" s="118">
        <v>44287</v>
      </c>
      <c r="L53" s="116">
        <v>44652</v>
      </c>
      <c r="M53" s="117" t="s">
        <v>5778</v>
      </c>
    </row>
    <row r="54" spans="1:13" ht="11.25" x14ac:dyDescent="0.2">
      <c r="A54" s="119">
        <v>41</v>
      </c>
      <c r="B54" s="113" t="s">
        <v>23</v>
      </c>
      <c r="C54" s="117" t="s">
        <v>1</v>
      </c>
      <c r="D54" s="113" t="s">
        <v>5565</v>
      </c>
      <c r="E54" s="114" t="s">
        <v>5776</v>
      </c>
      <c r="F54" s="115" t="s">
        <v>5776</v>
      </c>
      <c r="G54" s="106"/>
      <c r="H54" s="106"/>
      <c r="I54" s="114" t="s">
        <v>5777</v>
      </c>
      <c r="J54" s="115" t="s">
        <v>5770</v>
      </c>
      <c r="K54" s="118">
        <v>44287</v>
      </c>
      <c r="L54" s="116">
        <v>44652</v>
      </c>
      <c r="M54" s="117" t="s">
        <v>5778</v>
      </c>
    </row>
    <row r="55" spans="1:13" ht="11.25" x14ac:dyDescent="0.2">
      <c r="A55" s="119">
        <v>42</v>
      </c>
      <c r="B55" s="113" t="s">
        <v>25</v>
      </c>
      <c r="C55" s="117" t="s">
        <v>4</v>
      </c>
      <c r="D55" s="113" t="s">
        <v>5564</v>
      </c>
      <c r="E55" s="114" t="s">
        <v>5776</v>
      </c>
      <c r="F55" s="115" t="s">
        <v>5776</v>
      </c>
      <c r="G55" s="106"/>
      <c r="H55" s="106"/>
      <c r="I55" s="114" t="s">
        <v>5777</v>
      </c>
      <c r="J55" s="115" t="s">
        <v>5770</v>
      </c>
      <c r="K55" s="118">
        <v>44287</v>
      </c>
      <c r="L55" s="116">
        <v>44652</v>
      </c>
      <c r="M55" s="117" t="s">
        <v>5778</v>
      </c>
    </row>
    <row r="56" spans="1:13" ht="11.25" x14ac:dyDescent="0.2">
      <c r="A56" s="119">
        <v>43</v>
      </c>
      <c r="B56" s="113" t="s">
        <v>5608</v>
      </c>
      <c r="C56" s="117" t="s">
        <v>5752</v>
      </c>
      <c r="D56" s="113" t="s">
        <v>5565</v>
      </c>
      <c r="E56" s="114" t="s">
        <v>5776</v>
      </c>
      <c r="F56" s="115" t="s">
        <v>5776</v>
      </c>
      <c r="G56" s="106"/>
      <c r="H56" s="106"/>
      <c r="I56" s="114" t="s">
        <v>5777</v>
      </c>
      <c r="J56" s="115" t="s">
        <v>5770</v>
      </c>
      <c r="K56" s="118">
        <v>44287</v>
      </c>
      <c r="L56" s="116">
        <v>44652</v>
      </c>
      <c r="M56" s="117" t="s">
        <v>5778</v>
      </c>
    </row>
    <row r="57" spans="1:13" ht="11.25" x14ac:dyDescent="0.2">
      <c r="A57" s="119">
        <v>44</v>
      </c>
      <c r="B57" s="113" t="s">
        <v>5609</v>
      </c>
      <c r="C57" s="117" t="s">
        <v>5553</v>
      </c>
      <c r="D57" s="113" t="s">
        <v>5567</v>
      </c>
      <c r="E57" s="114" t="s">
        <v>5776</v>
      </c>
      <c r="F57" s="115" t="s">
        <v>5776</v>
      </c>
      <c r="G57" s="106"/>
      <c r="H57" s="106"/>
      <c r="I57" s="114" t="s">
        <v>5777</v>
      </c>
      <c r="J57" s="115" t="s">
        <v>5770</v>
      </c>
      <c r="K57" s="118">
        <v>44287</v>
      </c>
      <c r="L57" s="116">
        <v>44652</v>
      </c>
      <c r="M57" s="117" t="s">
        <v>5778</v>
      </c>
    </row>
    <row r="58" spans="1:13" ht="11.25" x14ac:dyDescent="0.2">
      <c r="A58" s="119">
        <v>45</v>
      </c>
      <c r="B58" s="113" t="s">
        <v>5610</v>
      </c>
      <c r="C58" s="117" t="s">
        <v>1</v>
      </c>
      <c r="D58" s="113" t="s">
        <v>5565</v>
      </c>
      <c r="E58" s="114" t="s">
        <v>5776</v>
      </c>
      <c r="F58" s="115" t="s">
        <v>5776</v>
      </c>
      <c r="G58" s="106"/>
      <c r="H58" s="106"/>
      <c r="I58" s="114" t="s">
        <v>5777</v>
      </c>
      <c r="J58" s="115" t="s">
        <v>5770</v>
      </c>
      <c r="K58" s="118">
        <v>44287</v>
      </c>
      <c r="L58" s="116">
        <v>44652</v>
      </c>
      <c r="M58" s="117" t="s">
        <v>5778</v>
      </c>
    </row>
    <row r="59" spans="1:13" ht="11.25" x14ac:dyDescent="0.2">
      <c r="A59" s="119">
        <v>46</v>
      </c>
      <c r="B59" s="113" t="s">
        <v>5611</v>
      </c>
      <c r="C59" s="117" t="s">
        <v>1</v>
      </c>
      <c r="D59" s="113" t="s">
        <v>5565</v>
      </c>
      <c r="E59" s="114" t="s">
        <v>5776</v>
      </c>
      <c r="F59" s="115" t="s">
        <v>5776</v>
      </c>
      <c r="G59" s="106"/>
      <c r="H59" s="106"/>
      <c r="I59" s="114" t="s">
        <v>5777</v>
      </c>
      <c r="J59" s="115" t="s">
        <v>5770</v>
      </c>
      <c r="K59" s="118">
        <v>44287</v>
      </c>
      <c r="L59" s="116">
        <v>44652</v>
      </c>
      <c r="M59" s="117" t="s">
        <v>5778</v>
      </c>
    </row>
    <row r="60" spans="1:13" ht="11.25" x14ac:dyDescent="0.2">
      <c r="A60" s="119">
        <v>47</v>
      </c>
      <c r="B60" s="113" t="s">
        <v>26</v>
      </c>
      <c r="C60" s="117" t="s">
        <v>1</v>
      </c>
      <c r="D60" s="113" t="s">
        <v>5565</v>
      </c>
      <c r="E60" s="114" t="s">
        <v>5776</v>
      </c>
      <c r="F60" s="115" t="s">
        <v>5776</v>
      </c>
      <c r="G60" s="106"/>
      <c r="H60" s="106"/>
      <c r="I60" s="114" t="s">
        <v>5777</v>
      </c>
      <c r="J60" s="115" t="s">
        <v>5770</v>
      </c>
      <c r="K60" s="118">
        <v>44287</v>
      </c>
      <c r="L60" s="116">
        <v>44652</v>
      </c>
      <c r="M60" s="117" t="s">
        <v>5778</v>
      </c>
    </row>
    <row r="61" spans="1:13" ht="11.25" x14ac:dyDescent="0.2">
      <c r="A61" s="119">
        <v>48</v>
      </c>
      <c r="B61" s="113" t="s">
        <v>5612</v>
      </c>
      <c r="C61" s="117" t="s">
        <v>1</v>
      </c>
      <c r="D61" s="113" t="s">
        <v>5565</v>
      </c>
      <c r="E61" s="114" t="s">
        <v>5776</v>
      </c>
      <c r="F61" s="115" t="s">
        <v>5776</v>
      </c>
      <c r="G61" s="106"/>
      <c r="H61" s="106"/>
      <c r="I61" s="114" t="s">
        <v>5777</v>
      </c>
      <c r="J61" s="115" t="s">
        <v>5770</v>
      </c>
      <c r="K61" s="118">
        <v>44287</v>
      </c>
      <c r="L61" s="116">
        <v>44652</v>
      </c>
      <c r="M61" s="117" t="s">
        <v>5778</v>
      </c>
    </row>
    <row r="62" spans="1:13" ht="11.25" x14ac:dyDescent="0.2">
      <c r="A62" s="119">
        <v>49</v>
      </c>
      <c r="B62" s="113" t="s">
        <v>5776</v>
      </c>
      <c r="C62" s="117" t="s">
        <v>5776</v>
      </c>
      <c r="D62" s="113"/>
      <c r="E62" s="114" t="s">
        <v>5776</v>
      </c>
      <c r="F62" s="115" t="s">
        <v>5776</v>
      </c>
      <c r="G62" s="106"/>
      <c r="H62" s="106"/>
      <c r="I62" s="114" t="s">
        <v>5777</v>
      </c>
      <c r="J62" s="115" t="s">
        <v>5779</v>
      </c>
      <c r="K62" s="118" t="s">
        <v>5776</v>
      </c>
      <c r="L62" s="116" t="s">
        <v>6053</v>
      </c>
      <c r="M62" s="117" t="s">
        <v>6054</v>
      </c>
    </row>
  </sheetData>
  <sheetProtection sheet="1" objects="1" scenarios="1" insertRows="0" deleteRows="0" autoFilter="0" pivotTables="0"/>
  <pageMargins left="0.23622047244094491" right="0.23622047244094491" top="0.43307086614173229" bottom="0.39370078740157483" header="0.19685039370078741" footer="0.19685039370078741"/>
  <pageSetup paperSize="9" scale="66" orientation="landscape" r:id="rId2"/>
  <headerFooter>
    <oddHeader>&amp;CRELATORIO DE COLABORADORES</oddHeader>
    <oddFooter>Página &amp;P de &amp;N</oddFooter>
  </headerFooter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E66AF-6612-4D22-A0A2-8E38301AA104}">
  <sheetPr codeName="Planilha28"/>
  <dimension ref="R1:Z52"/>
  <sheetViews>
    <sheetView showGridLines="0" showRowColHeaders="0" showZeros="0" zoomScaleNormal="100" workbookViewId="0">
      <pane xSplit="13" ySplit="26" topLeftCell="W51" activePane="bottomRight" state="frozen"/>
      <selection pane="topRight" activeCell="N1" sqref="N1"/>
      <selection pane="bottomLeft" activeCell="A27" sqref="A27"/>
      <selection pane="bottomRight"/>
    </sheetView>
  </sheetViews>
  <sheetFormatPr defaultRowHeight="18.75" x14ac:dyDescent="0.25"/>
  <cols>
    <col min="1" max="1" width="9.140625" customWidth="1"/>
    <col min="2" max="2" width="64.5703125" customWidth="1"/>
    <col min="3" max="8" width="9.140625" customWidth="1"/>
    <col min="9" max="9" width="14.85546875" customWidth="1"/>
    <col min="10" max="12" width="9.140625" customWidth="1"/>
    <col min="13" max="13" width="5.140625" customWidth="1"/>
    <col min="14" max="17" width="9.140625" customWidth="1"/>
    <col min="18" max="18" width="9.7109375" style="108" customWidth="1"/>
    <col min="19" max="19" width="45.5703125" style="109" customWidth="1"/>
    <col min="20" max="24" width="9.140625" customWidth="1"/>
    <col min="25" max="25" width="9.85546875" style="1" bestFit="1" customWidth="1"/>
    <col min="26" max="26" width="60" customWidth="1"/>
  </cols>
  <sheetData>
    <row r="1" spans="25:26" ht="23.25" x14ac:dyDescent="0.25">
      <c r="Y1" s="352" t="s">
        <v>5783</v>
      </c>
      <c r="Z1" s="353" t="s">
        <v>38</v>
      </c>
    </row>
    <row r="2" spans="25:26" x14ac:dyDescent="0.25">
      <c r="Y2" s="344" t="s">
        <v>5785</v>
      </c>
      <c r="Z2" s="343" t="str">
        <f>Z3</f>
        <v>Colaborador</v>
      </c>
    </row>
    <row r="3" spans="25:26" ht="23.25" hidden="1" x14ac:dyDescent="0.25">
      <c r="Y3" s="356" t="s">
        <v>5786</v>
      </c>
      <c r="Z3" s="355" t="s">
        <v>5784</v>
      </c>
    </row>
    <row r="4" spans="25:26" ht="23.25" x14ac:dyDescent="0.25">
      <c r="Y4" s="356" t="s">
        <v>6089</v>
      </c>
      <c r="Z4" s="354" t="s">
        <v>5599</v>
      </c>
    </row>
    <row r="5" spans="25:26" ht="23.25" x14ac:dyDescent="0.25">
      <c r="Y5" s="356" t="s">
        <v>6092</v>
      </c>
      <c r="Z5" s="354" t="s">
        <v>5593</v>
      </c>
    </row>
    <row r="6" spans="25:26" ht="23.25" x14ac:dyDescent="0.25">
      <c r="Y6" s="356" t="s">
        <v>6090</v>
      </c>
      <c r="Z6" s="354" t="s">
        <v>37</v>
      </c>
    </row>
    <row r="7" spans="25:26" ht="23.25" x14ac:dyDescent="0.25">
      <c r="Y7" s="356" t="s">
        <v>6093</v>
      </c>
      <c r="Z7" s="354" t="s">
        <v>5594</v>
      </c>
    </row>
    <row r="8" spans="25:26" ht="23.25" x14ac:dyDescent="0.25">
      <c r="Y8" s="356" t="s">
        <v>6091</v>
      </c>
      <c r="Z8" s="354" t="s">
        <v>5596</v>
      </c>
    </row>
    <row r="9" spans="25:26" ht="23.25" x14ac:dyDescent="0.25">
      <c r="Y9" s="356" t="s">
        <v>6094</v>
      </c>
      <c r="Z9" s="354" t="s">
        <v>19</v>
      </c>
    </row>
    <row r="10" spans="25:26" ht="23.25" x14ac:dyDescent="0.25">
      <c r="Y10" s="357" t="s">
        <v>6095</v>
      </c>
      <c r="Z10" s="354" t="s">
        <v>25</v>
      </c>
    </row>
    <row r="11" spans="25:26" ht="23.25" x14ac:dyDescent="0.25">
      <c r="Y11" s="356" t="s">
        <v>6096</v>
      </c>
      <c r="Z11" s="354" t="s">
        <v>5776</v>
      </c>
    </row>
    <row r="12" spans="25:26" x14ac:dyDescent="0.25">
      <c r="Y12"/>
    </row>
    <row r="13" spans="25:26" x14ac:dyDescent="0.25">
      <c r="Y13"/>
    </row>
    <row r="14" spans="25:26" x14ac:dyDescent="0.25">
      <c r="Y14"/>
    </row>
    <row r="15" spans="25:26" x14ac:dyDescent="0.25">
      <c r="Y15"/>
    </row>
    <row r="16" spans="25:26" x14ac:dyDescent="0.25">
      <c r="Y16"/>
    </row>
    <row r="17" spans="25:25" x14ac:dyDescent="0.25">
      <c r="Y17"/>
    </row>
    <row r="18" spans="25:25" x14ac:dyDescent="0.25">
      <c r="Y18"/>
    </row>
    <row r="19" spans="25:25" x14ac:dyDescent="0.25">
      <c r="Y19"/>
    </row>
    <row r="20" spans="25:25" x14ac:dyDescent="0.25">
      <c r="Y20"/>
    </row>
    <row r="21" spans="25:25" x14ac:dyDescent="0.25">
      <c r="Y21"/>
    </row>
    <row r="22" spans="25:25" x14ac:dyDescent="0.25">
      <c r="Y22"/>
    </row>
    <row r="23" spans="25:25" x14ac:dyDescent="0.25">
      <c r="Y23"/>
    </row>
    <row r="24" spans="25:25" x14ac:dyDescent="0.25">
      <c r="Y24"/>
    </row>
    <row r="25" spans="25:25" x14ac:dyDescent="0.25">
      <c r="Y25"/>
    </row>
    <row r="26" spans="25:25" x14ac:dyDescent="0.25">
      <c r="Y26"/>
    </row>
    <row r="27" spans="25:25" x14ac:dyDescent="0.25">
      <c r="Y27"/>
    </row>
    <row r="28" spans="25:25" x14ac:dyDescent="0.25">
      <c r="Y28"/>
    </row>
    <row r="29" spans="25:25" x14ac:dyDescent="0.25">
      <c r="Y29"/>
    </row>
    <row r="30" spans="25:25" x14ac:dyDescent="0.25">
      <c r="Y30"/>
    </row>
    <row r="31" spans="25:25" x14ac:dyDescent="0.25">
      <c r="Y31"/>
    </row>
    <row r="32" spans="25:25" x14ac:dyDescent="0.25">
      <c r="Y32"/>
    </row>
    <row r="33" spans="25:25" x14ac:dyDescent="0.25">
      <c r="Y33"/>
    </row>
    <row r="34" spans="25:25" x14ac:dyDescent="0.25">
      <c r="Y34"/>
    </row>
    <row r="35" spans="25:25" x14ac:dyDescent="0.25">
      <c r="Y35"/>
    </row>
    <row r="36" spans="25:25" x14ac:dyDescent="0.25">
      <c r="Y36"/>
    </row>
    <row r="37" spans="25:25" x14ac:dyDescent="0.25">
      <c r="Y37"/>
    </row>
    <row r="38" spans="25:25" x14ac:dyDescent="0.25">
      <c r="Y38"/>
    </row>
    <row r="39" spans="25:25" x14ac:dyDescent="0.25">
      <c r="Y39"/>
    </row>
    <row r="40" spans="25:25" x14ac:dyDescent="0.25">
      <c r="Y40"/>
    </row>
    <row r="41" spans="25:25" x14ac:dyDescent="0.25">
      <c r="Y41"/>
    </row>
    <row r="42" spans="25:25" x14ac:dyDescent="0.25">
      <c r="Y42"/>
    </row>
    <row r="43" spans="25:25" x14ac:dyDescent="0.25">
      <c r="Y43"/>
    </row>
    <row r="44" spans="25:25" x14ac:dyDescent="0.25">
      <c r="Y44"/>
    </row>
    <row r="45" spans="25:25" x14ac:dyDescent="0.25">
      <c r="Y45"/>
    </row>
    <row r="46" spans="25:25" x14ac:dyDescent="0.25">
      <c r="Y46"/>
    </row>
    <row r="47" spans="25:25" x14ac:dyDescent="0.25">
      <c r="Y47"/>
    </row>
    <row r="48" spans="25:25" x14ac:dyDescent="0.25">
      <c r="Y48"/>
    </row>
    <row r="49" spans="25:25" x14ac:dyDescent="0.25">
      <c r="Y49"/>
    </row>
    <row r="50" spans="25:25" x14ac:dyDescent="0.25">
      <c r="Y50"/>
    </row>
    <row r="51" spans="25:25" x14ac:dyDescent="0.25">
      <c r="Y51"/>
    </row>
    <row r="52" spans="25:25" x14ac:dyDescent="0.25">
      <c r="Y52"/>
    </row>
  </sheetData>
  <sheetProtection sheet="1" objects="1" scenarios="1" insertRows="0" deleteRows="0" autoFilter="0" pivotTables="0"/>
  <pageMargins left="0.25" right="0.18" top="0.54" bottom="0.18" header="0.21" footer="0.19"/>
  <pageSetup paperSize="9" orientation="landscape" r:id="rId2"/>
  <colBreaks count="1" manualBreakCount="1">
    <brk id="13" max="1048575" man="1"/>
  </colBreaks>
  <drawing r:id="rId3"/>
  <legacyDrawing r:id="rId4"/>
  <extLs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8C179A-4211-47C4-B239-5146B77777D9}">
  <sheetPr codeName="Planilha10"/>
  <dimension ref="A14:W26"/>
  <sheetViews>
    <sheetView showGridLines="0" showRowColHeaders="0" showZeros="0" zoomScaleNormal="100" workbookViewId="0">
      <pane ySplit="14" topLeftCell="A15" activePane="bottomLeft" state="frozen"/>
      <selection pane="bottomLeft"/>
    </sheetView>
  </sheetViews>
  <sheetFormatPr defaultColWidth="0" defaultRowHeight="15" x14ac:dyDescent="0.25"/>
  <cols>
    <col min="1" max="1" width="9.140625" customWidth="1"/>
    <col min="2" max="2" width="13" bestFit="1" customWidth="1"/>
    <col min="3" max="3" width="9.5703125" bestFit="1" customWidth="1"/>
    <col min="4" max="4" width="23.85546875" bestFit="1" customWidth="1"/>
    <col min="5" max="5" width="73.5703125" customWidth="1"/>
    <col min="6" max="6" width="34.7109375" bestFit="1" customWidth="1"/>
    <col min="7" max="7" width="9.140625" customWidth="1"/>
    <col min="8" max="8" width="5.28515625" customWidth="1"/>
    <col min="9" max="10" width="9.140625" customWidth="1"/>
    <col min="11" max="21" width="9.140625" hidden="1" customWidth="1"/>
    <col min="22" max="22" width="3.85546875" hidden="1" customWidth="1"/>
    <col min="23" max="23" width="0" hidden="1" customWidth="1"/>
    <col min="24" max="16384" width="9.140625" hidden="1"/>
  </cols>
  <sheetData>
    <row r="14" spans="2:6" x14ac:dyDescent="0.25">
      <c r="B14" s="345" t="s">
        <v>5519</v>
      </c>
      <c r="C14" s="345" t="s">
        <v>5520</v>
      </c>
      <c r="D14" s="345" t="s">
        <v>34</v>
      </c>
      <c r="E14" s="345" t="s">
        <v>5521</v>
      </c>
      <c r="F14" s="345" t="s">
        <v>5573</v>
      </c>
    </row>
    <row r="15" spans="2:6" x14ac:dyDescent="0.25">
      <c r="B15" s="346">
        <v>1</v>
      </c>
      <c r="C15" s="347" t="s">
        <v>5572</v>
      </c>
      <c r="D15" s="373" t="s">
        <v>5553</v>
      </c>
      <c r="E15" s="348" t="s">
        <v>6097</v>
      </c>
      <c r="F15" s="112" t="s">
        <v>5747</v>
      </c>
    </row>
    <row r="16" spans="2:6" ht="30" x14ac:dyDescent="0.25">
      <c r="B16" s="346">
        <v>2</v>
      </c>
      <c r="C16" s="347" t="s">
        <v>5571</v>
      </c>
      <c r="D16" s="373" t="s">
        <v>5552</v>
      </c>
      <c r="E16" s="348" t="s">
        <v>5562</v>
      </c>
      <c r="F16" s="112" t="s">
        <v>5747</v>
      </c>
    </row>
    <row r="17" spans="2:6" ht="30" x14ac:dyDescent="0.25">
      <c r="B17" s="346">
        <v>3</v>
      </c>
      <c r="C17" s="347" t="s">
        <v>5568</v>
      </c>
      <c r="D17" s="373" t="s">
        <v>5549</v>
      </c>
      <c r="E17" s="348" t="s">
        <v>5556</v>
      </c>
      <c r="F17" s="112" t="s">
        <v>5747</v>
      </c>
    </row>
    <row r="18" spans="2:6" ht="30" x14ac:dyDescent="0.25">
      <c r="B18" s="346">
        <v>4</v>
      </c>
      <c r="C18" s="347" t="s">
        <v>5571</v>
      </c>
      <c r="D18" s="373" t="s">
        <v>5551</v>
      </c>
      <c r="E18" s="348" t="s">
        <v>5561</v>
      </c>
      <c r="F18" s="112" t="s">
        <v>5747</v>
      </c>
    </row>
    <row r="19" spans="2:6" ht="30" x14ac:dyDescent="0.25">
      <c r="B19" s="346">
        <v>5</v>
      </c>
      <c r="C19" s="347" t="s">
        <v>5568</v>
      </c>
      <c r="D19" s="373" t="s">
        <v>1</v>
      </c>
      <c r="E19" s="348" t="s">
        <v>5557</v>
      </c>
      <c r="F19" s="112" t="s">
        <v>5747</v>
      </c>
    </row>
    <row r="20" spans="2:6" x14ac:dyDescent="0.25">
      <c r="B20" s="346">
        <v>6</v>
      </c>
      <c r="C20" s="347" t="s">
        <v>5568</v>
      </c>
      <c r="D20" s="373" t="s">
        <v>5753</v>
      </c>
      <c r="E20" s="348" t="s">
        <v>5560</v>
      </c>
      <c r="F20" s="112" t="s">
        <v>5747</v>
      </c>
    </row>
    <row r="21" spans="2:6" ht="30" x14ac:dyDescent="0.25">
      <c r="B21" s="346">
        <v>7</v>
      </c>
      <c r="C21" s="347" t="s">
        <v>5569</v>
      </c>
      <c r="D21" s="373" t="s">
        <v>5550</v>
      </c>
      <c r="E21" s="348" t="s">
        <v>5558</v>
      </c>
      <c r="F21" s="112" t="s">
        <v>5747</v>
      </c>
    </row>
    <row r="22" spans="2:6" ht="30" x14ac:dyDescent="0.25">
      <c r="B22" s="346">
        <v>8</v>
      </c>
      <c r="C22" s="347" t="s">
        <v>5570</v>
      </c>
      <c r="D22" s="373" t="s">
        <v>5752</v>
      </c>
      <c r="E22" s="348" t="s">
        <v>5559</v>
      </c>
      <c r="F22" s="112" t="s">
        <v>5747</v>
      </c>
    </row>
    <row r="23" spans="2:6" ht="45" x14ac:dyDescent="0.25">
      <c r="B23" s="346">
        <v>9</v>
      </c>
      <c r="C23" s="347" t="s">
        <v>5568</v>
      </c>
      <c r="D23" s="373" t="s">
        <v>10</v>
      </c>
      <c r="E23" s="348" t="s">
        <v>5554</v>
      </c>
      <c r="F23" s="112" t="s">
        <v>5747</v>
      </c>
    </row>
    <row r="24" spans="2:6" x14ac:dyDescent="0.25">
      <c r="B24" s="346">
        <v>10</v>
      </c>
      <c r="C24" s="347" t="s">
        <v>5568</v>
      </c>
      <c r="D24" s="373" t="s">
        <v>5548</v>
      </c>
      <c r="E24" s="348" t="s">
        <v>5555</v>
      </c>
      <c r="F24" s="112" t="s">
        <v>5747</v>
      </c>
    </row>
    <row r="25" spans="2:6" x14ac:dyDescent="0.25">
      <c r="B25" s="346">
        <v>11</v>
      </c>
      <c r="C25" s="347" t="s">
        <v>5568</v>
      </c>
      <c r="D25" s="373" t="s">
        <v>5754</v>
      </c>
      <c r="E25" s="348" t="s">
        <v>6097</v>
      </c>
      <c r="F25" s="112" t="s">
        <v>5747</v>
      </c>
    </row>
    <row r="26" spans="2:6" x14ac:dyDescent="0.25">
      <c r="B26" s="346">
        <v>12</v>
      </c>
      <c r="C26" s="347" t="s">
        <v>6097</v>
      </c>
      <c r="D26" s="373" t="s">
        <v>6097</v>
      </c>
      <c r="E26" s="348" t="s">
        <v>6097</v>
      </c>
      <c r="F26" s="112" t="s">
        <v>6097</v>
      </c>
    </row>
  </sheetData>
  <sheetProtection sheet="1" objects="1" scenarios="1" sort="0" autoFilter="0" pivotTables="0"/>
  <pageMargins left="0.26" right="0.27" top="0.42" bottom="0.38" header="0.24" footer="0.19"/>
  <pageSetup paperSize="9" scale="52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2DAA93-E9F6-4608-8F2B-F60431191831}">
  <sheetPr codeName="Planilha11"/>
  <dimension ref="A1:W60"/>
  <sheetViews>
    <sheetView showGridLines="0" showRowColHeaders="0" showZeros="0" zoomScaleNormal="100" workbookViewId="0">
      <pane ySplit="13" topLeftCell="A14" activePane="bottomLeft" state="frozen"/>
      <selection activeCell="I19" sqref="I19"/>
      <selection pane="bottomLeft"/>
    </sheetView>
  </sheetViews>
  <sheetFormatPr defaultColWidth="0" defaultRowHeight="14.25" customHeight="1" x14ac:dyDescent="0.2"/>
  <cols>
    <col min="1" max="1" width="11.28515625" style="105" bestFit="1" customWidth="1"/>
    <col min="2" max="2" width="17" style="105" bestFit="1" customWidth="1"/>
    <col min="3" max="3" width="13.7109375" style="105" customWidth="1"/>
    <col min="4" max="4" width="49.5703125" style="105" customWidth="1"/>
    <col min="5" max="5" width="15.5703125" style="105" customWidth="1"/>
    <col min="6" max="6" width="15.85546875" style="105" customWidth="1"/>
    <col min="7" max="7" width="33.42578125" style="105" customWidth="1"/>
    <col min="8" max="8" width="31.140625" style="105" customWidth="1"/>
    <col min="9" max="9" width="9.5703125" style="105" customWidth="1"/>
    <col min="10" max="10" width="9.140625" style="105" customWidth="1"/>
    <col min="11" max="20" width="9.140625" style="105" hidden="1" customWidth="1"/>
    <col min="21" max="21" width="3.85546875" style="105" hidden="1" customWidth="1"/>
    <col min="22" max="23" width="0" style="105" hidden="1" customWidth="1"/>
    <col min="24" max="16384" width="9.140625" style="105" hidden="1"/>
  </cols>
  <sheetData>
    <row r="1" spans="1:9" customFormat="1" ht="16.5" customHeight="1" x14ac:dyDescent="0.25"/>
    <row r="2" spans="1:9" customFormat="1" ht="16.5" customHeight="1" x14ac:dyDescent="0.25"/>
    <row r="3" spans="1:9" customFormat="1" ht="16.5" customHeight="1" x14ac:dyDescent="0.25"/>
    <row r="4" spans="1:9" customFormat="1" ht="16.5" customHeight="1" x14ac:dyDescent="0.25"/>
    <row r="5" spans="1:9" customFormat="1" ht="16.5" customHeight="1" x14ac:dyDescent="0.25"/>
    <row r="6" spans="1:9" customFormat="1" ht="15" customHeight="1" x14ac:dyDescent="0.25"/>
    <row r="7" spans="1:9" customFormat="1" ht="15" customHeight="1" x14ac:dyDescent="0.25"/>
    <row r="8" spans="1:9" customFormat="1" ht="15" customHeight="1" x14ac:dyDescent="0.25"/>
    <row r="9" spans="1:9" customFormat="1" ht="15" customHeight="1" x14ac:dyDescent="0.25"/>
    <row r="10" spans="1:9" customFormat="1" ht="15" customHeight="1" x14ac:dyDescent="0.25"/>
    <row r="11" spans="1:9" customFormat="1" ht="15" customHeight="1" x14ac:dyDescent="0.25"/>
    <row r="12" spans="1:9" ht="15" customHeight="1" x14ac:dyDescent="0.2"/>
    <row r="13" spans="1:9" s="139" customFormat="1" ht="11.25" x14ac:dyDescent="0.2">
      <c r="A13" s="358" t="s">
        <v>5157</v>
      </c>
      <c r="B13" s="358" t="s">
        <v>5764</v>
      </c>
      <c r="C13" s="358" t="s">
        <v>27</v>
      </c>
      <c r="D13" s="359" t="s">
        <v>5789</v>
      </c>
      <c r="E13" s="358" t="s">
        <v>5774</v>
      </c>
      <c r="F13" s="358" t="s">
        <v>5775</v>
      </c>
      <c r="G13" s="358" t="s">
        <v>5796</v>
      </c>
      <c r="H13" s="129" t="s">
        <v>54</v>
      </c>
      <c r="I13" s="129" t="s">
        <v>55</v>
      </c>
    </row>
    <row r="14" spans="1:9" ht="11.25" x14ac:dyDescent="0.2">
      <c r="A14" s="132">
        <v>1</v>
      </c>
      <c r="B14" s="133" t="s">
        <v>5769</v>
      </c>
      <c r="C14" s="134" t="s">
        <v>5776</v>
      </c>
      <c r="D14" s="191" t="s">
        <v>5771</v>
      </c>
      <c r="E14" s="136">
        <v>4332518722</v>
      </c>
      <c r="F14" s="137">
        <v>43998655237</v>
      </c>
      <c r="G14" s="133" t="s">
        <v>5791</v>
      </c>
      <c r="H14" s="133" t="s">
        <v>3285</v>
      </c>
      <c r="I14" s="133" t="s">
        <v>3239</v>
      </c>
    </row>
    <row r="15" spans="1:9" ht="11.25" x14ac:dyDescent="0.2">
      <c r="A15" s="132">
        <v>2</v>
      </c>
      <c r="B15" s="133" t="s">
        <v>5776</v>
      </c>
      <c r="C15" s="134">
        <v>2370912910</v>
      </c>
      <c r="D15" s="191" t="s">
        <v>5788</v>
      </c>
      <c r="E15" s="136">
        <v>4332518722</v>
      </c>
      <c r="F15" s="137">
        <v>43998655237</v>
      </c>
      <c r="G15" s="133" t="s">
        <v>5776</v>
      </c>
      <c r="H15" s="135" t="s">
        <v>3285</v>
      </c>
      <c r="I15" s="133" t="s">
        <v>3239</v>
      </c>
    </row>
    <row r="16" spans="1:9" ht="11.25" x14ac:dyDescent="0.2">
      <c r="A16" s="132">
        <v>3</v>
      </c>
      <c r="B16" s="133" t="s">
        <v>5776</v>
      </c>
      <c r="C16" s="134" t="s">
        <v>5776</v>
      </c>
      <c r="D16" s="135" t="s">
        <v>5776</v>
      </c>
      <c r="E16" s="136" t="s">
        <v>5776</v>
      </c>
      <c r="F16" s="137" t="s">
        <v>5776</v>
      </c>
      <c r="G16" s="133" t="s">
        <v>5776</v>
      </c>
      <c r="H16" s="135" t="s">
        <v>5776</v>
      </c>
      <c r="I16" s="135" t="s">
        <v>5776</v>
      </c>
    </row>
    <row r="17" s="105" customFormat="1" ht="14.25" customHeight="1" x14ac:dyDescent="0.2"/>
    <row r="18" s="105" customFormat="1" ht="14.25" customHeight="1" x14ac:dyDescent="0.2"/>
    <row r="19" s="105" customFormat="1" ht="14.25" customHeight="1" x14ac:dyDescent="0.2"/>
    <row r="20" s="105" customFormat="1" ht="14.25" customHeight="1" x14ac:dyDescent="0.2"/>
    <row r="21" s="105" customFormat="1" ht="14.25" customHeight="1" x14ac:dyDescent="0.2"/>
    <row r="22" s="105" customFormat="1" ht="14.25" customHeight="1" x14ac:dyDescent="0.2"/>
    <row r="23" s="105" customFormat="1" ht="14.25" customHeight="1" x14ac:dyDescent="0.2"/>
    <row r="24" s="105" customFormat="1" ht="14.25" customHeight="1" x14ac:dyDescent="0.2"/>
    <row r="25" s="105" customFormat="1" ht="14.25" customHeight="1" x14ac:dyDescent="0.2"/>
    <row r="26" s="105" customFormat="1" ht="14.25" customHeight="1" x14ac:dyDescent="0.2"/>
    <row r="27" s="105" customFormat="1" ht="14.25" customHeight="1" x14ac:dyDescent="0.2"/>
    <row r="28" s="105" customFormat="1" ht="14.25" customHeight="1" x14ac:dyDescent="0.2"/>
    <row r="29" s="105" customFormat="1" ht="14.25" customHeight="1" x14ac:dyDescent="0.2"/>
    <row r="30" s="105" customFormat="1" ht="14.25" customHeight="1" x14ac:dyDescent="0.2"/>
    <row r="31" s="105" customFormat="1" ht="14.25" customHeight="1" x14ac:dyDescent="0.2"/>
    <row r="32" s="105" customFormat="1" ht="14.25" customHeight="1" x14ac:dyDescent="0.2"/>
    <row r="33" s="105" customFormat="1" ht="14.25" customHeight="1" x14ac:dyDescent="0.2"/>
    <row r="34" s="105" customFormat="1" ht="14.25" customHeight="1" x14ac:dyDescent="0.2"/>
    <row r="35" s="105" customFormat="1" ht="14.25" customHeight="1" x14ac:dyDescent="0.2"/>
    <row r="36" s="105" customFormat="1" ht="14.25" customHeight="1" x14ac:dyDescent="0.2"/>
    <row r="37" s="105" customFormat="1" ht="14.25" customHeight="1" x14ac:dyDescent="0.2"/>
    <row r="38" s="105" customFormat="1" ht="14.25" customHeight="1" x14ac:dyDescent="0.2"/>
    <row r="39" s="105" customFormat="1" ht="14.25" customHeight="1" x14ac:dyDescent="0.2"/>
    <row r="40" s="105" customFormat="1" ht="14.25" customHeight="1" x14ac:dyDescent="0.2"/>
    <row r="41" s="105" customFormat="1" ht="14.25" customHeight="1" x14ac:dyDescent="0.2"/>
    <row r="42" s="105" customFormat="1" ht="14.25" customHeight="1" x14ac:dyDescent="0.2"/>
    <row r="43" s="105" customFormat="1" ht="14.25" customHeight="1" x14ac:dyDescent="0.2"/>
    <row r="44" s="105" customFormat="1" ht="14.25" customHeight="1" x14ac:dyDescent="0.2"/>
    <row r="45" s="105" customFormat="1" ht="14.25" customHeight="1" x14ac:dyDescent="0.2"/>
    <row r="46" s="105" customFormat="1" ht="14.25" customHeight="1" x14ac:dyDescent="0.2"/>
    <row r="47" s="105" customFormat="1" ht="14.25" customHeight="1" x14ac:dyDescent="0.2"/>
    <row r="48" s="105" customFormat="1" ht="14.25" customHeight="1" x14ac:dyDescent="0.2"/>
    <row r="49" s="105" customFormat="1" ht="14.25" customHeight="1" x14ac:dyDescent="0.2"/>
    <row r="50" s="105" customFormat="1" ht="14.25" customHeight="1" x14ac:dyDescent="0.2"/>
    <row r="51" s="105" customFormat="1" ht="14.25" customHeight="1" x14ac:dyDescent="0.2"/>
    <row r="52" s="105" customFormat="1" ht="14.25" customHeight="1" x14ac:dyDescent="0.2"/>
    <row r="53" s="105" customFormat="1" ht="14.25" customHeight="1" x14ac:dyDescent="0.2"/>
    <row r="54" s="105" customFormat="1" ht="14.25" customHeight="1" x14ac:dyDescent="0.2"/>
    <row r="55" s="105" customFormat="1" ht="14.25" customHeight="1" x14ac:dyDescent="0.2"/>
    <row r="56" s="105" customFormat="1" ht="14.25" customHeight="1" x14ac:dyDescent="0.2"/>
    <row r="57" s="105" customFormat="1" ht="14.25" customHeight="1" x14ac:dyDescent="0.2"/>
    <row r="58" s="105" customFormat="1" ht="14.25" customHeight="1" x14ac:dyDescent="0.2"/>
    <row r="59" s="105" customFormat="1" ht="14.25" customHeight="1" x14ac:dyDescent="0.2"/>
    <row r="60" s="105" customFormat="1" ht="14.25" customHeight="1" x14ac:dyDescent="0.2"/>
  </sheetData>
  <sheetProtection sheet="1" objects="1" scenarios="1" sort="0" autoFilter="0" pivotTables="0"/>
  <pageMargins left="0.34" right="0.27" top="0.4" bottom="0.42" header="0.31496062000000002" footer="0.31496062000000002"/>
  <pageSetup paperSize="9" scale="71" orientation="landscape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DD112-3201-4F52-8CB5-D9A2044790A5}">
  <sheetPr codeName="Planilha12"/>
  <dimension ref="A1:V16"/>
  <sheetViews>
    <sheetView showGridLines="0" showRowColHeaders="0" showZeros="0" zoomScaleNormal="100" workbookViewId="0">
      <pane ySplit="5" topLeftCell="A6" activePane="bottomLeft" state="frozen"/>
      <selection activeCell="A13" sqref="A13:XFD13"/>
      <selection pane="bottomLeft"/>
    </sheetView>
  </sheetViews>
  <sheetFormatPr defaultColWidth="0" defaultRowHeight="14.25" customHeight="1" x14ac:dyDescent="0.2"/>
  <cols>
    <col min="1" max="1" width="10.42578125" style="106" bestFit="1" customWidth="1"/>
    <col min="2" max="2" width="17" style="106" bestFit="1" customWidth="1"/>
    <col min="3" max="3" width="13.7109375" style="130" customWidth="1"/>
    <col min="4" max="4" width="49.5703125" style="105" customWidth="1"/>
    <col min="5" max="5" width="15.5703125" style="105" customWidth="1"/>
    <col min="6" max="6" width="15.85546875" style="105" customWidth="1"/>
    <col min="7" max="7" width="33.42578125" style="105" customWidth="1"/>
    <col min="8" max="8" width="31.140625" style="105" customWidth="1"/>
    <col min="9" max="9" width="9.5703125" style="105" customWidth="1"/>
    <col min="10" max="10" width="9.140625" style="105" customWidth="1"/>
    <col min="11" max="18" width="9.140625" style="105" hidden="1" customWidth="1"/>
    <col min="19" max="19" width="3.85546875" style="105" hidden="1" customWidth="1"/>
    <col min="20" max="22" width="0" style="105" hidden="1" customWidth="1"/>
    <col min="23" max="16384" width="9.140625" style="105" hidden="1"/>
  </cols>
  <sheetData>
    <row r="1" spans="1:9" customFormat="1" ht="16.5" customHeight="1" x14ac:dyDescent="0.25">
      <c r="A1" s="1"/>
      <c r="B1" s="1"/>
      <c r="C1" s="36"/>
    </row>
    <row r="2" spans="1:9" customFormat="1" ht="16.5" customHeight="1" x14ac:dyDescent="0.25">
      <c r="A2" s="1"/>
      <c r="B2" s="1"/>
      <c r="C2" s="36"/>
    </row>
    <row r="3" spans="1:9" customFormat="1" ht="16.5" customHeight="1" x14ac:dyDescent="0.25">
      <c r="A3" s="1"/>
      <c r="B3" s="1"/>
      <c r="C3" s="36"/>
    </row>
    <row r="4" spans="1:9" customFormat="1" ht="16.5" customHeight="1" x14ac:dyDescent="0.25">
      <c r="A4" s="1"/>
      <c r="B4" s="1"/>
      <c r="C4" s="36"/>
    </row>
    <row r="5" spans="1:9" customFormat="1" ht="16.5" customHeight="1" x14ac:dyDescent="0.25">
      <c r="A5" s="1"/>
      <c r="B5" s="1"/>
      <c r="C5" s="36"/>
    </row>
    <row r="6" spans="1:9" customFormat="1" ht="15" customHeight="1" x14ac:dyDescent="0.25">
      <c r="A6" s="1"/>
      <c r="B6" s="1"/>
      <c r="C6" s="36"/>
    </row>
    <row r="7" spans="1:9" customFormat="1" ht="15" customHeight="1" x14ac:dyDescent="0.25">
      <c r="A7" s="1"/>
      <c r="B7" s="1"/>
      <c r="C7" s="36"/>
    </row>
    <row r="8" spans="1:9" customFormat="1" ht="15" customHeight="1" x14ac:dyDescent="0.25">
      <c r="A8" s="1"/>
      <c r="B8" s="1"/>
      <c r="C8" s="36"/>
    </row>
    <row r="9" spans="1:9" customFormat="1" ht="15" customHeight="1" x14ac:dyDescent="0.25">
      <c r="A9" s="1"/>
      <c r="B9" s="1"/>
      <c r="C9" s="36"/>
    </row>
    <row r="10" spans="1:9" customFormat="1" ht="15" customHeight="1" x14ac:dyDescent="0.25">
      <c r="A10" s="1"/>
      <c r="B10" s="1"/>
      <c r="C10" s="36"/>
    </row>
    <row r="11" spans="1:9" customFormat="1" ht="15" customHeight="1" x14ac:dyDescent="0.25">
      <c r="A11" s="1"/>
      <c r="B11" s="1"/>
      <c r="C11" s="36"/>
    </row>
    <row r="12" spans="1:9" ht="15" customHeight="1" x14ac:dyDescent="0.2"/>
    <row r="13" spans="1:9" s="131" customFormat="1" ht="15" customHeight="1" x14ac:dyDescent="0.25">
      <c r="A13" s="129" t="s">
        <v>5157</v>
      </c>
      <c r="B13" s="129" t="s">
        <v>5764</v>
      </c>
      <c r="C13" s="129" t="s">
        <v>27</v>
      </c>
      <c r="D13" s="138" t="s">
        <v>5797</v>
      </c>
      <c r="E13" s="129" t="s">
        <v>5774</v>
      </c>
      <c r="F13" s="129" t="s">
        <v>5775</v>
      </c>
      <c r="G13" s="129" t="s">
        <v>5796</v>
      </c>
      <c r="H13" s="129" t="s">
        <v>54</v>
      </c>
      <c r="I13" s="129" t="s">
        <v>55</v>
      </c>
    </row>
    <row r="14" spans="1:9" ht="11.25" x14ac:dyDescent="0.2">
      <c r="A14" s="132">
        <v>1</v>
      </c>
      <c r="B14" s="133" t="s">
        <v>5769</v>
      </c>
      <c r="C14" s="134" t="s">
        <v>6097</v>
      </c>
      <c r="D14" s="135" t="s">
        <v>5771</v>
      </c>
      <c r="E14" s="136">
        <v>4332518722</v>
      </c>
      <c r="F14" s="137">
        <v>43998655237</v>
      </c>
      <c r="G14" s="135" t="s">
        <v>5547</v>
      </c>
      <c r="H14" s="135" t="s">
        <v>3285</v>
      </c>
      <c r="I14" s="133" t="s">
        <v>3239</v>
      </c>
    </row>
    <row r="15" spans="1:9" ht="11.25" x14ac:dyDescent="0.2">
      <c r="A15" s="132">
        <v>2</v>
      </c>
      <c r="B15" s="133" t="s">
        <v>6097</v>
      </c>
      <c r="C15" s="134">
        <v>2370912910</v>
      </c>
      <c r="D15" s="135" t="s">
        <v>5794</v>
      </c>
      <c r="E15" s="136">
        <v>4332518722</v>
      </c>
      <c r="F15" s="137">
        <v>43998655237</v>
      </c>
      <c r="G15" s="135" t="s">
        <v>5547</v>
      </c>
      <c r="H15" s="135" t="s">
        <v>2859</v>
      </c>
      <c r="I15" s="133" t="s">
        <v>3239</v>
      </c>
    </row>
    <row r="16" spans="1:9" ht="11.25" x14ac:dyDescent="0.2">
      <c r="A16" s="132">
        <v>3</v>
      </c>
      <c r="B16" s="133" t="s">
        <v>6051</v>
      </c>
      <c r="C16" s="254" t="s">
        <v>6051</v>
      </c>
      <c r="D16" s="135" t="s">
        <v>6097</v>
      </c>
      <c r="E16" s="136" t="s">
        <v>6051</v>
      </c>
      <c r="F16" s="137" t="s">
        <v>6051</v>
      </c>
      <c r="G16" s="135" t="s">
        <v>6051</v>
      </c>
      <c r="H16" s="135" t="s">
        <v>6097</v>
      </c>
      <c r="I16" s="133" t="s">
        <v>6097</v>
      </c>
    </row>
  </sheetData>
  <sheetProtection sort="0" autoFilter="0" pivotTables="0"/>
  <pageMargins left="0.23" right="0.18" top="0.37" bottom="0.38" header="0.31496062000000002" footer="0.31496062000000002"/>
  <pageSetup paperSize="9" scale="73" orientation="landscape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E7F9BA-5EB3-444E-AD2B-D0869DDC51AE}">
  <sheetPr codeName="Planilha13"/>
  <dimension ref="A1:BJ23"/>
  <sheetViews>
    <sheetView showGridLines="0" showRowColHeaders="0" showZeros="0" zoomScaleNormal="100" workbookViewId="0">
      <pane ySplit="5" topLeftCell="A6" activePane="bottomLeft" state="frozen"/>
      <selection pane="bottomLeft" activeCell="N7" sqref="N7:AB7"/>
    </sheetView>
  </sheetViews>
  <sheetFormatPr defaultColWidth="0" defaultRowHeight="15" customHeight="1" x14ac:dyDescent="0.25"/>
  <cols>
    <col min="1" max="18" width="3.140625" customWidth="1"/>
    <col min="19" max="19" width="4.140625" customWidth="1"/>
    <col min="20" max="35" width="3.140625" customWidth="1"/>
    <col min="36" max="36" width="3.28515625" customWidth="1"/>
    <col min="37" max="37" width="3.140625" customWidth="1"/>
    <col min="38" max="38" width="5.140625" customWidth="1"/>
    <col min="39" max="62" width="3.140625" customWidth="1"/>
    <col min="63" max="16384" width="3.140625" hidden="1"/>
  </cols>
  <sheetData>
    <row r="1" spans="1:57" ht="16.5" customHeight="1" x14ac:dyDescent="0.25"/>
    <row r="2" spans="1:57" ht="16.5" customHeight="1" x14ac:dyDescent="0.25"/>
    <row r="3" spans="1:57" ht="16.5" customHeight="1" x14ac:dyDescent="0.25"/>
    <row r="4" spans="1:57" ht="16.5" customHeight="1" x14ac:dyDescent="0.25"/>
    <row r="5" spans="1:57" ht="16.5" customHeight="1" x14ac:dyDescent="0.25"/>
    <row r="7" spans="1:57" ht="15" customHeight="1" x14ac:dyDescent="0.25">
      <c r="D7" s="382" t="s">
        <v>5518</v>
      </c>
      <c r="E7" s="382"/>
      <c r="F7" s="382"/>
      <c r="G7" s="382"/>
      <c r="H7" s="382"/>
      <c r="I7" s="382"/>
      <c r="J7" s="382"/>
      <c r="K7" s="382"/>
      <c r="L7" s="382"/>
      <c r="M7" s="382"/>
      <c r="N7" s="383"/>
      <c r="O7" s="384"/>
      <c r="P7" s="384"/>
      <c r="Q7" s="384"/>
      <c r="R7" s="384"/>
      <c r="S7" s="384"/>
      <c r="T7" s="384"/>
      <c r="U7" s="384"/>
      <c r="V7" s="384"/>
      <c r="W7" s="384"/>
      <c r="X7" s="384"/>
      <c r="Y7" s="384"/>
      <c r="Z7" s="384"/>
      <c r="AA7" s="384"/>
      <c r="AB7" s="384"/>
    </row>
    <row r="9" spans="1:57" ht="15" customHeight="1" x14ac:dyDescent="0.25">
      <c r="A9" s="2"/>
      <c r="B9" s="2"/>
      <c r="C9" s="3"/>
      <c r="D9" s="385" t="s">
        <v>6055</v>
      </c>
      <c r="E9" s="385"/>
      <c r="F9" s="385"/>
      <c r="G9" s="385"/>
      <c r="H9" s="385"/>
      <c r="I9" s="385"/>
      <c r="J9" s="385"/>
      <c r="K9" s="385"/>
      <c r="L9" s="385"/>
      <c r="M9" s="385"/>
      <c r="N9" s="385"/>
      <c r="O9" s="385"/>
      <c r="P9" s="385"/>
      <c r="Q9" s="385"/>
      <c r="R9" s="4"/>
      <c r="S9" s="2"/>
      <c r="T9" s="2"/>
      <c r="U9" s="3"/>
      <c r="V9" s="386" t="s">
        <v>5500</v>
      </c>
      <c r="W9" s="386"/>
      <c r="X9" s="386"/>
      <c r="Y9" s="386"/>
      <c r="Z9" s="386"/>
      <c r="AA9" s="386"/>
      <c r="AB9" s="386"/>
      <c r="AC9" s="386"/>
      <c r="AD9" s="386"/>
      <c r="AE9" s="386"/>
      <c r="AF9" s="386"/>
      <c r="AG9" s="386"/>
      <c r="AH9" s="386"/>
      <c r="AI9" s="386"/>
      <c r="AJ9" s="4"/>
      <c r="AK9" s="2"/>
      <c r="AL9" s="2"/>
      <c r="AM9" s="3"/>
      <c r="AN9" s="5" t="s">
        <v>5501</v>
      </c>
      <c r="AO9" s="5"/>
      <c r="AP9" s="5"/>
      <c r="AQ9" s="5"/>
      <c r="AR9" s="5"/>
      <c r="AS9" s="5"/>
      <c r="AT9" s="5"/>
      <c r="AU9" s="5"/>
      <c r="AV9" s="5" t="s">
        <v>5502</v>
      </c>
      <c r="AW9" s="5"/>
      <c r="AX9" s="5"/>
      <c r="AY9" s="5"/>
      <c r="AZ9" s="5"/>
      <c r="BA9" s="5"/>
      <c r="BB9" s="4"/>
      <c r="BC9" s="2"/>
      <c r="BD9" s="2"/>
      <c r="BE9" s="2"/>
    </row>
    <row r="10" spans="1:57" ht="15" customHeight="1" x14ac:dyDescent="0.25">
      <c r="A10" s="2"/>
      <c r="B10" s="2"/>
      <c r="C10" s="6"/>
      <c r="D10" s="387" t="s">
        <v>5503</v>
      </c>
      <c r="E10" s="387"/>
      <c r="F10" s="388" t="s">
        <v>6056</v>
      </c>
      <c r="G10" s="388"/>
      <c r="H10" s="388"/>
      <c r="I10" s="388"/>
      <c r="J10" s="388"/>
      <c r="K10" s="388"/>
      <c r="L10" s="388"/>
      <c r="M10" s="388"/>
      <c r="N10" s="388"/>
      <c r="O10" s="388"/>
      <c r="P10" s="388"/>
      <c r="Q10" s="388"/>
      <c r="R10" s="7"/>
      <c r="S10" s="2"/>
      <c r="T10" s="2"/>
      <c r="U10" s="6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7"/>
      <c r="AK10" s="2"/>
      <c r="AL10" s="2"/>
      <c r="AM10" s="6"/>
      <c r="AN10" s="389" t="str">
        <f>IF(I16&gt;0,I16,"")</f>
        <v/>
      </c>
      <c r="AO10" s="390"/>
      <c r="AP10" s="390"/>
      <c r="AQ10" s="390"/>
      <c r="AR10" s="2"/>
      <c r="AS10" s="2"/>
      <c r="AT10" s="2"/>
      <c r="AU10" s="2"/>
      <c r="AV10" s="391" t="s">
        <v>5504</v>
      </c>
      <c r="AW10" s="391"/>
      <c r="AX10" s="391"/>
      <c r="AY10" s="391"/>
      <c r="AZ10" s="391"/>
      <c r="BA10" s="391"/>
      <c r="BB10" s="7"/>
      <c r="BC10" s="2"/>
      <c r="BD10" s="2"/>
      <c r="BE10" s="2"/>
    </row>
    <row r="11" spans="1:57" ht="15" customHeight="1" x14ac:dyDescent="0.25">
      <c r="A11" s="2"/>
      <c r="B11" s="2"/>
      <c r="C11" s="6"/>
      <c r="D11" s="387" t="s">
        <v>5505</v>
      </c>
      <c r="E11" s="387"/>
      <c r="F11" s="388" t="s">
        <v>6057</v>
      </c>
      <c r="G11" s="388"/>
      <c r="H11" s="388"/>
      <c r="I11" s="388"/>
      <c r="J11" s="388"/>
      <c r="K11" s="388"/>
      <c r="L11" s="388"/>
      <c r="M11" s="388"/>
      <c r="N11" s="388"/>
      <c r="O11" s="388"/>
      <c r="P11" s="388"/>
      <c r="Q11" s="388"/>
      <c r="R11" s="7"/>
      <c r="S11" s="2"/>
      <c r="T11" s="2"/>
      <c r="U11" s="6"/>
      <c r="V11" s="392" t="s">
        <v>5506</v>
      </c>
      <c r="W11" s="392"/>
      <c r="X11" s="392"/>
      <c r="Y11" s="392"/>
      <c r="Z11" s="392"/>
      <c r="AA11" s="392"/>
      <c r="AB11" s="392"/>
      <c r="AC11" s="392"/>
      <c r="AD11" s="392"/>
      <c r="AE11" s="392"/>
      <c r="AF11" s="392"/>
      <c r="AG11" s="392"/>
      <c r="AH11" s="392"/>
      <c r="AI11" s="392"/>
      <c r="AJ11" s="7"/>
      <c r="AK11" s="2"/>
      <c r="AL11" s="2"/>
      <c r="AM11" s="6"/>
      <c r="AN11" s="390"/>
      <c r="AO11" s="390"/>
      <c r="AP11" s="390"/>
      <c r="AQ11" s="390"/>
      <c r="AR11" s="8"/>
      <c r="AS11" s="8"/>
      <c r="AT11" s="8"/>
      <c r="AU11" s="8"/>
      <c r="AV11" s="391"/>
      <c r="AW11" s="391"/>
      <c r="AX11" s="391"/>
      <c r="AY11" s="391"/>
      <c r="AZ11" s="391"/>
      <c r="BA11" s="391"/>
      <c r="BB11" s="7"/>
      <c r="BC11" s="2"/>
      <c r="BD11" s="2"/>
      <c r="BE11" s="2"/>
    </row>
    <row r="12" spans="1:57" ht="15" customHeight="1" x14ac:dyDescent="0.25">
      <c r="A12" s="2"/>
      <c r="B12" s="2"/>
      <c r="C12" s="6"/>
      <c r="D12" s="388" t="s">
        <v>6058</v>
      </c>
      <c r="E12" s="388"/>
      <c r="F12" s="388"/>
      <c r="G12" s="388"/>
      <c r="H12" s="388"/>
      <c r="I12" s="388"/>
      <c r="J12" s="388"/>
      <c r="K12" s="388"/>
      <c r="L12" s="388"/>
      <c r="M12" s="388"/>
      <c r="N12" s="388"/>
      <c r="O12" s="388"/>
      <c r="P12" s="388"/>
      <c r="Q12" s="388"/>
      <c r="R12" s="7"/>
      <c r="S12" s="2"/>
      <c r="T12" s="2"/>
      <c r="U12" s="6"/>
      <c r="V12" s="392"/>
      <c r="W12" s="392"/>
      <c r="X12" s="392"/>
      <c r="Y12" s="392"/>
      <c r="Z12" s="392"/>
      <c r="AA12" s="392"/>
      <c r="AB12" s="392"/>
      <c r="AC12" s="392"/>
      <c r="AD12" s="392"/>
      <c r="AE12" s="392"/>
      <c r="AF12" s="392"/>
      <c r="AG12" s="392"/>
      <c r="AH12" s="392"/>
      <c r="AI12" s="392"/>
      <c r="AJ12" s="7"/>
      <c r="AK12" s="2"/>
      <c r="AL12" s="2"/>
      <c r="AM12" s="6"/>
      <c r="AN12" s="393" t="s">
        <v>5507</v>
      </c>
      <c r="AO12" s="393"/>
      <c r="AP12" s="393"/>
      <c r="AQ12" s="393"/>
      <c r="AR12" s="393"/>
      <c r="AS12" s="393"/>
      <c r="AT12" s="394"/>
      <c r="AU12" s="394"/>
      <c r="AV12" s="394"/>
      <c r="AW12" s="394"/>
      <c r="AX12" s="394"/>
      <c r="AY12" s="394"/>
      <c r="AZ12" s="394"/>
      <c r="BA12" s="394"/>
      <c r="BB12" s="395"/>
      <c r="BC12" s="2"/>
      <c r="BD12" s="2"/>
      <c r="BE12" s="2"/>
    </row>
    <row r="13" spans="1:57" ht="15" customHeight="1" x14ac:dyDescent="0.25">
      <c r="A13" s="2"/>
      <c r="B13" s="2"/>
      <c r="C13" s="6"/>
      <c r="D13" s="9" t="s">
        <v>5508</v>
      </c>
      <c r="E13" s="2"/>
      <c r="F13" s="2"/>
      <c r="G13" s="2"/>
      <c r="H13" s="2"/>
      <c r="I13" s="2"/>
      <c r="J13" s="2"/>
      <c r="K13" s="388" t="s">
        <v>6059</v>
      </c>
      <c r="L13" s="388"/>
      <c r="M13" s="388"/>
      <c r="N13" s="388"/>
      <c r="O13" s="388"/>
      <c r="P13" s="388"/>
      <c r="Q13" s="388"/>
      <c r="R13" s="7"/>
      <c r="S13" s="2"/>
      <c r="T13" s="2"/>
      <c r="U13" s="6"/>
      <c r="V13" s="392"/>
      <c r="W13" s="392"/>
      <c r="X13" s="392"/>
      <c r="Y13" s="392"/>
      <c r="Z13" s="392"/>
      <c r="AA13" s="392"/>
      <c r="AB13" s="392"/>
      <c r="AC13" s="392"/>
      <c r="AD13" s="392"/>
      <c r="AE13" s="392"/>
      <c r="AF13" s="392"/>
      <c r="AG13" s="392"/>
      <c r="AH13" s="392"/>
      <c r="AI13" s="392"/>
      <c r="AJ13" s="7"/>
      <c r="AK13" s="2"/>
      <c r="AL13" s="2"/>
      <c r="AM13" s="6"/>
      <c r="AN13" s="393" t="s">
        <v>5509</v>
      </c>
      <c r="AO13" s="393"/>
      <c r="AP13" s="393"/>
      <c r="AQ13" s="394"/>
      <c r="AR13" s="394"/>
      <c r="AS13" s="394"/>
      <c r="AT13" s="394"/>
      <c r="AU13" s="394"/>
      <c r="AV13" s="8"/>
      <c r="AW13" s="8"/>
      <c r="AX13" s="8"/>
      <c r="AY13" s="8"/>
      <c r="AZ13" s="8"/>
      <c r="BA13" s="8"/>
      <c r="BB13" s="7"/>
      <c r="BC13" s="2"/>
      <c r="BD13" s="2"/>
      <c r="BE13" s="2"/>
    </row>
    <row r="14" spans="1:57" ht="15" customHeight="1" x14ac:dyDescent="0.25">
      <c r="A14" s="2"/>
      <c r="B14" s="2"/>
      <c r="C14" s="6"/>
      <c r="D14" s="9" t="s">
        <v>5510</v>
      </c>
      <c r="E14" s="2"/>
      <c r="F14" s="396" t="str">
        <f>IF(N7&lt;&gt;"",IF(N7=0,"ESCOLHA UM FUNCIONARIO",N7),"")</f>
        <v/>
      </c>
      <c r="G14" s="396"/>
      <c r="H14" s="396"/>
      <c r="I14" s="396"/>
      <c r="J14" s="396"/>
      <c r="K14" s="396"/>
      <c r="L14" s="396"/>
      <c r="M14" s="396"/>
      <c r="N14" s="396"/>
      <c r="O14" s="396"/>
      <c r="P14" s="396"/>
      <c r="Q14" s="396"/>
      <c r="R14" s="7"/>
      <c r="S14" s="2"/>
      <c r="T14" s="2"/>
      <c r="U14" s="6"/>
      <c r="V14" s="392"/>
      <c r="W14" s="392"/>
      <c r="X14" s="392"/>
      <c r="Y14" s="392"/>
      <c r="Z14" s="392"/>
      <c r="AA14" s="392"/>
      <c r="AB14" s="392"/>
      <c r="AC14" s="392"/>
      <c r="AD14" s="392"/>
      <c r="AE14" s="392"/>
      <c r="AF14" s="392"/>
      <c r="AG14" s="392"/>
      <c r="AH14" s="392"/>
      <c r="AI14" s="392"/>
      <c r="AJ14" s="7"/>
      <c r="AK14" s="2"/>
      <c r="AL14" s="2"/>
      <c r="AM14" s="6"/>
      <c r="AN14" s="397" t="s">
        <v>5511</v>
      </c>
      <c r="AO14" s="397"/>
      <c r="AP14" s="397"/>
      <c r="AQ14" s="398"/>
      <c r="AR14" s="398"/>
      <c r="AS14" s="398"/>
      <c r="AT14" s="398"/>
      <c r="AU14" s="398"/>
      <c r="AV14" s="8"/>
      <c r="AW14" s="8"/>
      <c r="AX14" s="8"/>
      <c r="AY14" s="8"/>
      <c r="AZ14" s="8"/>
      <c r="BA14" s="8"/>
      <c r="BB14" s="7"/>
      <c r="BC14" s="2"/>
      <c r="BD14" s="2"/>
      <c r="BE14" s="2"/>
    </row>
    <row r="15" spans="1:57" ht="15" customHeight="1" x14ac:dyDescent="0.25">
      <c r="A15" s="2"/>
      <c r="B15" s="2"/>
      <c r="C15" s="6"/>
      <c r="D15" s="9" t="s">
        <v>5512</v>
      </c>
      <c r="E15" s="2"/>
      <c r="F15" s="396" t="str">
        <f>IF(N7&lt;&gt;"",VLOOKUP(N7,CAD_COLABORADOR!B10:AA58,26,0),"")</f>
        <v/>
      </c>
      <c r="G15" s="396"/>
      <c r="H15" s="396"/>
      <c r="I15" s="396"/>
      <c r="J15" s="396"/>
      <c r="K15" s="396"/>
      <c r="L15" s="396"/>
      <c r="M15" s="9" t="s">
        <v>5513</v>
      </c>
      <c r="N15" s="2"/>
      <c r="O15" s="396" t="str">
        <f>IF(N7&lt;&gt;"",INDEX(CAD_FUNCAO!B:B,MATCH($F$15,CAD_FUNCAO!C:C,0)),"")</f>
        <v/>
      </c>
      <c r="P15" s="396"/>
      <c r="Q15" s="396"/>
      <c r="R15" s="7"/>
      <c r="S15" s="2"/>
      <c r="T15" s="2"/>
      <c r="U15" s="6"/>
      <c r="V15" s="392"/>
      <c r="W15" s="392"/>
      <c r="X15" s="392"/>
      <c r="Y15" s="392"/>
      <c r="Z15" s="392"/>
      <c r="AA15" s="392"/>
      <c r="AB15" s="392"/>
      <c r="AC15" s="392"/>
      <c r="AD15" s="392"/>
      <c r="AE15" s="392"/>
      <c r="AF15" s="392"/>
      <c r="AG15" s="392"/>
      <c r="AH15" s="392"/>
      <c r="AI15" s="392"/>
      <c r="AJ15" s="7"/>
      <c r="AK15" s="2"/>
      <c r="AL15" s="2"/>
      <c r="AM15" s="10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2"/>
      <c r="BC15" s="2"/>
      <c r="BD15" s="2"/>
      <c r="BE15" s="2"/>
    </row>
    <row r="16" spans="1:57" ht="15" customHeight="1" x14ac:dyDescent="0.25">
      <c r="A16" s="2"/>
      <c r="B16" s="2"/>
      <c r="C16" s="6"/>
      <c r="D16" s="9" t="s">
        <v>5514</v>
      </c>
      <c r="E16" s="2"/>
      <c r="F16" s="2"/>
      <c r="G16" s="2"/>
      <c r="H16" s="2"/>
      <c r="I16" s="399" t="str">
        <f>IF(N7&lt;&gt;"",VLOOKUP(F14,CAD_COLABORADOR!B10:AN58,39,0),"")</f>
        <v/>
      </c>
      <c r="J16" s="399"/>
      <c r="K16" s="399"/>
      <c r="L16" s="399"/>
      <c r="M16" s="399"/>
      <c r="N16" s="399"/>
      <c r="O16" s="399"/>
      <c r="P16" s="399"/>
      <c r="Q16" s="399"/>
      <c r="R16" s="7"/>
      <c r="S16" s="2"/>
      <c r="T16" s="2"/>
      <c r="U16" s="6"/>
      <c r="V16" s="392"/>
      <c r="W16" s="392"/>
      <c r="X16" s="392"/>
      <c r="Y16" s="392"/>
      <c r="Z16" s="392"/>
      <c r="AA16" s="392"/>
      <c r="AB16" s="392"/>
      <c r="AC16" s="392"/>
      <c r="AD16" s="392"/>
      <c r="AE16" s="392"/>
      <c r="AF16" s="392"/>
      <c r="AG16" s="392"/>
      <c r="AH16" s="392"/>
      <c r="AI16" s="392"/>
      <c r="AJ16" s="7"/>
      <c r="AK16" s="2"/>
      <c r="AL16" s="2"/>
      <c r="AM16" s="2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2"/>
      <c r="BC16" s="2"/>
      <c r="BD16" s="2"/>
      <c r="BE16" s="2"/>
    </row>
    <row r="17" spans="1:57" ht="15" customHeight="1" x14ac:dyDescent="0.25">
      <c r="A17" s="2"/>
      <c r="B17" s="2"/>
      <c r="C17" s="6"/>
      <c r="D17" s="9" t="s">
        <v>5515</v>
      </c>
      <c r="E17" s="2"/>
      <c r="F17" s="2"/>
      <c r="G17" s="2"/>
      <c r="H17" s="400" t="str">
        <f>IF(N7&lt;&gt;"",INDEX(CAD_COLABORADOR!A10:A58,MATCH($F$14,CAD_COLABORADOR!B10:B58,0)),"")</f>
        <v/>
      </c>
      <c r="I17" s="400"/>
      <c r="J17" s="400"/>
      <c r="K17" s="9" t="s">
        <v>5516</v>
      </c>
      <c r="L17" s="2"/>
      <c r="M17" s="2"/>
      <c r="N17" s="2"/>
      <c r="O17" s="401"/>
      <c r="P17" s="401"/>
      <c r="Q17" s="401"/>
      <c r="R17" s="7"/>
      <c r="S17" s="2"/>
      <c r="T17" s="2"/>
      <c r="U17" s="6"/>
      <c r="V17" s="392"/>
      <c r="W17" s="392"/>
      <c r="X17" s="392"/>
      <c r="Y17" s="392"/>
      <c r="Z17" s="392"/>
      <c r="AA17" s="392"/>
      <c r="AB17" s="392"/>
      <c r="AC17" s="392"/>
      <c r="AD17" s="392"/>
      <c r="AE17" s="392"/>
      <c r="AF17" s="392"/>
      <c r="AG17" s="392"/>
      <c r="AH17" s="392"/>
      <c r="AI17" s="392"/>
      <c r="AJ17" s="7"/>
      <c r="AK17" s="2"/>
      <c r="AL17" s="2"/>
      <c r="AM17" s="2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2"/>
      <c r="BC17" s="2"/>
      <c r="BD17" s="2"/>
      <c r="BE17" s="2"/>
    </row>
    <row r="18" spans="1:57" ht="15" customHeight="1" x14ac:dyDescent="0.25">
      <c r="A18" s="2"/>
      <c r="B18" s="2"/>
      <c r="C18" s="6"/>
      <c r="D18" s="9" t="s">
        <v>5517</v>
      </c>
      <c r="E18" s="2"/>
      <c r="F18" s="2"/>
      <c r="G18" s="2"/>
      <c r="H18" s="402" t="str">
        <f>IF(N7&lt;&gt;"",VLOOKUP(F14,CAD_COLABORADOR!B10:AC58,28,0),"")</f>
        <v/>
      </c>
      <c r="I18" s="402"/>
      <c r="J18" s="402"/>
      <c r="K18" s="402"/>
      <c r="L18" s="402"/>
      <c r="M18" s="402"/>
      <c r="N18" s="402"/>
      <c r="O18" s="402"/>
      <c r="P18" s="402"/>
      <c r="Q18" s="402"/>
      <c r="R18" s="7"/>
      <c r="S18" s="2"/>
      <c r="T18" s="2"/>
      <c r="U18" s="6"/>
      <c r="V18" s="8"/>
      <c r="W18" s="8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8"/>
      <c r="AJ18" s="7"/>
      <c r="AK18" s="2"/>
      <c r="AL18" s="2"/>
      <c r="AM18" s="2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2"/>
      <c r="BC18" s="2"/>
      <c r="BD18" s="2"/>
      <c r="BE18" s="2"/>
    </row>
    <row r="19" spans="1:57" ht="15" customHeight="1" x14ac:dyDescent="0.25">
      <c r="A19" s="2"/>
      <c r="B19" s="2"/>
      <c r="C19" s="6"/>
      <c r="D19" s="403" t="str">
        <f>IF(N7&lt;&gt;"",Extenso_Valor(H18),"")</f>
        <v/>
      </c>
      <c r="E19" s="403"/>
      <c r="F19" s="403"/>
      <c r="G19" s="403"/>
      <c r="H19" s="403"/>
      <c r="I19" s="403"/>
      <c r="J19" s="403"/>
      <c r="K19" s="403"/>
      <c r="L19" s="403"/>
      <c r="M19" s="403"/>
      <c r="N19" s="403"/>
      <c r="O19" s="403"/>
      <c r="P19" s="403"/>
      <c r="Q19" s="403"/>
      <c r="R19" s="7"/>
      <c r="S19" s="2"/>
      <c r="T19" s="2"/>
      <c r="U19" s="10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2"/>
      <c r="AK19" s="2"/>
      <c r="AL19" s="2"/>
      <c r="AM19" s="2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2"/>
      <c r="BC19" s="2"/>
      <c r="BD19" s="2"/>
      <c r="BE19" s="2"/>
    </row>
    <row r="20" spans="1:57" ht="15" customHeight="1" x14ac:dyDescent="0.25">
      <c r="A20" s="2"/>
      <c r="B20" s="2"/>
      <c r="C20" s="6"/>
      <c r="D20" s="403"/>
      <c r="E20" s="403"/>
      <c r="F20" s="403"/>
      <c r="G20" s="403"/>
      <c r="H20" s="403"/>
      <c r="I20" s="403"/>
      <c r="J20" s="403"/>
      <c r="K20" s="403"/>
      <c r="L20" s="403"/>
      <c r="M20" s="403"/>
      <c r="N20" s="403"/>
      <c r="O20" s="403"/>
      <c r="P20" s="403"/>
      <c r="Q20" s="403"/>
      <c r="R20" s="7"/>
      <c r="S20" s="2"/>
      <c r="T20" s="2"/>
      <c r="U20" s="2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2"/>
      <c r="AK20" s="2"/>
      <c r="AL20" s="2"/>
      <c r="AM20" s="2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2"/>
      <c r="BC20" s="2"/>
      <c r="BD20" s="2"/>
      <c r="BE20" s="2"/>
    </row>
    <row r="21" spans="1:57" ht="15" customHeight="1" x14ac:dyDescent="0.25">
      <c r="A21" s="2"/>
      <c r="B21" s="2"/>
      <c r="C21" s="6"/>
      <c r="D21" s="2"/>
      <c r="E21" s="2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2"/>
      <c r="Q21" s="2"/>
      <c r="R21" s="7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</row>
    <row r="22" spans="1:57" ht="15" customHeight="1" x14ac:dyDescent="0.25">
      <c r="A22" s="2"/>
      <c r="B22" s="2"/>
      <c r="C22" s="6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7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</row>
    <row r="23" spans="1:57" ht="15" customHeight="1" x14ac:dyDescent="0.25">
      <c r="A23" s="2"/>
      <c r="B23" s="2"/>
      <c r="C23" s="10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2"/>
      <c r="S23" s="2"/>
      <c r="T23" s="2"/>
      <c r="U23" s="2"/>
      <c r="V23" s="2"/>
      <c r="W23" s="2"/>
      <c r="AJ23" s="2"/>
      <c r="AK23" s="2"/>
      <c r="AL23" s="2"/>
      <c r="AM23" s="2"/>
      <c r="AN23" s="2"/>
      <c r="AO23" s="2"/>
      <c r="BB23" s="2"/>
      <c r="BC23" s="2"/>
      <c r="BD23" s="2"/>
      <c r="BE23" s="2"/>
    </row>
  </sheetData>
  <sheetProtection sheet="1" objects="1" scenarios="1" sort="0" autoFilter="0" pivotTables="0"/>
  <mergeCells count="27">
    <mergeCell ref="I16:Q16"/>
    <mergeCell ref="H17:J17"/>
    <mergeCell ref="O17:Q17"/>
    <mergeCell ref="H18:Q18"/>
    <mergeCell ref="D19:Q20"/>
    <mergeCell ref="AN10:AQ11"/>
    <mergeCell ref="AV10:BA11"/>
    <mergeCell ref="D11:E11"/>
    <mergeCell ref="F11:Q11"/>
    <mergeCell ref="V11:AI17"/>
    <mergeCell ref="D12:Q12"/>
    <mergeCell ref="AN12:AS12"/>
    <mergeCell ref="AT12:BB12"/>
    <mergeCell ref="K13:Q13"/>
    <mergeCell ref="AN13:AP13"/>
    <mergeCell ref="AQ13:AU13"/>
    <mergeCell ref="F14:Q14"/>
    <mergeCell ref="AN14:AP14"/>
    <mergeCell ref="AQ14:AU14"/>
    <mergeCell ref="F15:L15"/>
    <mergeCell ref="O15:Q15"/>
    <mergeCell ref="D7:M7"/>
    <mergeCell ref="N7:AB7"/>
    <mergeCell ref="D9:Q9"/>
    <mergeCell ref="V9:AI9"/>
    <mergeCell ref="D10:E10"/>
    <mergeCell ref="F10:Q10"/>
  </mergeCells>
  <conditionalFormatting sqref="F14:Q14">
    <cfRule type="cellIs" dxfId="524" priority="1" operator="equal">
      <formula>"ESCOLHA UM FUNCIONARIO"</formula>
    </cfRule>
  </conditionalFormatting>
  <dataValidations count="1">
    <dataValidation type="list" allowBlank="1" showInputMessage="1" showErrorMessage="1" sqref="N7:AB7" xr:uid="{A252DAA2-5153-4821-80DE-4A1802D618B2}">
      <formula1>RELACAO_COLAB</formula1>
    </dataValidation>
  </dataValidations>
  <pageMargins left="0.511811024" right="0.511811024" top="0.56000000000000005" bottom="0.78740157499999996" header="0.31496062000000002" footer="0.31496062000000002"/>
  <pageSetup paperSize="9" scale="73" orientation="landscape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F33F5-6085-451F-9599-989ED8F89F59}">
  <sheetPr codeName="Planilha14">
    <pageSetUpPr fitToPage="1"/>
  </sheetPr>
  <dimension ref="B1:M61"/>
  <sheetViews>
    <sheetView showGridLines="0" showRowColHeaders="0" showZeros="0" zoomScaleNormal="100" workbookViewId="0">
      <pane ySplit="7" topLeftCell="A8" activePane="bottomLeft" state="frozen"/>
      <selection pane="bottomLeft" activeCell="E7" sqref="E7:H7"/>
    </sheetView>
  </sheetViews>
  <sheetFormatPr defaultColWidth="15.140625" defaultRowHeight="15" customHeight="1" x14ac:dyDescent="0.25"/>
  <cols>
    <col min="1" max="1" width="2.140625" customWidth="1"/>
    <col min="2" max="2" width="3.85546875" customWidth="1"/>
    <col min="3" max="3" width="15.7109375" customWidth="1"/>
    <col min="4" max="4" width="14" customWidth="1"/>
    <col min="5" max="5" width="13.28515625" customWidth="1"/>
    <col min="6" max="6" width="15.5703125" customWidth="1"/>
    <col min="7" max="8" width="13.28515625" customWidth="1"/>
    <col min="9" max="9" width="12.5703125" customWidth="1"/>
    <col min="10" max="13" width="12.85546875" customWidth="1"/>
    <col min="14" max="14" width="3" customWidth="1"/>
    <col min="15" max="15" width="15.140625" customWidth="1"/>
    <col min="16" max="16" width="6.42578125" customWidth="1"/>
    <col min="17" max="17" width="9.7109375" customWidth="1"/>
    <col min="18" max="18" width="15.140625" customWidth="1"/>
  </cols>
  <sheetData>
    <row r="1" spans="2:13" ht="16.5" customHeight="1" x14ac:dyDescent="0.25"/>
    <row r="2" spans="2:13" ht="16.5" customHeight="1" x14ac:dyDescent="0.25"/>
    <row r="3" spans="2:13" ht="16.5" customHeight="1" x14ac:dyDescent="0.25"/>
    <row r="4" spans="2:13" ht="16.5" customHeight="1" x14ac:dyDescent="0.25"/>
    <row r="5" spans="2:13" ht="16.5" customHeight="1" x14ac:dyDescent="0.25"/>
    <row r="7" spans="2:13" ht="15" customHeight="1" x14ac:dyDescent="0.25">
      <c r="B7" s="20" t="s">
        <v>5499</v>
      </c>
      <c r="C7" s="20"/>
      <c r="D7" s="20"/>
      <c r="E7" s="421"/>
      <c r="F7" s="422"/>
      <c r="G7" s="422"/>
      <c r="H7" s="423"/>
    </row>
    <row r="8" spans="2:13" ht="15" customHeight="1" x14ac:dyDescent="0.25">
      <c r="C8" s="424" t="s">
        <v>5530</v>
      </c>
      <c r="D8" s="424"/>
      <c r="E8" s="424"/>
      <c r="F8" s="424"/>
      <c r="G8" s="424"/>
      <c r="H8" s="424"/>
      <c r="I8" s="424"/>
      <c r="J8" s="424"/>
      <c r="K8" s="424"/>
      <c r="L8" s="424"/>
      <c r="M8" s="424"/>
    </row>
    <row r="9" spans="2:13" ht="15" customHeight="1" x14ac:dyDescent="0.25">
      <c r="B9" s="21"/>
      <c r="C9" s="424"/>
      <c r="D9" s="424"/>
      <c r="E9" s="424"/>
      <c r="F9" s="424"/>
      <c r="G9" s="424"/>
      <c r="H9" s="424"/>
      <c r="I9" s="424"/>
      <c r="J9" s="424"/>
      <c r="K9" s="424"/>
      <c r="L9" s="424"/>
      <c r="M9" s="424"/>
    </row>
    <row r="10" spans="2:13" ht="15" customHeight="1" x14ac:dyDescent="0.25">
      <c r="B10" s="21"/>
      <c r="C10" s="424"/>
      <c r="D10" s="424"/>
      <c r="E10" s="424"/>
      <c r="F10" s="424"/>
      <c r="G10" s="424"/>
      <c r="H10" s="424"/>
      <c r="I10" s="424"/>
      <c r="J10" s="424"/>
      <c r="K10" s="424"/>
      <c r="L10" s="424"/>
      <c r="M10" s="424"/>
    </row>
    <row r="11" spans="2:13" ht="15" customHeight="1" x14ac:dyDescent="0.25">
      <c r="B11" s="21"/>
      <c r="C11" s="424"/>
      <c r="D11" s="424"/>
      <c r="E11" s="424"/>
      <c r="F11" s="424"/>
      <c r="G11" s="424"/>
      <c r="H11" s="424"/>
      <c r="I11" s="424"/>
      <c r="J11" s="424"/>
      <c r="K11" s="424"/>
      <c r="L11" s="424"/>
      <c r="M11" s="424"/>
    </row>
    <row r="12" spans="2:13" ht="15" customHeight="1" x14ac:dyDescent="0.25">
      <c r="C12" s="425" t="s">
        <v>5531</v>
      </c>
      <c r="D12" s="425"/>
      <c r="E12" s="425"/>
      <c r="F12" s="425"/>
      <c r="G12" s="425"/>
      <c r="H12" s="425"/>
      <c r="I12" s="425"/>
      <c r="J12" s="425"/>
      <c r="K12" s="425"/>
      <c r="L12" s="425"/>
      <c r="M12" s="425"/>
    </row>
    <row r="13" spans="2:13" ht="15" customHeight="1" x14ac:dyDescent="0.25">
      <c r="C13" s="425"/>
      <c r="D13" s="425"/>
      <c r="E13" s="425"/>
      <c r="F13" s="425"/>
      <c r="G13" s="425"/>
      <c r="H13" s="425"/>
      <c r="I13" s="425"/>
      <c r="J13" s="425"/>
      <c r="K13" s="425"/>
      <c r="L13" s="425"/>
      <c r="M13" s="425"/>
    </row>
    <row r="14" spans="2:13" ht="15" customHeight="1" x14ac:dyDescent="0.25">
      <c r="C14" s="425"/>
      <c r="D14" s="425"/>
      <c r="E14" s="425"/>
      <c r="F14" s="425"/>
      <c r="G14" s="425"/>
      <c r="H14" s="425"/>
      <c r="I14" s="425"/>
      <c r="J14" s="425"/>
      <c r="K14" s="425"/>
      <c r="L14" s="425"/>
      <c r="M14" s="425"/>
    </row>
    <row r="15" spans="2:13" ht="15" customHeight="1" x14ac:dyDescent="0.25">
      <c r="C15" s="22"/>
      <c r="D15" s="22"/>
      <c r="E15" s="22"/>
      <c r="F15" s="22"/>
      <c r="G15" s="22"/>
      <c r="H15" s="22"/>
      <c r="I15" s="22"/>
      <c r="J15" s="22"/>
      <c r="K15" s="22"/>
      <c r="L15" s="22"/>
      <c r="M15" s="22"/>
    </row>
    <row r="16" spans="2:13" ht="15" customHeight="1" x14ac:dyDescent="0.25">
      <c r="B16" s="23"/>
      <c r="C16" s="24" t="s">
        <v>5532</v>
      </c>
      <c r="D16" s="428" t="str">
        <f>UPPER(E7)</f>
        <v/>
      </c>
      <c r="E16" s="428"/>
      <c r="F16" s="428"/>
      <c r="G16" s="428"/>
      <c r="H16" s="428"/>
      <c r="I16" s="428"/>
      <c r="J16" s="428"/>
      <c r="K16" s="428"/>
      <c r="L16" s="428"/>
      <c r="M16" s="428"/>
    </row>
    <row r="17" spans="2:13" ht="15" customHeight="1" x14ac:dyDescent="0.25">
      <c r="B17" s="23"/>
      <c r="C17" s="24" t="s">
        <v>5533</v>
      </c>
      <c r="D17" s="260" t="str">
        <f>IF(E7&lt;&gt;"",VLOOKUP(D16,TB_COLABORADOR[[Nome Colaborador]:[RG]],13,0),"")</f>
        <v/>
      </c>
      <c r="E17" s="26" t="s">
        <v>6060</v>
      </c>
      <c r="F17" s="261" t="str">
        <f>IF(E7&lt;&gt;"",VLOOKUP($D$16,TB_COLABORADOR[[Nome Colaborador]:[CPF]],12,0),"")</f>
        <v/>
      </c>
      <c r="G17" s="24"/>
      <c r="H17" s="24"/>
      <c r="I17" s="23"/>
      <c r="J17" s="24"/>
      <c r="K17" s="24"/>
      <c r="L17" s="24"/>
      <c r="M17" s="24"/>
    </row>
    <row r="18" spans="2:13" ht="15" customHeight="1" x14ac:dyDescent="0.25">
      <c r="B18" s="23"/>
      <c r="C18" s="24" t="s">
        <v>5534</v>
      </c>
      <c r="D18" s="25" t="str">
        <f>IF(E7&lt;&gt;"",VLOOKUP($D$16,TB_COLABORADOR[[Nome Colaborador]:[Função]],26,0),"")</f>
        <v/>
      </c>
      <c r="E18" s="24"/>
      <c r="F18" s="24"/>
      <c r="G18" s="24"/>
      <c r="H18" s="24"/>
      <c r="I18" s="23"/>
      <c r="J18" s="24"/>
      <c r="K18" s="24"/>
      <c r="L18" s="24"/>
      <c r="M18" s="24"/>
    </row>
    <row r="19" spans="2:13" ht="15" customHeight="1" x14ac:dyDescent="0.25">
      <c r="B19" s="23"/>
      <c r="C19" s="24" t="s">
        <v>5535</v>
      </c>
      <c r="D19" s="25" t="str">
        <f>IF(E7&lt;&gt;"",VLOOKUP($D$16,TB_COLABORADOR[[Nome Colaborador]:[Serie]],14,0),"")</f>
        <v/>
      </c>
      <c r="E19" s="26" t="s">
        <v>5536</v>
      </c>
      <c r="F19" s="25" t="str">
        <f>IF(E7&lt;&gt;"",VLOOKUP($D$16,TB_COLABORADOR[[Nome Colaborador]:[Serie]],15,0),"")</f>
        <v/>
      </c>
      <c r="G19" s="24"/>
      <c r="H19" s="24"/>
      <c r="I19" s="23"/>
      <c r="J19" s="24"/>
      <c r="K19" s="24"/>
      <c r="L19" s="24"/>
      <c r="M19" s="24"/>
    </row>
    <row r="20" spans="2:13" ht="15" customHeight="1" x14ac:dyDescent="0.25">
      <c r="B20" s="23"/>
      <c r="C20" s="24" t="s">
        <v>5537</v>
      </c>
      <c r="D20" s="25" t="str">
        <f>IF(E7&lt;&gt;"",VLOOKUP($D$18,TB_FUNCAO[[FUNÇÃO]:[SETOR]],3,0),"")</f>
        <v/>
      </c>
      <c r="E20" s="24"/>
      <c r="F20" s="24"/>
      <c r="G20" s="24"/>
      <c r="H20" s="24"/>
      <c r="I20" s="23"/>
      <c r="J20" s="24"/>
      <c r="K20" s="24"/>
      <c r="L20" s="24"/>
      <c r="M20" s="24"/>
    </row>
    <row r="21" spans="2:13" ht="15" customHeight="1" x14ac:dyDescent="0.25">
      <c r="D21" s="24"/>
      <c r="E21" s="25"/>
      <c r="F21" s="24"/>
      <c r="G21" s="24"/>
      <c r="H21" s="24"/>
      <c r="I21" s="24"/>
      <c r="J21" s="24"/>
      <c r="K21" s="24"/>
      <c r="L21" s="24"/>
      <c r="M21" s="24"/>
    </row>
    <row r="22" spans="2:13" ht="15" customHeight="1" x14ac:dyDescent="0.25">
      <c r="C22" s="426" t="s">
        <v>6061</v>
      </c>
      <c r="D22" s="426"/>
      <c r="E22" s="426"/>
      <c r="F22" s="426"/>
      <c r="G22" s="426"/>
      <c r="H22" s="426"/>
      <c r="I22" s="426"/>
      <c r="J22" s="426"/>
      <c r="K22" s="426"/>
      <c r="L22" s="426"/>
      <c r="M22" s="426"/>
    </row>
    <row r="23" spans="2:13" ht="15" customHeight="1" x14ac:dyDescent="0.25">
      <c r="C23" s="426"/>
      <c r="D23" s="426"/>
      <c r="E23" s="426"/>
      <c r="F23" s="426"/>
      <c r="G23" s="426"/>
      <c r="H23" s="426"/>
      <c r="I23" s="426"/>
      <c r="J23" s="426"/>
      <c r="K23" s="426"/>
      <c r="L23" s="426"/>
      <c r="M23" s="426"/>
    </row>
    <row r="24" spans="2:13" ht="15" customHeight="1" x14ac:dyDescent="0.25">
      <c r="C24" s="426"/>
      <c r="D24" s="426"/>
      <c r="E24" s="426"/>
      <c r="F24" s="426"/>
      <c r="G24" s="426"/>
      <c r="H24" s="426"/>
      <c r="I24" s="426"/>
      <c r="J24" s="426"/>
      <c r="K24" s="426"/>
      <c r="L24" s="426"/>
      <c r="M24" s="426"/>
    </row>
    <row r="25" spans="2:13" ht="15" customHeight="1" x14ac:dyDescent="0.25">
      <c r="C25" s="426"/>
      <c r="D25" s="426"/>
      <c r="E25" s="426"/>
      <c r="F25" s="426"/>
      <c r="G25" s="426"/>
      <c r="H25" s="426"/>
      <c r="I25" s="426"/>
      <c r="J25" s="426"/>
      <c r="K25" s="426"/>
      <c r="L25" s="426"/>
      <c r="M25" s="426"/>
    </row>
    <row r="26" spans="2:13" x14ac:dyDescent="0.25">
      <c r="C26" s="427" t="s">
        <v>6062</v>
      </c>
      <c r="D26" s="427"/>
      <c r="E26" s="427"/>
      <c r="F26" s="427"/>
      <c r="G26" s="427"/>
      <c r="H26" s="427"/>
      <c r="I26" s="427"/>
      <c r="J26" s="427"/>
      <c r="K26" s="427"/>
      <c r="L26" s="427"/>
      <c r="M26" s="427"/>
    </row>
    <row r="27" spans="2:13" x14ac:dyDescent="0.25">
      <c r="C27" s="427"/>
      <c r="D27" s="427"/>
      <c r="E27" s="427"/>
      <c r="F27" s="427"/>
      <c r="G27" s="427"/>
      <c r="H27" s="427"/>
      <c r="I27" s="427"/>
      <c r="J27" s="427"/>
      <c r="K27" s="427"/>
      <c r="L27" s="427"/>
      <c r="M27" s="427"/>
    </row>
    <row r="28" spans="2:13" ht="23.25" customHeight="1" x14ac:dyDescent="0.25">
      <c r="B28" s="2"/>
      <c r="C28" s="430" t="s">
        <v>5538</v>
      </c>
      <c r="D28" s="430"/>
      <c r="E28" s="430"/>
      <c r="F28" s="430"/>
      <c r="G28" s="430"/>
      <c r="H28" s="430"/>
      <c r="I28" s="430"/>
      <c r="J28" s="430"/>
      <c r="K28" s="430"/>
      <c r="L28" s="430"/>
      <c r="M28" s="430"/>
    </row>
    <row r="29" spans="2:13" ht="15" customHeight="1" thickBot="1" x14ac:dyDescent="0.3">
      <c r="B29" s="2"/>
      <c r="C29" s="2"/>
      <c r="D29" s="27"/>
      <c r="E29" s="27"/>
      <c r="F29" s="27"/>
      <c r="G29" s="27"/>
      <c r="H29" s="27"/>
      <c r="I29" s="27"/>
      <c r="J29" s="27"/>
      <c r="K29" s="27"/>
      <c r="L29" s="27"/>
      <c r="M29" s="27"/>
    </row>
    <row r="30" spans="2:13" ht="15" customHeight="1" thickTop="1" x14ac:dyDescent="0.25">
      <c r="C30" s="431" t="s">
        <v>5539</v>
      </c>
      <c r="D30" s="432"/>
      <c r="E30" s="432"/>
      <c r="F30" s="432"/>
      <c r="G30" s="432"/>
      <c r="H30" s="432"/>
      <c r="I30" s="432"/>
      <c r="J30" s="432"/>
      <c r="K30" s="432"/>
      <c r="L30" s="432"/>
      <c r="M30" s="433"/>
    </row>
    <row r="31" spans="2:13" ht="15" customHeight="1" thickBot="1" x14ac:dyDescent="0.3">
      <c r="C31" s="434"/>
      <c r="D31" s="435"/>
      <c r="E31" s="435"/>
      <c r="F31" s="435"/>
      <c r="G31" s="435"/>
      <c r="H31" s="435"/>
      <c r="I31" s="435"/>
      <c r="J31" s="435"/>
      <c r="K31" s="435"/>
      <c r="L31" s="435"/>
      <c r="M31" s="436"/>
    </row>
    <row r="32" spans="2:13" ht="15" customHeight="1" thickTop="1" thickBot="1" x14ac:dyDescent="0.3">
      <c r="B32" s="2"/>
      <c r="C32" s="437" t="s">
        <v>5540</v>
      </c>
      <c r="D32" s="438"/>
      <c r="E32" s="437" t="s">
        <v>5541</v>
      </c>
      <c r="F32" s="439"/>
      <c r="G32" s="439"/>
      <c r="H32" s="438"/>
      <c r="I32" s="28" t="s">
        <v>5469</v>
      </c>
      <c r="J32" s="28" t="s">
        <v>5542</v>
      </c>
      <c r="K32" s="437" t="s">
        <v>5543</v>
      </c>
      <c r="L32" s="439"/>
      <c r="M32" s="438"/>
    </row>
    <row r="33" spans="3:13" ht="25.5" customHeight="1" thickTop="1" x14ac:dyDescent="0.25">
      <c r="C33" s="440" t="str">
        <f ca="1">IF(E33&lt;&gt;"",TODAY(),"")</f>
        <v/>
      </c>
      <c r="D33" s="441"/>
      <c r="E33" s="442" t="str">
        <f>IFERROR(IF(VLOOKUP($D$18,CAD_FUNCAO!C10:Y21,9,0)="","",VLOOKUP($D$18,CAD_FUNCAO!C10:Y21,9,0)),"")</f>
        <v/>
      </c>
      <c r="F33" s="443"/>
      <c r="G33" s="443"/>
      <c r="H33" s="444"/>
      <c r="I33" s="275" t="str">
        <f>IF(E33&lt;&gt;"",VLOOKUP(E33,MANUTENCAO_VALIDAÇOES!B:D,2,0),"")</f>
        <v/>
      </c>
      <c r="J33" s="29" t="str">
        <f>IF(E33&lt;&gt;"","01","")</f>
        <v/>
      </c>
      <c r="K33" s="445"/>
      <c r="L33" s="446"/>
      <c r="M33" s="447"/>
    </row>
    <row r="34" spans="3:13" ht="25.5" customHeight="1" x14ac:dyDescent="0.25">
      <c r="C34" s="412" t="str">
        <f ca="1">IF(E34&lt;&gt;"",TODAY(),"")</f>
        <v/>
      </c>
      <c r="D34" s="413"/>
      <c r="E34" s="420" t="str">
        <f>IFERROR(IF(VLOOKUP($D$18,CAD_FUNCAO!C10:Y21,10,0)="","",VLOOKUP($D$18,CAD_FUNCAO!C10:Y21,10,0)),"")</f>
        <v/>
      </c>
      <c r="F34" s="415"/>
      <c r="G34" s="415"/>
      <c r="H34" s="416"/>
      <c r="I34" s="276" t="str">
        <f>IF(E34&lt;&gt;"",VLOOKUP(E34,MANUTENCAO_VALIDAÇOES!B:D,2,0),"")</f>
        <v/>
      </c>
      <c r="J34" s="30" t="str">
        <f t="shared" ref="J34:J44" si="0">IF(E34&lt;&gt;"","01","")</f>
        <v/>
      </c>
      <c r="K34" s="417"/>
      <c r="L34" s="418"/>
      <c r="M34" s="419"/>
    </row>
    <row r="35" spans="3:13" ht="25.5" customHeight="1" x14ac:dyDescent="0.25">
      <c r="C35" s="412" t="str">
        <f t="shared" ref="C35:C44" ca="1" si="1">IF(E35&lt;&gt;"",TODAY(),"")</f>
        <v/>
      </c>
      <c r="D35" s="413"/>
      <c r="E35" s="420" t="str">
        <f>IFERROR(IF(VLOOKUP($D$18,CAD_FUNCAO!C10:Y21,10,0)="","",VLOOKUP($D$18,CAD_FUNCAO!C10:Y21,10,0)),"")</f>
        <v/>
      </c>
      <c r="F35" s="415"/>
      <c r="G35" s="415"/>
      <c r="H35" s="416"/>
      <c r="I35" s="276" t="str">
        <f>IF(E35&lt;&gt;"",VLOOKUP(E35,MANUTENCAO_VALIDAÇOES!B:D,2,0),"")</f>
        <v/>
      </c>
      <c r="J35" s="30" t="str">
        <f t="shared" si="0"/>
        <v/>
      </c>
      <c r="K35" s="417"/>
      <c r="L35" s="418"/>
      <c r="M35" s="419"/>
    </row>
    <row r="36" spans="3:13" ht="25.5" customHeight="1" x14ac:dyDescent="0.25">
      <c r="C36" s="412" t="str">
        <f t="shared" ca="1" si="1"/>
        <v/>
      </c>
      <c r="D36" s="413"/>
      <c r="E36" s="420" t="str">
        <f>IFERROR(IF(VLOOKUP($D$18,CAD_FUNCAO!C10:Y21,10,0)="","",VLOOKUP($D$18,CAD_FUNCAO!C10:Y21,10,0)),"")</f>
        <v/>
      </c>
      <c r="F36" s="415"/>
      <c r="G36" s="415"/>
      <c r="H36" s="416"/>
      <c r="I36" s="276" t="str">
        <f>IF(E36&lt;&gt;"",VLOOKUP(E36,MANUTENCAO_VALIDAÇOES!B:D,2,0),"")</f>
        <v/>
      </c>
      <c r="J36" s="30" t="str">
        <f t="shared" si="0"/>
        <v/>
      </c>
      <c r="K36" s="417"/>
      <c r="L36" s="418"/>
      <c r="M36" s="419"/>
    </row>
    <row r="37" spans="3:13" ht="25.5" customHeight="1" x14ac:dyDescent="0.25">
      <c r="C37" s="412" t="str">
        <f t="shared" ca="1" si="1"/>
        <v/>
      </c>
      <c r="D37" s="413"/>
      <c r="E37" s="420" t="str">
        <f>IFERROR(IF(VLOOKUP($D$18,CAD_FUNCAO!C10:Y21,10,0)="","",VLOOKUP($D$18,CAD_FUNCAO!C10:Y21,10,0)),"")</f>
        <v/>
      </c>
      <c r="F37" s="415"/>
      <c r="G37" s="415"/>
      <c r="H37" s="416"/>
      <c r="I37" s="276" t="str">
        <f>IF(E37&lt;&gt;"",VLOOKUP(E37,MANUTENCAO_VALIDAÇOES!B:D,2,0),"")</f>
        <v/>
      </c>
      <c r="J37" s="30" t="str">
        <f t="shared" si="0"/>
        <v/>
      </c>
      <c r="K37" s="417"/>
      <c r="L37" s="418"/>
      <c r="M37" s="419"/>
    </row>
    <row r="38" spans="3:13" ht="25.5" customHeight="1" x14ac:dyDescent="0.25">
      <c r="C38" s="412" t="str">
        <f t="shared" ca="1" si="1"/>
        <v/>
      </c>
      <c r="D38" s="413"/>
      <c r="E38" s="420" t="str">
        <f>IFERROR(IF(VLOOKUP($D$18,CAD_FUNCAO!C10:Y21,10,0)="","",VLOOKUP($D$18,CAD_FUNCAO!C10:Y21,10,0)),"")</f>
        <v/>
      </c>
      <c r="F38" s="415"/>
      <c r="G38" s="415"/>
      <c r="H38" s="416"/>
      <c r="I38" s="276" t="str">
        <f>IF(E38&lt;&gt;"",VLOOKUP(E38,MANUTENCAO_VALIDAÇOES!B:D,2,0),"")</f>
        <v/>
      </c>
      <c r="J38" s="30" t="str">
        <f t="shared" si="0"/>
        <v/>
      </c>
      <c r="K38" s="417"/>
      <c r="L38" s="418"/>
      <c r="M38" s="419"/>
    </row>
    <row r="39" spans="3:13" ht="25.5" customHeight="1" x14ac:dyDescent="0.25">
      <c r="C39" s="412" t="str">
        <f t="shared" ca="1" si="1"/>
        <v/>
      </c>
      <c r="D39" s="413"/>
      <c r="E39" s="420" t="str">
        <f>IFERROR(IF(VLOOKUP($D$18,CAD_FUNCAO!C10:Y21,10,0)="","",VLOOKUP($D$18,CAD_FUNCAO!C10:Y21,10,0)),"")</f>
        <v/>
      </c>
      <c r="F39" s="415"/>
      <c r="G39" s="415"/>
      <c r="H39" s="416"/>
      <c r="I39" s="276" t="str">
        <f>IF(E39&lt;&gt;"",VLOOKUP(E39,MANUTENCAO_VALIDAÇOES!B:D,2,0),"")</f>
        <v/>
      </c>
      <c r="J39" s="30" t="str">
        <f t="shared" si="0"/>
        <v/>
      </c>
      <c r="K39" s="417"/>
      <c r="L39" s="418"/>
      <c r="M39" s="419"/>
    </row>
    <row r="40" spans="3:13" ht="25.5" customHeight="1" x14ac:dyDescent="0.25">
      <c r="C40" s="412" t="str">
        <f t="shared" ca="1" si="1"/>
        <v/>
      </c>
      <c r="D40" s="413"/>
      <c r="E40" s="420" t="str">
        <f>IFERROR(IF(VLOOKUP($D$18,CAD_FUNCAO!C10:Y21,10,0)="","",VLOOKUP($D$18,CAD_FUNCAO!C10:Y21,10,0)),"")</f>
        <v/>
      </c>
      <c r="F40" s="415"/>
      <c r="G40" s="415"/>
      <c r="H40" s="416"/>
      <c r="I40" s="276" t="str">
        <f>IF(E40&lt;&gt;"",VLOOKUP(E40,MANUTENCAO_VALIDAÇOES!B:D,2,0),"")</f>
        <v/>
      </c>
      <c r="J40" s="30" t="str">
        <f t="shared" si="0"/>
        <v/>
      </c>
      <c r="K40" s="417"/>
      <c r="L40" s="418"/>
      <c r="M40" s="419"/>
    </row>
    <row r="41" spans="3:13" ht="25.5" customHeight="1" x14ac:dyDescent="0.25">
      <c r="C41" s="412" t="str">
        <f t="shared" ca="1" si="1"/>
        <v/>
      </c>
      <c r="D41" s="413"/>
      <c r="E41" s="420" t="str">
        <f>IFERROR(IF(VLOOKUP($D$18,CAD_FUNCAO!C10:Y21,10,0)="","",VLOOKUP($D$18,CAD_FUNCAO!C10:Y21,10,0)),"")</f>
        <v/>
      </c>
      <c r="F41" s="415"/>
      <c r="G41" s="415"/>
      <c r="H41" s="416"/>
      <c r="I41" s="276" t="str">
        <f>IF(E41&lt;&gt;"",VLOOKUP(E41,MANUTENCAO_VALIDAÇOES!B:D,2,0),"")</f>
        <v/>
      </c>
      <c r="J41" s="30" t="str">
        <f t="shared" si="0"/>
        <v/>
      </c>
      <c r="K41" s="417"/>
      <c r="L41" s="418"/>
      <c r="M41" s="419"/>
    </row>
    <row r="42" spans="3:13" ht="25.5" customHeight="1" x14ac:dyDescent="0.25">
      <c r="C42" s="412" t="str">
        <f t="shared" ca="1" si="1"/>
        <v/>
      </c>
      <c r="D42" s="413"/>
      <c r="E42" s="420" t="str">
        <f>IFERROR(IF(VLOOKUP($D$18,CAD_FUNCAO!C10:Y21,10,0)="","",VLOOKUP($D$18,CAD_FUNCAO!C10:Y21,10,0)),"")</f>
        <v/>
      </c>
      <c r="F42" s="415"/>
      <c r="G42" s="415"/>
      <c r="H42" s="416"/>
      <c r="I42" s="276" t="str">
        <f>IF(E42&lt;&gt;"",VLOOKUP(E42,MANUTENCAO_VALIDAÇOES!B:D,2,0),"")</f>
        <v/>
      </c>
      <c r="J42" s="30" t="str">
        <f t="shared" si="0"/>
        <v/>
      </c>
      <c r="K42" s="417"/>
      <c r="L42" s="418"/>
      <c r="M42" s="419"/>
    </row>
    <row r="43" spans="3:13" ht="25.5" customHeight="1" x14ac:dyDescent="0.25">
      <c r="C43" s="412" t="str">
        <f t="shared" ca="1" si="1"/>
        <v/>
      </c>
      <c r="D43" s="413"/>
      <c r="E43" s="420" t="str">
        <f>IFERROR(IF(VLOOKUP($D$18,CAD_FUNCAO!C10:Y21,10,0)="","",VLOOKUP($D$18,CAD_FUNCAO!C10:Y21,10,0)),"")</f>
        <v/>
      </c>
      <c r="F43" s="415"/>
      <c r="G43" s="415"/>
      <c r="H43" s="416"/>
      <c r="I43" s="276" t="str">
        <f>IF(E43&lt;&gt;"",VLOOKUP(E43,MANUTENCAO_VALIDAÇOES!B:D,2,0),"")</f>
        <v/>
      </c>
      <c r="J43" s="30" t="str">
        <f t="shared" si="0"/>
        <v/>
      </c>
      <c r="K43" s="417"/>
      <c r="L43" s="418"/>
      <c r="M43" s="419"/>
    </row>
    <row r="44" spans="3:13" ht="25.5" customHeight="1" x14ac:dyDescent="0.25">
      <c r="C44" s="412" t="str">
        <f t="shared" ca="1" si="1"/>
        <v/>
      </c>
      <c r="D44" s="413"/>
      <c r="E44" s="420" t="str">
        <f>IFERROR(IF(VLOOKUP($D$18,CAD_FUNCAO!C10:Y21,10,0)="","",VLOOKUP($D$18,CAD_FUNCAO!C10:Y21,10,0)),"")</f>
        <v/>
      </c>
      <c r="F44" s="415"/>
      <c r="G44" s="415"/>
      <c r="H44" s="416"/>
      <c r="I44" s="276" t="str">
        <f>IF(E44&lt;&gt;"",VLOOKUP(E44,MANUTENCAO_VALIDAÇOES!B:D,2,0),"")</f>
        <v/>
      </c>
      <c r="J44" s="30" t="str">
        <f t="shared" si="0"/>
        <v/>
      </c>
      <c r="K44" s="417"/>
      <c r="L44" s="418"/>
      <c r="M44" s="419"/>
    </row>
    <row r="45" spans="3:13" ht="25.5" customHeight="1" x14ac:dyDescent="0.25">
      <c r="C45" s="412"/>
      <c r="D45" s="413"/>
      <c r="E45" s="414"/>
      <c r="F45" s="415"/>
      <c r="G45" s="415"/>
      <c r="H45" s="416"/>
      <c r="I45" s="276"/>
      <c r="J45" s="30"/>
      <c r="K45" s="417"/>
      <c r="L45" s="418"/>
      <c r="M45" s="419"/>
    </row>
    <row r="46" spans="3:13" ht="25.5" customHeight="1" x14ac:dyDescent="0.25">
      <c r="C46" s="412"/>
      <c r="D46" s="413"/>
      <c r="E46" s="414"/>
      <c r="F46" s="415"/>
      <c r="G46" s="415"/>
      <c r="H46" s="416"/>
      <c r="I46" s="30"/>
      <c r="J46" s="30"/>
      <c r="K46" s="417"/>
      <c r="L46" s="418"/>
      <c r="M46" s="419"/>
    </row>
    <row r="47" spans="3:13" ht="25.5" customHeight="1" x14ac:dyDescent="0.25">
      <c r="C47" s="412"/>
      <c r="D47" s="413"/>
      <c r="E47" s="414"/>
      <c r="F47" s="415"/>
      <c r="G47" s="415"/>
      <c r="H47" s="416"/>
      <c r="I47" s="30"/>
      <c r="J47" s="30"/>
      <c r="K47" s="31"/>
      <c r="L47" s="32"/>
      <c r="M47" s="33"/>
    </row>
    <row r="48" spans="3:13" ht="25.5" customHeight="1" x14ac:dyDescent="0.25">
      <c r="C48" s="412"/>
      <c r="D48" s="413"/>
      <c r="E48" s="414"/>
      <c r="F48" s="415"/>
      <c r="G48" s="415"/>
      <c r="H48" s="416"/>
      <c r="I48" s="30"/>
      <c r="J48" s="30"/>
      <c r="K48" s="417"/>
      <c r="L48" s="418"/>
      <c r="M48" s="419"/>
    </row>
    <row r="49" spans="3:13" ht="25.5" customHeight="1" x14ac:dyDescent="0.25">
      <c r="C49" s="412"/>
      <c r="D49" s="413"/>
      <c r="E49" s="414"/>
      <c r="F49" s="415"/>
      <c r="G49" s="415"/>
      <c r="H49" s="416"/>
      <c r="I49" s="30"/>
      <c r="J49" s="30"/>
      <c r="K49" s="417"/>
      <c r="L49" s="418"/>
      <c r="M49" s="419"/>
    </row>
    <row r="50" spans="3:13" ht="25.5" customHeight="1" x14ac:dyDescent="0.25">
      <c r="C50" s="412"/>
      <c r="D50" s="413"/>
      <c r="E50" s="414"/>
      <c r="F50" s="415"/>
      <c r="G50" s="415"/>
      <c r="H50" s="416"/>
      <c r="I50" s="30"/>
      <c r="J50" s="30"/>
      <c r="K50" s="417"/>
      <c r="L50" s="418"/>
      <c r="M50" s="419"/>
    </row>
    <row r="51" spans="3:13" ht="25.5" customHeight="1" x14ac:dyDescent="0.25">
      <c r="C51" s="412"/>
      <c r="D51" s="413"/>
      <c r="E51" s="414"/>
      <c r="F51" s="415"/>
      <c r="G51" s="415"/>
      <c r="H51" s="416"/>
      <c r="I51" s="30"/>
      <c r="J51" s="30"/>
      <c r="K51" s="417"/>
      <c r="L51" s="418"/>
      <c r="M51" s="419"/>
    </row>
    <row r="52" spans="3:13" ht="25.5" customHeight="1" thickBot="1" x14ac:dyDescent="0.3">
      <c r="C52" s="404"/>
      <c r="D52" s="405"/>
      <c r="E52" s="406"/>
      <c r="F52" s="407"/>
      <c r="G52" s="407"/>
      <c r="H52" s="408"/>
      <c r="I52" s="34"/>
      <c r="J52" s="34"/>
      <c r="K52" s="409"/>
      <c r="L52" s="410"/>
      <c r="M52" s="411"/>
    </row>
    <row r="53" spans="3:13" ht="15" customHeight="1" thickTop="1" x14ac:dyDescent="0.25"/>
    <row r="59" spans="3:13" ht="15" customHeight="1" x14ac:dyDescent="0.25">
      <c r="D59" s="429" t="s">
        <v>6063</v>
      </c>
      <c r="E59" s="429"/>
      <c r="F59" s="429"/>
      <c r="J59" s="429" t="str">
        <f>IF(E7&lt;&gt;"",UPPER(E7),"")</f>
        <v/>
      </c>
      <c r="K59" s="429"/>
      <c r="L59" s="429"/>
    </row>
    <row r="60" spans="3:13" ht="15" customHeight="1" x14ac:dyDescent="0.25">
      <c r="D60" s="35"/>
      <c r="E60" s="35"/>
      <c r="F60" s="35"/>
      <c r="J60" s="35"/>
      <c r="K60" s="35"/>
      <c r="L60" s="35"/>
    </row>
    <row r="61" spans="3:13" ht="15" customHeight="1" x14ac:dyDescent="0.25">
      <c r="D61" s="35"/>
      <c r="E61" s="35"/>
      <c r="F61" s="35"/>
      <c r="J61" s="35"/>
      <c r="K61" s="35"/>
      <c r="L61" s="35"/>
    </row>
  </sheetData>
  <sheetProtection sheet="1" objects="1" scenarios="1" sort="0" autoFilter="0" pivotTables="0"/>
  <mergeCells count="72">
    <mergeCell ref="D59:F59"/>
    <mergeCell ref="J59:L59"/>
    <mergeCell ref="C28:M28"/>
    <mergeCell ref="C30:M31"/>
    <mergeCell ref="C32:D32"/>
    <mergeCell ref="E32:H32"/>
    <mergeCell ref="K32:M32"/>
    <mergeCell ref="C33:D33"/>
    <mergeCell ref="E33:H33"/>
    <mergeCell ref="K33:M33"/>
    <mergeCell ref="C34:D34"/>
    <mergeCell ref="E34:H34"/>
    <mergeCell ref="K34:M34"/>
    <mergeCell ref="C35:D35"/>
    <mergeCell ref="E35:H35"/>
    <mergeCell ref="K35:M35"/>
    <mergeCell ref="E7:H7"/>
    <mergeCell ref="C8:M11"/>
    <mergeCell ref="C12:M14"/>
    <mergeCell ref="C22:M25"/>
    <mergeCell ref="C26:M27"/>
    <mergeCell ref="D16:M16"/>
    <mergeCell ref="C36:D36"/>
    <mergeCell ref="E36:H36"/>
    <mergeCell ref="K36:M36"/>
    <mergeCell ref="C37:D37"/>
    <mergeCell ref="E37:H37"/>
    <mergeCell ref="K37:M37"/>
    <mergeCell ref="C38:D38"/>
    <mergeCell ref="E38:H38"/>
    <mergeCell ref="K38:M38"/>
    <mergeCell ref="C39:D39"/>
    <mergeCell ref="E39:H39"/>
    <mergeCell ref="K39:M39"/>
    <mergeCell ref="C40:D40"/>
    <mergeCell ref="E40:H40"/>
    <mergeCell ref="K40:M40"/>
    <mergeCell ref="C41:D41"/>
    <mergeCell ref="E41:H41"/>
    <mergeCell ref="K41:M41"/>
    <mergeCell ref="C42:D42"/>
    <mergeCell ref="E42:H42"/>
    <mergeCell ref="K42:M42"/>
    <mergeCell ref="C43:D43"/>
    <mergeCell ref="E43:H43"/>
    <mergeCell ref="K43:M43"/>
    <mergeCell ref="C44:D44"/>
    <mergeCell ref="E44:H44"/>
    <mergeCell ref="K44:M44"/>
    <mergeCell ref="C45:D45"/>
    <mergeCell ref="E45:H45"/>
    <mergeCell ref="K45:M45"/>
    <mergeCell ref="C46:D46"/>
    <mergeCell ref="E46:H46"/>
    <mergeCell ref="K46:M46"/>
    <mergeCell ref="C47:D47"/>
    <mergeCell ref="E47:H47"/>
    <mergeCell ref="C48:D48"/>
    <mergeCell ref="E48:H48"/>
    <mergeCell ref="K48:M48"/>
    <mergeCell ref="C49:D49"/>
    <mergeCell ref="E49:H49"/>
    <mergeCell ref="K49:M49"/>
    <mergeCell ref="C52:D52"/>
    <mergeCell ref="E52:H52"/>
    <mergeCell ref="K52:M52"/>
    <mergeCell ref="C50:D50"/>
    <mergeCell ref="E50:H50"/>
    <mergeCell ref="K50:M50"/>
    <mergeCell ref="C51:D51"/>
    <mergeCell ref="E51:H51"/>
    <mergeCell ref="K51:M51"/>
  </mergeCells>
  <dataValidations count="1">
    <dataValidation type="list" allowBlank="1" showInputMessage="1" showErrorMessage="1" sqref="E7:H7" xr:uid="{7EE3BE3E-BF55-4DA5-A280-619A5BD40803}">
      <formula1>RELACAO_COLAB</formula1>
    </dataValidation>
  </dataValidations>
  <pageMargins left="0.25" right="0.25" top="0.66" bottom="0.75" header="0.3" footer="0.3"/>
  <pageSetup paperSize="9" scale="63" fitToHeight="0"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9A02EB-070B-4956-AB63-6DB9030E4677}">
  <sheetPr codeName="Planilha15"/>
  <dimension ref="A1:V34"/>
  <sheetViews>
    <sheetView showGridLines="0" showRowColHeaders="0" showZeros="0" workbookViewId="0">
      <pane ySplit="5" topLeftCell="A6" activePane="bottomLeft" state="frozen"/>
      <selection activeCell="A7" sqref="A7"/>
      <selection pane="bottomLeft"/>
    </sheetView>
  </sheetViews>
  <sheetFormatPr defaultColWidth="0" defaultRowHeight="15" customHeight="1" zeroHeight="1" x14ac:dyDescent="0.25"/>
  <cols>
    <col min="1" max="6" width="9.140625" customWidth="1"/>
    <col min="7" max="7" width="5.28515625" customWidth="1"/>
    <col min="8" max="20" width="9.140625" customWidth="1"/>
    <col min="21" max="21" width="3.85546875" customWidth="1"/>
    <col min="22" max="22" width="0" hidden="1" customWidth="1"/>
    <col min="23" max="16384" width="9.140625" hidden="1"/>
  </cols>
  <sheetData>
    <row r="1" ht="16.5" customHeight="1" x14ac:dyDescent="0.25"/>
    <row r="2" ht="16.5" customHeight="1" x14ac:dyDescent="0.25"/>
    <row r="3" ht="16.5" customHeight="1" x14ac:dyDescent="0.25"/>
    <row r="4" ht="16.5" customHeight="1" x14ac:dyDescent="0.25"/>
    <row r="5" ht="16.5" customHeight="1" x14ac:dyDescent="0.25"/>
    <row r="6" ht="16.5" customHeight="1" x14ac:dyDescent="0.25"/>
    <row r="7" ht="16.5" customHeight="1" x14ac:dyDescent="0.25"/>
    <row r="8" ht="16.5" customHeight="1" x14ac:dyDescent="0.25"/>
    <row r="9" ht="15" customHeight="1" x14ac:dyDescent="0.25"/>
    <row r="10" ht="15" customHeight="1" x14ac:dyDescent="0.25"/>
    <row r="11" ht="15" customHeight="1" x14ac:dyDescent="0.25"/>
    <row r="12" ht="15" customHeight="1" x14ac:dyDescent="0.25"/>
    <row r="13" ht="15" customHeight="1" x14ac:dyDescent="0.25"/>
    <row r="14" ht="15" customHeight="1" x14ac:dyDescent="0.25"/>
    <row r="15" ht="15" customHeight="1" x14ac:dyDescent="0.25"/>
    <row r="16" ht="15" customHeight="1" x14ac:dyDescent="0.25"/>
    <row r="17" ht="15" customHeight="1" x14ac:dyDescent="0.25"/>
    <row r="18" ht="15" customHeight="1" x14ac:dyDescent="0.25"/>
    <row r="19" ht="15" customHeight="1" x14ac:dyDescent="0.25"/>
    <row r="20" ht="15" customHeight="1" x14ac:dyDescent="0.25"/>
    <row r="21" ht="15" customHeight="1" x14ac:dyDescent="0.25"/>
    <row r="22" ht="15" customHeight="1" x14ac:dyDescent="0.25"/>
    <row r="23" ht="15" customHeight="1" x14ac:dyDescent="0.25"/>
    <row r="24" ht="15" customHeight="1" x14ac:dyDescent="0.25"/>
    <row r="25" ht="15" customHeight="1" x14ac:dyDescent="0.25"/>
    <row r="26" ht="15" customHeight="1" x14ac:dyDescent="0.25"/>
    <row r="27" ht="15" customHeight="1" x14ac:dyDescent="0.25"/>
    <row r="28" ht="15" customHeight="1" x14ac:dyDescent="0.25"/>
    <row r="29" ht="15" customHeight="1" x14ac:dyDescent="0.25"/>
    <row r="30" ht="15" customHeight="1" x14ac:dyDescent="0.25"/>
    <row r="31" ht="15" customHeight="1" x14ac:dyDescent="0.25"/>
    <row r="32" ht="15" customHeight="1" x14ac:dyDescent="0.25"/>
    <row r="33" ht="15" customHeight="1" x14ac:dyDescent="0.25"/>
    <row r="34" ht="15" customHeight="1" x14ac:dyDescent="0.25"/>
  </sheetData>
  <sheetProtection sheet="1" objects="1" scenarios="1" sort="0" autoFilter="0" pivotTables="0"/>
  <pageMargins left="0.511811024" right="0.511811024" top="0.78740157499999996" bottom="0.78740157499999996" header="0.31496062000000002" footer="0.31496062000000002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AAB28-63DF-4068-8381-E30712573E45}">
  <sheetPr codeName="Planilha16"/>
  <dimension ref="A1:U21"/>
  <sheetViews>
    <sheetView showGridLines="0" showRowColHeaders="0" showZeros="0" workbookViewId="0">
      <pane ySplit="9" topLeftCell="A10" activePane="bottomLeft" state="frozen"/>
      <selection pane="bottomLeft" activeCell="B20" sqref="B20"/>
    </sheetView>
  </sheetViews>
  <sheetFormatPr defaultColWidth="0" defaultRowHeight="15" customHeight="1" x14ac:dyDescent="0.25"/>
  <cols>
    <col min="1" max="1" width="10" customWidth="1"/>
    <col min="2" max="2" width="11" style="203" bestFit="1" customWidth="1"/>
    <col min="3" max="3" width="9.85546875" bestFit="1" customWidth="1"/>
    <col min="4" max="4" width="9.140625" customWidth="1"/>
    <col min="5" max="5" width="12" customWidth="1"/>
    <col min="6" max="6" width="9.140625" customWidth="1"/>
    <col min="7" max="7" width="14.28515625" hidden="1" customWidth="1"/>
    <col min="8" max="8" width="17.42578125" style="203" customWidth="1"/>
    <col min="9" max="9" width="11.140625" customWidth="1"/>
    <col min="10" max="10" width="14.7109375" customWidth="1"/>
    <col min="11" max="11" width="18.5703125" customWidth="1"/>
    <col min="12" max="12" width="42" customWidth="1"/>
    <col min="13" max="13" width="13.28515625" customWidth="1"/>
    <col min="14" max="15" width="9.140625" customWidth="1"/>
    <col min="16" max="16" width="15.7109375" customWidth="1"/>
    <col min="17" max="17" width="16.42578125" customWidth="1"/>
    <col min="18" max="18" width="12.28515625" customWidth="1"/>
    <col min="19" max="19" width="2.7109375" customWidth="1"/>
    <col min="20" max="20" width="13.5703125" customWidth="1"/>
    <col min="21" max="21" width="2.42578125" customWidth="1"/>
    <col min="22" max="16384" width="9.140625" hidden="1"/>
  </cols>
  <sheetData>
    <row r="1" spans="1:20" ht="16.5" customHeight="1" x14ac:dyDescent="0.25"/>
    <row r="2" spans="1:20" ht="16.5" customHeight="1" x14ac:dyDescent="0.25"/>
    <row r="3" spans="1:20" ht="16.5" customHeight="1" x14ac:dyDescent="0.25"/>
    <row r="4" spans="1:20" ht="16.5" customHeight="1" x14ac:dyDescent="0.25"/>
    <row r="5" spans="1:20" ht="16.5" customHeight="1" x14ac:dyDescent="0.25"/>
    <row r="6" spans="1:20" ht="16.5" customHeight="1" x14ac:dyDescent="0.25"/>
    <row r="7" spans="1:20" ht="16.5" customHeight="1" x14ac:dyDescent="0.25"/>
    <row r="8" spans="1:20" ht="16.5" customHeight="1" x14ac:dyDescent="0.25"/>
    <row r="9" spans="1:20" ht="25.5" customHeight="1" x14ac:dyDescent="0.25">
      <c r="A9" s="140" t="s">
        <v>5762</v>
      </c>
      <c r="B9" s="142" t="s">
        <v>5986</v>
      </c>
      <c r="C9" s="141" t="s">
        <v>5799</v>
      </c>
      <c r="D9" s="142" t="s">
        <v>5800</v>
      </c>
      <c r="E9" s="142" t="s">
        <v>5801</v>
      </c>
      <c r="F9" s="142" t="s">
        <v>5802</v>
      </c>
      <c r="G9" s="142" t="s">
        <v>5987</v>
      </c>
      <c r="H9" s="142" t="s">
        <v>5803</v>
      </c>
      <c r="I9" s="140" t="s">
        <v>5988</v>
      </c>
      <c r="J9" s="140" t="s">
        <v>5989</v>
      </c>
      <c r="K9" s="140" t="s">
        <v>5787</v>
      </c>
      <c r="L9" s="172" t="s">
        <v>5797</v>
      </c>
      <c r="M9" s="140" t="s">
        <v>5806</v>
      </c>
      <c r="N9" s="167" t="s">
        <v>5874</v>
      </c>
      <c r="O9" s="167" t="s">
        <v>5990</v>
      </c>
      <c r="P9" s="168" t="s">
        <v>5991</v>
      </c>
      <c r="Q9" s="144" t="s">
        <v>5992</v>
      </c>
      <c r="R9" s="140" t="s">
        <v>5812</v>
      </c>
      <c r="S9" s="145" t="s">
        <v>5985</v>
      </c>
      <c r="T9" s="140" t="s">
        <v>5813</v>
      </c>
    </row>
    <row r="10" spans="1:20" ht="15" customHeight="1" x14ac:dyDescent="0.25">
      <c r="A10" s="169">
        <f t="shared" ref="A10:A15" si="0">ROW()-9</f>
        <v>1</v>
      </c>
      <c r="B10" s="161">
        <v>44197</v>
      </c>
      <c r="C10" s="165">
        <f>IF(Tabela25[[#This Row],[Data]]&lt;&gt;"",IFERROR(H10-B10,""),"")</f>
        <v>30</v>
      </c>
      <c r="D10" s="166" t="str">
        <f>IF(Tabela25[[#This Row],[Data]]&lt;&gt;"",TEXT(Tabela25[[#This Row],[Data]],"mm"),"")</f>
        <v>01</v>
      </c>
      <c r="E10" s="166" t="str">
        <f>IF(Tabela25[[#This Row],[Data]]&lt;&gt;"",UPPER(TEXT(Tabela25[[#This Row],[Data]],"mmmm")),"")</f>
        <v>JANEIRO</v>
      </c>
      <c r="F10" s="166" t="str">
        <f>IF(Tabela25[[#This Row],[Data]]&lt;&gt;"",TEXT(Tabela25[[#This Row],[Data]],"aaaa"),"")</f>
        <v>2021</v>
      </c>
      <c r="G10" s="166" t="str">
        <f>Tabela25[[#This Row],[Mês Nome]]&amp;Tabela25[[#This Row],[Ano]]</f>
        <v>JANEIRO2021</v>
      </c>
      <c r="H10" s="161">
        <v>44227</v>
      </c>
      <c r="I10" s="151">
        <v>40</v>
      </c>
      <c r="J10" s="150" t="s">
        <v>5993</v>
      </c>
      <c r="K10" s="173">
        <f>IFERROR(IF(INDEX(TB_CLIENTE[[#All],[Tipo Fornecedor]],MATCH(Tabela25[[#This Row],[CLIENTE]],TB_CLIENTE[[#All],[Cliente]],0))="P.J",INDEX(TB_CLIENTE[[#All],[CNPJ]],MATCH(Tabela25[[#This Row],[CLIENTE]],TB_CLIENTE[[#All],[Cliente]],0)),IF(INDEX(TB_CLIENTE[[#All],[Tipo Fornecedor]],MATCH(Tabela25[[#This Row],[CLIENTE]],TB_CLIENTE[[#All],[Cliente]],0))="P.F",INDEX(TB_CLIENTE[[#All],[CPF]],MATCH(Tabela25[[#This Row],[CLIENTE]],TB_CLIENTE[[#All],[Cliente]],0)))),"")</f>
        <v>2370912910</v>
      </c>
      <c r="L10" s="153" t="s">
        <v>5794</v>
      </c>
      <c r="M10" s="170">
        <v>94337.81</v>
      </c>
      <c r="N10" s="171"/>
      <c r="O10" s="171"/>
      <c r="P10" s="174">
        <f>IF(Tabela25[[#This Row],[Valor]]&lt;&gt;"",Tabela25[[#This Row],[Valor]]*(1-IF(Tabela25[[#This Row],[ISS]]&lt;&gt;"",Tabela25[[#This Row],[ISS]]+IF(Tabela25[[#This Row],[ICMS]]&lt;&gt;"",Tabela25[[#This Row],[ICMS]],0),IF(Tabela25[[#This Row],[ICMS]]&lt;&gt;"",Tabela25[[#This Row],[ICMS]],0))),"")</f>
        <v>94337.81</v>
      </c>
      <c r="Q10" s="161">
        <v>44227</v>
      </c>
      <c r="R10" s="147" t="str">
        <f>IF(Tabela25[[#This Row],[Data de Vencimento]]&lt;&gt;"",IF(Tabela25[[#This Row],[STATUS NOTA]]="CANCELADA","CANCELADA",IF(Q10&lt;&gt;"","RECEBIDO","A RECEBER")),"")</f>
        <v>RECEBIDO</v>
      </c>
      <c r="S10" s="148">
        <f>IF(Tabela25[[#This Row],[Data Recebimento]]="",0,IF(Q10&gt;H10,1,IF(Q10=H10,2,3)))</f>
        <v>2</v>
      </c>
      <c r="T10" s="202" t="str">
        <f ca="1">IF(Tabela25[[#This Row],[Data de Vencimento]]&lt;&gt;"",IF(Tabela25[[#This Row],[STATUS NOTA]]="CANCELADA","CANCELADA",IF(Tabela25[[#This Row],[Data Recebimento]]="",IF(Tabela25[[#This Row],[Data de Vencimento]]&lt;=TODAY(),"ATRASADO",IF(Tabela25[[#This Row],[Data Recebimento]]="","NÃO RECEBIDO",IF(Q10&lt;H10,"ANTECIPADO",IF(Q10=H10,"NO PRAZO","EM ATRASO")))),IF(Q10&lt;H10,"ANTECIPADO",IF(Q10=H10,"NO PRAZO","EM ATRASO")))),"")</f>
        <v>NO PRAZO</v>
      </c>
    </row>
    <row r="11" spans="1:20" ht="15" customHeight="1" x14ac:dyDescent="0.25">
      <c r="A11" s="169">
        <f t="shared" si="0"/>
        <v>2</v>
      </c>
      <c r="B11" s="161">
        <v>44228</v>
      </c>
      <c r="C11" s="165">
        <f>IF(Tabela25[[#This Row],[Data]]&lt;&gt;"",IFERROR(H11-B11,""),"")</f>
        <v>30</v>
      </c>
      <c r="D11" s="166" t="str">
        <f>IF(Tabela25[[#This Row],[Data]]&lt;&gt;"",TEXT(Tabela25[[#This Row],[Data]],"mm"),"")</f>
        <v>02</v>
      </c>
      <c r="E11" s="166" t="str">
        <f>IF(Tabela25[[#This Row],[Data]]&lt;&gt;"",UPPER(TEXT(Tabela25[[#This Row],[Data]],"mmmm")),"")</f>
        <v>FEVEREIRO</v>
      </c>
      <c r="F11" s="166" t="str">
        <f>IF(Tabela25[[#This Row],[Data]]&lt;&gt;"",TEXT(Tabela25[[#This Row],[Data]],"aaaa"),"")</f>
        <v>2021</v>
      </c>
      <c r="G11" s="166" t="str">
        <f>Tabela25[[#This Row],[Mês Nome]]&amp;Tabela25[[#This Row],[Ano]]</f>
        <v>FEVEREIRO2021</v>
      </c>
      <c r="H11" s="161">
        <v>44258</v>
      </c>
      <c r="I11" s="154">
        <v>41</v>
      </c>
      <c r="J11" s="150" t="s">
        <v>5993</v>
      </c>
      <c r="K11" s="173">
        <f>IFERROR(IF(INDEX(TB_CLIENTE[[#All],[Tipo Fornecedor]],MATCH(Tabela25[[#This Row],[CLIENTE]],TB_CLIENTE[[#All],[Cliente]],0))="P.J",INDEX(TB_CLIENTE[[#All],[CNPJ]],MATCH(Tabela25[[#This Row],[CLIENTE]],TB_CLIENTE[[#All],[Cliente]],0)),IF(INDEX(TB_CLIENTE[[#All],[Tipo Fornecedor]],MATCH(Tabela25[[#This Row],[CLIENTE]],TB_CLIENTE[[#All],[Cliente]],0))="P.F",INDEX(TB_CLIENTE[[#All],[CPF]],MATCH(Tabela25[[#This Row],[CLIENTE]],TB_CLIENTE[[#All],[Cliente]],0)))),"")</f>
        <v>2370912910</v>
      </c>
      <c r="L11" s="153" t="s">
        <v>5794</v>
      </c>
      <c r="M11" s="170">
        <v>84184.81</v>
      </c>
      <c r="N11" s="171"/>
      <c r="O11" s="171"/>
      <c r="P11" s="174">
        <f>IF(Tabela25[[#This Row],[Valor]]&lt;&gt;"",Tabela25[[#This Row],[Valor]]*(1-IF(Tabela25[[#This Row],[ISS]]&lt;&gt;"",Tabela25[[#This Row],[ISS]]+IF(Tabela25[[#This Row],[ICMS]]&lt;&gt;"",Tabela25[[#This Row],[ICMS]],0),IF(Tabela25[[#This Row],[ICMS]]&lt;&gt;"",Tabela25[[#This Row],[ICMS]],0))),"")</f>
        <v>84184.81</v>
      </c>
      <c r="Q11" s="161">
        <v>44258</v>
      </c>
      <c r="R11" s="147" t="str">
        <f>IF(Tabela25[[#This Row],[Data de Vencimento]]&lt;&gt;"",IF(Tabela25[[#This Row],[STATUS NOTA]]="CANCELADA","CANCELADA",IF(Q11&lt;&gt;"","RECEBIDO","A RECEBER")),"")</f>
        <v>RECEBIDO</v>
      </c>
      <c r="S11" s="148">
        <f>IF(Tabela25[[#This Row],[Data Recebimento]]="",0,IF(Q11&gt;H11,1,IF(Q11=H11,2,3)))</f>
        <v>2</v>
      </c>
      <c r="T11" s="202" t="str">
        <f ca="1">IF(Tabela25[[#This Row],[Data de Vencimento]]&lt;&gt;"",IF(Tabela25[[#This Row],[STATUS NOTA]]="CANCELADA","CANCELADA",IF(Tabela25[[#This Row],[Data Recebimento]]="",IF(Tabela25[[#This Row],[Data de Vencimento]]&lt;=TODAY(),"ATRASADO",IF(Tabela25[[#This Row],[Data Recebimento]]="","NÃO RECEBIDO",IF(Q11&lt;H11,"ANTECIPADO",IF(Q11=H11,"NO PRAZO","EM ATRASO")))),IF(Q11&lt;H11,"ANTECIPADO",IF(Q11=H11,"NO PRAZO","EM ATRASO")))),"")</f>
        <v>NO PRAZO</v>
      </c>
    </row>
    <row r="12" spans="1:20" ht="15" customHeight="1" x14ac:dyDescent="0.25">
      <c r="A12" s="169">
        <f t="shared" si="0"/>
        <v>3</v>
      </c>
      <c r="B12" s="161">
        <v>44256</v>
      </c>
      <c r="C12" s="165">
        <f>IF(Tabela25[[#This Row],[Data]]&lt;&gt;"",IFERROR(H12-B12,""),"")</f>
        <v>30</v>
      </c>
      <c r="D12" s="166" t="str">
        <f>IF(Tabela25[[#This Row],[Data]]&lt;&gt;"",TEXT(Tabela25[[#This Row],[Data]],"mm"),"")</f>
        <v>03</v>
      </c>
      <c r="E12" s="166" t="str">
        <f>IF(Tabela25[[#This Row],[Data]]&lt;&gt;"",UPPER(TEXT(Tabela25[[#This Row],[Data]],"mmmm")),"")</f>
        <v>MARÇO</v>
      </c>
      <c r="F12" s="166" t="str">
        <f>IF(Tabela25[[#This Row],[Data]]&lt;&gt;"",TEXT(Tabela25[[#This Row],[Data]],"aaaa"),"")</f>
        <v>2021</v>
      </c>
      <c r="G12" s="166" t="str">
        <f>Tabela25[[#This Row],[Mês Nome]]&amp;Tabela25[[#This Row],[Ano]]</f>
        <v>MARÇO2021</v>
      </c>
      <c r="H12" s="161">
        <v>44286</v>
      </c>
      <c r="I12" s="151">
        <v>42</v>
      </c>
      <c r="J12" s="150" t="s">
        <v>5993</v>
      </c>
      <c r="K12" s="173">
        <f>IFERROR(IF(INDEX(TB_CLIENTE[[#All],[Tipo Fornecedor]],MATCH(Tabela25[[#This Row],[CLIENTE]],TB_CLIENTE[[#All],[Cliente]],0))="P.J",INDEX(TB_CLIENTE[[#All],[CNPJ]],MATCH(Tabela25[[#This Row],[CLIENTE]],TB_CLIENTE[[#All],[Cliente]],0)),IF(INDEX(TB_CLIENTE[[#All],[Tipo Fornecedor]],MATCH(Tabela25[[#This Row],[CLIENTE]],TB_CLIENTE[[#All],[Cliente]],0))="P.F",INDEX(TB_CLIENTE[[#All],[CPF]],MATCH(Tabela25[[#This Row],[CLIENTE]],TB_CLIENTE[[#All],[Cliente]],0)))),"")</f>
        <v>2370912910</v>
      </c>
      <c r="L12" s="153" t="s">
        <v>5794</v>
      </c>
      <c r="M12" s="170">
        <v>25143.41</v>
      </c>
      <c r="N12" s="171"/>
      <c r="O12" s="171"/>
      <c r="P12" s="174">
        <f>IF(Tabela25[[#This Row],[Valor]]&lt;&gt;"",Tabela25[[#This Row],[Valor]]*(1-IF(Tabela25[[#This Row],[ISS]]&lt;&gt;"",Tabela25[[#This Row],[ISS]]+IF(Tabela25[[#This Row],[ICMS]]&lt;&gt;"",Tabela25[[#This Row],[ICMS]],0),IF(Tabela25[[#This Row],[ICMS]]&lt;&gt;"",Tabela25[[#This Row],[ICMS]],0))),"")</f>
        <v>25143.41</v>
      </c>
      <c r="Q12" s="161">
        <v>44286</v>
      </c>
      <c r="R12" s="147" t="str">
        <f>IF(Tabela25[[#This Row],[Data de Vencimento]]&lt;&gt;"",IF(Tabela25[[#This Row],[STATUS NOTA]]="CANCELADA","CANCELADA",IF(Q12&lt;&gt;"","RECEBIDO","A RECEBER")),"")</f>
        <v>RECEBIDO</v>
      </c>
      <c r="S12" s="148">
        <f>IF(Tabela25[[#This Row],[Data Recebimento]]="",0,IF(Q12&gt;H12,1,IF(Q12=H12,2,3)))</f>
        <v>2</v>
      </c>
      <c r="T12" s="202" t="str">
        <f ca="1">IF(Tabela25[[#This Row],[Data de Vencimento]]&lt;&gt;"",IF(Tabela25[[#This Row],[STATUS NOTA]]="CANCELADA","CANCELADA",IF(Tabela25[[#This Row],[Data Recebimento]]="",IF(Tabela25[[#This Row],[Data de Vencimento]]&lt;=TODAY(),"ATRASADO",IF(Tabela25[[#This Row],[Data Recebimento]]="","NÃO RECEBIDO",IF(Q12&lt;H12,"ANTECIPADO",IF(Q12=H12,"NO PRAZO","EM ATRASO")))),IF(Q12&lt;H12,"ANTECIPADO",IF(Q12=H12,"NO PRAZO","EM ATRASO")))),"")</f>
        <v>NO PRAZO</v>
      </c>
    </row>
    <row r="13" spans="1:20" ht="15" customHeight="1" x14ac:dyDescent="0.25">
      <c r="A13" s="169">
        <f t="shared" si="0"/>
        <v>4</v>
      </c>
      <c r="B13" s="161">
        <v>44287</v>
      </c>
      <c r="C13" s="165">
        <f>IF(Tabela25[[#This Row],[Data]]&lt;&gt;"",IFERROR(H13-B13,""),"")</f>
        <v>30</v>
      </c>
      <c r="D13" s="166" t="str">
        <f>IF(Tabela25[[#This Row],[Data]]&lt;&gt;"",TEXT(Tabela25[[#This Row],[Data]],"mm"),"")</f>
        <v>04</v>
      </c>
      <c r="E13" s="166" t="str">
        <f>IF(Tabela25[[#This Row],[Data]]&lt;&gt;"",UPPER(TEXT(Tabela25[[#This Row],[Data]],"mmmm")),"")</f>
        <v>ABRIL</v>
      </c>
      <c r="F13" s="166" t="str">
        <f>IF(Tabela25[[#This Row],[Data]]&lt;&gt;"",TEXT(Tabela25[[#This Row],[Data]],"aaaa"),"")</f>
        <v>2021</v>
      </c>
      <c r="G13" s="166" t="str">
        <f>Tabela25[[#This Row],[Mês Nome]]&amp;Tabela25[[#This Row],[Ano]]</f>
        <v>ABRIL2021</v>
      </c>
      <c r="H13" s="161">
        <v>44317</v>
      </c>
      <c r="I13" s="151">
        <v>43</v>
      </c>
      <c r="J13" s="150" t="s">
        <v>5993</v>
      </c>
      <c r="K13" s="173" t="str">
        <f>IFERROR(IF(INDEX(TB_CLIENTE[[#All],[Tipo Fornecedor]],MATCH(Tabela25[[#This Row],[CLIENTE]],TB_CLIENTE[[#All],[Cliente]],0))="P.J",INDEX(TB_CLIENTE[[#All],[CNPJ]],MATCH(Tabela25[[#This Row],[CLIENTE]],TB_CLIENTE[[#All],[Cliente]],0)),IF(INDEX(TB_CLIENTE[[#All],[Tipo Fornecedor]],MATCH(Tabela25[[#This Row],[CLIENTE]],TB_CLIENTE[[#All],[Cliente]],0))="P.F",INDEX(TB_CLIENTE[[#All],[CPF]],MATCH(Tabela25[[#This Row],[CLIENTE]],TB_CLIENTE[[#All],[Cliente]],0)))),"")</f>
        <v>12.096.667/0001-19</v>
      </c>
      <c r="L13" s="153" t="s">
        <v>5771</v>
      </c>
      <c r="M13" s="170">
        <v>60145.74</v>
      </c>
      <c r="N13" s="171"/>
      <c r="O13" s="171"/>
      <c r="P13" s="174">
        <f>IF(Tabela25[[#This Row],[Valor]]&lt;&gt;"",Tabela25[[#This Row],[Valor]]*(1-IF(Tabela25[[#This Row],[ISS]]&lt;&gt;"",Tabela25[[#This Row],[ISS]]+IF(Tabela25[[#This Row],[ICMS]]&lt;&gt;"",Tabela25[[#This Row],[ICMS]],0),IF(Tabela25[[#This Row],[ICMS]]&lt;&gt;"",Tabela25[[#This Row],[ICMS]],0))),"")</f>
        <v>60145.74</v>
      </c>
      <c r="Q13" s="161">
        <v>44300</v>
      </c>
      <c r="R13" s="147" t="str">
        <f>IF(Tabela25[[#This Row],[Data de Vencimento]]&lt;&gt;"",IF(Tabela25[[#This Row],[STATUS NOTA]]="CANCELADA","CANCELADA",IF(Q13&lt;&gt;"","RECEBIDO","A RECEBER")),"")</f>
        <v>RECEBIDO</v>
      </c>
      <c r="S13" s="148">
        <f>IF(Tabela25[[#This Row],[Data Recebimento]]="",0,IF(Q13&gt;H13,1,IF(Q13=H13,2,3)))</f>
        <v>3</v>
      </c>
      <c r="T13" s="202" t="str">
        <f ca="1">IF(Tabela25[[#This Row],[Data de Vencimento]]&lt;&gt;"",IF(Tabela25[[#This Row],[STATUS NOTA]]="CANCELADA","CANCELADA",IF(Tabela25[[#This Row],[Data Recebimento]]="",IF(Tabela25[[#This Row],[Data de Vencimento]]&lt;=TODAY(),"ATRASADO",IF(Tabela25[[#This Row],[Data Recebimento]]="","NÃO RECEBIDO",IF(Q13&lt;H13,"ANTECIPADO",IF(Q13=H13,"NO PRAZO","EM ATRASO")))),IF(Q13&lt;H13,"ANTECIPADO",IF(Q13=H13,"NO PRAZO","EM ATRASO")))),"")</f>
        <v>ANTECIPADO</v>
      </c>
    </row>
    <row r="14" spans="1:20" ht="15" customHeight="1" x14ac:dyDescent="0.25">
      <c r="A14" s="169">
        <f t="shared" si="0"/>
        <v>5</v>
      </c>
      <c r="B14" s="161">
        <v>44317</v>
      </c>
      <c r="C14" s="165">
        <f>IF(Tabela25[[#This Row],[Data]]&lt;&gt;"",IFERROR(H14-B14,""),"")</f>
        <v>30</v>
      </c>
      <c r="D14" s="166" t="str">
        <f>IF(Tabela25[[#This Row],[Data]]&lt;&gt;"",TEXT(Tabela25[[#This Row],[Data]],"mm"),"")</f>
        <v>05</v>
      </c>
      <c r="E14" s="166" t="str">
        <f>IF(Tabela25[[#This Row],[Data]]&lt;&gt;"",UPPER(TEXT(Tabela25[[#This Row],[Data]],"mmmm")),"")</f>
        <v>MAIO</v>
      </c>
      <c r="F14" s="166" t="str">
        <f>IF(Tabela25[[#This Row],[Data]]&lt;&gt;"",TEXT(Tabela25[[#This Row],[Data]],"aaaa"),"")</f>
        <v>2021</v>
      </c>
      <c r="G14" s="166" t="str">
        <f>Tabela25[[#This Row],[Mês Nome]]&amp;Tabela25[[#This Row],[Ano]]</f>
        <v>MAIO2021</v>
      </c>
      <c r="H14" s="161">
        <v>44347</v>
      </c>
      <c r="I14" s="151">
        <v>44</v>
      </c>
      <c r="J14" s="150" t="s">
        <v>6017</v>
      </c>
      <c r="K14" s="173" t="str">
        <f>IFERROR(IF(INDEX(TB_CLIENTE[[#All],[Tipo Fornecedor]],MATCH(Tabela25[[#This Row],[CLIENTE]],TB_CLIENTE[[#All],[Cliente]],0))="P.J",INDEX(TB_CLIENTE[[#All],[CNPJ]],MATCH(Tabela25[[#This Row],[CLIENTE]],TB_CLIENTE[[#All],[Cliente]],0)),IF(INDEX(TB_CLIENTE[[#All],[Tipo Fornecedor]],MATCH(Tabela25[[#This Row],[CLIENTE]],TB_CLIENTE[[#All],[Cliente]],0))="P.F",INDEX(TB_CLIENTE[[#All],[CPF]],MATCH(Tabela25[[#This Row],[CLIENTE]],TB_CLIENTE[[#All],[Cliente]],0)))),"")</f>
        <v>12.096.667/0001-19</v>
      </c>
      <c r="L14" s="153" t="s">
        <v>5771</v>
      </c>
      <c r="M14" s="170">
        <v>3325</v>
      </c>
      <c r="N14" s="171"/>
      <c r="O14" s="171"/>
      <c r="P14" s="174">
        <f>IF(Tabela25[[#This Row],[Valor]]&lt;&gt;"",Tabela25[[#This Row],[Valor]]*(1-IF(Tabela25[[#This Row],[ISS]]&lt;&gt;"",Tabela25[[#This Row],[ISS]]+IF(Tabela25[[#This Row],[ICMS]]&lt;&gt;"",Tabela25[[#This Row],[ICMS]],0),IF(Tabela25[[#This Row],[ICMS]]&lt;&gt;"",Tabela25[[#This Row],[ICMS]],0))),"")</f>
        <v>3325</v>
      </c>
      <c r="Q14" s="161">
        <v>44403</v>
      </c>
      <c r="R14" s="147" t="str">
        <f>IF(Tabela25[[#This Row],[Data de Vencimento]]&lt;&gt;"",IF(Tabela25[[#This Row],[STATUS NOTA]]="CANCELADA","CANCELADA",IF(Q14&lt;&gt;"","RECEBIDO","A RECEBER")),"")</f>
        <v>CANCELADA</v>
      </c>
      <c r="S14" s="148">
        <f>IF(Tabela25[[#This Row],[Data Recebimento]]="",0,IF(Q14&gt;H14,1,IF(Q14=H14,2,3)))</f>
        <v>1</v>
      </c>
      <c r="T14" s="202" t="str">
        <f ca="1">IF(Tabela25[[#This Row],[Data de Vencimento]]&lt;&gt;"",IF(Tabela25[[#This Row],[STATUS NOTA]]="CANCELADA","CANCELADA",IF(Tabela25[[#This Row],[Data Recebimento]]="",IF(Tabela25[[#This Row],[Data de Vencimento]]&lt;=TODAY(),"ATRASADO",IF(Tabela25[[#This Row],[Data Recebimento]]="","NÃO RECEBIDO",IF(Q14&lt;H14,"ANTECIPADO",IF(Q14=H14,"NO PRAZO","EM ATRASO")))),IF(Q14&lt;H14,"ANTECIPADO",IF(Q14=H14,"NO PRAZO","EM ATRASO")))),"")</f>
        <v>CANCELADA</v>
      </c>
    </row>
    <row r="15" spans="1:20" ht="15" customHeight="1" x14ac:dyDescent="0.25">
      <c r="A15" s="169">
        <f t="shared" si="0"/>
        <v>6</v>
      </c>
      <c r="B15" s="161">
        <v>44348</v>
      </c>
      <c r="C15" s="165">
        <f>IF(Tabela25[[#This Row],[Data]]&lt;&gt;"",IFERROR(H15-B15,""),"")</f>
        <v>30</v>
      </c>
      <c r="D15" s="166" t="str">
        <f>IF(Tabela25[[#This Row],[Data]]&lt;&gt;"",TEXT(Tabela25[[#This Row],[Data]],"mm"),"")</f>
        <v>06</v>
      </c>
      <c r="E15" s="166" t="str">
        <f>IF(Tabela25[[#This Row],[Data]]&lt;&gt;"",UPPER(TEXT(Tabela25[[#This Row],[Data]],"mmmm")),"")</f>
        <v>JUNHO</v>
      </c>
      <c r="F15" s="166" t="str">
        <f>IF(Tabela25[[#This Row],[Data]]&lt;&gt;"",TEXT(Tabela25[[#This Row],[Data]],"aaaa"),"")</f>
        <v>2021</v>
      </c>
      <c r="G15" s="166" t="str">
        <f>Tabela25[[#This Row],[Mês Nome]]&amp;Tabela25[[#This Row],[Ano]]</f>
        <v>JUNHO2021</v>
      </c>
      <c r="H15" s="161">
        <v>44378</v>
      </c>
      <c r="I15" s="151">
        <v>45</v>
      </c>
      <c r="J15" s="150" t="s">
        <v>5993</v>
      </c>
      <c r="K15" s="173" t="str">
        <f>IFERROR(IF(INDEX(TB_CLIENTE[[#All],[Tipo Fornecedor]],MATCH(Tabela25[[#This Row],[CLIENTE]],TB_CLIENTE[[#All],[Cliente]],0))="P.J",INDEX(TB_CLIENTE[[#All],[CNPJ]],MATCH(Tabela25[[#This Row],[CLIENTE]],TB_CLIENTE[[#All],[Cliente]],0)),IF(INDEX(TB_CLIENTE[[#All],[Tipo Fornecedor]],MATCH(Tabela25[[#This Row],[CLIENTE]],TB_CLIENTE[[#All],[Cliente]],0))="P.F",INDEX(TB_CLIENTE[[#All],[CPF]],MATCH(Tabela25[[#This Row],[CLIENTE]],TB_CLIENTE[[#All],[Cliente]],0)))),"")</f>
        <v>12.096.667/0001-19</v>
      </c>
      <c r="L15" s="153" t="s">
        <v>5771</v>
      </c>
      <c r="M15" s="170">
        <v>73972.990000000005</v>
      </c>
      <c r="N15" s="171"/>
      <c r="O15" s="171"/>
      <c r="P15" s="174">
        <f>IF(Tabela25[[#This Row],[Valor]]&lt;&gt;"",Tabela25[[#This Row],[Valor]]*(1-IF(Tabela25[[#This Row],[ISS]]&lt;&gt;"",Tabela25[[#This Row],[ISS]]+IF(Tabela25[[#This Row],[ICMS]]&lt;&gt;"",Tabela25[[#This Row],[ICMS]],0),IF(Tabela25[[#This Row],[ICMS]]&lt;&gt;"",Tabela25[[#This Row],[ICMS]],0))),"")</f>
        <v>73972.990000000005</v>
      </c>
      <c r="Q15" s="161">
        <v>44300</v>
      </c>
      <c r="R15" s="147" t="str">
        <f>IF(Tabela25[[#This Row],[Data de Vencimento]]&lt;&gt;"",IF(Tabela25[[#This Row],[STATUS NOTA]]="CANCELADA","CANCELADA",IF(Q15&lt;&gt;"","RECEBIDO","A RECEBER")),"")</f>
        <v>RECEBIDO</v>
      </c>
      <c r="S15" s="148">
        <f>IF(Tabela25[[#This Row],[Data Recebimento]]="",0,IF(Q15&gt;H15,1,IF(Q15=H15,2,3)))</f>
        <v>3</v>
      </c>
      <c r="T15" s="202" t="str">
        <f ca="1">IF(Tabela25[[#This Row],[Data de Vencimento]]&lt;&gt;"",IF(Tabela25[[#This Row],[STATUS NOTA]]="CANCELADA","CANCELADA",IF(Tabela25[[#This Row],[Data Recebimento]]="",IF(Tabela25[[#This Row],[Data de Vencimento]]&lt;=TODAY(),"ATRASADO",IF(Tabela25[[#This Row],[Data Recebimento]]="","NÃO RECEBIDO",IF(Q15&lt;H15,"ANTECIPADO",IF(Q15=H15,"NO PRAZO","EM ATRASO")))),IF(Q15&lt;H15,"ANTECIPADO",IF(Q15=H15,"NO PRAZO","EM ATRASO")))),"")</f>
        <v>ANTECIPADO</v>
      </c>
    </row>
    <row r="16" spans="1:20" ht="15" customHeight="1" x14ac:dyDescent="0.25">
      <c r="A16" s="169">
        <f t="shared" ref="A16:A21" si="1">ROW()-9</f>
        <v>7</v>
      </c>
      <c r="B16" s="161">
        <v>44409</v>
      </c>
      <c r="C16" s="165">
        <f>IF(Tabela25[[#This Row],[Data]]&lt;&gt;"",IFERROR(H16-B16,""),"")</f>
        <v>30</v>
      </c>
      <c r="D16" s="166" t="str">
        <f>IF(Tabela25[[#This Row],[Data]]&lt;&gt;"",TEXT(Tabela25[[#This Row],[Data]],"mm"),"")</f>
        <v>08</v>
      </c>
      <c r="E16" s="166" t="str">
        <f>IF(Tabela25[[#This Row],[Data]]&lt;&gt;"",UPPER(TEXT(Tabela25[[#This Row],[Data]],"mmmm")),"")</f>
        <v>AGOSTO</v>
      </c>
      <c r="F16" s="166" t="str">
        <f>IF(Tabela25[[#This Row],[Data]]&lt;&gt;"",TEXT(Tabela25[[#This Row],[Data]],"aaaa"),"")</f>
        <v>2021</v>
      </c>
      <c r="G16" s="166" t="str">
        <f>Tabela25[[#This Row],[Mês Nome]]&amp;Tabela25[[#This Row],[Ano]]</f>
        <v>AGOSTO2021</v>
      </c>
      <c r="H16" s="161">
        <v>44439</v>
      </c>
      <c r="I16" s="151">
        <v>46</v>
      </c>
      <c r="J16" s="150" t="s">
        <v>5993</v>
      </c>
      <c r="K16" s="173">
        <f>IFERROR(IF(INDEX(TB_CLIENTE[[#All],[Tipo Fornecedor]],MATCH(Tabela25[[#This Row],[CLIENTE]],TB_CLIENTE[[#All],[Cliente]],0))="P.J",INDEX(TB_CLIENTE[[#All],[CNPJ]],MATCH(Tabela25[[#This Row],[CLIENTE]],TB_CLIENTE[[#All],[Cliente]],0)),IF(INDEX(TB_CLIENTE[[#All],[Tipo Fornecedor]],MATCH(Tabela25[[#This Row],[CLIENTE]],TB_CLIENTE[[#All],[Cliente]],0))="P.F",INDEX(TB_CLIENTE[[#All],[CPF]],MATCH(Tabela25[[#This Row],[CLIENTE]],TB_CLIENTE[[#All],[Cliente]],0)))),"")</f>
        <v>2370912910</v>
      </c>
      <c r="L16" s="153" t="s">
        <v>5794</v>
      </c>
      <c r="M16" s="170">
        <v>20000</v>
      </c>
      <c r="N16" s="171"/>
      <c r="O16" s="171"/>
      <c r="P16" s="174">
        <f>IF(Tabela25[[#This Row],[Valor]]&lt;&gt;"",Tabela25[[#This Row],[Valor]]*(1-IF(Tabela25[[#This Row],[ISS]]&lt;&gt;"",Tabela25[[#This Row],[ISS]]+IF(Tabela25[[#This Row],[ICMS]]&lt;&gt;"",Tabela25[[#This Row],[ICMS]],0),IF(Tabela25[[#This Row],[ICMS]]&lt;&gt;"",Tabela25[[#This Row],[ICMS]],0))),"")</f>
        <v>20000</v>
      </c>
      <c r="Q16" s="161">
        <v>44440</v>
      </c>
      <c r="R16" s="147" t="str">
        <f>IF(Tabela25[[#This Row],[Data de Vencimento]]&lt;&gt;"",IF(Tabela25[[#This Row],[STATUS NOTA]]="CANCELADA","CANCELADA",IF(Q16&lt;&gt;"","RECEBIDO","A RECEBER")),"")</f>
        <v>RECEBIDO</v>
      </c>
      <c r="S16" s="148">
        <f>IF(Tabela25[[#This Row],[Data Recebimento]]="",0,IF(Q16&gt;H16,1,IF(Q16=H16,2,3)))</f>
        <v>1</v>
      </c>
      <c r="T16" s="202" t="str">
        <f ca="1">IF(Tabela25[[#This Row],[Data de Vencimento]]&lt;&gt;"",IF(Tabela25[[#This Row],[STATUS NOTA]]="CANCELADA","CANCELADA",IF(Tabela25[[#This Row],[Data Recebimento]]="",IF(Tabela25[[#This Row],[Data de Vencimento]]&lt;=TODAY(),"ATRASADO",IF(Tabela25[[#This Row],[Data Recebimento]]="","NÃO RECEBIDO",IF(Q16&lt;H16,"ANTECIPADO",IF(Q16=H16,"NO PRAZO","EM ATRASO")))),IF(Q16&lt;H16,"ANTECIPADO",IF(Q16=H16,"NO PRAZO","EM ATRASO")))),"")</f>
        <v>EM ATRASO</v>
      </c>
    </row>
    <row r="17" spans="1:20" ht="15" customHeight="1" x14ac:dyDescent="0.25">
      <c r="A17" s="169">
        <f t="shared" si="1"/>
        <v>8</v>
      </c>
      <c r="B17" s="161">
        <v>44440</v>
      </c>
      <c r="C17" s="165">
        <f>IF(Tabela25[[#This Row],[Data]]&lt;&gt;"",IFERROR(H17-B17,""),"")</f>
        <v>30</v>
      </c>
      <c r="D17" s="166" t="str">
        <f>IF(Tabela25[[#This Row],[Data]]&lt;&gt;"",TEXT(Tabela25[[#This Row],[Data]],"mm"),"")</f>
        <v>09</v>
      </c>
      <c r="E17" s="166" t="str">
        <f>IF(Tabela25[[#This Row],[Data]]&lt;&gt;"",UPPER(TEXT(Tabela25[[#This Row],[Data]],"mmmm")),"")</f>
        <v>SETEMBRO</v>
      </c>
      <c r="F17" s="166" t="str">
        <f>IF(Tabela25[[#This Row],[Data]]&lt;&gt;"",TEXT(Tabela25[[#This Row],[Data]],"aaaa"),"")</f>
        <v>2021</v>
      </c>
      <c r="G17" s="166" t="str">
        <f>Tabela25[[#This Row],[Mês Nome]]&amp;Tabela25[[#This Row],[Ano]]</f>
        <v>SETEMBRO2021</v>
      </c>
      <c r="H17" s="161">
        <v>44470</v>
      </c>
      <c r="I17" s="151">
        <v>47</v>
      </c>
      <c r="J17" s="150" t="s">
        <v>5993</v>
      </c>
      <c r="K17" s="173">
        <f>IFERROR(IF(INDEX(TB_CLIENTE[[#All],[Tipo Fornecedor]],MATCH(Tabela25[[#This Row],[CLIENTE]],TB_CLIENTE[[#All],[Cliente]],0))="P.J",INDEX(TB_CLIENTE[[#All],[CNPJ]],MATCH(Tabela25[[#This Row],[CLIENTE]],TB_CLIENTE[[#All],[Cliente]],0)),IF(INDEX(TB_CLIENTE[[#All],[Tipo Fornecedor]],MATCH(Tabela25[[#This Row],[CLIENTE]],TB_CLIENTE[[#All],[Cliente]],0))="P.F",INDEX(TB_CLIENTE[[#All],[CPF]],MATCH(Tabela25[[#This Row],[CLIENTE]],TB_CLIENTE[[#All],[Cliente]],0)))),"")</f>
        <v>2370912910</v>
      </c>
      <c r="L17" s="153" t="s">
        <v>5794</v>
      </c>
      <c r="M17" s="170">
        <v>15451</v>
      </c>
      <c r="N17" s="171"/>
      <c r="O17" s="171"/>
      <c r="P17" s="174">
        <f>IF(Tabela25[[#This Row],[Valor]]&lt;&gt;"",Tabela25[[#This Row],[Valor]]*(1-IF(Tabela25[[#This Row],[ISS]]&lt;&gt;"",Tabela25[[#This Row],[ISS]]+IF(Tabela25[[#This Row],[ICMS]]&lt;&gt;"",Tabela25[[#This Row],[ICMS]],0),IF(Tabela25[[#This Row],[ICMS]]&lt;&gt;"",Tabela25[[#This Row],[ICMS]],0))),"")</f>
        <v>15451</v>
      </c>
      <c r="Q17" s="161">
        <v>44502</v>
      </c>
      <c r="R17" s="147" t="str">
        <f>IF(Tabela25[[#This Row],[Data de Vencimento]]&lt;&gt;"",IF(Tabela25[[#This Row],[STATUS NOTA]]="CANCELADA","CANCELADA",IF(Q17&lt;&gt;"","RECEBIDO","A RECEBER")),"")</f>
        <v>RECEBIDO</v>
      </c>
      <c r="S17" s="148">
        <f>IF(Tabela25[[#This Row],[Data Recebimento]]="",0,IF(Q17&gt;H17,1,IF(Q17=H17,2,3)))</f>
        <v>1</v>
      </c>
      <c r="T17" s="202" t="str">
        <f ca="1">IF(Tabela25[[#This Row],[Data de Vencimento]]&lt;&gt;"",IF(Tabela25[[#This Row],[STATUS NOTA]]="CANCELADA","CANCELADA",IF(Tabela25[[#This Row],[Data Recebimento]]="",IF(Tabela25[[#This Row],[Data de Vencimento]]&lt;=TODAY(),"ATRASADO",IF(Tabela25[[#This Row],[Data Recebimento]]="","NÃO RECEBIDO",IF(Q17&lt;H17,"ANTECIPADO",IF(Q17=H17,"NO PRAZO","EM ATRASO")))),IF(Q17&lt;H17,"ANTECIPADO",IF(Q17=H17,"NO PRAZO","EM ATRASO")))),"")</f>
        <v>EM ATRASO</v>
      </c>
    </row>
    <row r="18" spans="1:20" ht="15" customHeight="1" x14ac:dyDescent="0.25">
      <c r="A18" s="169">
        <f t="shared" si="1"/>
        <v>9</v>
      </c>
      <c r="B18" s="161">
        <v>44470</v>
      </c>
      <c r="C18" s="194">
        <f>IF(Tabela25[[#This Row],[Data]]&lt;&gt;"",IFERROR(H18-B18,""),"")</f>
        <v>-171</v>
      </c>
      <c r="D18" s="195" t="str">
        <f>IF(Tabela25[[#This Row],[Data]]&lt;&gt;"",TEXT(Tabela25[[#This Row],[Data]],"mm"),"")</f>
        <v>10</v>
      </c>
      <c r="E18" s="195" t="str">
        <f>IF(Tabela25[[#This Row],[Data]]&lt;&gt;"",UPPER(TEXT(Tabela25[[#This Row],[Data]],"mmmm")),"")</f>
        <v>OUTUBRO</v>
      </c>
      <c r="F18" s="195" t="str">
        <f>IF(Tabela25[[#This Row],[Data]]&lt;&gt;"",TEXT(Tabela25[[#This Row],[Data]],"aaaa"),"")</f>
        <v>2021</v>
      </c>
      <c r="G18" s="195" t="str">
        <f>Tabela25[[#This Row],[Mês Nome]]&amp;Tabela25[[#This Row],[Ano]]</f>
        <v>OUTUBRO2021</v>
      </c>
      <c r="H18" s="161">
        <v>44299</v>
      </c>
      <c r="I18" s="151">
        <v>48</v>
      </c>
      <c r="J18" s="150" t="s">
        <v>5993</v>
      </c>
      <c r="K18" s="173" t="str">
        <f>IFERROR(IF(INDEX(TB_CLIENTE[[#All],[Tipo Fornecedor]],MATCH(Tabela25[[#This Row],[CLIENTE]],TB_CLIENTE[[#All],[Cliente]],0))="P.J",INDEX(TB_CLIENTE[[#All],[CNPJ]],MATCH(Tabela25[[#This Row],[CLIENTE]],TB_CLIENTE[[#All],[Cliente]],0)),IF(INDEX(TB_CLIENTE[[#All],[Tipo Fornecedor]],MATCH(Tabela25[[#This Row],[CLIENTE]],TB_CLIENTE[[#All],[Cliente]],0))="P.F",INDEX(TB_CLIENTE[[#All],[CPF]],MATCH(Tabela25[[#This Row],[CLIENTE]],TB_CLIENTE[[#All],[Cliente]],0)))),"")</f>
        <v>12.096.667/0001-19</v>
      </c>
      <c r="L18" s="153" t="s">
        <v>5771</v>
      </c>
      <c r="M18" s="198">
        <v>35151</v>
      </c>
      <c r="N18" s="200"/>
      <c r="O18" s="200"/>
      <c r="P18" s="201">
        <f>IF(Tabela25[[#This Row],[Valor]]&lt;&gt;"",Tabela25[[#This Row],[Valor]]*(1-IF(Tabela25[[#This Row],[ISS]]&lt;&gt;"",Tabela25[[#This Row],[ISS]]+IF(Tabela25[[#This Row],[ICMS]]&lt;&gt;"",Tabela25[[#This Row],[ICMS]],0),IF(Tabela25[[#This Row],[ICMS]]&lt;&gt;"",Tabela25[[#This Row],[ICMS]],0))),"")</f>
        <v>35151</v>
      </c>
      <c r="Q18" s="161"/>
      <c r="R18" s="147" t="str">
        <f>IF(Tabela25[[#This Row],[Data de Vencimento]]&lt;&gt;"",IF(Tabela25[[#This Row],[STATUS NOTA]]="CANCELADA","CANCELADA",IF(Q18&lt;&gt;"","RECEBIDO","A RECEBER")),"")</f>
        <v>A RECEBER</v>
      </c>
      <c r="S18" s="148">
        <f>IF(Tabela25[[#This Row],[Data Recebimento]]="",0,IF(Q18&gt;H18,1,IF(Q18=H18,2,3)))</f>
        <v>0</v>
      </c>
      <c r="T18" s="202" t="str">
        <f ca="1">IF(Tabela25[[#This Row],[Data de Vencimento]]&lt;&gt;"",IF(Tabela25[[#This Row],[STATUS NOTA]]="CANCELADA","CANCELADA",IF(Tabela25[[#This Row],[Data Recebimento]]="",IF(Tabela25[[#This Row],[Data de Vencimento]]&lt;=TODAY(),"ATRASADO",IF(Tabela25[[#This Row],[Data Recebimento]]="","NÃO RECEBIDO",IF(Q18&lt;H18,"ANTECIPADO",IF(Q18=H18,"NO PRAZO","EM ATRASO")))),IF(Q18&lt;H18,"ANTECIPADO",IF(Q18=H18,"NO PRAZO","EM ATRASO")))),"")</f>
        <v>ATRASADO</v>
      </c>
    </row>
    <row r="19" spans="1:20" ht="15" customHeight="1" x14ac:dyDescent="0.25">
      <c r="A19" s="169">
        <f t="shared" si="1"/>
        <v>10</v>
      </c>
      <c r="B19" s="161">
        <v>44501</v>
      </c>
      <c r="C19" s="194">
        <f>IF(Tabela25[[#This Row],[Data]]&lt;&gt;"",IFERROR(H19-B19,""),"")</f>
        <v>30</v>
      </c>
      <c r="D19" s="195" t="str">
        <f>IF(Tabela25[[#This Row],[Data]]&lt;&gt;"",TEXT(Tabela25[[#This Row],[Data]],"mm"),"")</f>
        <v>11</v>
      </c>
      <c r="E19" s="195" t="str">
        <f>IF(Tabela25[[#This Row],[Data]]&lt;&gt;"",UPPER(TEXT(Tabela25[[#This Row],[Data]],"mmmm")),"")</f>
        <v>NOVEMBRO</v>
      </c>
      <c r="F19" s="195" t="str">
        <f>IF(Tabela25[[#This Row],[Data]]&lt;&gt;"",TEXT(Tabela25[[#This Row],[Data]],"aaaa"),"")</f>
        <v>2021</v>
      </c>
      <c r="G19" s="195" t="str">
        <f>Tabela25[[#This Row],[Mês Nome]]&amp;Tabela25[[#This Row],[Ano]]</f>
        <v>NOVEMBRO2021</v>
      </c>
      <c r="H19" s="161">
        <v>44531</v>
      </c>
      <c r="I19" s="151">
        <v>49</v>
      </c>
      <c r="J19" s="150" t="s">
        <v>5993</v>
      </c>
      <c r="K19" s="173">
        <f>IFERROR(IF(INDEX(TB_CLIENTE[[#All],[Tipo Fornecedor]],MATCH(Tabela25[[#This Row],[CLIENTE]],TB_CLIENTE[[#All],[Cliente]],0))="P.J",INDEX(TB_CLIENTE[[#All],[CNPJ]],MATCH(Tabela25[[#This Row],[CLIENTE]],TB_CLIENTE[[#All],[Cliente]],0)),IF(INDEX(TB_CLIENTE[[#All],[Tipo Fornecedor]],MATCH(Tabela25[[#This Row],[CLIENTE]],TB_CLIENTE[[#All],[Cliente]],0))="P.F",INDEX(TB_CLIENTE[[#All],[CPF]],MATCH(Tabela25[[#This Row],[CLIENTE]],TB_CLIENTE[[#All],[Cliente]],0)))),"")</f>
        <v>2370912910</v>
      </c>
      <c r="L19" s="153" t="s">
        <v>5794</v>
      </c>
      <c r="M19" s="198">
        <v>8154</v>
      </c>
      <c r="N19" s="200"/>
      <c r="O19" s="200"/>
      <c r="P19" s="201">
        <f>IF(Tabela25[[#This Row],[Valor]]&lt;&gt;"",Tabela25[[#This Row],[Valor]]*(1-IF(Tabela25[[#This Row],[ISS]]&lt;&gt;"",Tabela25[[#This Row],[ISS]]+IF(Tabela25[[#This Row],[ICMS]]&lt;&gt;"",Tabela25[[#This Row],[ICMS]],0),IF(Tabela25[[#This Row],[ICMS]]&lt;&gt;"",Tabela25[[#This Row],[ICMS]],0))),"")</f>
        <v>8154</v>
      </c>
      <c r="Q19" s="161"/>
      <c r="R19" s="147" t="str">
        <f>IF(Tabela25[[#This Row],[Data de Vencimento]]&lt;&gt;"",IF(Tabela25[[#This Row],[STATUS NOTA]]="CANCELADA","CANCELADA",IF(Q19&lt;&gt;"","RECEBIDO","A RECEBER")),"")</f>
        <v>A RECEBER</v>
      </c>
      <c r="S19" s="148">
        <f>IF(Tabela25[[#This Row],[Data Recebimento]]="",0,IF(Q19&gt;H19,1,IF(Q19=H19,2,3)))</f>
        <v>0</v>
      </c>
      <c r="T19" s="202" t="str">
        <f ca="1">IF(Tabela25[[#This Row],[Data de Vencimento]]&lt;&gt;"",IF(Tabela25[[#This Row],[STATUS NOTA]]="CANCELADA","CANCELADA",IF(Tabela25[[#This Row],[Data Recebimento]]="",IF(Tabela25[[#This Row],[Data de Vencimento]]&lt;=TODAY(),"ATRASADO",IF(Tabela25[[#This Row],[Data Recebimento]]="","NÃO RECEBIDO",IF(Q19&lt;H19,"ANTECIPADO",IF(Q19=H19,"NO PRAZO","EM ATRASO")))),IF(Q19&lt;H19,"ANTECIPADO",IF(Q19=H19,"NO PRAZO","EM ATRASO")))),"")</f>
        <v>ATRASADO</v>
      </c>
    </row>
    <row r="20" spans="1:20" ht="15" customHeight="1" x14ac:dyDescent="0.25">
      <c r="A20" s="169">
        <f t="shared" si="1"/>
        <v>11</v>
      </c>
      <c r="B20" s="161">
        <v>44531</v>
      </c>
      <c r="C20" s="194">
        <f>IF(Tabela25[[#This Row],[Data]]&lt;&gt;"",IFERROR(H20-B20,""),"")</f>
        <v>30</v>
      </c>
      <c r="D20" s="195" t="str">
        <f>IF(Tabela25[[#This Row],[Data]]&lt;&gt;"",TEXT(Tabela25[[#This Row],[Data]],"mm"),"")</f>
        <v>12</v>
      </c>
      <c r="E20" s="195" t="str">
        <f>IF(Tabela25[[#This Row],[Data]]&lt;&gt;"",UPPER(TEXT(Tabela25[[#This Row],[Data]],"mmmm")),"")</f>
        <v>DEZEMBRO</v>
      </c>
      <c r="F20" s="195" t="str">
        <f>IF(Tabela25[[#This Row],[Data]]&lt;&gt;"",TEXT(Tabela25[[#This Row],[Data]],"aaaa"),"")</f>
        <v>2021</v>
      </c>
      <c r="G20" s="195" t="str">
        <f>Tabela25[[#This Row],[Mês Nome]]&amp;Tabela25[[#This Row],[Ano]]</f>
        <v>DEZEMBRO2021</v>
      </c>
      <c r="H20" s="161">
        <v>44561</v>
      </c>
      <c r="I20" s="151">
        <v>50</v>
      </c>
      <c r="J20" s="150" t="s">
        <v>5993</v>
      </c>
      <c r="K20" s="173" t="str">
        <f>IFERROR(IF(INDEX(TB_CLIENTE[[#All],[Tipo Fornecedor]],MATCH(Tabela25[[#This Row],[CLIENTE]],TB_CLIENTE[[#All],[Cliente]],0))="P.J",INDEX(TB_CLIENTE[[#All],[CNPJ]],MATCH(Tabela25[[#This Row],[CLIENTE]],TB_CLIENTE[[#All],[Cliente]],0)),IF(INDEX(TB_CLIENTE[[#All],[Tipo Fornecedor]],MATCH(Tabela25[[#This Row],[CLIENTE]],TB_CLIENTE[[#All],[Cliente]],0))="P.F",INDEX(TB_CLIENTE[[#All],[CPF]],MATCH(Tabela25[[#This Row],[CLIENTE]],TB_CLIENTE[[#All],[Cliente]],0)))),"")</f>
        <v>12.096.667/0001-19</v>
      </c>
      <c r="L20" s="153" t="s">
        <v>5771</v>
      </c>
      <c r="M20" s="198">
        <v>3012</v>
      </c>
      <c r="N20" s="200"/>
      <c r="O20" s="200"/>
      <c r="P20" s="201">
        <f>IF(Tabela25[[#This Row],[Valor]]&lt;&gt;"",Tabela25[[#This Row],[Valor]]*(1-IF(Tabela25[[#This Row],[ISS]]&lt;&gt;"",Tabela25[[#This Row],[ISS]]+IF(Tabela25[[#This Row],[ICMS]]&lt;&gt;"",Tabela25[[#This Row],[ICMS]],0),IF(Tabela25[[#This Row],[ICMS]]&lt;&gt;"",Tabela25[[#This Row],[ICMS]],0))),"")</f>
        <v>3012</v>
      </c>
      <c r="Q20" s="161"/>
      <c r="R20" s="147" t="str">
        <f>IF(Tabela25[[#This Row],[Data de Vencimento]]&lt;&gt;"",IF(Tabela25[[#This Row],[STATUS NOTA]]="CANCELADA","CANCELADA",IF(Q20&lt;&gt;"","RECEBIDO","A RECEBER")),"")</f>
        <v>A RECEBER</v>
      </c>
      <c r="S20" s="148">
        <f>IF(Tabela25[[#This Row],[Data Recebimento]]="",0,IF(Q20&gt;H20,1,IF(Q20=H20,2,3)))</f>
        <v>0</v>
      </c>
      <c r="T20" s="202" t="str">
        <f ca="1">IF(Tabela25[[#This Row],[Data de Vencimento]]&lt;&gt;"",IF(Tabela25[[#This Row],[STATUS NOTA]]="CANCELADA","CANCELADA",IF(Tabela25[[#This Row],[Data Recebimento]]="",IF(Tabela25[[#This Row],[Data de Vencimento]]&lt;=TODAY(),"ATRASADO",IF(Tabela25[[#This Row],[Data Recebimento]]="","NÃO RECEBIDO",IF(Q20&lt;H20,"ANTECIPADO",IF(Q20=H20,"NO PRAZO","EM ATRASO")))),IF(Q20&lt;H20,"ANTECIPADO",IF(Q20=H20,"NO PRAZO","EM ATRASO")))),"")</f>
        <v>ATRASADO</v>
      </c>
    </row>
    <row r="21" spans="1:20" ht="15" customHeight="1" x14ac:dyDescent="0.25">
      <c r="A21" s="169">
        <f t="shared" si="1"/>
        <v>12</v>
      </c>
      <c r="B21" s="256"/>
      <c r="C21" s="194" t="str">
        <f>IF(Tabela25[[#This Row],[Data]]&lt;&gt;"",IFERROR(H21-B21,""),"")</f>
        <v/>
      </c>
      <c r="D21" s="195" t="str">
        <f>IF(Tabela25[[#This Row],[Data]]&lt;&gt;"",TEXT(Tabela25[[#This Row],[Data]],"mm"),"")</f>
        <v/>
      </c>
      <c r="E21" s="195" t="str">
        <f>IF(Tabela25[[#This Row],[Data]]&lt;&gt;"",UPPER(TEXT(Tabela25[[#This Row],[Data]],"mmmm")),"")</f>
        <v/>
      </c>
      <c r="F21" s="195" t="str">
        <f>IF(Tabela25[[#This Row],[Data]]&lt;&gt;"",TEXT(Tabela25[[#This Row],[Data]],"aaaa"),"")</f>
        <v/>
      </c>
      <c r="G21" s="195" t="str">
        <f>Tabela25[[#This Row],[Mês Nome]]&amp;Tabela25[[#This Row],[Ano]]</f>
        <v/>
      </c>
      <c r="H21" s="161"/>
      <c r="I21" s="41"/>
      <c r="J21" s="255"/>
      <c r="K21" s="173" t="str">
        <f>IFERROR(IF(INDEX(TB_CLIENTE[[#All],[Tipo Fornecedor]],MATCH(Tabela25[[#This Row],[CLIENTE]],TB_CLIENTE[[#All],[Cliente]],0))="P.J",INDEX(TB_CLIENTE[[#All],[CNPJ]],MATCH(Tabela25[[#This Row],[CLIENTE]],TB_CLIENTE[[#All],[Cliente]],0)),IF(INDEX(TB_CLIENTE[[#All],[Tipo Fornecedor]],MATCH(Tabela25[[#This Row],[CLIENTE]],TB_CLIENTE[[#All],[Cliente]],0))="P.F",INDEX(TB_CLIENTE[[#All],[CPF]],MATCH(Tabela25[[#This Row],[CLIENTE]],TB_CLIENTE[[#All],[Cliente]],0)))),"")</f>
        <v/>
      </c>
      <c r="L21" s="197"/>
      <c r="M21" s="198"/>
      <c r="N21" s="200"/>
      <c r="O21" s="200"/>
      <c r="P21" s="201" t="str">
        <f>IF(Tabela25[[#This Row],[Valor]]&lt;&gt;"",Tabela25[[#This Row],[Valor]]*(1-IF(Tabela25[[#This Row],[ISS]]&lt;&gt;"",Tabela25[[#This Row],[ISS]]+IF(Tabela25[[#This Row],[ICMS]]&lt;&gt;"",Tabela25[[#This Row],[ICMS]],0),IF(Tabela25[[#This Row],[ICMS]]&lt;&gt;"",Tabela25[[#This Row],[ICMS]],0))),"")</f>
        <v/>
      </c>
      <c r="Q21" s="250"/>
      <c r="R21" s="147" t="str">
        <f>IF(Tabela25[[#This Row],[Data de Vencimento]]&lt;&gt;"",IF(Tabela25[[#This Row],[STATUS NOTA]]="CANCELADA","CANCELADA",IF(Q21&lt;&gt;"","RECEBIDO","A RECEBER")),"")</f>
        <v/>
      </c>
      <c r="S21" s="148">
        <f>IF(Tabela25[[#This Row],[Data Recebimento]]="",0,IF(Q21&gt;H21,1,IF(Q21=H21,2,3)))</f>
        <v>0</v>
      </c>
      <c r="T21" s="202" t="str">
        <f ca="1">IF(Tabela25[[#This Row],[Data de Vencimento]]&lt;&gt;"",IF(Tabela25[[#This Row],[STATUS NOTA]]="CANCELADA","CANCELADA",IF(Tabela25[[#This Row],[Data Recebimento]]="",IF(Tabela25[[#This Row],[Data de Vencimento]]&lt;=TODAY(),"ATRASADO",IF(Tabela25[[#This Row],[Data Recebimento]]="","NÃO RECEBIDO",IF(Q21&lt;H21,"ANTECIPADO",IF(Q21=H21,"NO PRAZO","EM ATRASO")))),IF(Q21&lt;H21,"ANTECIPADO",IF(Q21=H21,"NO PRAZO","EM ATRASO")))),"")</f>
        <v/>
      </c>
    </row>
  </sheetData>
  <sheetProtection sheet="1" objects="1" scenarios="1" sort="0" autoFilter="0" pivotTables="0"/>
  <conditionalFormatting sqref="R10:R21">
    <cfRule type="cellIs" dxfId="523" priority="6" operator="equal">
      <formula>"A RECEBER"</formula>
    </cfRule>
    <cfRule type="cellIs" dxfId="522" priority="7" operator="equal">
      <formula>"RECEBIDO"</formula>
    </cfRule>
    <cfRule type="cellIs" dxfId="521" priority="12" operator="equal">
      <formula>"A PAGAR"</formula>
    </cfRule>
    <cfRule type="cellIs" dxfId="520" priority="13" operator="equal">
      <formula>"PAGO"</formula>
    </cfRule>
  </conditionalFormatting>
  <conditionalFormatting sqref="T9:T21">
    <cfRule type="cellIs" dxfId="519" priority="10" operator="equal">
      <formula>"vencido"</formula>
    </cfRule>
    <cfRule type="cellIs" dxfId="518" priority="11" operator="equal">
      <formula>"no prazo"</formula>
    </cfRule>
  </conditionalFormatting>
  <conditionalFormatting sqref="T10:T21">
    <cfRule type="cellIs" dxfId="517" priority="3" operator="equal">
      <formula>"NÃO RECEBIDO"</formula>
    </cfRule>
    <cfRule type="cellIs" dxfId="516" priority="4" operator="equal">
      <formula>"ANTECIPADO"</formula>
    </cfRule>
    <cfRule type="cellIs" dxfId="515" priority="5" operator="equal">
      <formula>"EM ATRASO"</formula>
    </cfRule>
    <cfRule type="cellIs" dxfId="514" priority="8" operator="equal">
      <formula>"não pago"</formula>
    </cfRule>
    <cfRule type="cellIs" dxfId="513" priority="9" operator="equal">
      <formula>"antecipado"</formula>
    </cfRule>
  </conditionalFormatting>
  <conditionalFormatting sqref="B10:T21">
    <cfRule type="expression" dxfId="512" priority="2">
      <formula>$J10="CANCELADA"</formula>
    </cfRule>
  </conditionalFormatting>
  <conditionalFormatting sqref="T10:T21">
    <cfRule type="cellIs" dxfId="511" priority="1" operator="equal">
      <formula>"ATRASADO"</formula>
    </cfRule>
  </conditionalFormatting>
  <dataValidations count="2">
    <dataValidation type="list" allowBlank="1" showInputMessage="1" showErrorMessage="1" sqref="J10:J21" xr:uid="{A42CB248-1FBF-4027-8DE7-B6628AB912C2}">
      <formula1>"AUTORIZADA, CANCELADA"</formula1>
    </dataValidation>
    <dataValidation type="list" allowBlank="1" showInputMessage="1" showErrorMessage="1" sqref="L10:L21" xr:uid="{0F40251C-B62E-49A5-BB86-A0E16911488E}">
      <formula1>relacao_cliente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4" id="{8070FA28-4FDA-4836-BF61-68EFBC64D460}">
            <x14:iconSet iconSet="4RedToBlack" custom="1">
              <x14:cfvo type="percent">
                <xm:f>0</xm:f>
              </x14:cfvo>
              <x14:cfvo type="num" gte="0">
                <xm:f>0</xm:f>
              </x14:cfvo>
              <x14:cfvo type="num">
                <xm:f>2</xm:f>
              </x14:cfvo>
              <x14:cfvo type="num">
                <xm:f>3</xm:f>
              </x14:cfvo>
              <x14:cfIcon iconSet="4RedToBlack" iconId="3"/>
              <x14:cfIcon iconSet="3TrafficLights2" iconId="2"/>
              <x14:cfIcon iconSet="3TrafficLights1" iconId="2"/>
              <x14:cfIcon iconSet="3TrafficLights1" iconId="1"/>
            </x14:iconSet>
          </x14:cfRule>
          <xm:sqref>S10:S21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9FEB0-D439-4AF8-B763-6B7D2D142B88}">
  <sheetPr codeName="Planilha17"/>
  <dimension ref="A1:U21"/>
  <sheetViews>
    <sheetView showGridLines="0" showRowColHeaders="0" showZeros="0" workbookViewId="0">
      <pane ySplit="9" topLeftCell="A10" activePane="bottomLeft" state="frozen"/>
      <selection pane="bottomLeft" activeCell="B20" sqref="B20"/>
    </sheetView>
  </sheetViews>
  <sheetFormatPr defaultColWidth="0" defaultRowHeight="15" customHeight="1" x14ac:dyDescent="0.25"/>
  <cols>
    <col min="1" max="1" width="10" customWidth="1"/>
    <col min="2" max="2" width="11.7109375" style="203" customWidth="1"/>
    <col min="3" max="3" width="5.85546875" customWidth="1"/>
    <col min="4" max="4" width="7.7109375" customWidth="1"/>
    <col min="5" max="5" width="10" bestFit="1" customWidth="1"/>
    <col min="6" max="6" width="12" customWidth="1"/>
    <col min="7" max="7" width="12.7109375" style="203" customWidth="1"/>
    <col min="8" max="8" width="14.85546875" customWidth="1"/>
    <col min="9" max="9" width="17.42578125" bestFit="1" customWidth="1"/>
    <col min="10" max="10" width="40.5703125" customWidth="1"/>
    <col min="11" max="11" width="12.42578125" bestFit="1" customWidth="1"/>
    <col min="12" max="12" width="17.28515625" customWidth="1"/>
    <col min="13" max="13" width="14.7109375" style="203" bestFit="1" customWidth="1"/>
    <col min="14" max="14" width="16.42578125" bestFit="1" customWidth="1"/>
    <col min="15" max="15" width="20" customWidth="1"/>
    <col min="16" max="16" width="14.28515625" customWidth="1"/>
    <col min="17" max="17" width="18" customWidth="1"/>
    <col min="18" max="18" width="2.85546875" customWidth="1"/>
    <col min="19" max="19" width="13.140625" customWidth="1"/>
    <col min="20" max="20" width="1" customWidth="1"/>
    <col min="21" max="21" width="13.5703125" hidden="1" customWidth="1"/>
    <col min="22" max="16384" width="9" hidden="1"/>
  </cols>
  <sheetData>
    <row r="1" spans="1:19" ht="16.5" customHeight="1" x14ac:dyDescent="0.25"/>
    <row r="2" spans="1:19" ht="16.5" customHeight="1" x14ac:dyDescent="0.25"/>
    <row r="3" spans="1:19" ht="16.5" customHeight="1" x14ac:dyDescent="0.25"/>
    <row r="4" spans="1:19" ht="16.5" customHeight="1" x14ac:dyDescent="0.25"/>
    <row r="5" spans="1:19" ht="16.5" customHeight="1" x14ac:dyDescent="0.25"/>
    <row r="6" spans="1:19" ht="16.5" customHeight="1" x14ac:dyDescent="0.25"/>
    <row r="7" spans="1:19" ht="16.5" customHeight="1" x14ac:dyDescent="0.25"/>
    <row r="8" spans="1:19" ht="16.5" customHeight="1" x14ac:dyDescent="0.25"/>
    <row r="9" spans="1:19" s="146" customFormat="1" ht="30" customHeight="1" x14ac:dyDescent="0.25">
      <c r="A9" s="140" t="s">
        <v>5762</v>
      </c>
      <c r="B9" s="142" t="s">
        <v>5798</v>
      </c>
      <c r="C9" s="141" t="s">
        <v>5799</v>
      </c>
      <c r="D9" s="142" t="s">
        <v>5800</v>
      </c>
      <c r="E9" s="142" t="s">
        <v>5801</v>
      </c>
      <c r="F9" s="142" t="s">
        <v>5802</v>
      </c>
      <c r="G9" s="142" t="s">
        <v>5803</v>
      </c>
      <c r="H9" s="140" t="s">
        <v>5804</v>
      </c>
      <c r="I9" s="140" t="s">
        <v>5787</v>
      </c>
      <c r="J9" s="140" t="s">
        <v>5805</v>
      </c>
      <c r="K9" s="143" t="s">
        <v>5806</v>
      </c>
      <c r="L9" s="140" t="s">
        <v>5807</v>
      </c>
      <c r="M9" s="142" t="s">
        <v>5808</v>
      </c>
      <c r="N9" s="144" t="s">
        <v>5809</v>
      </c>
      <c r="O9" s="144" t="s">
        <v>5810</v>
      </c>
      <c r="P9" s="144" t="s">
        <v>5811</v>
      </c>
      <c r="Q9" s="140" t="s">
        <v>5812</v>
      </c>
      <c r="R9" s="145" t="s">
        <v>5985</v>
      </c>
      <c r="S9" s="140" t="s">
        <v>5813</v>
      </c>
    </row>
    <row r="10" spans="1:19" ht="15" customHeight="1" x14ac:dyDescent="0.25">
      <c r="A10" s="149">
        <f t="shared" ref="A10:A13" si="0">ROW()-9</f>
        <v>1</v>
      </c>
      <c r="B10" s="161">
        <v>44197</v>
      </c>
      <c r="C10" s="155">
        <f>IF(Tabela1[[#This Row],[Data da Compra]]&lt;&gt;"",IFERROR(Tabela1[[#This Row],[Data de Vencimento]]-Tabela1[[#This Row],[Data da Compra]],""),"")</f>
        <v>30</v>
      </c>
      <c r="D10" s="156" t="str">
        <f>IF(Tabela1[[#This Row],[Data da Compra]]&lt;&gt;"",TEXT(Tabela1[[#This Row],[Data da Compra]],"mm"),"")</f>
        <v>01</v>
      </c>
      <c r="E10" s="157" t="str">
        <f>IF(Tabela1[[#This Row],[Data da Compra]]&lt;&gt;"",UPPER(TEXT(Tabela1[[#This Row],[Data da Compra]],"mmmm")),"")</f>
        <v>JANEIRO</v>
      </c>
      <c r="F10" s="156" t="str">
        <f>IF(Tabela1[[#This Row],[Data da Compra]]&lt;&gt;"",IFERROR(TEXT(Tabela1[[#This Row],[Data da Compra]],"aaaa"),),"")</f>
        <v>2021</v>
      </c>
      <c r="G10" s="161">
        <v>44227</v>
      </c>
      <c r="H10" s="151" t="s">
        <v>5823</v>
      </c>
      <c r="I10" s="182" t="str">
        <f>IFERROR(IF(INDEX(TB_FORNECEDOR[[#All],[Tipo Fornec]],MATCH(Tabela1[[#This Row],[Fornecedor]],TB_FORNECEDOR[[#All],[FORNECEDOR]],0))="P.J",INDEX(TB_FORNECEDOR[[#All],[CNPJ]],MATCH(Tabela1[[#This Row],[Fornecedor]],TB_FORNECEDOR[[#All],[FORNECEDOR]],0)),IF(INDEX(TB_FORNECEDOR[[#All],[Tipo Fornec]],MATCH(Tabela1[[#This Row],[Fornecedor]],TB_FORNECEDOR[[#All],[FORNECEDOR]],0))="P.F",INDEX(TB_FORNECEDOR[[#All],[CPF]],MATCH(Tabela1[[#This Row],[Fornecedor]],TB_FORNECEDOR[[#All],[FORNECEDOR]],0)))),"")</f>
        <v>12.096.667/0001-19</v>
      </c>
      <c r="J10" s="152" t="s">
        <v>5771</v>
      </c>
      <c r="K10" s="153">
        <v>15001</v>
      </c>
      <c r="L10" s="152" t="s">
        <v>6021</v>
      </c>
      <c r="M10" s="161">
        <v>43840</v>
      </c>
      <c r="N10" s="164" t="str">
        <f>IFERROR(INDEX(Cad_despesas[Classificação],MATCH(Tabela1[[#This Row],[Conta Contabil]],Cad_despesas[Descrição Despesas],0)),"")</f>
        <v>Adminstrativo</v>
      </c>
      <c r="O10" s="152" t="s">
        <v>5859</v>
      </c>
      <c r="P10" s="152" t="s">
        <v>5440</v>
      </c>
      <c r="Q10" s="147" t="str">
        <f>IF(Tabela1[[#This Row],[Data da Compra]]&lt;&gt;"",IF(M10&lt;&gt;"","PAGO","A PAGAR"),"")</f>
        <v>PAGO</v>
      </c>
      <c r="R10" s="148">
        <f>IF(Tabela1[[#This Row],[CONDIÇÃO]]&lt;&gt;"",IF(Tabela1[[#This Row],[Data do Pagamento]]="",0,IF(M10&lt;G10,1,IF(M10=G10,2,3))),"")</f>
        <v>1</v>
      </c>
      <c r="S10" s="202" t="str">
        <f ca="1">IF(Tabela1[[#This Row],[CONDIÇÃO]]&lt;&gt;"",IF(Tabela1[[#This Row],[Data do Pagamento]]="",IF(Tabela1[[#This Row],[Data de Vencimento]]&lt;TODAY(),"ATRASADO",IF(Tabela1[[#This Row],[Data do Pagamento]]="","NÃO PAGO")),IF(Tabela1[[#This Row],[Data do Pagamento]]&lt;Tabela1[[#This Row],[Data de Vencimento]],"ANTECIPADO",IF(Tabela1[[#This Row],[Data do Pagamento]]=Tabela1[[#This Row],[Data de Vencimento]],"NO PRAZO","VENCIDO"))),"")</f>
        <v>ANTECIPADO</v>
      </c>
    </row>
    <row r="11" spans="1:19" ht="15" customHeight="1" x14ac:dyDescent="0.25">
      <c r="A11" s="149">
        <f t="shared" si="0"/>
        <v>2</v>
      </c>
      <c r="B11" s="161">
        <v>44228</v>
      </c>
      <c r="C11" s="155">
        <f>IF(Tabela1[[#This Row],[Data da Compra]]&lt;&gt;"",IFERROR(Tabela1[[#This Row],[Data de Vencimento]]-Tabela1[[#This Row],[Data da Compra]],""),"")</f>
        <v>30</v>
      </c>
      <c r="D11" s="156" t="str">
        <f>IF(Tabela1[[#This Row],[Data da Compra]]&lt;&gt;"",TEXT(Tabela1[[#This Row],[Data da Compra]],"mm"),"")</f>
        <v>02</v>
      </c>
      <c r="E11" s="157" t="str">
        <f>IF(Tabela1[[#This Row],[Data da Compra]]&lt;&gt;"",UPPER(TEXT(Tabela1[[#This Row],[Data da Compra]],"mmmm")),"")</f>
        <v>FEVEREIRO</v>
      </c>
      <c r="F11" s="156" t="str">
        <f>IF(Tabela1[[#This Row],[Data da Compra]]&lt;&gt;"",IFERROR(TEXT(Tabela1[[#This Row],[Data da Compra]],"aaaa"),),"")</f>
        <v>2021</v>
      </c>
      <c r="G11" s="161">
        <v>44258</v>
      </c>
      <c r="H11" s="154" t="s">
        <v>5824</v>
      </c>
      <c r="I11" s="182">
        <f>IFERROR(IF(INDEX(TB_FORNECEDOR[[#All],[Tipo Fornec]],MATCH(Tabela1[[#This Row],[Fornecedor]],TB_FORNECEDOR[[#All],[FORNECEDOR]],0))="P.J",INDEX(TB_FORNECEDOR[[#All],[CNPJ]],MATCH(Tabela1[[#This Row],[Fornecedor]],TB_FORNECEDOR[[#All],[FORNECEDOR]],0)),IF(INDEX(TB_FORNECEDOR[[#All],[Tipo Fornec]],MATCH(Tabela1[[#This Row],[Fornecedor]],TB_FORNECEDOR[[#All],[FORNECEDOR]],0))="P.F",INDEX(TB_FORNECEDOR[[#All],[CPF]],MATCH(Tabela1[[#This Row],[Fornecedor]],TB_FORNECEDOR[[#All],[FORNECEDOR]],0)))),"")</f>
        <v>2370912910</v>
      </c>
      <c r="J11" s="152" t="s">
        <v>5788</v>
      </c>
      <c r="K11" s="153">
        <v>14301</v>
      </c>
      <c r="L11" s="152" t="s">
        <v>6021</v>
      </c>
      <c r="M11" s="161">
        <v>43840</v>
      </c>
      <c r="N11" s="164" t="str">
        <f>IFERROR(INDEX(Cad_despesas[Classificação],MATCH(Tabela1[[#This Row],[Conta Contabil]],Cad_despesas[Descrição Despesas],0)),"")</f>
        <v>Adminstrativo</v>
      </c>
      <c r="O11" s="152" t="s">
        <v>5900</v>
      </c>
      <c r="P11" s="152" t="s">
        <v>5440</v>
      </c>
      <c r="Q11" s="147" t="str">
        <f>IF(Tabela1[[#This Row],[Data da Compra]]&lt;&gt;"",IF(M11&lt;&gt;"","PAGO","A PAGAR"),"")</f>
        <v>PAGO</v>
      </c>
      <c r="R11" s="148">
        <f>IF(Tabela1[[#This Row],[CONDIÇÃO]]&lt;&gt;"",IF(Tabela1[[#This Row],[Data do Pagamento]]="",0,IF(M11&lt;G11,1,IF(M11=G11,2,3))),"")</f>
        <v>1</v>
      </c>
      <c r="S11" s="202" t="str">
        <f ca="1">IF(Tabela1[[#This Row],[CONDIÇÃO]]&lt;&gt;"",IF(Tabela1[[#This Row],[Data do Pagamento]]="",IF(Tabela1[[#This Row],[Data de Vencimento]]&lt;TODAY(),"ATRASADO",IF(Tabela1[[#This Row],[Data do Pagamento]]="","NÃO PAGO")),IF(Tabela1[[#This Row],[Data do Pagamento]]&lt;Tabela1[[#This Row],[Data de Vencimento]],"ANTECIPADO",IF(Tabela1[[#This Row],[Data do Pagamento]]=Tabela1[[#This Row],[Data de Vencimento]],"NO PRAZO","VENCIDO"))),"")</f>
        <v>ANTECIPADO</v>
      </c>
    </row>
    <row r="12" spans="1:19" ht="15" customHeight="1" x14ac:dyDescent="0.25">
      <c r="A12" s="149">
        <f t="shared" si="0"/>
        <v>3</v>
      </c>
      <c r="B12" s="161">
        <v>44256</v>
      </c>
      <c r="C12" s="155">
        <f>IF(Tabela1[[#This Row],[Data da Compra]]&lt;&gt;"",IFERROR(Tabela1[[#This Row],[Data de Vencimento]]-Tabela1[[#This Row],[Data da Compra]],""),"")</f>
        <v>30</v>
      </c>
      <c r="D12" s="156" t="str">
        <f>IF(Tabela1[[#This Row],[Data da Compra]]&lt;&gt;"",TEXT(Tabela1[[#This Row],[Data da Compra]],"mm"),"")</f>
        <v>03</v>
      </c>
      <c r="E12" s="157" t="str">
        <f>IF(Tabela1[[#This Row],[Data da Compra]]&lt;&gt;"",UPPER(TEXT(Tabela1[[#This Row],[Data da Compra]],"mmmm")),"")</f>
        <v>MARÇO</v>
      </c>
      <c r="F12" s="156" t="str">
        <f>IF(Tabela1[[#This Row],[Data da Compra]]&lt;&gt;"",IFERROR(TEXT(Tabela1[[#This Row],[Data da Compra]],"aaaa"),),"")</f>
        <v>2021</v>
      </c>
      <c r="G12" s="161">
        <v>44286</v>
      </c>
      <c r="H12" s="151">
        <v>16</v>
      </c>
      <c r="I12" s="182" t="str">
        <f>IFERROR(IF(INDEX(TB_FORNECEDOR[[#All],[Tipo Fornec]],MATCH(Tabela1[[#This Row],[Fornecedor]],TB_FORNECEDOR[[#All],[FORNECEDOR]],0))="P.J",INDEX(TB_FORNECEDOR[[#All],[CNPJ]],MATCH(Tabela1[[#This Row],[Fornecedor]],TB_FORNECEDOR[[#All],[FORNECEDOR]],0)),IF(INDEX(TB_FORNECEDOR[[#All],[Tipo Fornec]],MATCH(Tabela1[[#This Row],[Fornecedor]],TB_FORNECEDOR[[#All],[FORNECEDOR]],0))="P.F",INDEX(TB_FORNECEDOR[[#All],[CPF]],MATCH(Tabela1[[#This Row],[Fornecedor]],TB_FORNECEDOR[[#All],[FORNECEDOR]],0)))),"")</f>
        <v>12.096.667/0001-19</v>
      </c>
      <c r="J12" s="152" t="s">
        <v>5771</v>
      </c>
      <c r="K12" s="153">
        <v>30001</v>
      </c>
      <c r="L12" s="152" t="s">
        <v>6021</v>
      </c>
      <c r="M12" s="161">
        <v>44287</v>
      </c>
      <c r="N12" s="164" t="str">
        <f>IFERROR(INDEX(Cad_despesas[Classificação],MATCH(Tabela1[[#This Row],[Conta Contabil]],Cad_despesas[Descrição Despesas],0)),"")</f>
        <v>Adminstrativo</v>
      </c>
      <c r="O12" s="152" t="s">
        <v>5983</v>
      </c>
      <c r="P12" s="152" t="s">
        <v>5440</v>
      </c>
      <c r="Q12" s="147" t="str">
        <f>IF(Tabela1[[#This Row],[Data da Compra]]&lt;&gt;"",IF(M12&lt;&gt;"","PAGO","A PAGAR"),"")</f>
        <v>PAGO</v>
      </c>
      <c r="R12" s="148">
        <f>IF(Tabela1[[#This Row],[CONDIÇÃO]]&lt;&gt;"",IF(Tabela1[[#This Row],[Data do Pagamento]]="",0,IF(M12&lt;G12,1,IF(M12=G12,2,3))),"")</f>
        <v>3</v>
      </c>
      <c r="S12" s="202" t="str">
        <f ca="1">IF(Tabela1[[#This Row],[CONDIÇÃO]]&lt;&gt;"",IF(Tabela1[[#This Row],[Data do Pagamento]]="",IF(Tabela1[[#This Row],[Data de Vencimento]]&lt;TODAY(),"ATRASADO",IF(Tabela1[[#This Row],[Data do Pagamento]]="","NÃO PAGO")),IF(Tabela1[[#This Row],[Data do Pagamento]]&lt;Tabela1[[#This Row],[Data de Vencimento]],"ANTECIPADO",IF(Tabela1[[#This Row],[Data do Pagamento]]=Tabela1[[#This Row],[Data de Vencimento]],"NO PRAZO","VENCIDO"))),"")</f>
        <v>VENCIDO</v>
      </c>
    </row>
    <row r="13" spans="1:19" ht="15" customHeight="1" x14ac:dyDescent="0.25">
      <c r="A13" s="149">
        <f t="shared" si="0"/>
        <v>4</v>
      </c>
      <c r="B13" s="161">
        <v>44287</v>
      </c>
      <c r="C13" s="155">
        <f>IF(Tabela1[[#This Row],[Data da Compra]]&lt;&gt;"",IFERROR(Tabela1[[#This Row],[Data de Vencimento]]-Tabela1[[#This Row],[Data da Compra]],""),"")</f>
        <v>30</v>
      </c>
      <c r="D13" s="156" t="str">
        <f>IF(Tabela1[[#This Row],[Data da Compra]]&lt;&gt;"",TEXT(Tabela1[[#This Row],[Data da Compra]],"mm"),"")</f>
        <v>04</v>
      </c>
      <c r="E13" s="157" t="str">
        <f>IF(Tabela1[[#This Row],[Data da Compra]]&lt;&gt;"",UPPER(TEXT(Tabela1[[#This Row],[Data da Compra]],"mmmm")),"")</f>
        <v>ABRIL</v>
      </c>
      <c r="F13" s="156" t="str">
        <f>IF(Tabela1[[#This Row],[Data da Compra]]&lt;&gt;"",IFERROR(TEXT(Tabela1[[#This Row],[Data da Compra]],"aaaa"),),"")</f>
        <v>2021</v>
      </c>
      <c r="G13" s="161">
        <v>44317</v>
      </c>
      <c r="H13" s="151">
        <v>17</v>
      </c>
      <c r="I13" s="182" t="str">
        <f>IFERROR(IF(INDEX(TB_FORNECEDOR[[#All],[Tipo Fornec]],MATCH(Tabela1[[#This Row],[Fornecedor]],TB_FORNECEDOR[[#All],[FORNECEDOR]],0))="P.J",INDEX(TB_FORNECEDOR[[#All],[CNPJ]],MATCH(Tabela1[[#This Row],[Fornecedor]],TB_FORNECEDOR[[#All],[FORNECEDOR]],0)),IF(INDEX(TB_FORNECEDOR[[#All],[Tipo Fornec]],MATCH(Tabela1[[#This Row],[Fornecedor]],TB_FORNECEDOR[[#All],[FORNECEDOR]],0))="P.F",INDEX(TB_FORNECEDOR[[#All],[CPF]],MATCH(Tabela1[[#This Row],[Fornecedor]],TB_FORNECEDOR[[#All],[FORNECEDOR]],0)))),"")</f>
        <v>12.096.667/0001-19</v>
      </c>
      <c r="J13" s="152" t="s">
        <v>5771</v>
      </c>
      <c r="K13" s="153">
        <v>45000</v>
      </c>
      <c r="L13" s="152" t="s">
        <v>6023</v>
      </c>
      <c r="M13" s="161">
        <v>44317</v>
      </c>
      <c r="N13" s="164" t="str">
        <f>IFERROR(INDEX(Cad_despesas[Classificação],MATCH(Tabela1[[#This Row],[Conta Contabil]],Cad_despesas[Descrição Despesas],0)),"")</f>
        <v>Funcionários</v>
      </c>
      <c r="O13" s="152" t="s">
        <v>5756</v>
      </c>
      <c r="P13" s="152" t="s">
        <v>5440</v>
      </c>
      <c r="Q13" s="147" t="str">
        <f>IF(Tabela1[[#This Row],[Data da Compra]]&lt;&gt;"",IF(M13&lt;&gt;"","PAGO","A PAGAR"),"")</f>
        <v>PAGO</v>
      </c>
      <c r="R13" s="148">
        <f>IF(Tabela1[[#This Row],[CONDIÇÃO]]&lt;&gt;"",IF(Tabela1[[#This Row],[Data do Pagamento]]="",0,IF(M13&lt;G13,1,IF(M13=G13,2,3))),"")</f>
        <v>2</v>
      </c>
      <c r="S13" s="202" t="str">
        <f ca="1">IF(Tabela1[[#This Row],[CONDIÇÃO]]&lt;&gt;"",IF(Tabela1[[#This Row],[Data do Pagamento]]="",IF(Tabela1[[#This Row],[Data de Vencimento]]&lt;TODAY(),"ATRASADO",IF(Tabela1[[#This Row],[Data do Pagamento]]="","NÃO PAGO")),IF(Tabela1[[#This Row],[Data do Pagamento]]&lt;Tabela1[[#This Row],[Data de Vencimento]],"ANTECIPADO",IF(Tabela1[[#This Row],[Data do Pagamento]]=Tabela1[[#This Row],[Data de Vencimento]],"NO PRAZO","VENCIDO"))),"")</f>
        <v>NO PRAZO</v>
      </c>
    </row>
    <row r="14" spans="1:19" ht="15" customHeight="1" x14ac:dyDescent="0.25">
      <c r="A14" s="149">
        <f t="shared" ref="A14:A20" si="1">ROW()-9</f>
        <v>5</v>
      </c>
      <c r="B14" s="161">
        <v>44317</v>
      </c>
      <c r="C14" s="204">
        <f>IF(Tabela1[[#This Row],[Data da Compra]]&lt;&gt;"",IFERROR(Tabela1[[#This Row],[Data de Vencimento]]-Tabela1[[#This Row],[Data da Compra]],""),"")</f>
        <v>30</v>
      </c>
      <c r="D14" s="205" t="str">
        <f>IF(Tabela1[[#This Row],[Data da Compra]]&lt;&gt;"",TEXT(Tabela1[[#This Row],[Data da Compra]],"mm"),"")</f>
        <v>05</v>
      </c>
      <c r="E14" s="206" t="str">
        <f>IF(Tabela1[[#This Row],[Data da Compra]]&lt;&gt;"",UPPER(TEXT(Tabela1[[#This Row],[Data da Compra]],"mmmm")),"")</f>
        <v>MAIO</v>
      </c>
      <c r="F14" s="205" t="str">
        <f>IF(Tabela1[[#This Row],[Data da Compra]]&lt;&gt;"",IFERROR(TEXT(Tabela1[[#This Row],[Data da Compra]],"aaaa"),),"")</f>
        <v>2021</v>
      </c>
      <c r="G14" s="161">
        <v>44347</v>
      </c>
      <c r="H14" s="151">
        <v>255</v>
      </c>
      <c r="I14" s="182" t="str">
        <f>IFERROR(IF(INDEX(TB_FORNECEDOR[[#All],[Tipo Fornec]],MATCH(Tabela1[[#This Row],[Fornecedor]],TB_FORNECEDOR[[#All],[FORNECEDOR]],0))="P.J",INDEX(TB_FORNECEDOR[[#All],[CNPJ]],MATCH(Tabela1[[#This Row],[Fornecedor]],TB_FORNECEDOR[[#All],[FORNECEDOR]],0)),IF(INDEX(TB_FORNECEDOR[[#All],[Tipo Fornec]],MATCH(Tabela1[[#This Row],[Fornecedor]],TB_FORNECEDOR[[#All],[FORNECEDOR]],0))="P.F",INDEX(TB_FORNECEDOR[[#All],[CPF]],MATCH(Tabela1[[#This Row],[Fornecedor]],TB_FORNECEDOR[[#All],[FORNECEDOR]],0)))),"")</f>
        <v>12.096.667/0001-19</v>
      </c>
      <c r="J14" s="152" t="s">
        <v>5771</v>
      </c>
      <c r="K14" s="197">
        <v>50000</v>
      </c>
      <c r="L14" s="152" t="s">
        <v>5988</v>
      </c>
      <c r="M14" s="161">
        <v>44348</v>
      </c>
      <c r="N14" s="196" t="str">
        <f>IFERROR(INDEX(Cad_despesas[Classificação],MATCH(Tabela1[[#This Row],[Conta Contabil]],Cad_despesas[Descrição Despesas],0)),"")</f>
        <v>ADM Escritorio</v>
      </c>
      <c r="O14" s="152" t="s">
        <v>5837</v>
      </c>
      <c r="P14" s="152" t="s">
        <v>5440</v>
      </c>
      <c r="Q14" s="147" t="str">
        <f>IF(Tabela1[[#This Row],[Data da Compra]]&lt;&gt;"",IF(M14&lt;&gt;"","PAGO","A PAGAR"),"")</f>
        <v>PAGO</v>
      </c>
      <c r="R14" s="148">
        <f>IF(Tabela1[[#This Row],[CONDIÇÃO]]&lt;&gt;"",IF(Tabela1[[#This Row],[Data do Pagamento]]="",0,IF(M14&lt;G14,1,IF(M14=G14,2,3))),"")</f>
        <v>3</v>
      </c>
      <c r="S14" s="202" t="str">
        <f ca="1">IF(Tabela1[[#This Row],[CONDIÇÃO]]&lt;&gt;"",IF(Tabela1[[#This Row],[Data do Pagamento]]="",IF(Tabela1[[#This Row],[Data de Vencimento]]&lt;TODAY(),"ATRASADO",IF(Tabela1[[#This Row],[Data do Pagamento]]="","NÃO PAGO")),IF(Tabela1[[#This Row],[Data do Pagamento]]&lt;Tabela1[[#This Row],[Data de Vencimento]],"ANTECIPADO",IF(Tabela1[[#This Row],[Data do Pagamento]]=Tabela1[[#This Row],[Data de Vencimento]],"NO PRAZO","VENCIDO"))),"")</f>
        <v>VENCIDO</v>
      </c>
    </row>
    <row r="15" spans="1:19" ht="15" customHeight="1" x14ac:dyDescent="0.25">
      <c r="A15" s="149">
        <f t="shared" si="1"/>
        <v>6</v>
      </c>
      <c r="B15" s="161">
        <v>44348</v>
      </c>
      <c r="C15" s="204">
        <f>IF(Tabela1[[#This Row],[Data da Compra]]&lt;&gt;"",IFERROR(Tabela1[[#This Row],[Data de Vencimento]]-Tabela1[[#This Row],[Data da Compra]],""),"")</f>
        <v>-49</v>
      </c>
      <c r="D15" s="205" t="str">
        <f>IF(Tabela1[[#This Row],[Data da Compra]]&lt;&gt;"",TEXT(Tabela1[[#This Row],[Data da Compra]],"mm"),"")</f>
        <v>06</v>
      </c>
      <c r="E15" s="206" t="str">
        <f>IF(Tabela1[[#This Row],[Data da Compra]]&lt;&gt;"",UPPER(TEXT(Tabela1[[#This Row],[Data da Compra]],"mmmm")),"")</f>
        <v>JUNHO</v>
      </c>
      <c r="F15" s="205" t="str">
        <f>IF(Tabela1[[#This Row],[Data da Compra]]&lt;&gt;"",IFERROR(TEXT(Tabela1[[#This Row],[Data da Compra]],"aaaa"),),"")</f>
        <v>2021</v>
      </c>
      <c r="G15" s="161">
        <v>44299</v>
      </c>
      <c r="H15" s="151">
        <v>3123616</v>
      </c>
      <c r="I15" s="182">
        <f>IFERROR(IF(INDEX(TB_FORNECEDOR[[#All],[Tipo Fornec]],MATCH(Tabela1[[#This Row],[Fornecedor]],TB_FORNECEDOR[[#All],[FORNECEDOR]],0))="P.J",INDEX(TB_FORNECEDOR[[#All],[CNPJ]],MATCH(Tabela1[[#This Row],[Fornecedor]],TB_FORNECEDOR[[#All],[FORNECEDOR]],0)),IF(INDEX(TB_FORNECEDOR[[#All],[Tipo Fornec]],MATCH(Tabela1[[#This Row],[Fornecedor]],TB_FORNECEDOR[[#All],[FORNECEDOR]],0))="P.F",INDEX(TB_FORNECEDOR[[#All],[CPF]],MATCH(Tabela1[[#This Row],[Fornecedor]],TB_FORNECEDOR[[#All],[FORNECEDOR]],0)))),"")</f>
        <v>2370912910</v>
      </c>
      <c r="J15" s="152" t="s">
        <v>5788</v>
      </c>
      <c r="K15" s="197">
        <v>14550</v>
      </c>
      <c r="L15" s="152" t="s">
        <v>5988</v>
      </c>
      <c r="M15" s="161"/>
      <c r="N15" s="196" t="str">
        <f>IFERROR(INDEX(Cad_despesas[Classificação],MATCH(Tabela1[[#This Row],[Conta Contabil]],Cad_despesas[Descrição Despesas],0)),"")</f>
        <v>ADM Limpeza</v>
      </c>
      <c r="O15" s="152" t="s">
        <v>5840</v>
      </c>
      <c r="P15" s="152" t="s">
        <v>5440</v>
      </c>
      <c r="Q15" s="147" t="str">
        <f>IF(Tabela1[[#This Row],[Data da Compra]]&lt;&gt;"",IF(M15&lt;&gt;"","PAGO","A PAGAR"),"")</f>
        <v>A PAGAR</v>
      </c>
      <c r="R15" s="148">
        <f>IF(Tabela1[[#This Row],[CONDIÇÃO]]&lt;&gt;"",IF(Tabela1[[#This Row],[Data do Pagamento]]="",0,IF(M15&lt;G15,1,IF(M15=G15,2,3))),"")</f>
        <v>0</v>
      </c>
      <c r="S15" s="202" t="str">
        <f ca="1">IF(Tabela1[[#This Row],[CONDIÇÃO]]&lt;&gt;"",IF(Tabela1[[#This Row],[Data do Pagamento]]="",IF(Tabela1[[#This Row],[Data de Vencimento]]&lt;TODAY(),"ATRASADO",IF(Tabela1[[#This Row],[Data do Pagamento]]="","NÃO PAGO")),IF(Tabela1[[#This Row],[Data do Pagamento]]&lt;Tabela1[[#This Row],[Data de Vencimento]],"ANTECIPADO",IF(Tabela1[[#This Row],[Data do Pagamento]]=Tabela1[[#This Row],[Data de Vencimento]],"NO PRAZO","VENCIDO"))),"")</f>
        <v>ATRASADO</v>
      </c>
    </row>
    <row r="16" spans="1:19" ht="15" customHeight="1" x14ac:dyDescent="0.25">
      <c r="A16" s="149">
        <f t="shared" si="1"/>
        <v>7</v>
      </c>
      <c r="B16" s="161">
        <v>44378</v>
      </c>
      <c r="C16" s="204">
        <f>IF(Tabela1[[#This Row],[Data da Compra]]&lt;&gt;"",IFERROR(Tabela1[[#This Row],[Data de Vencimento]]-Tabela1[[#This Row],[Data da Compra]],""),"")</f>
        <v>30</v>
      </c>
      <c r="D16" s="205" t="str">
        <f>IF(Tabela1[[#This Row],[Data da Compra]]&lt;&gt;"",TEXT(Tabela1[[#This Row],[Data da Compra]],"mm"),"")</f>
        <v>07</v>
      </c>
      <c r="E16" s="206" t="str">
        <f>IF(Tabela1[[#This Row],[Data da Compra]]&lt;&gt;"",UPPER(TEXT(Tabela1[[#This Row],[Data da Compra]],"mmmm")),"")</f>
        <v>JULHO</v>
      </c>
      <c r="F16" s="205" t="str">
        <f>IF(Tabela1[[#This Row],[Data da Compra]]&lt;&gt;"",IFERROR(TEXT(Tabela1[[#This Row],[Data da Compra]],"aaaa"),),"")</f>
        <v>2021</v>
      </c>
      <c r="G16" s="161">
        <v>44408</v>
      </c>
      <c r="H16" s="151">
        <v>15615</v>
      </c>
      <c r="I16" s="182" t="str">
        <f>IFERROR(IF(INDEX(TB_FORNECEDOR[[#All],[Tipo Fornec]],MATCH(Tabela1[[#This Row],[Fornecedor]],TB_FORNECEDOR[[#All],[FORNECEDOR]],0))="P.J",INDEX(TB_FORNECEDOR[[#All],[CNPJ]],MATCH(Tabela1[[#This Row],[Fornecedor]],TB_FORNECEDOR[[#All],[FORNECEDOR]],0)),IF(INDEX(TB_FORNECEDOR[[#All],[Tipo Fornec]],MATCH(Tabela1[[#This Row],[Fornecedor]],TB_FORNECEDOR[[#All],[FORNECEDOR]],0))="P.F",INDEX(TB_FORNECEDOR[[#All],[CPF]],MATCH(Tabela1[[#This Row],[Fornecedor]],TB_FORNECEDOR[[#All],[FORNECEDOR]],0)))),"")</f>
        <v>12.096.667/0001-19</v>
      </c>
      <c r="J16" s="152" t="s">
        <v>5771</v>
      </c>
      <c r="K16" s="197">
        <v>32351</v>
      </c>
      <c r="L16" s="152" t="s">
        <v>6024</v>
      </c>
      <c r="M16" s="161"/>
      <c r="N16" s="196" t="str">
        <f>IFERROR(INDEX(Cad_despesas[Classificação],MATCH(Tabela1[[#This Row],[Conta Contabil]],Cad_despesas[Descrição Despesas],0)),"")</f>
        <v>Adminstrativo</v>
      </c>
      <c r="O16" s="152" t="s">
        <v>5814</v>
      </c>
      <c r="P16" s="152" t="s">
        <v>5440</v>
      </c>
      <c r="Q16" s="147" t="str">
        <f>IF(Tabela1[[#This Row],[Data da Compra]]&lt;&gt;"",IF(M16&lt;&gt;"","PAGO","A PAGAR"),"")</f>
        <v>A PAGAR</v>
      </c>
      <c r="R16" s="148">
        <f>IF(Tabela1[[#This Row],[CONDIÇÃO]]&lt;&gt;"",IF(Tabela1[[#This Row],[Data do Pagamento]]="",0,IF(M16&lt;G16,1,IF(M16=G16,2,3))),"")</f>
        <v>0</v>
      </c>
      <c r="S16" s="202" t="str">
        <f ca="1">IF(Tabela1[[#This Row],[CONDIÇÃO]]&lt;&gt;"",IF(Tabela1[[#This Row],[Data do Pagamento]]="",IF(Tabela1[[#This Row],[Data de Vencimento]]&lt;TODAY(),"ATRASADO",IF(Tabela1[[#This Row],[Data do Pagamento]]="","NÃO PAGO")),IF(Tabela1[[#This Row],[Data do Pagamento]]&lt;Tabela1[[#This Row],[Data de Vencimento]],"ANTECIPADO",IF(Tabela1[[#This Row],[Data do Pagamento]]=Tabela1[[#This Row],[Data de Vencimento]],"NO PRAZO","VENCIDO"))),"")</f>
        <v>ATRASADO</v>
      </c>
    </row>
    <row r="17" spans="1:19" ht="15" customHeight="1" x14ac:dyDescent="0.25">
      <c r="A17" s="149">
        <f t="shared" si="1"/>
        <v>8</v>
      </c>
      <c r="B17" s="161">
        <v>44409</v>
      </c>
      <c r="C17" s="204">
        <f>IF(Tabela1[[#This Row],[Data da Compra]]&lt;&gt;"",IFERROR(Tabela1[[#This Row],[Data de Vencimento]]-Tabela1[[#This Row],[Data da Compra]],""),"")</f>
        <v>30</v>
      </c>
      <c r="D17" s="205" t="str">
        <f>IF(Tabela1[[#This Row],[Data da Compra]]&lt;&gt;"",TEXT(Tabela1[[#This Row],[Data da Compra]],"mm"),"")</f>
        <v>08</v>
      </c>
      <c r="E17" s="206" t="str">
        <f>IF(Tabela1[[#This Row],[Data da Compra]]&lt;&gt;"",UPPER(TEXT(Tabela1[[#This Row],[Data da Compra]],"mmmm")),"")</f>
        <v>AGOSTO</v>
      </c>
      <c r="F17" s="205" t="str">
        <f>IF(Tabela1[[#This Row],[Data da Compra]]&lt;&gt;"",IFERROR(TEXT(Tabela1[[#This Row],[Data da Compra]],"aaaa"),),"")</f>
        <v>2021</v>
      </c>
      <c r="G17" s="161">
        <v>44439</v>
      </c>
      <c r="H17" s="151">
        <v>215698</v>
      </c>
      <c r="I17" s="182">
        <f>IFERROR(IF(INDEX(TB_FORNECEDOR[[#All],[Tipo Fornec]],MATCH(Tabela1[[#This Row],[Fornecedor]],TB_FORNECEDOR[[#All],[FORNECEDOR]],0))="P.J",INDEX(TB_FORNECEDOR[[#All],[CNPJ]],MATCH(Tabela1[[#This Row],[Fornecedor]],TB_FORNECEDOR[[#All],[FORNECEDOR]],0)),IF(INDEX(TB_FORNECEDOR[[#All],[Tipo Fornec]],MATCH(Tabela1[[#This Row],[Fornecedor]],TB_FORNECEDOR[[#All],[FORNECEDOR]],0))="P.F",INDEX(TB_FORNECEDOR[[#All],[CPF]],MATCH(Tabela1[[#This Row],[Fornecedor]],TB_FORNECEDOR[[#All],[FORNECEDOR]],0)))),"")</f>
        <v>2370912910</v>
      </c>
      <c r="J17" s="152" t="s">
        <v>5788</v>
      </c>
      <c r="K17" s="197">
        <v>50501</v>
      </c>
      <c r="L17" s="152" t="s">
        <v>5988</v>
      </c>
      <c r="M17" s="161"/>
      <c r="N17" s="196" t="str">
        <f>IFERROR(INDEX(Cad_despesas[Classificação],MATCH(Tabela1[[#This Row],[Conta Contabil]],Cad_despesas[Descrição Despesas],0)),"")</f>
        <v>Funcionários</v>
      </c>
      <c r="O17" s="152" t="s">
        <v>5889</v>
      </c>
      <c r="P17" s="152" t="s">
        <v>5440</v>
      </c>
      <c r="Q17" s="147" t="str">
        <f>IF(Tabela1[[#This Row],[Data da Compra]]&lt;&gt;"",IF(M17&lt;&gt;"","PAGO","A PAGAR"),"")</f>
        <v>A PAGAR</v>
      </c>
      <c r="R17" s="148">
        <f>IF(Tabela1[[#This Row],[CONDIÇÃO]]&lt;&gt;"",IF(Tabela1[[#This Row],[Data do Pagamento]]="",0,IF(M17&lt;G17,1,IF(M17=G17,2,3))),"")</f>
        <v>0</v>
      </c>
      <c r="S17" s="202" t="str">
        <f ca="1">IF(Tabela1[[#This Row],[CONDIÇÃO]]&lt;&gt;"",IF(Tabela1[[#This Row],[Data do Pagamento]]="",IF(Tabela1[[#This Row],[Data de Vencimento]]&lt;TODAY(),"ATRASADO",IF(Tabela1[[#This Row],[Data do Pagamento]]="","NÃO PAGO")),IF(Tabela1[[#This Row],[Data do Pagamento]]&lt;Tabela1[[#This Row],[Data de Vencimento]],"ANTECIPADO",IF(Tabela1[[#This Row],[Data do Pagamento]]=Tabela1[[#This Row],[Data de Vencimento]],"NO PRAZO","VENCIDO"))),"")</f>
        <v>ATRASADO</v>
      </c>
    </row>
    <row r="18" spans="1:19" ht="15" customHeight="1" x14ac:dyDescent="0.25">
      <c r="A18" s="149">
        <f t="shared" si="1"/>
        <v>9</v>
      </c>
      <c r="B18" s="161">
        <v>44440</v>
      </c>
      <c r="C18" s="204">
        <f>IF(Tabela1[[#This Row],[Data da Compra]]&lt;&gt;"",IFERROR(Tabela1[[#This Row],[Data de Vencimento]]-Tabela1[[#This Row],[Data da Compra]],""),"")</f>
        <v>30</v>
      </c>
      <c r="D18" s="205" t="str">
        <f>IF(Tabela1[[#This Row],[Data da Compra]]&lt;&gt;"",TEXT(Tabela1[[#This Row],[Data da Compra]],"mm"),"")</f>
        <v>09</v>
      </c>
      <c r="E18" s="206" t="str">
        <f>IF(Tabela1[[#This Row],[Data da Compra]]&lt;&gt;"",UPPER(TEXT(Tabela1[[#This Row],[Data da Compra]],"mmmm")),"")</f>
        <v>SETEMBRO</v>
      </c>
      <c r="F18" s="205" t="str">
        <f>IF(Tabela1[[#This Row],[Data da Compra]]&lt;&gt;"",IFERROR(TEXT(Tabela1[[#This Row],[Data da Compra]],"aaaa"),),"")</f>
        <v>2021</v>
      </c>
      <c r="G18" s="161">
        <v>44470</v>
      </c>
      <c r="H18" s="151">
        <v>656</v>
      </c>
      <c r="I18" s="182" t="str">
        <f>IFERROR(IF(INDEX(TB_FORNECEDOR[[#All],[Tipo Fornec]],MATCH(Tabela1[[#This Row],[Fornecedor]],TB_FORNECEDOR[[#All],[FORNECEDOR]],0))="P.J",INDEX(TB_FORNECEDOR[[#All],[CNPJ]],MATCH(Tabela1[[#This Row],[Fornecedor]],TB_FORNECEDOR[[#All],[FORNECEDOR]],0)),IF(INDEX(TB_FORNECEDOR[[#All],[Tipo Fornec]],MATCH(Tabela1[[#This Row],[Fornecedor]],TB_FORNECEDOR[[#All],[FORNECEDOR]],0))="P.F",INDEX(TB_FORNECEDOR[[#All],[CPF]],MATCH(Tabela1[[#This Row],[Fornecedor]],TB_FORNECEDOR[[#All],[FORNECEDOR]],0)))),"")</f>
        <v>12.096.667/0001-19</v>
      </c>
      <c r="J18" s="152" t="s">
        <v>5771</v>
      </c>
      <c r="K18" s="197">
        <v>15160</v>
      </c>
      <c r="L18" s="152" t="s">
        <v>5988</v>
      </c>
      <c r="M18" s="161"/>
      <c r="N18" s="196" t="str">
        <f>IFERROR(INDEX(Cad_despesas[Classificação],MATCH(Tabela1[[#This Row],[Conta Contabil]],Cad_despesas[Descrição Despesas],0)),"")</f>
        <v>MKT</v>
      </c>
      <c r="O18" s="152" t="s">
        <v>5937</v>
      </c>
      <c r="P18" s="152" t="s">
        <v>5440</v>
      </c>
      <c r="Q18" s="147" t="str">
        <f>IF(Tabela1[[#This Row],[Data da Compra]]&lt;&gt;"",IF(M18&lt;&gt;"","PAGO","A PAGAR"),"")</f>
        <v>A PAGAR</v>
      </c>
      <c r="R18" s="148">
        <f>IF(Tabela1[[#This Row],[CONDIÇÃO]]&lt;&gt;"",IF(Tabela1[[#This Row],[Data do Pagamento]]="",0,IF(M18&lt;G18,1,IF(M18=G18,2,3))),"")</f>
        <v>0</v>
      </c>
      <c r="S18" s="202" t="str">
        <f ca="1">IF(Tabela1[[#This Row],[CONDIÇÃO]]&lt;&gt;"",IF(Tabela1[[#This Row],[Data do Pagamento]]="",IF(Tabela1[[#This Row],[Data de Vencimento]]&lt;TODAY(),"ATRASADO",IF(Tabela1[[#This Row],[Data do Pagamento]]="","NÃO PAGO")),IF(Tabela1[[#This Row],[Data do Pagamento]]&lt;Tabela1[[#This Row],[Data de Vencimento]],"ANTECIPADO",IF(Tabela1[[#This Row],[Data do Pagamento]]=Tabela1[[#This Row],[Data de Vencimento]],"NO PRAZO","VENCIDO"))),"")</f>
        <v>ATRASADO</v>
      </c>
    </row>
    <row r="19" spans="1:19" ht="15" customHeight="1" x14ac:dyDescent="0.25">
      <c r="A19" s="149">
        <f t="shared" si="1"/>
        <v>10</v>
      </c>
      <c r="B19" s="161">
        <v>44470</v>
      </c>
      <c r="C19" s="204">
        <f>IF(Tabela1[[#This Row],[Data da Compra]]&lt;&gt;"",IFERROR(Tabela1[[#This Row],[Data de Vencimento]]-Tabela1[[#This Row],[Data da Compra]],""),"")</f>
        <v>30</v>
      </c>
      <c r="D19" s="205" t="str">
        <f>IF(Tabela1[[#This Row],[Data da Compra]]&lt;&gt;"",TEXT(Tabela1[[#This Row],[Data da Compra]],"mm"),"")</f>
        <v>10</v>
      </c>
      <c r="E19" s="206" t="str">
        <f>IF(Tabela1[[#This Row],[Data da Compra]]&lt;&gt;"",UPPER(TEXT(Tabela1[[#This Row],[Data da Compra]],"mmmm")),"")</f>
        <v>OUTUBRO</v>
      </c>
      <c r="F19" s="205" t="str">
        <f>IF(Tabela1[[#This Row],[Data da Compra]]&lt;&gt;"",IFERROR(TEXT(Tabela1[[#This Row],[Data da Compra]],"aaaa"),),"")</f>
        <v>2021</v>
      </c>
      <c r="G19" s="161">
        <v>44500</v>
      </c>
      <c r="H19" s="151">
        <v>1588</v>
      </c>
      <c r="I19" s="182">
        <f>IFERROR(IF(INDEX(TB_FORNECEDOR[[#All],[Tipo Fornec]],MATCH(Tabela1[[#This Row],[Fornecedor]],TB_FORNECEDOR[[#All],[FORNECEDOR]],0))="P.J",INDEX(TB_FORNECEDOR[[#All],[CNPJ]],MATCH(Tabela1[[#This Row],[Fornecedor]],TB_FORNECEDOR[[#All],[FORNECEDOR]],0)),IF(INDEX(TB_FORNECEDOR[[#All],[Tipo Fornec]],MATCH(Tabela1[[#This Row],[Fornecedor]],TB_FORNECEDOR[[#All],[FORNECEDOR]],0))="P.F",INDEX(TB_FORNECEDOR[[#All],[CPF]],MATCH(Tabela1[[#This Row],[Fornecedor]],TB_FORNECEDOR[[#All],[FORNECEDOR]],0)))),"")</f>
        <v>2370912910</v>
      </c>
      <c r="J19" s="152" t="s">
        <v>5788</v>
      </c>
      <c r="K19" s="197">
        <v>45660</v>
      </c>
      <c r="L19" s="152" t="s">
        <v>5988</v>
      </c>
      <c r="M19" s="161"/>
      <c r="N19" s="196" t="str">
        <f>IFERROR(INDEX(Cad_despesas[Classificação],MATCH(Tabela1[[#This Row],[Conta Contabil]],Cad_despesas[Descrição Despesas],0)),"")</f>
        <v>Adminstrativo</v>
      </c>
      <c r="O19" s="152" t="s">
        <v>5844</v>
      </c>
      <c r="P19" s="152" t="s">
        <v>5440</v>
      </c>
      <c r="Q19" s="147" t="str">
        <f>IF(Tabela1[[#This Row],[Data da Compra]]&lt;&gt;"",IF(M19&lt;&gt;"","PAGO","A PAGAR"),"")</f>
        <v>A PAGAR</v>
      </c>
      <c r="R19" s="148">
        <f>IF(Tabela1[[#This Row],[CONDIÇÃO]]&lt;&gt;"",IF(Tabela1[[#This Row],[Data do Pagamento]]="",0,IF(M19&lt;G19,1,IF(M19=G19,2,3))),"")</f>
        <v>0</v>
      </c>
      <c r="S19" s="202" t="str">
        <f ca="1">IF(Tabela1[[#This Row],[CONDIÇÃO]]&lt;&gt;"",IF(Tabela1[[#This Row],[Data do Pagamento]]="",IF(Tabela1[[#This Row],[Data de Vencimento]]&lt;TODAY(),"ATRASADO",IF(Tabela1[[#This Row],[Data do Pagamento]]="","NÃO PAGO")),IF(Tabela1[[#This Row],[Data do Pagamento]]&lt;Tabela1[[#This Row],[Data de Vencimento]],"ANTECIPADO",IF(Tabela1[[#This Row],[Data do Pagamento]]=Tabela1[[#This Row],[Data de Vencimento]],"NO PRAZO","VENCIDO"))),"")</f>
        <v>ATRASADO</v>
      </c>
    </row>
    <row r="20" spans="1:19" ht="15" customHeight="1" x14ac:dyDescent="0.25">
      <c r="A20" s="149">
        <f t="shared" si="1"/>
        <v>11</v>
      </c>
      <c r="B20" s="161">
        <v>44501</v>
      </c>
      <c r="C20" s="204">
        <f>IF(Tabela1[[#This Row],[Data da Compra]]&lt;&gt;"",IFERROR(Tabela1[[#This Row],[Data de Vencimento]]-Tabela1[[#This Row],[Data da Compra]],""),"")</f>
        <v>30</v>
      </c>
      <c r="D20" s="205" t="str">
        <f>IF(Tabela1[[#This Row],[Data da Compra]]&lt;&gt;"",TEXT(Tabela1[[#This Row],[Data da Compra]],"mm"),"")</f>
        <v>11</v>
      </c>
      <c r="E20" s="206" t="str">
        <f>IF(Tabela1[[#This Row],[Data da Compra]]&lt;&gt;"",UPPER(TEXT(Tabela1[[#This Row],[Data da Compra]],"mmmm")),"")</f>
        <v>NOVEMBRO</v>
      </c>
      <c r="F20" s="205" t="str">
        <f>IF(Tabela1[[#This Row],[Data da Compra]]&lt;&gt;"",IFERROR(TEXT(Tabela1[[#This Row],[Data da Compra]],"aaaa"),),"")</f>
        <v>2021</v>
      </c>
      <c r="G20" s="161">
        <v>44531</v>
      </c>
      <c r="H20" s="151">
        <v>685</v>
      </c>
      <c r="I20" s="182" t="str">
        <f>IFERROR(IF(INDEX(TB_FORNECEDOR[[#All],[Tipo Fornec]],MATCH(Tabela1[[#This Row],[Fornecedor]],TB_FORNECEDOR[[#All],[FORNECEDOR]],0))="P.J",INDEX(TB_FORNECEDOR[[#All],[CNPJ]],MATCH(Tabela1[[#This Row],[Fornecedor]],TB_FORNECEDOR[[#All],[FORNECEDOR]],0)),IF(INDEX(TB_FORNECEDOR[[#All],[Tipo Fornec]],MATCH(Tabela1[[#This Row],[Fornecedor]],TB_FORNECEDOR[[#All],[FORNECEDOR]],0))="P.F",INDEX(TB_FORNECEDOR[[#All],[CPF]],MATCH(Tabela1[[#This Row],[Fornecedor]],TB_FORNECEDOR[[#All],[FORNECEDOR]],0)))),"")</f>
        <v>12.096.667/0001-19</v>
      </c>
      <c r="J20" s="152" t="s">
        <v>5771</v>
      </c>
      <c r="K20" s="197">
        <v>29215</v>
      </c>
      <c r="L20" s="152" t="s">
        <v>5988</v>
      </c>
      <c r="M20" s="161"/>
      <c r="N20" s="196" t="str">
        <f>IFERROR(INDEX(Cad_despesas[Classificação],MATCH(Tabela1[[#This Row],[Conta Contabil]],Cad_despesas[Descrição Despesas],0)),"")</f>
        <v>Viagens</v>
      </c>
      <c r="O20" s="152" t="s">
        <v>5977</v>
      </c>
      <c r="P20" s="152" t="s">
        <v>5440</v>
      </c>
      <c r="Q20" s="147" t="str">
        <f>IF(Tabela1[[#This Row],[Data da Compra]]&lt;&gt;"",IF(M20&lt;&gt;"","PAGO","A PAGAR"),"")</f>
        <v>A PAGAR</v>
      </c>
      <c r="R20" s="148">
        <f>IF(Tabela1[[#This Row],[CONDIÇÃO]]&lt;&gt;"",IF(Tabela1[[#This Row],[Data do Pagamento]]="",0,IF(M20&lt;G20,1,IF(M20=G20,2,3))),"")</f>
        <v>0</v>
      </c>
      <c r="S20" s="202" t="str">
        <f ca="1">IF(Tabela1[[#This Row],[CONDIÇÃO]]&lt;&gt;"",IF(Tabela1[[#This Row],[Data do Pagamento]]="",IF(Tabela1[[#This Row],[Data de Vencimento]]&lt;TODAY(),"ATRASADO",IF(Tabela1[[#This Row],[Data do Pagamento]]="","NÃO PAGO")),IF(Tabela1[[#This Row],[Data do Pagamento]]&lt;Tabela1[[#This Row],[Data de Vencimento]],"ANTECIPADO",IF(Tabela1[[#This Row],[Data do Pagamento]]=Tabela1[[#This Row],[Data de Vencimento]],"NO PRAZO","VENCIDO"))),"")</f>
        <v>ATRASADO</v>
      </c>
    </row>
    <row r="21" spans="1:19" ht="15" customHeight="1" x14ac:dyDescent="0.25">
      <c r="A21" s="149">
        <f>ROW()-9</f>
        <v>12</v>
      </c>
      <c r="B21" s="250"/>
      <c r="C21" s="204" t="str">
        <f>IF(Tabela1[[#This Row],[Data da Compra]]&lt;&gt;"",IFERROR(Tabela1[[#This Row],[Data de Vencimento]]-Tabela1[[#This Row],[Data da Compra]],""),"")</f>
        <v/>
      </c>
      <c r="D21" s="205" t="str">
        <f>IF(Tabela1[[#This Row],[Data da Compra]]&lt;&gt;"",TEXT(Tabela1[[#This Row],[Data da Compra]],"mm"),"")</f>
        <v/>
      </c>
      <c r="E21" s="257" t="str">
        <f>IF(Tabela1[[#This Row],[Data da Compra]]&lt;&gt;"",UPPER(TEXT(Tabela1[[#This Row],[Data da Compra]],"mmmm")),"")</f>
        <v/>
      </c>
      <c r="F21" s="205" t="str">
        <f>IF(Tabela1[[#This Row],[Data da Compra]]&lt;&gt;"",IFERROR(TEXT(Tabela1[[#This Row],[Data da Compra]],"aaaa"),),"")</f>
        <v/>
      </c>
      <c r="G21" s="250"/>
      <c r="H21" s="41"/>
      <c r="I21" s="182" t="str">
        <f>IFERROR(IF(INDEX(TB_FORNECEDOR[[#All],[Tipo Fornec]],MATCH(Tabela1[[#This Row],[Fornecedor]],TB_FORNECEDOR[[#All],[FORNECEDOR]],0))="P.J",INDEX(TB_FORNECEDOR[[#All],[CNPJ]],MATCH(Tabela1[[#This Row],[Fornecedor]],TB_FORNECEDOR[[#All],[FORNECEDOR]],0)),IF(INDEX(TB_FORNECEDOR[[#All],[Tipo Fornec]],MATCH(Tabela1[[#This Row],[Fornecedor]],TB_FORNECEDOR[[#All],[FORNECEDOR]],0))="P.F",INDEX(TB_FORNECEDOR[[#All],[CPF]],MATCH(Tabela1[[#This Row],[Fornecedor]],TB_FORNECEDOR[[#All],[FORNECEDOR]],0)))),"")</f>
        <v/>
      </c>
      <c r="J21" s="152"/>
      <c r="K21" s="197"/>
      <c r="L21" s="152"/>
      <c r="M21" s="250"/>
      <c r="N21" s="196" t="str">
        <f>IFERROR(INDEX(Cad_despesas[Classificação],MATCH(Tabela1[[#This Row],[Conta Contabil]],Cad_despesas[Descrição Despesas],0)),"")</f>
        <v/>
      </c>
      <c r="O21" s="152"/>
      <c r="P21" s="152"/>
      <c r="Q21" s="147" t="str">
        <f>IF(Tabela1[[#This Row],[Data da Compra]]&lt;&gt;"",IF(M21&lt;&gt;"","PAGO","A PAGAR"),"")</f>
        <v/>
      </c>
      <c r="R21" s="148" t="str">
        <f>IF(Tabela1[[#This Row],[CONDIÇÃO]]&lt;&gt;"",IF(Tabela1[[#This Row],[Data do Pagamento]]="",0,IF(M21&lt;G21,1,IF(M21=G21,2,3))),"")</f>
        <v/>
      </c>
      <c r="S21" s="202" t="str">
        <f ca="1">IF(Tabela1[[#This Row],[CONDIÇÃO]]&lt;&gt;"",IF(Tabela1[[#This Row],[Data do Pagamento]]="",IF(Tabela1[[#This Row],[Data de Vencimento]]&lt;TODAY(),"ATRASADO",IF(Tabela1[[#This Row],[Data do Pagamento]]="","NÃO PAGO")),IF(Tabela1[[#This Row],[Data do Pagamento]]&lt;Tabela1[[#This Row],[Data de Vencimento]],"ANTECIPADO",IF(Tabela1[[#This Row],[Data do Pagamento]]=Tabela1[[#This Row],[Data de Vencimento]],"NO PRAZO","VENCIDO"))),"")</f>
        <v/>
      </c>
    </row>
  </sheetData>
  <sheetProtection sheet="1" objects="1" scenarios="1" sort="0" autoFilter="0" pivotTables="0"/>
  <conditionalFormatting sqref="Q10:Q21">
    <cfRule type="cellIs" dxfId="488" priority="6" operator="equal">
      <formula>"A PAGAR"</formula>
    </cfRule>
    <cfRule type="cellIs" dxfId="487" priority="7" operator="equal">
      <formula>"PAGO"</formula>
    </cfRule>
  </conditionalFormatting>
  <conditionalFormatting sqref="S9:S21">
    <cfRule type="cellIs" dxfId="486" priority="4" operator="equal">
      <formula>"vencido"</formula>
    </cfRule>
    <cfRule type="cellIs" dxfId="485" priority="5" operator="equal">
      <formula>"no prazo"</formula>
    </cfRule>
  </conditionalFormatting>
  <conditionalFormatting sqref="S10:S21">
    <cfRule type="cellIs" dxfId="484" priority="2" operator="equal">
      <formula>"não pago"</formula>
    </cfRule>
    <cfRule type="cellIs" dxfId="483" priority="3" operator="equal">
      <formula>"antecipado"</formula>
    </cfRule>
  </conditionalFormatting>
  <conditionalFormatting sqref="S10:S21">
    <cfRule type="cellIs" dxfId="482" priority="1" operator="equal">
      <formula>"ATRASADO"</formula>
    </cfRule>
  </conditionalFormatting>
  <dataValidations count="4">
    <dataValidation type="list" allowBlank="1" showInputMessage="1" showErrorMessage="1" sqref="J10:J21" xr:uid="{05835257-86DF-447C-921D-D10FEA82073F}">
      <formula1>relacao_fornec</formula1>
    </dataValidation>
    <dataValidation type="list" allowBlank="1" showInputMessage="1" showErrorMessage="1" sqref="P10:P21" xr:uid="{18B7C834-364E-4A34-9D07-AAD338987A91}">
      <formula1>FORPAGTO</formula1>
    </dataValidation>
    <dataValidation type="list" allowBlank="1" showInputMessage="1" showErrorMessage="1" sqref="L10:L21" xr:uid="{717174D1-E349-4970-9EAD-75612FD931A8}">
      <formula1>TP_PAGTO</formula1>
    </dataValidation>
    <dataValidation type="list" allowBlank="1" showInputMessage="1" showErrorMessage="1" sqref="O10:O21" xr:uid="{B95D9006-4A56-4B15-A22B-EC80BA92D1D4}">
      <formula1>DES_DESPESAS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9" id="{18EBACFD-BF6B-426C-88B9-90545C2D1519}">
            <x14:iconSet iconSet="4RedToBlack" custom="1">
              <x14:cfvo type="percent">
                <xm:f>0</xm:f>
              </x14:cfvo>
              <x14:cfvo type="num" gte="0">
                <xm:f>0</xm:f>
              </x14:cfvo>
              <x14:cfvo type="num">
                <xm:f>2</xm:f>
              </x14:cfvo>
              <x14:cfvo type="num">
                <xm:f>3</xm:f>
              </x14:cfvo>
              <x14:cfIcon iconSet="4RedToBlack" iconId="3"/>
              <x14:cfIcon iconSet="3TrafficLights2" iconId="2"/>
              <x14:cfIcon iconSet="3TrafficLights1" iconId="2"/>
              <x14:cfIcon iconSet="3TrafficLights1" iconId="1"/>
            </x14:iconSet>
          </x14:cfRule>
          <xm:sqref>R10:R21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B4A7EA-2707-4E06-B1E2-E7EAD7CF2235}">
  <sheetPr codeName="Planilha22"/>
  <dimension ref="A1:V27"/>
  <sheetViews>
    <sheetView showGridLines="0" showRowColHeaders="0" showZeros="0" zoomScaleNormal="100" workbookViewId="0">
      <pane ySplit="9" topLeftCell="A10" activePane="bottomLeft" state="frozen"/>
      <selection activeCell="E1" sqref="E1"/>
      <selection pane="bottomLeft" activeCell="B27" sqref="B27"/>
    </sheetView>
  </sheetViews>
  <sheetFormatPr defaultColWidth="0" defaultRowHeight="15" customHeight="1" x14ac:dyDescent="0.25"/>
  <cols>
    <col min="1" max="1" width="3.140625" customWidth="1"/>
    <col min="2" max="2" width="10" customWidth="1"/>
    <col min="3" max="3" width="18" style="294" customWidth="1"/>
    <col min="4" max="4" width="12.85546875" style="293" bestFit="1" customWidth="1"/>
    <col min="5" max="5" width="8.42578125" bestFit="1" customWidth="1"/>
    <col min="6" max="6" width="10.140625" bestFit="1" customWidth="1"/>
    <col min="7" max="7" width="20.140625" style="293" customWidth="1"/>
    <col min="8" max="8" width="20.140625" bestFit="1" customWidth="1"/>
    <col min="9" max="9" width="16" customWidth="1"/>
    <col min="10" max="10" width="18.7109375" style="291" bestFit="1" customWidth="1"/>
    <col min="11" max="11" width="18.7109375" bestFit="1" customWidth="1"/>
    <col min="12" max="13" width="8.140625" bestFit="1" customWidth="1"/>
    <col min="14" max="16" width="11.5703125" bestFit="1" customWidth="1"/>
    <col min="17" max="17" width="7.28515625" bestFit="1" customWidth="1"/>
    <col min="18" max="18" width="11.85546875" bestFit="1" customWidth="1"/>
    <col min="19" max="19" width="13.5703125" customWidth="1"/>
    <col min="20" max="20" width="11.5703125" customWidth="1"/>
    <col min="21" max="21" width="3.140625" customWidth="1"/>
    <col min="22" max="16384" width="9" hidden="1"/>
  </cols>
  <sheetData>
    <row r="1" spans="2:22" ht="16.5" customHeight="1" x14ac:dyDescent="0.25"/>
    <row r="2" spans="2:22" ht="16.5" customHeight="1" x14ac:dyDescent="0.25"/>
    <row r="3" spans="2:22" ht="16.5" customHeight="1" x14ac:dyDescent="0.25"/>
    <row r="4" spans="2:22" ht="16.5" customHeight="1" x14ac:dyDescent="0.25"/>
    <row r="5" spans="2:22" ht="16.5" customHeight="1" x14ac:dyDescent="0.25"/>
    <row r="6" spans="2:22" ht="16.5" customHeight="1" x14ac:dyDescent="0.25"/>
    <row r="7" spans="2:22" ht="16.5" customHeight="1" x14ac:dyDescent="0.25"/>
    <row r="8" spans="2:22" ht="16.5" customHeight="1" x14ac:dyDescent="0.25"/>
    <row r="9" spans="2:22" ht="15" customHeight="1" x14ac:dyDescent="0.25">
      <c r="B9" s="288" t="s">
        <v>5762</v>
      </c>
      <c r="C9" s="142" t="s">
        <v>5995</v>
      </c>
      <c r="D9" s="140" t="s">
        <v>5999</v>
      </c>
      <c r="E9" s="297" t="s">
        <v>5802</v>
      </c>
      <c r="F9" s="298" t="s">
        <v>5996</v>
      </c>
      <c r="G9" s="140" t="s">
        <v>5997</v>
      </c>
      <c r="H9" s="141" t="s">
        <v>6019</v>
      </c>
      <c r="I9" s="140" t="s">
        <v>5998</v>
      </c>
      <c r="J9" s="140" t="s">
        <v>6038</v>
      </c>
      <c r="K9" s="140" t="s">
        <v>6028</v>
      </c>
      <c r="M9" s="361" t="s">
        <v>6000</v>
      </c>
      <c r="N9" s="362" t="s">
        <v>6039</v>
      </c>
      <c r="O9" s="362" t="s">
        <v>6030</v>
      </c>
      <c r="P9" s="362" t="s">
        <v>6040</v>
      </c>
      <c r="Q9" s="362" t="s">
        <v>6031</v>
      </c>
      <c r="R9" s="362" t="s">
        <v>6041</v>
      </c>
      <c r="S9" s="362" t="s">
        <v>6029</v>
      </c>
      <c r="T9" s="362" t="s">
        <v>6032</v>
      </c>
      <c r="U9" s="105"/>
      <c r="V9" s="105"/>
    </row>
    <row r="10" spans="2:22" ht="15" customHeight="1" x14ac:dyDescent="0.25">
      <c r="B10" s="160">
        <f t="shared" ref="B10:B21" si="0">ROW()-9</f>
        <v>1</v>
      </c>
      <c r="C10" s="295">
        <v>44299</v>
      </c>
      <c r="D10" s="296">
        <v>44197</v>
      </c>
      <c r="E10" s="185">
        <f>IF(Tabela6[[#This Row],[Mês/Ano]]&lt;&gt;"",YEAR(Tabela6[[#This Row],[Mês/Ano]]),"")</f>
        <v>2021</v>
      </c>
      <c r="F10" s="182" t="str">
        <f>IF(Tabela6[[#This Row],[Mês/Ano]]&lt;&gt;"",UPPER((TEXT(Tabela6[[#This Row],[Mês/Ano]],"mmmm"))),"")</f>
        <v>JANEIRO</v>
      </c>
      <c r="G10" s="292">
        <v>40000</v>
      </c>
      <c r="H10" s="280">
        <f>SUMIF(Tabela6[Ano],Tabela6[[#This Row],[Ano]],Tabela6[Valor Mensal])</f>
        <v>480000</v>
      </c>
      <c r="I10" s="281">
        <f>SUMIFS(Tabela25[Valor Liquido],Tabela25[CONDIÇÃO],"RECEBIDO",Tabela25[MÊS/ANO],Tabela6[[#This Row],[Mes]]&amp;Tabela6[[#This Row],[Ano]])</f>
        <v>94337.81</v>
      </c>
      <c r="J10" s="292">
        <v>30000</v>
      </c>
      <c r="K10" s="282">
        <f>SUMIFS(Tabela1[Valor],Tabela1[Mês Nome],Tabela6[[#This Row],[Mes]],Tabela1[Ano],Tabela6[[#This Row],[Ano]],Tabela1[CONDIÇÃO],"pago")</f>
        <v>15001</v>
      </c>
      <c r="M10" s="363">
        <v>2021</v>
      </c>
      <c r="N10" s="364">
        <v>480000</v>
      </c>
      <c r="O10" s="364">
        <v>373235.76</v>
      </c>
      <c r="P10" s="365">
        <v>-106764.23999999999</v>
      </c>
      <c r="Q10" s="366">
        <v>-0.22242549999999997</v>
      </c>
      <c r="R10" s="364">
        <v>360000</v>
      </c>
      <c r="S10" s="365">
        <v>154303</v>
      </c>
      <c r="T10" s="367">
        <v>218932.76</v>
      </c>
      <c r="U10" s="105"/>
      <c r="V10" s="105"/>
    </row>
    <row r="11" spans="2:22" ht="15" customHeight="1" x14ac:dyDescent="0.25">
      <c r="B11" s="160">
        <f t="shared" si="0"/>
        <v>2</v>
      </c>
      <c r="C11" s="295">
        <v>44299</v>
      </c>
      <c r="D11" s="296">
        <v>44228</v>
      </c>
      <c r="E11" s="185">
        <f>IF(Tabela6[[#This Row],[Mês/Ano]]&lt;&gt;"",YEAR(Tabela6[[#This Row],[Mês/Ano]]),"")</f>
        <v>2021</v>
      </c>
      <c r="F11" s="182" t="str">
        <f>IF(Tabela6[[#This Row],[Mês/Ano]]&lt;&gt;"",UPPER((TEXT(Tabela6[[#This Row],[Mês/Ano]],"mmmm"))),"")</f>
        <v>FEVEREIRO</v>
      </c>
      <c r="G11" s="292">
        <v>40000</v>
      </c>
      <c r="H11" s="280">
        <f>SUMIF(Tabela6[Ano],Tabela6[[#This Row],[Ano]],Tabela6[Valor Mensal])</f>
        <v>480000</v>
      </c>
      <c r="I11" s="281">
        <f>SUMIFS(Tabela25[Valor Liquido],Tabela25[CONDIÇÃO],"RECEBIDO",Tabela25[MÊS/ANO],Tabela6[[#This Row],[Mes]]&amp;Tabela6[[#This Row],[Ano]])</f>
        <v>84184.81</v>
      </c>
      <c r="J11" s="292">
        <v>30000</v>
      </c>
      <c r="K11" s="282">
        <f>SUMIFS(Tabela1[Valor],Tabela1[Mês Nome],Tabela6[[#This Row],[Mes]],Tabela1[Ano],Tabela6[[#This Row],[Ano]],Tabela1[CONDIÇÃO],"pago")</f>
        <v>14301</v>
      </c>
      <c r="M11" s="363">
        <v>2022</v>
      </c>
      <c r="N11" s="364">
        <v>210000</v>
      </c>
      <c r="O11" s="364">
        <v>0</v>
      </c>
      <c r="P11" s="365">
        <v>-210000</v>
      </c>
      <c r="Q11" s="366">
        <v>-1</v>
      </c>
      <c r="R11" s="364">
        <v>170000</v>
      </c>
      <c r="S11" s="365">
        <v>0</v>
      </c>
      <c r="T11" s="367">
        <v>0</v>
      </c>
      <c r="U11" s="105"/>
      <c r="V11" s="105"/>
    </row>
    <row r="12" spans="2:22" ht="15" customHeight="1" x14ac:dyDescent="0.25">
      <c r="B12" s="160">
        <f t="shared" si="0"/>
        <v>3</v>
      </c>
      <c r="C12" s="295">
        <v>44299</v>
      </c>
      <c r="D12" s="296">
        <v>44256</v>
      </c>
      <c r="E12" s="185">
        <f>IF(Tabela6[[#This Row],[Mês/Ano]]&lt;&gt;"",YEAR(Tabela6[[#This Row],[Mês/Ano]]),"")</f>
        <v>2021</v>
      </c>
      <c r="F12" s="182" t="str">
        <f>IF(Tabela6[[#This Row],[Mês/Ano]]&lt;&gt;"",UPPER((TEXT(Tabela6[[#This Row],[Mês/Ano]],"mmmm"))),"")</f>
        <v>MARÇO</v>
      </c>
      <c r="G12" s="292">
        <v>40000</v>
      </c>
      <c r="H12" s="280">
        <f>SUMIF(Tabela6[Ano],Tabela6[[#This Row],[Ano]],Tabela6[Valor Mensal])</f>
        <v>480000</v>
      </c>
      <c r="I12" s="281">
        <f>SUMIFS(Tabela25[Valor Liquido],Tabela25[CONDIÇÃO],"RECEBIDO",Tabela25[MÊS/ANO],Tabela6[[#This Row],[Mes]]&amp;Tabela6[[#This Row],[Ano]])</f>
        <v>25143.41</v>
      </c>
      <c r="J12" s="292">
        <v>30000</v>
      </c>
      <c r="K12" s="282">
        <f>SUMIFS(Tabela1[Valor],Tabela1[Mês Nome],Tabela6[[#This Row],[Mes]],Tabela1[Ano],Tabela6[[#This Row],[Ano]],Tabela1[CONDIÇÃO],"pago")</f>
        <v>30001</v>
      </c>
      <c r="M12" s="363"/>
      <c r="N12" s="364"/>
      <c r="O12" s="364">
        <v>0</v>
      </c>
      <c r="P12" s="365">
        <v>0</v>
      </c>
      <c r="Q12" s="366">
        <v>0</v>
      </c>
      <c r="R12" s="364"/>
      <c r="S12" s="365">
        <v>0</v>
      </c>
      <c r="T12" s="367">
        <v>0</v>
      </c>
      <c r="U12" s="105"/>
      <c r="V12" s="105"/>
    </row>
    <row r="13" spans="2:22" ht="15" customHeight="1" x14ac:dyDescent="0.25">
      <c r="B13" s="160">
        <f t="shared" si="0"/>
        <v>4</v>
      </c>
      <c r="C13" s="295">
        <v>44299</v>
      </c>
      <c r="D13" s="296">
        <v>44287</v>
      </c>
      <c r="E13" s="185">
        <f>IF(Tabela6[[#This Row],[Mês/Ano]]&lt;&gt;"",YEAR(Tabela6[[#This Row],[Mês/Ano]]),"")</f>
        <v>2021</v>
      </c>
      <c r="F13" s="182" t="str">
        <f>IF(Tabela6[[#This Row],[Mês/Ano]]&lt;&gt;"",UPPER((TEXT(Tabela6[[#This Row],[Mês/Ano]],"mmmm"))),"")</f>
        <v>ABRIL</v>
      </c>
      <c r="G13" s="292">
        <v>40000</v>
      </c>
      <c r="H13" s="280">
        <f>SUMIF(Tabela6[Ano],Tabela6[[#This Row],[Ano]],Tabela6[Valor Mensal])</f>
        <v>480000</v>
      </c>
      <c r="I13" s="281">
        <f>SUMIFS(Tabela25[Valor Liquido],Tabela25[CONDIÇÃO],"RECEBIDO",Tabela25[MÊS/ANO],Tabela6[[#This Row],[Mes]]&amp;Tabela6[[#This Row],[Ano]])</f>
        <v>60145.74</v>
      </c>
      <c r="J13" s="292">
        <v>30000</v>
      </c>
      <c r="K13" s="282">
        <f>SUMIFS(Tabela1[Valor],Tabela1[Mês Nome],Tabela6[[#This Row],[Mes]],Tabela1[Ano],Tabela6[[#This Row],[Ano]],Tabela1[CONDIÇÃO],"pago")</f>
        <v>45000</v>
      </c>
      <c r="M13" s="368" t="s">
        <v>5994</v>
      </c>
      <c r="N13" s="369">
        <v>690000</v>
      </c>
      <c r="O13" s="369">
        <v>373235.76</v>
      </c>
      <c r="P13" s="370">
        <v>-316764.24</v>
      </c>
      <c r="Q13" s="371">
        <v>-0.45907860869565215</v>
      </c>
      <c r="R13" s="369">
        <v>530000</v>
      </c>
      <c r="S13" s="370">
        <v>154303</v>
      </c>
      <c r="T13" s="372">
        <v>218932.76</v>
      </c>
      <c r="U13" s="105"/>
      <c r="V13" s="105"/>
    </row>
    <row r="14" spans="2:22" ht="15" customHeight="1" x14ac:dyDescent="0.25">
      <c r="B14" s="160">
        <f t="shared" si="0"/>
        <v>5</v>
      </c>
      <c r="C14" s="295">
        <v>44299</v>
      </c>
      <c r="D14" s="296">
        <v>44317</v>
      </c>
      <c r="E14" s="185">
        <f>IF(Tabela6[[#This Row],[Mês/Ano]]&lt;&gt;"",YEAR(Tabela6[[#This Row],[Mês/Ano]]),"")</f>
        <v>2021</v>
      </c>
      <c r="F14" s="182" t="str">
        <f>IF(Tabela6[[#This Row],[Mês/Ano]]&lt;&gt;"",UPPER((TEXT(Tabela6[[#This Row],[Mês/Ano]],"mmmm"))),"")</f>
        <v>MAIO</v>
      </c>
      <c r="G14" s="292">
        <v>40000</v>
      </c>
      <c r="H14" s="280">
        <f>SUMIF(Tabela6[Ano],Tabela6[[#This Row],[Ano]],Tabela6[Valor Mensal])</f>
        <v>480000</v>
      </c>
      <c r="I14" s="281">
        <f>SUMIFS(Tabela25[Valor Liquido],Tabela25[CONDIÇÃO],"RECEBIDO",Tabela25[MÊS/ANO],Tabela6[[#This Row],[Mes]]&amp;Tabela6[[#This Row],[Ano]])</f>
        <v>0</v>
      </c>
      <c r="J14" s="292">
        <v>30000</v>
      </c>
      <c r="K14" s="282">
        <f>SUMIFS(Tabela1[Valor],Tabela1[Mês Nome],Tabela6[[#This Row],[Mes]],Tabela1[Ano],Tabela6[[#This Row],[Ano]],Tabela1[CONDIÇÃO],"pago")</f>
        <v>50000</v>
      </c>
      <c r="Q14" s="289"/>
      <c r="R14" s="289"/>
      <c r="S14" s="289"/>
      <c r="T14" s="289"/>
      <c r="U14" s="105"/>
      <c r="V14" s="105"/>
    </row>
    <row r="15" spans="2:22" ht="15" customHeight="1" x14ac:dyDescent="0.25">
      <c r="B15" s="160">
        <f t="shared" si="0"/>
        <v>6</v>
      </c>
      <c r="C15" s="295">
        <v>44299</v>
      </c>
      <c r="D15" s="296">
        <v>44348</v>
      </c>
      <c r="E15" s="185">
        <f>IF(Tabela6[[#This Row],[Mês/Ano]]&lt;&gt;"",YEAR(Tabela6[[#This Row],[Mês/Ano]]),"")</f>
        <v>2021</v>
      </c>
      <c r="F15" s="182" t="str">
        <f>IF(Tabela6[[#This Row],[Mês/Ano]]&lt;&gt;"",UPPER((TEXT(Tabela6[[#This Row],[Mês/Ano]],"mmmm"))),"")</f>
        <v>JUNHO</v>
      </c>
      <c r="G15" s="292">
        <v>40000</v>
      </c>
      <c r="H15" s="280">
        <f>SUMIF(Tabela6[Ano],Tabela6[[#This Row],[Ano]],Tabela6[Valor Mensal])</f>
        <v>480000</v>
      </c>
      <c r="I15" s="281">
        <f>SUMIFS(Tabela25[Valor Liquido],Tabela25[CONDIÇÃO],"RECEBIDO",Tabela25[MÊS/ANO],Tabela6[[#This Row],[Mes]]&amp;Tabela6[[#This Row],[Ano]])</f>
        <v>73972.990000000005</v>
      </c>
      <c r="J15" s="292">
        <v>30000</v>
      </c>
      <c r="K15" s="282">
        <f>SUMIFS(Tabela1[Valor],Tabela1[Mês Nome],Tabela6[[#This Row],[Mes]],Tabela1[Ano],Tabela6[[#This Row],[Ano]],Tabela1[CONDIÇÃO],"pago")</f>
        <v>0</v>
      </c>
      <c r="Q15" s="289"/>
      <c r="R15" s="289"/>
      <c r="S15" s="289"/>
      <c r="T15" s="289"/>
      <c r="U15" s="105"/>
      <c r="V15" s="289"/>
    </row>
    <row r="16" spans="2:22" ht="15" customHeight="1" x14ac:dyDescent="0.25">
      <c r="B16" s="160">
        <f t="shared" si="0"/>
        <v>7</v>
      </c>
      <c r="C16" s="295">
        <v>44299</v>
      </c>
      <c r="D16" s="296">
        <v>44378</v>
      </c>
      <c r="E16" s="185">
        <f>IF(Tabela6[[#This Row],[Mês/Ano]]&lt;&gt;"",YEAR(Tabela6[[#This Row],[Mês/Ano]]),"")</f>
        <v>2021</v>
      </c>
      <c r="F16" s="182" t="str">
        <f>IF(Tabela6[[#This Row],[Mês/Ano]]&lt;&gt;"",UPPER((TEXT(Tabela6[[#This Row],[Mês/Ano]],"mmmm"))),"")</f>
        <v>JULHO</v>
      </c>
      <c r="G16" s="292">
        <v>40000</v>
      </c>
      <c r="H16" s="280">
        <f>SUMIF(Tabela6[Ano],Tabela6[[#This Row],[Ano]],Tabela6[Valor Mensal])</f>
        <v>480000</v>
      </c>
      <c r="I16" s="281">
        <f>SUMIFS(Tabela25[Valor Liquido],Tabela25[CONDIÇÃO],"RECEBIDO",Tabela25[MÊS/ANO],Tabela6[[#This Row],[Mes]]&amp;Tabela6[[#This Row],[Ano]])</f>
        <v>0</v>
      </c>
      <c r="J16" s="292">
        <v>30000</v>
      </c>
      <c r="K16" s="282">
        <f>SUMIFS(Tabela1[Valor],Tabela1[Mês Nome],Tabela6[[#This Row],[Mes]],Tabela1[Ano],Tabela6[[#This Row],[Ano]],Tabela1[CONDIÇÃO],"pago")</f>
        <v>0</v>
      </c>
      <c r="O16" s="287"/>
      <c r="Q16" s="289"/>
      <c r="R16" s="289"/>
      <c r="S16" s="289"/>
      <c r="T16" s="289"/>
      <c r="U16" s="289"/>
      <c r="V16" s="289"/>
    </row>
    <row r="17" spans="2:15" ht="15" customHeight="1" x14ac:dyDescent="0.25">
      <c r="B17" s="160">
        <f t="shared" si="0"/>
        <v>8</v>
      </c>
      <c r="C17" s="295">
        <v>44299</v>
      </c>
      <c r="D17" s="296">
        <v>44409</v>
      </c>
      <c r="E17" s="185">
        <f>IF(Tabela6[[#This Row],[Mês/Ano]]&lt;&gt;"",YEAR(Tabela6[[#This Row],[Mês/Ano]]),"")</f>
        <v>2021</v>
      </c>
      <c r="F17" s="182" t="str">
        <f>IF(Tabela6[[#This Row],[Mês/Ano]]&lt;&gt;"",UPPER((TEXT(Tabela6[[#This Row],[Mês/Ano]],"mmmm"))),"")</f>
        <v>AGOSTO</v>
      </c>
      <c r="G17" s="292">
        <v>40000</v>
      </c>
      <c r="H17" s="280">
        <f>SUMIF(Tabela6[Ano],Tabela6[[#This Row],[Ano]],Tabela6[Valor Mensal])</f>
        <v>480000</v>
      </c>
      <c r="I17" s="281">
        <f>SUMIFS(Tabela25[Valor Liquido],Tabela25[CONDIÇÃO],"RECEBIDO",Tabela25[MÊS/ANO],Tabela6[[#This Row],[Mes]]&amp;Tabela6[[#This Row],[Ano]])</f>
        <v>20000</v>
      </c>
      <c r="J17" s="292">
        <v>30000</v>
      </c>
      <c r="K17" s="282">
        <f>SUMIFS(Tabela1[Valor],Tabela1[Mês Nome],Tabela6[[#This Row],[Mes]],Tabela1[Ano],Tabela6[[#This Row],[Ano]],Tabela1[CONDIÇÃO],"pago")</f>
        <v>0</v>
      </c>
    </row>
    <row r="18" spans="2:15" ht="15" customHeight="1" x14ac:dyDescent="0.25">
      <c r="B18" s="160">
        <f t="shared" si="0"/>
        <v>9</v>
      </c>
      <c r="C18" s="295">
        <v>44299</v>
      </c>
      <c r="D18" s="296">
        <v>44440</v>
      </c>
      <c r="E18" s="185">
        <f>IF(Tabela6[[#This Row],[Mês/Ano]]&lt;&gt;"",YEAR(Tabela6[[#This Row],[Mês/Ano]]),"")</f>
        <v>2021</v>
      </c>
      <c r="F18" s="182" t="str">
        <f>IF(Tabela6[[#This Row],[Mês/Ano]]&lt;&gt;"",UPPER((TEXT(Tabela6[[#This Row],[Mês/Ano]],"mmmm"))),"")</f>
        <v>SETEMBRO</v>
      </c>
      <c r="G18" s="292">
        <v>40000</v>
      </c>
      <c r="H18" s="280">
        <f>SUMIF(Tabela6[Ano],Tabela6[[#This Row],[Ano]],Tabela6[Valor Mensal])</f>
        <v>480000</v>
      </c>
      <c r="I18" s="281">
        <f>SUMIFS(Tabela25[Valor Liquido],Tabela25[CONDIÇÃO],"RECEBIDO",Tabela25[MÊS/ANO],Tabela6[[#This Row],[Mes]]&amp;Tabela6[[#This Row],[Ano]])</f>
        <v>15451</v>
      </c>
      <c r="J18" s="292">
        <v>30000</v>
      </c>
      <c r="K18" s="282">
        <f>SUMIFS(Tabela1[Valor],Tabela1[Mês Nome],Tabela6[[#This Row],[Mes]],Tabela1[Ano],Tabela6[[#This Row],[Ano]],Tabela1[CONDIÇÃO],"pago")</f>
        <v>0</v>
      </c>
    </row>
    <row r="19" spans="2:15" ht="15" customHeight="1" x14ac:dyDescent="0.25">
      <c r="B19" s="160">
        <f t="shared" si="0"/>
        <v>10</v>
      </c>
      <c r="C19" s="295">
        <v>44299</v>
      </c>
      <c r="D19" s="296">
        <v>44470</v>
      </c>
      <c r="E19" s="185">
        <f>IF(Tabela6[[#This Row],[Mês/Ano]]&lt;&gt;"",YEAR(Tabela6[[#This Row],[Mês/Ano]]),"")</f>
        <v>2021</v>
      </c>
      <c r="F19" s="182" t="str">
        <f>IF(Tabela6[[#This Row],[Mês/Ano]]&lt;&gt;"",UPPER((TEXT(Tabela6[[#This Row],[Mês/Ano]],"mmmm"))),"")</f>
        <v>OUTUBRO</v>
      </c>
      <c r="G19" s="292">
        <v>40000</v>
      </c>
      <c r="H19" s="280">
        <f>SUMIF(Tabela6[Ano],Tabela6[[#This Row],[Ano]],Tabela6[Valor Mensal])</f>
        <v>480000</v>
      </c>
      <c r="I19" s="281">
        <f>SUMIFS(Tabela25[Valor Liquido],Tabela25[CONDIÇÃO],"RECEBIDO",Tabela25[MÊS/ANO],Tabela6[[#This Row],[Mes]]&amp;Tabela6[[#This Row],[Ano]])</f>
        <v>0</v>
      </c>
      <c r="J19" s="292">
        <v>30000</v>
      </c>
      <c r="K19" s="282">
        <f>SUMIFS(Tabela1[Valor],Tabela1[Mês Nome],Tabela6[[#This Row],[Mes]],Tabela1[Ano],Tabela6[[#This Row],[Ano]],Tabela1[CONDIÇÃO],"pago")</f>
        <v>0</v>
      </c>
    </row>
    <row r="20" spans="2:15" ht="15" customHeight="1" x14ac:dyDescent="0.25">
      <c r="B20" s="160">
        <f t="shared" si="0"/>
        <v>11</v>
      </c>
      <c r="C20" s="295">
        <v>44299</v>
      </c>
      <c r="D20" s="296">
        <v>44501</v>
      </c>
      <c r="E20" s="185">
        <f>IF(Tabela6[[#This Row],[Mês/Ano]]&lt;&gt;"",YEAR(Tabela6[[#This Row],[Mês/Ano]]),"")</f>
        <v>2021</v>
      </c>
      <c r="F20" s="182" t="str">
        <f>IF(Tabela6[[#This Row],[Mês/Ano]]&lt;&gt;"",UPPER((TEXT(Tabela6[[#This Row],[Mês/Ano]],"mmmm"))),"")</f>
        <v>NOVEMBRO</v>
      </c>
      <c r="G20" s="292">
        <v>40000</v>
      </c>
      <c r="H20" s="280">
        <f>SUMIF(Tabela6[Ano],Tabela6[[#This Row],[Ano]],Tabela6[Valor Mensal])</f>
        <v>480000</v>
      </c>
      <c r="I20" s="281">
        <f>SUMIFS(Tabela25[Valor Liquido],Tabela25[CONDIÇÃO],"RECEBIDO",Tabela25[MÊS/ANO],Tabela6[[#This Row],[Mes]]&amp;Tabela6[[#This Row],[Ano]])</f>
        <v>0</v>
      </c>
      <c r="J20" s="292">
        <v>30000</v>
      </c>
      <c r="K20" s="282">
        <f>SUMIFS(Tabela1[Valor],Tabela1[Mês Nome],Tabela6[[#This Row],[Mes]],Tabela1[Ano],Tabela6[[#This Row],[Ano]],Tabela1[CONDIÇÃO],"pago")</f>
        <v>0</v>
      </c>
      <c r="O20" s="290"/>
    </row>
    <row r="21" spans="2:15" ht="15" customHeight="1" x14ac:dyDescent="0.25">
      <c r="B21" s="160">
        <f t="shared" si="0"/>
        <v>12</v>
      </c>
      <c r="C21" s="295">
        <v>44299</v>
      </c>
      <c r="D21" s="296">
        <v>44531</v>
      </c>
      <c r="E21" s="185">
        <f>IF(Tabela6[[#This Row],[Mês/Ano]]&lt;&gt;"",YEAR(Tabela6[[#This Row],[Mês/Ano]]),"")</f>
        <v>2021</v>
      </c>
      <c r="F21" s="182" t="str">
        <f>IF(Tabela6[[#This Row],[Mês/Ano]]&lt;&gt;"",UPPER((TEXT(Tabela6[[#This Row],[Mês/Ano]],"mmmm"))),"")</f>
        <v>DEZEMBRO</v>
      </c>
      <c r="G21" s="292">
        <v>40000</v>
      </c>
      <c r="H21" s="280">
        <f>SUMIF(Tabela6[Ano],Tabela6[[#This Row],[Ano]],Tabela6[Valor Mensal])</f>
        <v>480000</v>
      </c>
      <c r="I21" s="281">
        <f>SUMIFS(Tabela25[Valor Liquido],Tabela25[CONDIÇÃO],"RECEBIDO",Tabela25[MÊS/ANO],Tabela6[[#This Row],[Mes]]&amp;Tabela6[[#This Row],[Ano]])</f>
        <v>0</v>
      </c>
      <c r="J21" s="292">
        <v>30000</v>
      </c>
      <c r="K21" s="282">
        <f>SUMIFS(Tabela1[Valor],Tabela1[Mês Nome],Tabela6[[#This Row],[Mes]],Tabela1[Ano],Tabela6[[#This Row],[Ano]],Tabela1[CONDIÇÃO],"pago")</f>
        <v>0</v>
      </c>
    </row>
    <row r="22" spans="2:15" ht="15" customHeight="1" x14ac:dyDescent="0.25">
      <c r="B22" s="160">
        <f t="shared" ref="B22:B26" si="1">ROW()-9</f>
        <v>13</v>
      </c>
      <c r="C22" s="295">
        <v>44299</v>
      </c>
      <c r="D22" s="296">
        <v>44562</v>
      </c>
      <c r="E22" s="185">
        <f>IF(Tabela6[[#This Row],[Mês/Ano]]&lt;&gt;"",YEAR(Tabela6[[#This Row],[Mês/Ano]]),"")</f>
        <v>2022</v>
      </c>
      <c r="F22" s="182" t="str">
        <f>IF(Tabela6[[#This Row],[Mês/Ano]]&lt;&gt;"",UPPER((TEXT(Tabela6[[#This Row],[Mês/Ano]],"mmmm"))),"")</f>
        <v>JANEIRO</v>
      </c>
      <c r="G22" s="286">
        <v>40000</v>
      </c>
      <c r="H22" s="283">
        <f>SUMIF(Tabela6[Ano],Tabela6[[#This Row],[Ano]],Tabela6[Valor Mensal])</f>
        <v>210000</v>
      </c>
      <c r="I22" s="284">
        <f>SUMIFS(Tabela25[Valor Liquido],Tabela25[CONDIÇÃO],"RECEBIDO",Tabela25[MÊS/ANO],Tabela6[[#This Row],[Mes]]&amp;Tabela6[[#This Row],[Ano]])</f>
        <v>0</v>
      </c>
      <c r="J22" s="286">
        <v>30000</v>
      </c>
      <c r="K22" s="285">
        <f>SUMIFS(Tabela1[Valor],Tabela1[Mês Nome],Tabela6[[#This Row],[Mes]],Tabela1[Ano],Tabela6[[#This Row],[Ano]],Tabela1[CONDIÇÃO],"pago")</f>
        <v>0</v>
      </c>
    </row>
    <row r="23" spans="2:15" ht="15" customHeight="1" x14ac:dyDescent="0.25">
      <c r="B23" s="160">
        <f t="shared" si="1"/>
        <v>14</v>
      </c>
      <c r="C23" s="295">
        <v>44299</v>
      </c>
      <c r="D23" s="296">
        <v>44593</v>
      </c>
      <c r="E23" s="185">
        <f>IF(Tabela6[[#This Row],[Mês/Ano]]&lt;&gt;"",YEAR(Tabela6[[#This Row],[Mês/Ano]]),"")</f>
        <v>2022</v>
      </c>
      <c r="F23" s="182" t="str">
        <f>IF(Tabela6[[#This Row],[Mês/Ano]]&lt;&gt;"",UPPER((TEXT(Tabela6[[#This Row],[Mês/Ano]],"mmmm"))),"")</f>
        <v>FEVEREIRO</v>
      </c>
      <c r="G23" s="286">
        <v>40000</v>
      </c>
      <c r="H23" s="283">
        <f>SUMIF(Tabela6[Ano],Tabela6[[#This Row],[Ano]],Tabela6[Valor Mensal])</f>
        <v>210000</v>
      </c>
      <c r="I23" s="284">
        <f>SUMIFS(Tabela25[Valor Liquido],Tabela25[CONDIÇÃO],"RECEBIDO",Tabela25[MÊS/ANO],Tabela6[[#This Row],[Mes]]&amp;Tabela6[[#This Row],[Ano]])</f>
        <v>0</v>
      </c>
      <c r="J23" s="286">
        <v>30000</v>
      </c>
      <c r="K23" s="285">
        <f>SUMIFS(Tabela1[Valor],Tabela1[Mês Nome],Tabela6[[#This Row],[Mes]],Tabela1[Ano],Tabela6[[#This Row],[Ano]],Tabela1[CONDIÇÃO],"pago")</f>
        <v>0</v>
      </c>
    </row>
    <row r="24" spans="2:15" ht="15" customHeight="1" x14ac:dyDescent="0.25">
      <c r="B24" s="160">
        <f t="shared" si="1"/>
        <v>15</v>
      </c>
      <c r="C24" s="295">
        <v>44299</v>
      </c>
      <c r="D24" s="296">
        <v>44621</v>
      </c>
      <c r="E24" s="185">
        <f>IF(Tabela6[[#This Row],[Mês/Ano]]&lt;&gt;"",YEAR(Tabela6[[#This Row],[Mês/Ano]]),"")</f>
        <v>2022</v>
      </c>
      <c r="F24" s="182" t="str">
        <f>IF(Tabela6[[#This Row],[Mês/Ano]]&lt;&gt;"",UPPER((TEXT(Tabela6[[#This Row],[Mês/Ano]],"mmmm"))),"")</f>
        <v>MARÇO</v>
      </c>
      <c r="G24" s="286">
        <v>40000</v>
      </c>
      <c r="H24" s="283">
        <f>SUMIF(Tabela6[Ano],Tabela6[[#This Row],[Ano]],Tabela6[Valor Mensal])</f>
        <v>210000</v>
      </c>
      <c r="I24" s="284">
        <f>SUMIFS(Tabela25[Valor Liquido],Tabela25[CONDIÇÃO],"RECEBIDO",Tabela25[MÊS/ANO],Tabela6[[#This Row],[Mes]]&amp;Tabela6[[#This Row],[Ano]])</f>
        <v>0</v>
      </c>
      <c r="J24" s="286">
        <v>30000</v>
      </c>
      <c r="K24" s="285">
        <f>SUMIFS(Tabela1[Valor],Tabela1[Mês Nome],Tabela6[[#This Row],[Mes]],Tabela1[Ano],Tabela6[[#This Row],[Ano]],Tabela1[CONDIÇÃO],"pago")</f>
        <v>0</v>
      </c>
    </row>
    <row r="25" spans="2:15" ht="15" customHeight="1" x14ac:dyDescent="0.25">
      <c r="B25" s="160">
        <f t="shared" si="1"/>
        <v>16</v>
      </c>
      <c r="C25" s="295">
        <v>44299</v>
      </c>
      <c r="D25" s="296">
        <v>44652</v>
      </c>
      <c r="E25" s="185">
        <f>IF(Tabela6[[#This Row],[Mês/Ano]]&lt;&gt;"",YEAR(Tabela6[[#This Row],[Mês/Ano]]),"")</f>
        <v>2022</v>
      </c>
      <c r="F25" s="182" t="str">
        <f>IF(Tabela6[[#This Row],[Mês/Ano]]&lt;&gt;"",UPPER((TEXT(Tabela6[[#This Row],[Mês/Ano]],"mmmm"))),"")</f>
        <v>ABRIL</v>
      </c>
      <c r="G25" s="286">
        <v>40000</v>
      </c>
      <c r="H25" s="283">
        <f>SUMIF(Tabela6[Ano],Tabela6[[#This Row],[Ano]],Tabela6[Valor Mensal])</f>
        <v>210000</v>
      </c>
      <c r="I25" s="284">
        <f>SUMIFS(Tabela25[Valor Liquido],Tabela25[CONDIÇÃO],"RECEBIDO",Tabela25[MÊS/ANO],Tabela6[[#This Row],[Mes]]&amp;Tabela6[[#This Row],[Ano]])</f>
        <v>0</v>
      </c>
      <c r="J25" s="286">
        <v>30000</v>
      </c>
      <c r="K25" s="285">
        <f>SUMIFS(Tabela1[Valor],Tabela1[Mês Nome],Tabela6[[#This Row],[Mes]],Tabela1[Ano],Tabela6[[#This Row],[Ano]],Tabela1[CONDIÇÃO],"pago")</f>
        <v>0</v>
      </c>
    </row>
    <row r="26" spans="2:15" ht="15" customHeight="1" x14ac:dyDescent="0.25">
      <c r="B26" s="160">
        <f t="shared" si="1"/>
        <v>17</v>
      </c>
      <c r="C26" s="295">
        <v>44299</v>
      </c>
      <c r="D26" s="296">
        <v>44682</v>
      </c>
      <c r="E26" s="185">
        <f>IF(Tabela6[[#This Row],[Mês/Ano]]&lt;&gt;"",YEAR(Tabela6[[#This Row],[Mês/Ano]]),"")</f>
        <v>2022</v>
      </c>
      <c r="F26" s="182" t="str">
        <f>IF(Tabela6[[#This Row],[Mês/Ano]]&lt;&gt;"",UPPER((TEXT(Tabela6[[#This Row],[Mês/Ano]],"mmmm"))),"")</f>
        <v>MAIO</v>
      </c>
      <c r="G26" s="286">
        <v>50000</v>
      </c>
      <c r="H26" s="283">
        <f>SUMIF(Tabela6[Ano],Tabela6[[#This Row],[Ano]],Tabela6[Valor Mensal])</f>
        <v>210000</v>
      </c>
      <c r="I26" s="284">
        <f>SUMIFS(Tabela25[Valor Liquido],Tabela25[CONDIÇÃO],"RECEBIDO",Tabela25[MÊS/ANO],Tabela6[[#This Row],[Mes]]&amp;Tabela6[[#This Row],[Ano]])</f>
        <v>0</v>
      </c>
      <c r="J26" s="286">
        <v>50000</v>
      </c>
      <c r="K26" s="285">
        <f>SUMIFS(Tabela1[Valor],Tabela1[Mês Nome],Tabela6[[#This Row],[Mes]],Tabela1[Ano],Tabela6[[#This Row],[Ano]],Tabela1[CONDIÇÃO],"pago")</f>
        <v>0</v>
      </c>
    </row>
    <row r="27" spans="2:15" ht="15" customHeight="1" x14ac:dyDescent="0.25">
      <c r="B27" s="160">
        <f>ROW()-9</f>
        <v>18</v>
      </c>
      <c r="C27" s="295"/>
      <c r="D27" s="296"/>
      <c r="E27" s="185" t="str">
        <f>IF(Tabela6[[#This Row],[Mês/Ano]]&lt;&gt;"",YEAR(Tabela6[[#This Row],[Mês/Ano]]),"")</f>
        <v/>
      </c>
      <c r="F27" s="182" t="str">
        <f>IF(Tabela6[[#This Row],[Mês/Ano]]&lt;&gt;"",UPPER((TEXT(Tabela6[[#This Row],[Mês/Ano]],"mmmm"))),"")</f>
        <v/>
      </c>
      <c r="G27" s="286"/>
      <c r="H27" s="283">
        <f>SUMIF(Tabela6[Ano],Tabela6[[#This Row],[Ano]],Tabela6[Valor Mensal])</f>
        <v>0</v>
      </c>
      <c r="I27" s="284">
        <f>SUMIFS(Tabela25[Valor Liquido],Tabela25[CONDIÇÃO],"RECEBIDO",Tabela25[MÊS/ANO],Tabela6[[#This Row],[Mes]]&amp;Tabela6[[#This Row],[Ano]])</f>
        <v>0</v>
      </c>
      <c r="J27" s="286"/>
      <c r="K27" s="285">
        <f>SUMIFS(Tabela1[Valor],Tabela1[Mês Nome],Tabela6[[#This Row],[Mes]],Tabela1[Ano],Tabela6[[#This Row],[Ano]],Tabela1[CONDIÇÃO],"pago")</f>
        <v>0</v>
      </c>
    </row>
  </sheetData>
  <sheetProtection sheet="1" objects="1" scenarios="1" sort="0" autoFilter="0" pivotTables="0"/>
  <pageMargins left="0.24" right="0.17" top="0.42" bottom="0.39" header="0.31496062000000002" footer="0.31496062000000002"/>
  <pageSetup paperSize="9" scale="56" orientation="landscape" r:id="rId2"/>
  <drawing r:id="rId3"/>
  <tableParts count="1">
    <tablePart r:id="rId4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F04A8-7DAB-44CE-B885-9753C68FBF3A}">
  <sheetPr codeName="Planilha24"/>
  <dimension ref="A1:V34"/>
  <sheetViews>
    <sheetView showGridLines="0" showRowColHeaders="0" showZeros="0" zoomScaleNormal="100" workbookViewId="0">
      <pane ySplit="5" topLeftCell="A6" activePane="bottomLeft" state="frozen"/>
      <selection pane="bottomLeft"/>
    </sheetView>
  </sheetViews>
  <sheetFormatPr defaultColWidth="0" defaultRowHeight="15" customHeight="1" zeroHeight="1" x14ac:dyDescent="0.25"/>
  <cols>
    <col min="1" max="6" width="9.140625" customWidth="1"/>
    <col min="7" max="7" width="5.28515625" customWidth="1"/>
    <col min="8" max="20" width="9.140625" customWidth="1"/>
    <col min="21" max="21" width="3.85546875" customWidth="1"/>
    <col min="22" max="22" width="0" hidden="1" customWidth="1"/>
    <col min="23" max="16384" width="9.140625" hidden="1"/>
  </cols>
  <sheetData>
    <row r="1" ht="16.5" customHeight="1" x14ac:dyDescent="0.25"/>
    <row r="2" ht="16.5" customHeight="1" x14ac:dyDescent="0.25"/>
    <row r="3" ht="16.5" customHeight="1" x14ac:dyDescent="0.25"/>
    <row r="4" ht="16.5" customHeight="1" x14ac:dyDescent="0.25"/>
    <row r="5" ht="16.5" customHeight="1" x14ac:dyDescent="0.25"/>
    <row r="6" ht="15" customHeight="1" x14ac:dyDescent="0.25"/>
    <row r="7" ht="15" customHeight="1" x14ac:dyDescent="0.25"/>
    <row r="8" ht="15" customHeight="1" x14ac:dyDescent="0.25"/>
    <row r="9" ht="15" customHeight="1" x14ac:dyDescent="0.25"/>
    <row r="10" ht="15" customHeight="1" x14ac:dyDescent="0.25"/>
    <row r="11" ht="15" customHeight="1" x14ac:dyDescent="0.25"/>
    <row r="12" ht="15" customHeight="1" x14ac:dyDescent="0.25"/>
    <row r="13" ht="15" customHeight="1" x14ac:dyDescent="0.25"/>
    <row r="14" ht="15" customHeight="1" x14ac:dyDescent="0.25"/>
    <row r="15" ht="15" customHeight="1" x14ac:dyDescent="0.25"/>
    <row r="16" ht="15" customHeight="1" x14ac:dyDescent="0.25"/>
    <row r="17" ht="15" customHeight="1" x14ac:dyDescent="0.25"/>
    <row r="18" ht="15" customHeight="1" x14ac:dyDescent="0.25"/>
    <row r="19" ht="15" customHeight="1" x14ac:dyDescent="0.25"/>
    <row r="20" ht="15" customHeight="1" x14ac:dyDescent="0.25"/>
    <row r="21" ht="15" customHeight="1" x14ac:dyDescent="0.25"/>
    <row r="22" ht="15" customHeight="1" x14ac:dyDescent="0.25"/>
    <row r="23" ht="15" customHeight="1" x14ac:dyDescent="0.25"/>
    <row r="24" ht="15" customHeight="1" x14ac:dyDescent="0.25"/>
    <row r="25" ht="15" customHeight="1" x14ac:dyDescent="0.25"/>
    <row r="26" ht="15" customHeight="1" x14ac:dyDescent="0.25"/>
    <row r="27" ht="15" customHeight="1" x14ac:dyDescent="0.25"/>
    <row r="28" ht="15" customHeight="1" x14ac:dyDescent="0.25"/>
    <row r="29" ht="15" customHeight="1" x14ac:dyDescent="0.25"/>
    <row r="30" ht="15" customHeight="1" x14ac:dyDescent="0.25"/>
    <row r="31" ht="15" customHeight="1" x14ac:dyDescent="0.25"/>
    <row r="32" ht="15" customHeight="1" x14ac:dyDescent="0.25"/>
    <row r="33" ht="15" customHeight="1" x14ac:dyDescent="0.25"/>
    <row r="34" ht="15" customHeight="1" x14ac:dyDescent="0.25"/>
  </sheetData>
  <sheetProtection sheet="1" objects="1" scenarios="1" sort="0" autoFilter="0" pivotTables="0"/>
  <pageMargins left="0.511811024" right="0.511811024" top="0.78740157499999996" bottom="0.78740157499999996" header="0.31496062000000002" footer="0.31496062000000002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F6396-DE56-425F-9191-72EBF1DB2EA5}">
  <sheetPr codeName="Planilha18"/>
  <dimension ref="A1:V52"/>
  <sheetViews>
    <sheetView showGridLines="0" showRowColHeaders="0" showZeros="0" zoomScaleNormal="100" workbookViewId="0">
      <pane ySplit="5" topLeftCell="A6" activePane="bottomLeft" state="frozen"/>
      <selection pane="bottomLeft"/>
    </sheetView>
  </sheetViews>
  <sheetFormatPr defaultColWidth="0" defaultRowHeight="15" customHeight="1" zeroHeight="1" x14ac:dyDescent="0.25"/>
  <cols>
    <col min="1" max="6" width="9.140625" customWidth="1"/>
    <col min="7" max="7" width="5.28515625" customWidth="1"/>
    <col min="8" max="20" width="9.140625" customWidth="1"/>
    <col min="21" max="21" width="3.85546875" customWidth="1"/>
    <col min="22" max="22" width="0" hidden="1" customWidth="1"/>
    <col min="23" max="16384" width="9.140625" hidden="1"/>
  </cols>
  <sheetData>
    <row r="1" customFormat="1" ht="16.5" customHeight="1" x14ac:dyDescent="0.25"/>
    <row r="2" customFormat="1" ht="16.5" customHeight="1" x14ac:dyDescent="0.25"/>
    <row r="3" customFormat="1" ht="16.5" customHeight="1" x14ac:dyDescent="0.25"/>
    <row r="4" customFormat="1" ht="16.5" customHeight="1" x14ac:dyDescent="0.25"/>
    <row r="5" customFormat="1" ht="16.5" customHeight="1" x14ac:dyDescent="0.25"/>
    <row r="6" customFormat="1" ht="15" customHeight="1" x14ac:dyDescent="0.25"/>
    <row r="7" customFormat="1" ht="15" customHeight="1" x14ac:dyDescent="0.25"/>
    <row r="8" customFormat="1" ht="15" customHeight="1" x14ac:dyDescent="0.25"/>
    <row r="9" customFormat="1" ht="15" customHeight="1" x14ac:dyDescent="0.25"/>
    <row r="10" customFormat="1" ht="15" customHeight="1" x14ac:dyDescent="0.25"/>
    <row r="11" customFormat="1" ht="15" customHeight="1" x14ac:dyDescent="0.25"/>
    <row r="12" customFormat="1" ht="15" customHeight="1" x14ac:dyDescent="0.25"/>
    <row r="13" customFormat="1" ht="15" customHeight="1" x14ac:dyDescent="0.25"/>
    <row r="14" customFormat="1" ht="15" customHeight="1" x14ac:dyDescent="0.25"/>
    <row r="15" customFormat="1" ht="15" customHeight="1" x14ac:dyDescent="0.25"/>
    <row r="16" customFormat="1" ht="15" customHeight="1" x14ac:dyDescent="0.25"/>
    <row r="17" customFormat="1" ht="15" customHeight="1" x14ac:dyDescent="0.25"/>
    <row r="18" customFormat="1" ht="15" customHeight="1" x14ac:dyDescent="0.25"/>
    <row r="19" customFormat="1" ht="15" customHeight="1" x14ac:dyDescent="0.25"/>
    <row r="20" customFormat="1" ht="15" customHeight="1" x14ac:dyDescent="0.25"/>
    <row r="21" customFormat="1" ht="15" customHeight="1" x14ac:dyDescent="0.25"/>
    <row r="22" customFormat="1" ht="15" customHeight="1" x14ac:dyDescent="0.25"/>
    <row r="23" customFormat="1" ht="15" customHeight="1" x14ac:dyDescent="0.25"/>
    <row r="24" customFormat="1" ht="15" customHeight="1" x14ac:dyDescent="0.25"/>
    <row r="25" customFormat="1" ht="15" customHeight="1" x14ac:dyDescent="0.25"/>
    <row r="26" customFormat="1" ht="15" customHeight="1" x14ac:dyDescent="0.25"/>
    <row r="27" customFormat="1" ht="15" customHeight="1" x14ac:dyDescent="0.25"/>
    <row r="28" customFormat="1" ht="15" customHeight="1" x14ac:dyDescent="0.25"/>
    <row r="29" customFormat="1" ht="15" customHeight="1" x14ac:dyDescent="0.25"/>
    <row r="30" customFormat="1" ht="15" customHeight="1" x14ac:dyDescent="0.25"/>
    <row r="31" customFormat="1" ht="15" customHeight="1" x14ac:dyDescent="0.25"/>
    <row r="32" customFormat="1" ht="15" customHeight="1" x14ac:dyDescent="0.25"/>
    <row r="33" customFormat="1" ht="15" customHeight="1" x14ac:dyDescent="0.25"/>
    <row r="34" customFormat="1" ht="15" customHeight="1" x14ac:dyDescent="0.25"/>
    <row r="35" customFormat="1" ht="15" hidden="1" customHeight="1" x14ac:dyDescent="0.25"/>
    <row r="36" customFormat="1" ht="15" hidden="1" customHeight="1" x14ac:dyDescent="0.25"/>
    <row r="37" customFormat="1" ht="15" hidden="1" customHeight="1" x14ac:dyDescent="0.25"/>
    <row r="38" customFormat="1" ht="15" hidden="1" customHeight="1" x14ac:dyDescent="0.25"/>
    <row r="39" customFormat="1" ht="15" hidden="1" customHeight="1" x14ac:dyDescent="0.25"/>
    <row r="40" customFormat="1" ht="15" hidden="1" customHeight="1" x14ac:dyDescent="0.25"/>
    <row r="41" customFormat="1" ht="15" hidden="1" customHeight="1" x14ac:dyDescent="0.25"/>
    <row r="42" customFormat="1" ht="15" hidden="1" customHeight="1" x14ac:dyDescent="0.25"/>
    <row r="43" customFormat="1" ht="15" hidden="1" customHeight="1" x14ac:dyDescent="0.25"/>
    <row r="44" customFormat="1" ht="15" hidden="1" customHeight="1" x14ac:dyDescent="0.25"/>
    <row r="45" customFormat="1" ht="15" hidden="1" customHeight="1" x14ac:dyDescent="0.25"/>
    <row r="46" customFormat="1" ht="15" hidden="1" customHeight="1" x14ac:dyDescent="0.25"/>
    <row r="47" customFormat="1" ht="15" hidden="1" customHeight="1" x14ac:dyDescent="0.25"/>
    <row r="48" customFormat="1" ht="15" hidden="1" customHeight="1" x14ac:dyDescent="0.25"/>
    <row r="49" customFormat="1" ht="15" hidden="1" customHeight="1" x14ac:dyDescent="0.25"/>
    <row r="50" customFormat="1" ht="15" hidden="1" customHeight="1" x14ac:dyDescent="0.25"/>
    <row r="51" customFormat="1" ht="15" hidden="1" customHeight="1" x14ac:dyDescent="0.25"/>
    <row r="52" customFormat="1" ht="15" hidden="1" customHeight="1" x14ac:dyDescent="0.25"/>
  </sheetData>
  <sheetProtection sheet="1" objects="1" scenarios="1" sort="0" autoFilter="0" pivotTables="0"/>
  <pageMargins left="0.511811024" right="0.511811024" top="0.78740157499999996" bottom="0.78740157499999996" header="0.31496062000000002" footer="0.31496062000000002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0CA980-66ED-4E0F-AEFE-1F474B7A31D9}">
  <sheetPr codeName="Planilha25"/>
  <dimension ref="A1:U32"/>
  <sheetViews>
    <sheetView showGridLines="0" showRowColHeaders="0" showZeros="0" zoomScaleNormal="100" workbookViewId="0">
      <pane ySplit="5" topLeftCell="A6" activePane="bottomLeft" state="frozen"/>
      <selection pane="bottomLeft"/>
    </sheetView>
  </sheetViews>
  <sheetFormatPr defaultColWidth="0" defaultRowHeight="15" customHeight="1" zeroHeight="1" x14ac:dyDescent="0.25"/>
  <cols>
    <col min="1" max="1" width="8.140625" bestFit="1" customWidth="1"/>
    <col min="2" max="4" width="13.85546875" bestFit="1" customWidth="1"/>
    <col min="5" max="5" width="7.7109375" bestFit="1" customWidth="1"/>
    <col min="6" max="6" width="12.28515625" bestFit="1" customWidth="1"/>
    <col min="7" max="7" width="13.85546875" bestFit="1" customWidth="1"/>
    <col min="8" max="8" width="11.5703125" bestFit="1" customWidth="1"/>
    <col min="9" max="15" width="9.140625" customWidth="1"/>
    <col min="16" max="18" width="11.5703125" bestFit="1" customWidth="1"/>
    <col min="19" max="19" width="6.5703125" hidden="1" customWidth="1"/>
    <col min="20" max="20" width="11.85546875" hidden="1" customWidth="1"/>
    <col min="21" max="21" width="11.5703125" hidden="1" customWidth="1"/>
    <col min="22" max="16384" width="9.140625" hidden="1"/>
  </cols>
  <sheetData>
    <row r="1" spans="1:1" ht="16.5" customHeight="1" x14ac:dyDescent="0.25">
      <c r="A1" s="41">
        <v>2</v>
      </c>
    </row>
    <row r="2" spans="1:1" ht="16.5" customHeight="1" x14ac:dyDescent="0.25"/>
    <row r="3" spans="1:1" ht="16.5" customHeight="1" x14ac:dyDescent="0.25"/>
    <row r="4" spans="1:1" ht="16.5" customHeight="1" x14ac:dyDescent="0.25"/>
    <row r="5" spans="1:1" ht="16.5" customHeight="1" x14ac:dyDescent="0.25"/>
    <row r="6" spans="1:1" s="36" customFormat="1" ht="18.75" customHeight="1" x14ac:dyDescent="0.25">
      <c r="A6" s="207" t="s">
        <v>6045</v>
      </c>
    </row>
    <row r="7" spans="1:1" ht="16.5" customHeight="1" x14ac:dyDescent="0.25">
      <c r="A7" s="258">
        <f>VLOOKUP(A1,Tabela27[],2,0)</f>
        <v>2021</v>
      </c>
    </row>
    <row r="8" spans="1:1" ht="15" customHeight="1" x14ac:dyDescent="0.25"/>
    <row r="9" spans="1:1" ht="15" customHeight="1" x14ac:dyDescent="0.25"/>
    <row r="10" spans="1:1" ht="15" customHeight="1" x14ac:dyDescent="0.25"/>
    <row r="11" spans="1:1" ht="15" customHeight="1" x14ac:dyDescent="0.25"/>
    <row r="12" spans="1:1" ht="15" customHeight="1" x14ac:dyDescent="0.25"/>
    <row r="13" spans="1:1" ht="15" customHeight="1" x14ac:dyDescent="0.25"/>
    <row r="14" spans="1:1" ht="15" customHeight="1" x14ac:dyDescent="0.25"/>
    <row r="15" spans="1:1" ht="15" customHeight="1" x14ac:dyDescent="0.25"/>
    <row r="16" spans="1:1" ht="15" customHeight="1" x14ac:dyDescent="0.25"/>
    <row r="17" ht="15" customHeight="1" x14ac:dyDescent="0.25"/>
    <row r="18" ht="15" customHeight="1" x14ac:dyDescent="0.25"/>
    <row r="19" ht="15" customHeight="1" x14ac:dyDescent="0.25"/>
    <row r="20" ht="15" customHeight="1" x14ac:dyDescent="0.25"/>
    <row r="21" ht="15" customHeight="1" x14ac:dyDescent="0.25"/>
    <row r="22" ht="15" customHeight="1" x14ac:dyDescent="0.25"/>
    <row r="23" s="105" customFormat="1" ht="15" customHeight="1" x14ac:dyDescent="0.2"/>
    <row r="24" s="105" customFormat="1" ht="15" customHeight="1" x14ac:dyDescent="0.2"/>
    <row r="25" s="105" customFormat="1" ht="15" customHeight="1" x14ac:dyDescent="0.2"/>
    <row r="26" s="105" customFormat="1" ht="15" customHeight="1" x14ac:dyDescent="0.2"/>
    <row r="27" ht="15" customHeight="1" x14ac:dyDescent="0.25"/>
    <row r="28" ht="15" customHeight="1" x14ac:dyDescent="0.25"/>
    <row r="29" ht="15" customHeight="1" x14ac:dyDescent="0.25"/>
    <row r="30" ht="15" customHeight="1" x14ac:dyDescent="0.25"/>
    <row r="31" ht="15" customHeight="1" x14ac:dyDescent="0.25"/>
    <row r="32" ht="15" customHeight="1" x14ac:dyDescent="0.25"/>
  </sheetData>
  <sheetProtection sheet="1" objects="1" scenarios="1" sort="0" autoFilter="0" pivotTables="0"/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7" r:id="rId3" name="Drop Down 7">
              <controlPr locked="0" defaultSize="0" autoLine="0" autoPict="0">
                <anchor>
                  <from>
                    <xdr:col>0</xdr:col>
                    <xdr:colOff>0</xdr:colOff>
                    <xdr:row>5</xdr:row>
                    <xdr:rowOff>228600</xdr:rowOff>
                  </from>
                  <to>
                    <xdr:col>1</xdr:col>
                    <xdr:colOff>219075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304DFE-2DAB-40C3-B24A-6110B702BDC2}">
  <sheetPr codeName="Planilha23"/>
  <dimension ref="A1:AH15"/>
  <sheetViews>
    <sheetView showGridLines="0" topLeftCell="B1" workbookViewId="0">
      <selection activeCell="A4" sqref="A4"/>
    </sheetView>
  </sheetViews>
  <sheetFormatPr defaultColWidth="9.140625" defaultRowHeight="15" customHeight="1" x14ac:dyDescent="0.25"/>
  <cols>
    <col min="1" max="1" width="17.28515625" bestFit="1" customWidth="1"/>
    <col min="2" max="2" width="8.42578125" bestFit="1" customWidth="1"/>
    <col min="4" max="4" width="20.5703125" bestFit="1" customWidth="1"/>
    <col min="5" max="5" width="8.140625" bestFit="1" customWidth="1"/>
    <col min="7" max="7" width="17.140625" customWidth="1"/>
    <col min="8" max="8" width="8.140625" bestFit="1" customWidth="1"/>
    <col min="9" max="9" width="12" bestFit="1" customWidth="1"/>
    <col min="21" max="21" width="20.7109375" bestFit="1" customWidth="1"/>
    <col min="24" max="24" width="19" bestFit="1" customWidth="1"/>
    <col min="25" max="25" width="19" customWidth="1"/>
  </cols>
  <sheetData>
    <row r="1" spans="1:34" ht="15" customHeight="1" x14ac:dyDescent="0.25">
      <c r="A1" t="s">
        <v>5486</v>
      </c>
    </row>
    <row r="3" spans="1:34" ht="15" customHeight="1" x14ac:dyDescent="0.25">
      <c r="A3" s="104" t="s">
        <v>84</v>
      </c>
      <c r="B3" s="105" t="s">
        <v>6004</v>
      </c>
      <c r="D3" s="104" t="s">
        <v>85</v>
      </c>
      <c r="E3" s="105" t="s">
        <v>6003</v>
      </c>
      <c r="G3" s="104" t="s">
        <v>84</v>
      </c>
      <c r="H3" s="105" t="s">
        <v>6003</v>
      </c>
      <c r="I3" s="105" t="s">
        <v>6002</v>
      </c>
      <c r="K3" s="104" t="s">
        <v>72</v>
      </c>
      <c r="L3" s="105" t="s">
        <v>6005</v>
      </c>
      <c r="N3" s="105" t="s">
        <v>6001</v>
      </c>
      <c r="O3" s="105"/>
      <c r="P3" s="105" t="s">
        <v>83</v>
      </c>
      <c r="Q3" s="105" t="s">
        <v>6007</v>
      </c>
      <c r="R3" s="105" t="s">
        <v>6008</v>
      </c>
      <c r="S3" s="105" t="s">
        <v>5749</v>
      </c>
      <c r="T3" s="105"/>
      <c r="U3" s="104" t="s">
        <v>35</v>
      </c>
      <c r="V3" s="105" t="s">
        <v>6001</v>
      </c>
      <c r="X3" s="135" t="s">
        <v>6013</v>
      </c>
      <c r="Y3" s="135"/>
      <c r="Z3" s="180" t="s">
        <v>5795</v>
      </c>
      <c r="AA3" s="135" t="s">
        <v>6013</v>
      </c>
      <c r="AD3" s="179" t="s">
        <v>6014</v>
      </c>
      <c r="AE3" s="179"/>
      <c r="AG3" s="178" t="s">
        <v>5793</v>
      </c>
      <c r="AH3" s="179" t="s">
        <v>6014</v>
      </c>
    </row>
    <row r="4" spans="1:34" ht="15" customHeight="1" x14ac:dyDescent="0.25">
      <c r="A4" s="105" t="s">
        <v>1</v>
      </c>
      <c r="B4" s="105">
        <v>24</v>
      </c>
      <c r="D4" s="105"/>
      <c r="E4" s="105">
        <v>0</v>
      </c>
      <c r="G4" s="105" t="s">
        <v>1</v>
      </c>
      <c r="H4" s="105">
        <v>24</v>
      </c>
      <c r="I4" s="175">
        <v>1313.3066666666668</v>
      </c>
      <c r="K4" s="105" t="s">
        <v>5427</v>
      </c>
      <c r="L4" s="177">
        <v>0.95833333333333337</v>
      </c>
      <c r="N4" s="105">
        <v>48</v>
      </c>
      <c r="P4">
        <f>IFERROR(VLOOKUP("em experiência",$U$4:$V$26,2,0),0)</f>
        <v>0</v>
      </c>
      <c r="Q4">
        <f>IFERROR(VLOOKUP("ativo",$U$4:$V$27,2,0),0)</f>
        <v>45</v>
      </c>
      <c r="R4">
        <f>IFERROR(VLOOKUP("DISPENSADO",$U$4:$V$34,2,0),0)</f>
        <v>1</v>
      </c>
      <c r="S4">
        <f>IFERROR(VLOOKUP("afastado",$U$4:$V$21,2,0),0)</f>
        <v>1</v>
      </c>
      <c r="U4" s="105" t="s">
        <v>5770</v>
      </c>
      <c r="V4" s="105">
        <v>45</v>
      </c>
      <c r="X4" s="360">
        <v>2</v>
      </c>
      <c r="Y4" s="135"/>
      <c r="Z4" s="135" t="s">
        <v>6011</v>
      </c>
      <c r="AA4" s="360">
        <v>1</v>
      </c>
      <c r="AD4" s="351">
        <v>2</v>
      </c>
      <c r="AE4" s="179"/>
      <c r="AG4" s="179" t="s">
        <v>6011</v>
      </c>
      <c r="AH4" s="351">
        <v>1</v>
      </c>
    </row>
    <row r="5" spans="1:34" ht="15" customHeight="1" x14ac:dyDescent="0.25">
      <c r="A5" s="105" t="s">
        <v>5752</v>
      </c>
      <c r="B5" s="105">
        <v>9</v>
      </c>
      <c r="D5" s="105" t="s">
        <v>5564</v>
      </c>
      <c r="E5" s="105">
        <v>7</v>
      </c>
      <c r="G5" s="105" t="s">
        <v>5752</v>
      </c>
      <c r="H5" s="105">
        <v>9</v>
      </c>
      <c r="I5" s="175">
        <v>1184.1866666666667</v>
      </c>
      <c r="K5" s="105" t="s">
        <v>5426</v>
      </c>
      <c r="L5" s="177">
        <v>4.1666666666666664E-2</v>
      </c>
      <c r="U5" s="105" t="s">
        <v>5779</v>
      </c>
      <c r="V5" s="105">
        <v>1</v>
      </c>
      <c r="Z5" s="135" t="s">
        <v>6012</v>
      </c>
      <c r="AA5" s="360">
        <v>1</v>
      </c>
      <c r="AG5" s="179" t="s">
        <v>6012</v>
      </c>
      <c r="AH5" s="351">
        <v>1</v>
      </c>
    </row>
    <row r="6" spans="1:34" ht="15" customHeight="1" x14ac:dyDescent="0.25">
      <c r="A6" s="105" t="s">
        <v>4</v>
      </c>
      <c r="B6" s="105">
        <v>5</v>
      </c>
      <c r="D6" s="105" t="s">
        <v>5567</v>
      </c>
      <c r="E6" s="105">
        <v>2</v>
      </c>
      <c r="G6" s="105" t="s">
        <v>4</v>
      </c>
      <c r="H6" s="105">
        <v>5</v>
      </c>
      <c r="I6" s="175">
        <v>1123.8880000000001</v>
      </c>
      <c r="K6" s="105" t="s">
        <v>5776</v>
      </c>
      <c r="L6" s="177">
        <v>0</v>
      </c>
      <c r="U6" s="105" t="s">
        <v>6009</v>
      </c>
      <c r="V6" s="105">
        <v>1</v>
      </c>
      <c r="Z6" s="135" t="s">
        <v>6052</v>
      </c>
      <c r="AA6" s="360">
        <v>0</v>
      </c>
    </row>
    <row r="7" spans="1:34" ht="15" customHeight="1" x14ac:dyDescent="0.25">
      <c r="A7" s="105" t="s">
        <v>5553</v>
      </c>
      <c r="B7" s="105">
        <v>2</v>
      </c>
      <c r="D7" s="105" t="s">
        <v>5566</v>
      </c>
      <c r="E7" s="105">
        <v>1</v>
      </c>
      <c r="G7" s="105" t="s">
        <v>5553</v>
      </c>
      <c r="H7" s="105">
        <v>2</v>
      </c>
      <c r="I7" s="175">
        <v>1807.45</v>
      </c>
      <c r="K7" s="105" t="s">
        <v>5994</v>
      </c>
      <c r="L7" s="177">
        <v>1</v>
      </c>
      <c r="U7" s="105" t="s">
        <v>6010</v>
      </c>
      <c r="V7" s="105">
        <v>1</v>
      </c>
      <c r="X7" t="s">
        <v>6011</v>
      </c>
      <c r="Y7">
        <f>VLOOKUP(X7,Z:AA,2,0)</f>
        <v>1</v>
      </c>
      <c r="AD7" t="s">
        <v>6011</v>
      </c>
      <c r="AE7">
        <f>VLOOKUP(AD7,AG:AH,2,0)</f>
        <v>1</v>
      </c>
    </row>
    <row r="8" spans="1:34" ht="15" customHeight="1" x14ac:dyDescent="0.25">
      <c r="A8" s="105" t="s">
        <v>5753</v>
      </c>
      <c r="B8" s="105">
        <v>2</v>
      </c>
      <c r="D8" s="105" t="s">
        <v>5565</v>
      </c>
      <c r="E8" s="105">
        <v>37</v>
      </c>
      <c r="G8" s="105" t="s">
        <v>5753</v>
      </c>
      <c r="H8" s="105">
        <v>2</v>
      </c>
      <c r="I8" s="175">
        <v>1561.1100000000001</v>
      </c>
      <c r="U8" s="105" t="s">
        <v>5994</v>
      </c>
      <c r="V8" s="105">
        <v>48</v>
      </c>
      <c r="X8" t="s">
        <v>6012</v>
      </c>
      <c r="Y8">
        <f>VLOOKUP(X8,Z:AA,2,0)</f>
        <v>1</v>
      </c>
      <c r="AD8" t="s">
        <v>6012</v>
      </c>
      <c r="AE8">
        <f>VLOOKUP(AD8,AG:AH,2,0)</f>
        <v>1</v>
      </c>
    </row>
    <row r="9" spans="1:34" ht="15" customHeight="1" x14ac:dyDescent="0.25">
      <c r="A9" s="105" t="s">
        <v>5550</v>
      </c>
      <c r="B9" s="105">
        <v>2</v>
      </c>
      <c r="D9" s="105" t="s">
        <v>5563</v>
      </c>
      <c r="E9" s="105">
        <v>1</v>
      </c>
      <c r="G9" s="105" t="s">
        <v>5550</v>
      </c>
      <c r="H9" s="105">
        <v>2</v>
      </c>
      <c r="I9" s="175">
        <v>1592.03</v>
      </c>
    </row>
    <row r="10" spans="1:34" ht="15" customHeight="1" x14ac:dyDescent="0.25">
      <c r="A10" s="105" t="s">
        <v>5548</v>
      </c>
      <c r="B10" s="105">
        <v>1</v>
      </c>
      <c r="D10" s="105" t="s">
        <v>5994</v>
      </c>
      <c r="E10" s="105">
        <v>48</v>
      </c>
      <c r="G10" s="105" t="s">
        <v>5548</v>
      </c>
      <c r="H10" s="105">
        <v>1</v>
      </c>
      <c r="I10" s="175">
        <v>1264.31</v>
      </c>
    </row>
    <row r="11" spans="1:34" ht="15" customHeight="1" x14ac:dyDescent="0.25">
      <c r="A11" s="105" t="s">
        <v>5754</v>
      </c>
      <c r="B11" s="105">
        <v>1</v>
      </c>
      <c r="G11" s="105" t="s">
        <v>5754</v>
      </c>
      <c r="H11" s="105">
        <v>1</v>
      </c>
      <c r="I11" s="175">
        <v>1114.01</v>
      </c>
    </row>
    <row r="12" spans="1:34" ht="15" customHeight="1" x14ac:dyDescent="0.25">
      <c r="A12" s="105" t="s">
        <v>12</v>
      </c>
      <c r="B12" s="105">
        <v>1</v>
      </c>
      <c r="G12" s="105" t="s">
        <v>12</v>
      </c>
      <c r="H12" s="105">
        <v>1</v>
      </c>
      <c r="I12" s="175">
        <v>1170.48</v>
      </c>
    </row>
    <row r="13" spans="1:34" ht="15" customHeight="1" x14ac:dyDescent="0.25">
      <c r="A13" s="105" t="s">
        <v>10</v>
      </c>
      <c r="B13" s="105">
        <v>1</v>
      </c>
      <c r="G13" s="105" t="s">
        <v>10</v>
      </c>
      <c r="H13" s="105">
        <v>1</v>
      </c>
      <c r="I13" s="175">
        <v>1800</v>
      </c>
    </row>
    <row r="14" spans="1:34" ht="15" customHeight="1" x14ac:dyDescent="0.25">
      <c r="A14" s="105" t="s">
        <v>5776</v>
      </c>
      <c r="B14" s="105">
        <v>0</v>
      </c>
      <c r="G14" s="105" t="s">
        <v>5776</v>
      </c>
      <c r="H14" s="105">
        <v>0</v>
      </c>
      <c r="I14" s="175" t="e">
        <v>#DIV/0!</v>
      </c>
    </row>
    <row r="15" spans="1:34" ht="15" customHeight="1" x14ac:dyDescent="0.25">
      <c r="A15" s="105" t="s">
        <v>5994</v>
      </c>
      <c r="B15" s="105">
        <v>48</v>
      </c>
      <c r="G15" s="105" t="s">
        <v>5994</v>
      </c>
      <c r="H15" s="105">
        <v>48</v>
      </c>
      <c r="I15" s="175">
        <v>1313.884583333333</v>
      </c>
    </row>
  </sheetData>
  <pageMargins left="0.511811024" right="0.511811024" top="0.78740157499999996" bottom="0.78740157499999996" header="0.31496062000000002" footer="0.31496062000000002"/>
  <pageSetup paperSize="9" orientation="portrait" r:id="rId1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FEF04C-E3E5-4695-96AA-A72389D58808}">
  <sheetPr codeName="Planilha1"/>
  <dimension ref="A1:N18"/>
  <sheetViews>
    <sheetView workbookViewId="0">
      <selection activeCell="E25" sqref="E25"/>
    </sheetView>
  </sheetViews>
  <sheetFormatPr defaultRowHeight="15" x14ac:dyDescent="0.25"/>
  <cols>
    <col min="1" max="1" width="15.85546875" bestFit="1" customWidth="1"/>
    <col min="2" max="13" width="13.28515625" bestFit="1" customWidth="1"/>
    <col min="14" max="14" width="14.28515625" bestFit="1" customWidth="1"/>
  </cols>
  <sheetData>
    <row r="1" spans="1:14" x14ac:dyDescent="0.25">
      <c r="B1" t="s">
        <v>6045</v>
      </c>
      <c r="C1" s="1">
        <f>DASHBOARD_FLUXO!A7</f>
        <v>2021</v>
      </c>
    </row>
    <row r="4" spans="1:14" x14ac:dyDescent="0.25">
      <c r="A4" s="208"/>
      <c r="B4" s="208" t="s">
        <v>38</v>
      </c>
      <c r="C4" s="208" t="s">
        <v>39</v>
      </c>
      <c r="D4" s="208" t="s">
        <v>40</v>
      </c>
      <c r="E4" s="208" t="s">
        <v>41</v>
      </c>
      <c r="F4" s="208" t="s">
        <v>42</v>
      </c>
      <c r="G4" s="208" t="s">
        <v>43</v>
      </c>
      <c r="H4" s="208" t="s">
        <v>44</v>
      </c>
      <c r="I4" s="208" t="s">
        <v>45</v>
      </c>
      <c r="J4" s="208" t="s">
        <v>46</v>
      </c>
      <c r="K4" s="208" t="s">
        <v>47</v>
      </c>
      <c r="L4" s="208" t="s">
        <v>48</v>
      </c>
      <c r="M4" s="208" t="s">
        <v>5498</v>
      </c>
      <c r="N4" s="208" t="s">
        <v>6036</v>
      </c>
    </row>
    <row r="5" spans="1:14" x14ac:dyDescent="0.25">
      <c r="A5" s="208" t="s">
        <v>6030</v>
      </c>
      <c r="B5" s="209">
        <f>SUMIFS(Tabela25[Valor],Tabela25[Ano],$C$1,Tabela25[Mês Nome],B$4,Tabela25[STATUS NOTA],"AUTORIZADA")</f>
        <v>94337.81</v>
      </c>
      <c r="C5" s="209">
        <f>SUMIFS(Tabela25[Valor],Tabela25[Ano],$C$1,Tabela25[Mês Nome],C$4,Tabela25[STATUS NOTA],"AUTORIZADA")</f>
        <v>84184.81</v>
      </c>
      <c r="D5" s="209">
        <f>SUMIFS(Tabela25[Valor],Tabela25[Ano],$C$1,Tabela25[Mês Nome],D$4,Tabela25[STATUS NOTA],"AUTORIZADA")</f>
        <v>25143.41</v>
      </c>
      <c r="E5" s="209">
        <f>SUMIFS(Tabela25[Valor],Tabela25[Ano],$C$1,Tabela25[Mês Nome],E$4,Tabela25[STATUS NOTA],"AUTORIZADA")</f>
        <v>60145.74</v>
      </c>
      <c r="F5" s="209">
        <f>SUMIFS(Tabela25[Valor],Tabela25[Ano],$C$1,Tabela25[Mês Nome],F$4,Tabela25[STATUS NOTA],"AUTORIZADA")</f>
        <v>0</v>
      </c>
      <c r="G5" s="209">
        <f>SUMIFS(Tabela25[Valor],Tabela25[Ano],$C$1,Tabela25[Mês Nome],G$4,Tabela25[STATUS NOTA],"AUTORIZADA")</f>
        <v>73972.990000000005</v>
      </c>
      <c r="H5" s="209">
        <f>SUMIFS(Tabela25[Valor],Tabela25[Ano],$C$1,Tabela25[Mês Nome],H$4,Tabela25[STATUS NOTA],"AUTORIZADA")</f>
        <v>0</v>
      </c>
      <c r="I5" s="209">
        <f>SUMIFS(Tabela25[Valor],Tabela25[Ano],$C$1,Tabela25[Mês Nome],I$4,Tabela25[STATUS NOTA],"AUTORIZADA")</f>
        <v>20000</v>
      </c>
      <c r="J5" s="209">
        <f>SUMIFS(Tabela25[Valor],Tabela25[Ano],$C$1,Tabela25[Mês Nome],J$4,Tabela25[STATUS NOTA],"AUTORIZADA")</f>
        <v>15451</v>
      </c>
      <c r="K5" s="209">
        <f>SUMIFS(Tabela25[Valor],Tabela25[Ano],$C$1,Tabela25[Mês Nome],K$4,Tabela25[STATUS NOTA],"AUTORIZADA")</f>
        <v>35151</v>
      </c>
      <c r="L5" s="209">
        <f>SUMIFS(Tabela25[Valor],Tabela25[Ano],$C$1,Tabela25[Mês Nome],L$4,Tabela25[STATUS NOTA],"AUTORIZADA")</f>
        <v>8154</v>
      </c>
      <c r="M5" s="209">
        <f>SUMIFS(Tabela25[Valor],Tabela25[Ano],$C$1,Tabela25[Mês Nome],M$4,Tabela25[STATUS NOTA],"AUTORIZADA")</f>
        <v>3012</v>
      </c>
      <c r="N5" s="209">
        <f>SUM(B5:M5)</f>
        <v>419552.76</v>
      </c>
    </row>
    <row r="6" spans="1:14" x14ac:dyDescent="0.25">
      <c r="A6" s="208" t="s">
        <v>6016</v>
      </c>
      <c r="B6" s="209">
        <f>SUMIFS(Tabela25[Valor],Tabela25[Ano],$C$1,Tabela25[Mês Nome],B$4,Tabela25[STATUS NOTA],"AUTORIZADA",Tabela25[CONDIÇÃO],$A$6)</f>
        <v>94337.81</v>
      </c>
      <c r="C6" s="209">
        <f>SUMIFS(Tabela25[Valor],Tabela25[Ano],$C$1,Tabela25[Mês Nome],C$4,Tabela25[STATUS NOTA],"AUTORIZADA",Tabela25[CONDIÇÃO],$A$6)</f>
        <v>84184.81</v>
      </c>
      <c r="D6" s="209">
        <f>SUMIFS(Tabela25[Valor],Tabela25[Ano],$C$1,Tabela25[Mês Nome],D$4,Tabela25[STATUS NOTA],"AUTORIZADA",Tabela25[CONDIÇÃO],$A$6)</f>
        <v>25143.41</v>
      </c>
      <c r="E6" s="209">
        <f>SUMIFS(Tabela25[Valor],Tabela25[Ano],$C$1,Tabela25[Mês Nome],E$4,Tabela25[STATUS NOTA],"AUTORIZADA",Tabela25[CONDIÇÃO],$A$6)</f>
        <v>60145.74</v>
      </c>
      <c r="F6" s="209">
        <f>SUMIFS(Tabela25[Valor],Tabela25[Ano],$C$1,Tabela25[Mês Nome],F$4,Tabela25[STATUS NOTA],"AUTORIZADA",Tabela25[CONDIÇÃO],$A$6)</f>
        <v>0</v>
      </c>
      <c r="G6" s="209">
        <f>SUMIFS(Tabela25[Valor],Tabela25[Ano],$C$1,Tabela25[Mês Nome],G$4,Tabela25[STATUS NOTA],"AUTORIZADA",Tabela25[CONDIÇÃO],$A$6)</f>
        <v>73972.990000000005</v>
      </c>
      <c r="H6" s="209">
        <f>SUMIFS(Tabela25[Valor],Tabela25[Ano],$C$1,Tabela25[Mês Nome],H$4,Tabela25[STATUS NOTA],"AUTORIZADA",Tabela25[CONDIÇÃO],$A$6)</f>
        <v>0</v>
      </c>
      <c r="I6" s="209">
        <f>SUMIFS(Tabela25[Valor],Tabela25[Ano],$C$1,Tabela25[Mês Nome],I$4,Tabela25[STATUS NOTA],"AUTORIZADA",Tabela25[CONDIÇÃO],$A$6)</f>
        <v>20000</v>
      </c>
      <c r="J6" s="209">
        <f>SUMIFS(Tabela25[Valor],Tabela25[Ano],$C$1,Tabela25[Mês Nome],J$4,Tabela25[STATUS NOTA],"AUTORIZADA",Tabela25[CONDIÇÃO],$A$6)</f>
        <v>15451</v>
      </c>
      <c r="K6" s="209">
        <f>SUMIFS(Tabela25[Valor],Tabela25[Ano],$C$1,Tabela25[Mês Nome],K$4,Tabela25[STATUS NOTA],"AUTORIZADA",Tabela25[CONDIÇÃO],$A$6)</f>
        <v>0</v>
      </c>
      <c r="L6" s="209">
        <f>SUMIFS(Tabela25[Valor],Tabela25[Ano],$C$1,Tabela25[Mês Nome],L$4,Tabela25[STATUS NOTA],"AUTORIZADA",Tabela25[CONDIÇÃO],$A$6)</f>
        <v>0</v>
      </c>
      <c r="M6" s="209">
        <f>SUMIFS(Tabela25[Valor],Tabela25[Ano],$C$1,Tabela25[Mês Nome],M$4,Tabela25[STATUS NOTA],"AUTORIZADA",Tabela25[CONDIÇÃO],$A$6)</f>
        <v>0</v>
      </c>
      <c r="N6" s="209">
        <f>SUM(B6:M6)</f>
        <v>373235.76</v>
      </c>
    </row>
    <row r="7" spans="1:14" x14ac:dyDescent="0.25">
      <c r="A7" s="208" t="s">
        <v>6033</v>
      </c>
      <c r="B7" s="209">
        <f>SUMIFS(Tabela25[Valor],Tabela25[Ano],$C$1,Tabela25[Mês Nome],B$4,Tabela25[STATUS NOTA],"AUTORIZADA",Tabela25[CONDIÇÃO],$A$7)</f>
        <v>0</v>
      </c>
      <c r="C7" s="209">
        <f>SUMIFS(Tabela25[Valor],Tabela25[Ano],$C$1,Tabela25[Mês Nome],C$4,Tabela25[STATUS NOTA],"AUTORIZADA",Tabela25[CONDIÇÃO],$A$7)</f>
        <v>0</v>
      </c>
      <c r="D7" s="209">
        <f>SUMIFS(Tabela25[Valor],Tabela25[Ano],$C$1,Tabela25[Mês Nome],D$4,Tabela25[STATUS NOTA],"AUTORIZADA",Tabela25[CONDIÇÃO],$A$7)</f>
        <v>0</v>
      </c>
      <c r="E7" s="209">
        <f>SUMIFS(Tabela25[Valor],Tabela25[Ano],$C$1,Tabela25[Mês Nome],E$4,Tabela25[STATUS NOTA],"AUTORIZADA",Tabela25[CONDIÇÃO],$A$7)</f>
        <v>0</v>
      </c>
      <c r="F7" s="209">
        <f>SUMIFS(Tabela25[Valor],Tabela25[Ano],$C$1,Tabela25[Mês Nome],F$4,Tabela25[STATUS NOTA],"AUTORIZADA",Tabela25[CONDIÇÃO],$A$7)</f>
        <v>0</v>
      </c>
      <c r="G7" s="209">
        <f>SUMIFS(Tabela25[Valor],Tabela25[Ano],$C$1,Tabela25[Mês Nome],G$4,Tabela25[STATUS NOTA],"AUTORIZADA",Tabela25[CONDIÇÃO],$A$7)</f>
        <v>0</v>
      </c>
      <c r="H7" s="209">
        <f>SUMIFS(Tabela25[Valor],Tabela25[Ano],$C$1,Tabela25[Mês Nome],H$4,Tabela25[STATUS NOTA],"AUTORIZADA",Tabela25[CONDIÇÃO],$A$7)</f>
        <v>0</v>
      </c>
      <c r="I7" s="209">
        <f>SUMIFS(Tabela25[Valor],Tabela25[Ano],$C$1,Tabela25[Mês Nome],I$4,Tabela25[STATUS NOTA],"AUTORIZADA",Tabela25[CONDIÇÃO],$A$7)</f>
        <v>0</v>
      </c>
      <c r="J7" s="209">
        <f>SUMIFS(Tabela25[Valor],Tabela25[Ano],$C$1,Tabela25[Mês Nome],J$4,Tabela25[STATUS NOTA],"AUTORIZADA",Tabela25[CONDIÇÃO],$A$7)</f>
        <v>0</v>
      </c>
      <c r="K7" s="209">
        <f>SUMIFS(Tabela25[Valor],Tabela25[Ano],$C$1,Tabela25[Mês Nome],K$4,Tabela25[STATUS NOTA],"AUTORIZADA",Tabela25[CONDIÇÃO],$A$7)</f>
        <v>35151</v>
      </c>
      <c r="L7" s="209">
        <f>SUMIFS(Tabela25[Valor],Tabela25[Ano],$C$1,Tabela25[Mês Nome],L$4,Tabela25[STATUS NOTA],"AUTORIZADA",Tabela25[CONDIÇÃO],$A$7)</f>
        <v>8154</v>
      </c>
      <c r="M7" s="209">
        <f>SUMIFS(Tabela25[Valor],Tabela25[Ano],$C$1,Tabela25[Mês Nome],M$4,Tabela25[STATUS NOTA],"AUTORIZADA",Tabela25[CONDIÇÃO],$A$7)</f>
        <v>3012</v>
      </c>
      <c r="N7" s="209">
        <f>SUM(B7:M7)</f>
        <v>46317</v>
      </c>
    </row>
    <row r="8" spans="1:14" x14ac:dyDescent="0.25">
      <c r="A8" s="208" t="s">
        <v>6018</v>
      </c>
      <c r="B8" s="209">
        <f ca="1">SUMIFS(Tabela25[Valor],Tabela25[Ano],$C$1,Tabela25[Mês Nome],B$4,Tabela25[STATUS NOTA],"AUTORIZADA",Tabela25[status prazo],$A$8)</f>
        <v>0</v>
      </c>
      <c r="C8" s="209">
        <f ca="1">SUMIFS(Tabela25[Valor],Tabela25[Ano],$C$1,Tabela25[Mês Nome],C$4,Tabela25[STATUS NOTA],"AUTORIZADA",Tabela25[status prazo],$A$8)</f>
        <v>0</v>
      </c>
      <c r="D8" s="209">
        <f ca="1">SUMIFS(Tabela25[Valor],Tabela25[Ano],$C$1,Tabela25[Mês Nome],D$4,Tabela25[STATUS NOTA],"AUTORIZADA",Tabela25[status prazo],$A$8)</f>
        <v>0</v>
      </c>
      <c r="E8" s="209">
        <f ca="1">SUMIFS(Tabela25[Valor],Tabela25[Ano],$C$1,Tabela25[Mês Nome],E$4,Tabela25[STATUS NOTA],"AUTORIZADA",Tabela25[status prazo],$A$8)</f>
        <v>0</v>
      </c>
      <c r="F8" s="209">
        <f>SUMIFS(Tabela25[Valor],Tabela25[Ano],$C$1,Tabela25[Mês Nome],F$4,Tabela25[STATUS NOTA],"AUTORIZADA",Tabela25[status prazo],$A$8)</f>
        <v>0</v>
      </c>
      <c r="G8" s="209">
        <f ca="1">SUMIFS(Tabela25[Valor],Tabela25[Ano],$C$1,Tabela25[Mês Nome],G$4,Tabela25[STATUS NOTA],"AUTORIZADA",Tabela25[status prazo],$A$8)</f>
        <v>0</v>
      </c>
      <c r="H8" s="209">
        <f>SUMIFS(Tabela25[Valor],Tabela25[Ano],$C$1,Tabela25[Mês Nome],H$4,Tabela25[STATUS NOTA],"AUTORIZADA",Tabela25[status prazo],$A$8)</f>
        <v>0</v>
      </c>
      <c r="I8" s="209">
        <f ca="1">SUMIFS(Tabela25[Valor],Tabela25[Ano],$C$1,Tabela25[Mês Nome],I$4,Tabela25[STATUS NOTA],"AUTORIZADA",Tabela25[status prazo],$A$8)</f>
        <v>0</v>
      </c>
      <c r="J8" s="209">
        <f ca="1">SUMIFS(Tabela25[Valor],Tabela25[Ano],$C$1,Tabela25[Mês Nome],J$4,Tabela25[STATUS NOTA],"AUTORIZADA",Tabela25[status prazo],$A$8)</f>
        <v>0</v>
      </c>
      <c r="K8" s="209">
        <f ca="1">SUMIFS(Tabela25[Valor],Tabela25[Ano],$C$1,Tabela25[Mês Nome],K$4,Tabela25[STATUS NOTA],"AUTORIZADA",Tabela25[status prazo],$A$8)</f>
        <v>35151</v>
      </c>
      <c r="L8" s="209">
        <f ca="1">SUMIFS(Tabela25[Valor],Tabela25[Ano],$C$1,Tabela25[Mês Nome],L$4,Tabela25[STATUS NOTA],"AUTORIZADA",Tabela25[status prazo],$A$8)</f>
        <v>8154</v>
      </c>
      <c r="M8" s="209">
        <f ca="1">SUMIFS(Tabela25[Valor],Tabela25[Ano],$C$1,Tabela25[Mês Nome],M$4,Tabela25[STATUS NOTA],"AUTORIZADA",Tabela25[status prazo],$A$8)</f>
        <v>3012</v>
      </c>
      <c r="N8" s="209"/>
    </row>
    <row r="9" spans="1:14" s="1" customFormat="1" x14ac:dyDescent="0.25">
      <c r="A9" s="210" t="s">
        <v>6042</v>
      </c>
      <c r="B9" s="211">
        <f>SUMIFS(Tabela6[Valor Mensal],Tabela6[Ano],$C1,Tabela6[Mes],B$4)</f>
        <v>40000</v>
      </c>
      <c r="C9" s="211">
        <f>SUMIFS(Tabela6[Valor Mensal],Tabela6[Ano],$C1,Tabela6[Mes],C$4)</f>
        <v>40000</v>
      </c>
      <c r="D9" s="211">
        <f>SUMIFS(Tabela6[Valor Mensal],Tabela6[Ano],$C1,Tabela6[Mes],D$4)</f>
        <v>40000</v>
      </c>
      <c r="E9" s="211">
        <f>SUMIFS(Tabela6[Valor Mensal],Tabela6[Ano],$C1,Tabela6[Mes],E$4)</f>
        <v>40000</v>
      </c>
      <c r="F9" s="211">
        <f>SUMIFS(Tabela6[Valor Mensal],Tabela6[Ano],$C1,Tabela6[Mes],F$4)</f>
        <v>40000</v>
      </c>
      <c r="G9" s="211">
        <f>SUMIFS(Tabela6[Valor Mensal],Tabela6[Ano],$C1,Tabela6[Mes],G$4)</f>
        <v>40000</v>
      </c>
      <c r="H9" s="211">
        <f>SUMIFS(Tabela6[Valor Mensal],Tabela6[Ano],$C1,Tabela6[Mes],H$4)</f>
        <v>40000</v>
      </c>
      <c r="I9" s="211">
        <f>SUMIFS(Tabela6[Valor Mensal],Tabela6[Ano],$C1,Tabela6[Mes],I$4)</f>
        <v>40000</v>
      </c>
      <c r="J9" s="211">
        <f>SUMIFS(Tabela6[Valor Mensal],Tabela6[Ano],$C1,Tabela6[Mes],J$4)</f>
        <v>40000</v>
      </c>
      <c r="K9" s="211">
        <f>SUMIFS(Tabela6[Valor Mensal],Tabela6[Ano],$C1,Tabela6[Mes],K$4)</f>
        <v>40000</v>
      </c>
      <c r="L9" s="211">
        <f>SUMIFS(Tabela6[Valor Mensal],Tabela6[Ano],$C1,Tabela6[Mes],L$4)</f>
        <v>40000</v>
      </c>
      <c r="M9" s="211">
        <f>SUMIFS(Tabela6[Valor Mensal],Tabela6[Ano],$C1,Tabela6[Mes],M$4)</f>
        <v>40000</v>
      </c>
      <c r="N9" s="212">
        <f>SUM(B9:M9)</f>
        <v>480000</v>
      </c>
    </row>
    <row r="10" spans="1:14" s="36" customFormat="1" x14ac:dyDescent="0.25">
      <c r="A10" s="213" t="s">
        <v>6043</v>
      </c>
      <c r="B10" s="214">
        <f>IFERROR(B5/B9,0)</f>
        <v>2.3584452499999999</v>
      </c>
      <c r="C10" s="214">
        <f t="shared" ref="C10:N10" si="0">C5/C9</f>
        <v>2.10462025</v>
      </c>
      <c r="D10" s="214">
        <f t="shared" si="0"/>
        <v>0.62858524999999998</v>
      </c>
      <c r="E10" s="214">
        <f t="shared" si="0"/>
        <v>1.5036434999999999</v>
      </c>
      <c r="F10" s="214">
        <f t="shared" si="0"/>
        <v>0</v>
      </c>
      <c r="G10" s="214">
        <f t="shared" si="0"/>
        <v>1.8493247500000001</v>
      </c>
      <c r="H10" s="214">
        <f t="shared" si="0"/>
        <v>0</v>
      </c>
      <c r="I10" s="214">
        <f t="shared" si="0"/>
        <v>0.5</v>
      </c>
      <c r="J10" s="214">
        <f t="shared" si="0"/>
        <v>0.38627499999999998</v>
      </c>
      <c r="K10" s="214">
        <f t="shared" si="0"/>
        <v>0.87877499999999997</v>
      </c>
      <c r="L10" s="214">
        <f t="shared" si="0"/>
        <v>0.20385</v>
      </c>
      <c r="M10" s="214">
        <f t="shared" si="0"/>
        <v>7.5300000000000006E-2</v>
      </c>
      <c r="N10" s="214">
        <f t="shared" si="0"/>
        <v>0.87406824999999999</v>
      </c>
    </row>
    <row r="11" spans="1:14" x14ac:dyDescent="0.25">
      <c r="B11" s="199"/>
      <c r="C11" s="192"/>
      <c r="D11" s="192"/>
      <c r="E11" s="192"/>
      <c r="F11" s="192"/>
      <c r="G11" s="192"/>
      <c r="H11" s="192"/>
      <c r="I11" s="192"/>
      <c r="J11" s="192"/>
      <c r="K11" s="192"/>
      <c r="L11" s="192"/>
      <c r="M11" s="192"/>
    </row>
    <row r="12" spans="1:14" x14ac:dyDescent="0.25">
      <c r="A12" s="208" t="s">
        <v>6029</v>
      </c>
      <c r="B12" s="209">
        <f>SUMIFS(Tabela1[Valor],Tabela1[Ano],$C$1,Tabela1[Mês Nome],B$4)</f>
        <v>15001</v>
      </c>
      <c r="C12" s="209">
        <f>SUMIFS(Tabela1[Valor],Tabela1[Ano],$C$1,Tabela1[Mês Nome],C$4)</f>
        <v>14301</v>
      </c>
      <c r="D12" s="209">
        <f>SUMIFS(Tabela1[Valor],Tabela1[Ano],$C$1,Tabela1[Mês Nome],D$4)</f>
        <v>30001</v>
      </c>
      <c r="E12" s="209">
        <f>SUMIFS(Tabela1[Valor],Tabela1[Ano],$C$1,Tabela1[Mês Nome],E$4)</f>
        <v>45000</v>
      </c>
      <c r="F12" s="209">
        <f>SUMIFS(Tabela1[Valor],Tabela1[Ano],$C$1,Tabela1[Mês Nome],F$4)</f>
        <v>50000</v>
      </c>
      <c r="G12" s="209">
        <f>SUMIFS(Tabela1[Valor],Tabela1[Ano],$C$1,Tabela1[Mês Nome],G$4)</f>
        <v>14550</v>
      </c>
      <c r="H12" s="209">
        <f>SUMIFS(Tabela1[Valor],Tabela1[Ano],$C$1,Tabela1[Mês Nome],H$4)</f>
        <v>32351</v>
      </c>
      <c r="I12" s="209">
        <f>SUMIFS(Tabela1[Valor],Tabela1[Ano],$C$1,Tabela1[Mês Nome],I$4)</f>
        <v>50501</v>
      </c>
      <c r="J12" s="209">
        <f>SUMIFS(Tabela1[Valor],Tabela1[Ano],$C$1,Tabela1[Mês Nome],J$4)</f>
        <v>15160</v>
      </c>
      <c r="K12" s="209">
        <f>SUMIFS(Tabela1[Valor],Tabela1[Ano],$C$1,Tabela1[Mês Nome],K$4)</f>
        <v>45660</v>
      </c>
      <c r="L12" s="209">
        <f>SUMIFS(Tabela1[Valor],Tabela1[Ano],$C$1,Tabela1[Mês Nome],L$4)</f>
        <v>29215</v>
      </c>
      <c r="M12" s="209">
        <f>SUMIFS(Tabela1[Valor],Tabela1[Ano],$C$1,Tabela1[Mês Nome],M$4)</f>
        <v>0</v>
      </c>
      <c r="N12" s="209">
        <f>SUM(B12:M12)</f>
        <v>341740</v>
      </c>
    </row>
    <row r="13" spans="1:14" x14ac:dyDescent="0.25">
      <c r="A13" s="208" t="s">
        <v>6034</v>
      </c>
      <c r="B13" s="209">
        <f>SUMIFS(Tabela1[Valor],Tabela1[Ano],$C$1,Tabela1[Mês Nome],B$4,Tabela1[CONDIÇÃO],$A$13)</f>
        <v>15001</v>
      </c>
      <c r="C13" s="209">
        <f>SUMIFS(Tabela1[Valor],Tabela1[Ano],$C$1,Tabela1[Mês Nome],C$4,Tabela1[CONDIÇÃO],"PAGO")</f>
        <v>14301</v>
      </c>
      <c r="D13" s="209">
        <f>SUMIFS(Tabela1[Valor],Tabela1[Ano],$C$1,Tabela1[Mês Nome],D$4,Tabela1[CONDIÇÃO],"PAGO")</f>
        <v>30001</v>
      </c>
      <c r="E13" s="209">
        <f>SUMIFS(Tabela1[Valor],Tabela1[Ano],$C$1,Tabela1[Mês Nome],E$4,Tabela1[CONDIÇÃO],"PAGO")</f>
        <v>45000</v>
      </c>
      <c r="F13" s="209">
        <f>SUMIFS(Tabela1[Valor],Tabela1[Ano],$C$1,Tabela1[Mês Nome],F$4,Tabela1[CONDIÇÃO],"PAGO")</f>
        <v>50000</v>
      </c>
      <c r="G13" s="209">
        <f>SUMIFS(Tabela1[Valor],Tabela1[Ano],$C$1,Tabela1[Mês Nome],G$4,Tabela1[CONDIÇÃO],"PAGO")</f>
        <v>0</v>
      </c>
      <c r="H13" s="209">
        <f>SUMIFS(Tabela1[Valor],Tabela1[Ano],$C$1,Tabela1[Mês Nome],H$4,Tabela1[CONDIÇÃO],"PAGO")</f>
        <v>0</v>
      </c>
      <c r="I13" s="209">
        <f>SUMIFS(Tabela1[Valor],Tabela1[Ano],$C$1,Tabela1[Mês Nome],I$4,Tabela1[CONDIÇÃO],"PAGO")</f>
        <v>0</v>
      </c>
      <c r="J13" s="209">
        <f>SUMIFS(Tabela1[Valor],Tabela1[Ano],$C$1,Tabela1[Mês Nome],J$4,Tabela1[CONDIÇÃO],"PAGO")</f>
        <v>0</v>
      </c>
      <c r="K13" s="209">
        <f>SUMIFS(Tabela1[Valor],Tabela1[Ano],$C$1,Tabela1[Mês Nome],K$4,Tabela1[CONDIÇÃO],"PAGO")</f>
        <v>0</v>
      </c>
      <c r="L13" s="209">
        <f>SUMIFS(Tabela1[Valor],Tabela1[Ano],$C$1,Tabela1[Mês Nome],L$4,Tabela1[CONDIÇÃO],"PAGO")</f>
        <v>0</v>
      </c>
      <c r="M13" s="209">
        <f>SUMIFS(Tabela1[Valor],Tabela1[Ano],$C$1,Tabela1[Mês Nome],M$4,Tabela1[CONDIÇÃO],"PAGO")</f>
        <v>0</v>
      </c>
      <c r="N13" s="209">
        <f>SUM(B13:M13)</f>
        <v>154303</v>
      </c>
    </row>
    <row r="14" spans="1:14" x14ac:dyDescent="0.25">
      <c r="A14" s="208" t="s">
        <v>6035</v>
      </c>
      <c r="B14" s="209">
        <f>SUMIFS(Tabela1[Valor],Tabela1[Ano],$C$1,Tabela1[Mês Nome],B$4,Tabela1[CONDIÇÃO],$A$14)</f>
        <v>0</v>
      </c>
      <c r="C14" s="209">
        <f>SUMIFS(Tabela1[Valor],Tabela1[Ano],$C$1,Tabela1[Mês Nome],C$4,Tabela1[CONDIÇÃO],$A$14)</f>
        <v>0</v>
      </c>
      <c r="D14" s="209">
        <f>SUMIFS(Tabela1[Valor],Tabela1[Ano],$C$1,Tabela1[Mês Nome],D$4,Tabela1[CONDIÇÃO],$A$14)</f>
        <v>0</v>
      </c>
      <c r="E14" s="209">
        <f>SUMIFS(Tabela1[Valor],Tabela1[Ano],$C$1,Tabela1[Mês Nome],E$4,Tabela1[CONDIÇÃO],$A$14)</f>
        <v>0</v>
      </c>
      <c r="F14" s="209">
        <f>SUMIFS(Tabela1[Valor],Tabela1[Ano],$C$1,Tabela1[Mês Nome],F$4,Tabela1[CONDIÇÃO],$A$14)</f>
        <v>0</v>
      </c>
      <c r="G14" s="209">
        <f>SUMIFS(Tabela1[Valor],Tabela1[Ano],$C$1,Tabela1[Mês Nome],G$4,Tabela1[CONDIÇÃO],$A$14)</f>
        <v>14550</v>
      </c>
      <c r="H14" s="209">
        <f>SUMIFS(Tabela1[Valor],Tabela1[Ano],$C$1,Tabela1[Mês Nome],H$4,Tabela1[CONDIÇÃO],$A$14)</f>
        <v>32351</v>
      </c>
      <c r="I14" s="209">
        <f>SUMIFS(Tabela1[Valor],Tabela1[Ano],$C$1,Tabela1[Mês Nome],I$4,Tabela1[CONDIÇÃO],$A$14)</f>
        <v>50501</v>
      </c>
      <c r="J14" s="209">
        <f>SUMIFS(Tabela1[Valor],Tabela1[Ano],$C$1,Tabela1[Mês Nome],J$4,Tabela1[CONDIÇÃO],$A$14)</f>
        <v>15160</v>
      </c>
      <c r="K14" s="209">
        <f>SUMIFS(Tabela1[Valor],Tabela1[Ano],$C$1,Tabela1[Mês Nome],K$4,Tabela1[CONDIÇÃO],$A$14)</f>
        <v>45660</v>
      </c>
      <c r="L14" s="209">
        <f>SUMIFS(Tabela1[Valor],Tabela1[Ano],$C$1,Tabela1[Mês Nome],L$4,Tabela1[CONDIÇÃO],$A$14)</f>
        <v>29215</v>
      </c>
      <c r="M14" s="209">
        <f>SUMIFS(Tabela1[Valor],Tabela1[Ano],$C$1,Tabela1[Mês Nome],M$4,Tabela1[CONDIÇÃO],$A$14)</f>
        <v>0</v>
      </c>
      <c r="N14" s="209">
        <f>SUM(B14:M14)</f>
        <v>187437</v>
      </c>
    </row>
    <row r="15" spans="1:14" x14ac:dyDescent="0.25">
      <c r="A15" s="208" t="s">
        <v>6018</v>
      </c>
      <c r="B15" s="209">
        <f ca="1">SUMIFS(Tabela1[Valor],Tabela1[Ano],$C$1,Tabela1[Mês Nome],B$4,Tabela1[status prazo],$A$15)</f>
        <v>0</v>
      </c>
      <c r="C15" s="209">
        <f ca="1">SUMIFS(Tabela1[Valor],Tabela1[Ano],$C$1,Tabela1[Mês Nome],C$4,Tabela1[status prazo],$A$15)</f>
        <v>0</v>
      </c>
      <c r="D15" s="209">
        <f ca="1">SUMIFS(Tabela1[Valor],Tabela1[Ano],$C$1,Tabela1[Mês Nome],D$4,Tabela1[status prazo],$A$15)</f>
        <v>0</v>
      </c>
      <c r="E15" s="209">
        <f ca="1">SUMIFS(Tabela1[Valor],Tabela1[Ano],$C$1,Tabela1[Mês Nome],E$4,Tabela1[status prazo],$A$15)</f>
        <v>0</v>
      </c>
      <c r="F15" s="209">
        <f ca="1">SUMIFS(Tabela1[Valor],Tabela1[Ano],$C$1,Tabela1[Mês Nome],F$4,Tabela1[status prazo],$A$15)</f>
        <v>0</v>
      </c>
      <c r="G15" s="209">
        <f ca="1">SUMIFS(Tabela1[Valor],Tabela1[Ano],$C$1,Tabela1[Mês Nome],G$4,Tabela1[status prazo],$A$15)</f>
        <v>14550</v>
      </c>
      <c r="H15" s="209">
        <f ca="1">SUMIFS(Tabela1[Valor],Tabela1[Ano],$C$1,Tabela1[Mês Nome],H$4,Tabela1[status prazo],$A$15)</f>
        <v>32351</v>
      </c>
      <c r="I15" s="209">
        <f ca="1">SUMIFS(Tabela1[Valor],Tabela1[Ano],$C$1,Tabela1[Mês Nome],I$4,Tabela1[status prazo],$A$15)</f>
        <v>50501</v>
      </c>
      <c r="J15" s="209">
        <f ca="1">SUMIFS(Tabela1[Valor],Tabela1[Ano],$C$1,Tabela1[Mês Nome],J$4,Tabela1[status prazo],$A$15)</f>
        <v>15160</v>
      </c>
      <c r="K15" s="209">
        <f ca="1">SUMIFS(Tabela1[Valor],Tabela1[Ano],$C$1,Tabela1[Mês Nome],K$4,Tabela1[status prazo],$A$15)</f>
        <v>45660</v>
      </c>
      <c r="L15" s="209">
        <f ca="1">SUMIFS(Tabela1[Valor],Tabela1[Ano],$C$1,Tabela1[Mês Nome],L$4,Tabela1[status prazo],$A$15)</f>
        <v>29215</v>
      </c>
      <c r="M15" s="209">
        <f>SUMIFS(Tabela1[Valor],Tabela1[Ano],$C$1,Tabela1[Mês Nome],M$4,Tabela1[status prazo],$A$15)</f>
        <v>0</v>
      </c>
      <c r="N15" s="209"/>
    </row>
    <row r="16" spans="1:14" x14ac:dyDescent="0.25">
      <c r="A16" s="208" t="s">
        <v>6044</v>
      </c>
      <c r="B16" s="211">
        <f>SUMIFS(Tabela6[Orçado Despesas],Tabela6[Ano],$C$1,Tabela6[Mes],B$4)</f>
        <v>30000</v>
      </c>
      <c r="C16" s="211">
        <f>SUMIFS(Tabela6[Orçado Despesas],Tabela6[Ano],$C$1,Tabela6[Mes],C$4)</f>
        <v>30000</v>
      </c>
      <c r="D16" s="211">
        <f>SUMIFS(Tabela6[Orçado Despesas],Tabela6[Ano],$C$1,Tabela6[Mes],D$4)</f>
        <v>30000</v>
      </c>
      <c r="E16" s="211">
        <f>SUMIFS(Tabela6[Orçado Despesas],Tabela6[Ano],$C$1,Tabela6[Mes],E$4)</f>
        <v>30000</v>
      </c>
      <c r="F16" s="211">
        <f>SUMIFS(Tabela6[Orçado Despesas],Tabela6[Ano],$C$1,Tabela6[Mes],F$4)</f>
        <v>30000</v>
      </c>
      <c r="G16" s="211">
        <f>SUMIFS(Tabela6[Orçado Despesas],Tabela6[Ano],$C$1,Tabela6[Mes],G$4)</f>
        <v>30000</v>
      </c>
      <c r="H16" s="211">
        <f>SUMIFS(Tabela6[Orçado Despesas],Tabela6[Ano],$C$1,Tabela6[Mes],H$4)</f>
        <v>30000</v>
      </c>
      <c r="I16" s="211">
        <f>SUMIFS(Tabela6[Orçado Despesas],Tabela6[Ano],$C$1,Tabela6[Mes],I$4)</f>
        <v>30000</v>
      </c>
      <c r="J16" s="211">
        <f>SUMIFS(Tabela6[Orçado Despesas],Tabela6[Ano],$C$1,Tabela6[Mes],J$4)</f>
        <v>30000</v>
      </c>
      <c r="K16" s="211">
        <f>SUMIFS(Tabela6[Orçado Despesas],Tabela6[Ano],$C$1,Tabela6[Mes],K$4)</f>
        <v>30000</v>
      </c>
      <c r="L16" s="211">
        <f>SUMIFS(Tabela6[Orçado Despesas],Tabela6[Ano],$C$1,Tabela6[Mes],L$4)</f>
        <v>30000</v>
      </c>
      <c r="M16" s="211">
        <f>SUMIFS(Tabela6[Orçado Despesas],Tabela6[Ano],$C$1,Tabela6[Mes],M$4)</f>
        <v>30000</v>
      </c>
      <c r="N16" s="209">
        <f>SUM(B16:M16)</f>
        <v>360000</v>
      </c>
    </row>
    <row r="17" spans="1:14" s="1" customFormat="1" x14ac:dyDescent="0.25">
      <c r="A17" s="210" t="s">
        <v>6037</v>
      </c>
      <c r="B17" s="214">
        <f>IFERROR(1-(B12/B16),0)</f>
        <v>0.49996666666666667</v>
      </c>
      <c r="C17" s="214">
        <f t="shared" ref="C17:N17" si="1">IFERROR(1-(C12/C16),0)</f>
        <v>0.52329999999999999</v>
      </c>
      <c r="D17" s="214">
        <f t="shared" si="1"/>
        <v>-3.3333333333329662E-5</v>
      </c>
      <c r="E17" s="214">
        <f t="shared" si="1"/>
        <v>-0.5</v>
      </c>
      <c r="F17" s="214">
        <f t="shared" si="1"/>
        <v>-0.66666666666666674</v>
      </c>
      <c r="G17" s="214">
        <f t="shared" si="1"/>
        <v>0.51500000000000001</v>
      </c>
      <c r="H17" s="214">
        <f t="shared" si="1"/>
        <v>-7.8366666666666696E-2</v>
      </c>
      <c r="I17" s="214">
        <f t="shared" si="1"/>
        <v>-0.68336666666666668</v>
      </c>
      <c r="J17" s="214">
        <f t="shared" si="1"/>
        <v>0.4946666666666667</v>
      </c>
      <c r="K17" s="214">
        <f t="shared" si="1"/>
        <v>-0.52200000000000002</v>
      </c>
      <c r="L17" s="214">
        <f t="shared" si="1"/>
        <v>2.6166666666666671E-2</v>
      </c>
      <c r="M17" s="214">
        <f t="shared" si="1"/>
        <v>1</v>
      </c>
      <c r="N17" s="214">
        <f t="shared" si="1"/>
        <v>5.0722222222222224E-2</v>
      </c>
    </row>
    <row r="18" spans="1:14" x14ac:dyDescent="0.25">
      <c r="B18" s="192"/>
      <c r="C18" s="192"/>
      <c r="D18" s="192"/>
      <c r="E18" s="192"/>
      <c r="F18" s="192"/>
      <c r="G18" s="192"/>
      <c r="H18" s="192"/>
      <c r="I18" s="192"/>
      <c r="J18" s="192"/>
      <c r="K18" s="192"/>
      <c r="L18" s="192"/>
      <c r="M18" s="192"/>
    </row>
  </sheetData>
  <phoneticPr fontId="21" type="noConversion"/>
  <pageMargins left="0.511811024" right="0.511811024" top="0.78740157499999996" bottom="0.78740157499999996" header="0.31496062000000002" footer="0.3149606200000000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765A9-B46D-45A7-A610-F5133AAFEB4A}">
  <sheetPr codeName="Planilha19"/>
  <dimension ref="A1:V34"/>
  <sheetViews>
    <sheetView showGridLines="0" showRowColHeaders="0" showZeros="0" workbookViewId="0">
      <pane ySplit="5" topLeftCell="A6" activePane="bottomLeft" state="frozen"/>
      <selection pane="bottomLeft"/>
    </sheetView>
  </sheetViews>
  <sheetFormatPr defaultColWidth="0" defaultRowHeight="15" customHeight="1" zeroHeight="1" x14ac:dyDescent="0.25"/>
  <cols>
    <col min="1" max="6" width="9.140625" customWidth="1"/>
    <col min="7" max="7" width="5.28515625" customWidth="1"/>
    <col min="8" max="20" width="9.140625" customWidth="1"/>
    <col min="21" max="21" width="3.85546875" customWidth="1"/>
    <col min="22" max="22" width="0" hidden="1" customWidth="1"/>
    <col min="23" max="16384" width="9.140625" hidden="1"/>
  </cols>
  <sheetData>
    <row r="1" ht="16.5" customHeight="1" x14ac:dyDescent="0.25"/>
    <row r="2" ht="16.5" customHeight="1" x14ac:dyDescent="0.25"/>
    <row r="3" ht="16.5" customHeight="1" x14ac:dyDescent="0.25"/>
    <row r="4" ht="16.5" customHeight="1" x14ac:dyDescent="0.25"/>
    <row r="5" ht="16.5" customHeight="1" x14ac:dyDescent="0.25"/>
    <row r="6" ht="15" customHeight="1" x14ac:dyDescent="0.25"/>
    <row r="7" ht="15" customHeight="1" x14ac:dyDescent="0.25"/>
    <row r="8" ht="15" customHeight="1" x14ac:dyDescent="0.25"/>
    <row r="9" ht="15" customHeight="1" x14ac:dyDescent="0.25"/>
    <row r="10" ht="15" customHeight="1" x14ac:dyDescent="0.25"/>
    <row r="11" ht="15" customHeight="1" x14ac:dyDescent="0.25"/>
    <row r="12" ht="15" customHeight="1" x14ac:dyDescent="0.25"/>
    <row r="13" ht="15" customHeight="1" x14ac:dyDescent="0.25"/>
    <row r="14" ht="15" customHeight="1" x14ac:dyDescent="0.25"/>
    <row r="15" ht="15" customHeight="1" x14ac:dyDescent="0.25"/>
    <row r="16" ht="15" customHeight="1" x14ac:dyDescent="0.25"/>
    <row r="17" ht="15" customHeight="1" x14ac:dyDescent="0.25"/>
    <row r="18" ht="15" customHeight="1" x14ac:dyDescent="0.25"/>
    <row r="19" ht="15" customHeight="1" x14ac:dyDescent="0.25"/>
    <row r="20" ht="15" customHeight="1" x14ac:dyDescent="0.25"/>
    <row r="21" ht="15" customHeight="1" x14ac:dyDescent="0.25"/>
    <row r="22" ht="15" customHeight="1" x14ac:dyDescent="0.25"/>
    <row r="23" ht="15" customHeight="1" x14ac:dyDescent="0.25"/>
    <row r="24" ht="15" customHeight="1" x14ac:dyDescent="0.25"/>
    <row r="25" ht="15" customHeight="1" x14ac:dyDescent="0.25"/>
    <row r="26" ht="15" customHeight="1" x14ac:dyDescent="0.25"/>
    <row r="27" ht="15" customHeight="1" x14ac:dyDescent="0.25"/>
    <row r="28" ht="15" customHeight="1" x14ac:dyDescent="0.25"/>
    <row r="29" ht="15" customHeight="1" x14ac:dyDescent="0.25"/>
    <row r="30" ht="15" customHeight="1" x14ac:dyDescent="0.25"/>
    <row r="31" ht="15" customHeight="1" x14ac:dyDescent="0.25"/>
    <row r="32" ht="15" customHeight="1" x14ac:dyDescent="0.25"/>
    <row r="33" ht="15" customHeight="1" x14ac:dyDescent="0.25"/>
    <row r="34" ht="15" customHeight="1" x14ac:dyDescent="0.25"/>
  </sheetData>
  <sheetProtection sheet="1" objects="1" scenarios="1" sort="0" autoFilter="0" pivotTables="0"/>
  <pageMargins left="0.511811024" right="0.511811024" top="0.78740157499999996" bottom="0.78740157499999996" header="0.31496062000000002" footer="0.31496062000000002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E0CAAF-D98C-42E5-95D7-8FEDCAB6C1BF}">
  <sheetPr codeName="Planilha20"/>
  <dimension ref="A1:V34"/>
  <sheetViews>
    <sheetView showGridLines="0" showRowColHeaders="0" showZeros="0" workbookViewId="0">
      <pane ySplit="5" topLeftCell="A6" activePane="bottomLeft" state="frozen"/>
      <selection pane="bottomLeft"/>
    </sheetView>
  </sheetViews>
  <sheetFormatPr defaultColWidth="0" defaultRowHeight="15" customHeight="1" zeroHeight="1" x14ac:dyDescent="0.25"/>
  <cols>
    <col min="1" max="6" width="9.140625" customWidth="1"/>
    <col min="7" max="7" width="5.28515625" customWidth="1"/>
    <col min="8" max="20" width="9.140625" customWidth="1"/>
    <col min="21" max="21" width="3.85546875" customWidth="1"/>
    <col min="22" max="22" width="0" hidden="1" customWidth="1"/>
    <col min="23" max="16384" width="9.140625" hidden="1"/>
  </cols>
  <sheetData>
    <row r="1" ht="16.5" customHeight="1" x14ac:dyDescent="0.25"/>
    <row r="2" ht="16.5" customHeight="1" x14ac:dyDescent="0.25"/>
    <row r="3" ht="16.5" customHeight="1" x14ac:dyDescent="0.25"/>
    <row r="4" ht="16.5" customHeight="1" x14ac:dyDescent="0.25"/>
    <row r="5" ht="16.5" customHeight="1" x14ac:dyDescent="0.25"/>
    <row r="6" ht="15" customHeight="1" x14ac:dyDescent="0.25"/>
    <row r="7" ht="15" customHeight="1" x14ac:dyDescent="0.25"/>
    <row r="8" ht="15" customHeight="1" x14ac:dyDescent="0.25"/>
    <row r="9" ht="15" customHeight="1" x14ac:dyDescent="0.25"/>
    <row r="10" ht="15" customHeight="1" x14ac:dyDescent="0.25"/>
    <row r="11" ht="15" customHeight="1" x14ac:dyDescent="0.25"/>
    <row r="12" ht="15" customHeight="1" x14ac:dyDescent="0.25"/>
    <row r="13" ht="15" customHeight="1" x14ac:dyDescent="0.25"/>
    <row r="14" ht="15" customHeight="1" x14ac:dyDescent="0.25"/>
    <row r="15" ht="15" customHeight="1" x14ac:dyDescent="0.25"/>
    <row r="16" ht="15" customHeight="1" x14ac:dyDescent="0.25"/>
    <row r="17" ht="15" customHeight="1" x14ac:dyDescent="0.25"/>
    <row r="18" ht="15" customHeight="1" x14ac:dyDescent="0.25"/>
    <row r="19" ht="15" customHeight="1" x14ac:dyDescent="0.25"/>
    <row r="20" ht="15" customHeight="1" x14ac:dyDescent="0.25"/>
    <row r="21" ht="15" customHeight="1" x14ac:dyDescent="0.25"/>
    <row r="22" ht="15" customHeight="1" x14ac:dyDescent="0.25"/>
    <row r="23" ht="15" customHeight="1" x14ac:dyDescent="0.25"/>
    <row r="24" ht="15" customHeight="1" x14ac:dyDescent="0.25"/>
    <row r="25" ht="15" customHeight="1" x14ac:dyDescent="0.25"/>
    <row r="26" ht="15" customHeight="1" x14ac:dyDescent="0.25"/>
    <row r="27" ht="15" customHeight="1" x14ac:dyDescent="0.25"/>
    <row r="28" ht="15" customHeight="1" x14ac:dyDescent="0.25"/>
    <row r="29" ht="15" customHeight="1" x14ac:dyDescent="0.25"/>
    <row r="30" ht="15" customHeight="1" x14ac:dyDescent="0.25"/>
    <row r="31" ht="15" customHeight="1" x14ac:dyDescent="0.25"/>
    <row r="32" ht="15" customHeight="1" x14ac:dyDescent="0.25"/>
    <row r="33" ht="15" customHeight="1" x14ac:dyDescent="0.25"/>
    <row r="34" ht="15" customHeight="1" x14ac:dyDescent="0.25"/>
  </sheetData>
  <sheetProtection sheet="1" objects="1" scenarios="1" insertRows="0" deleteRows="0" autoFilter="0" pivotTables="0"/>
  <pageMargins left="0.511811024" right="0.511811024" top="0.78740157499999996" bottom="0.78740157499999996" header="0.31496062000000002" footer="0.31496062000000002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0FC1BB-B977-4019-A5B6-7029BF66214A}">
  <sheetPr codeName="Planilha21"/>
  <dimension ref="A1:BE5296"/>
  <sheetViews>
    <sheetView showGridLines="0" showRowColHeaders="0" showZeros="0" workbookViewId="0">
      <pane ySplit="9" topLeftCell="A10" activePane="bottomLeft" state="frozen"/>
      <selection pane="bottomLeft"/>
    </sheetView>
  </sheetViews>
  <sheetFormatPr defaultColWidth="0" defaultRowHeight="15" customHeight="1" x14ac:dyDescent="0.25"/>
  <cols>
    <col min="1" max="1" width="6.85546875" bestFit="1" customWidth="1"/>
    <col min="2" max="2" width="25.85546875" bestFit="1" customWidth="1"/>
    <col min="3" max="3" width="7.42578125" bestFit="1" customWidth="1"/>
    <col min="4" max="4" width="4.85546875" bestFit="1" customWidth="1"/>
    <col min="5" max="5" width="6.85546875" bestFit="1" customWidth="1"/>
    <col min="6" max="6" width="25.5703125" bestFit="1" customWidth="1"/>
    <col min="7" max="7" width="10.140625" customWidth="1"/>
    <col min="8" max="8" width="4.85546875" bestFit="1" customWidth="1"/>
    <col min="9" max="9" width="34.7109375" bestFit="1" customWidth="1"/>
    <col min="10" max="10" width="6.5703125" customWidth="1"/>
    <col min="11" max="11" width="4.85546875" bestFit="1" customWidth="1"/>
    <col min="12" max="12" width="12.85546875" bestFit="1" customWidth="1"/>
    <col min="13" max="13" width="7.140625" customWidth="1"/>
    <col min="14" max="14" width="4.7109375" customWidth="1"/>
    <col min="15" max="15" width="22" bestFit="1" customWidth="1"/>
    <col min="16" max="17" width="8.7109375" customWidth="1"/>
    <col min="18" max="18" width="16.7109375" bestFit="1" customWidth="1"/>
    <col min="19" max="19" width="8.7109375" customWidth="1"/>
    <col min="20" max="20" width="4.85546875" bestFit="1" customWidth="1"/>
    <col min="21" max="21" width="23.42578125" bestFit="1" customWidth="1"/>
    <col min="22" max="22" width="8.7109375" customWidth="1"/>
    <col min="23" max="23" width="6.85546875" bestFit="1" customWidth="1"/>
    <col min="24" max="24" width="11.7109375" bestFit="1" customWidth="1"/>
    <col min="25" max="25" width="7.42578125" bestFit="1" customWidth="1"/>
    <col min="26" max="26" width="6.85546875" bestFit="1" customWidth="1"/>
    <col min="27" max="27" width="16.85546875" bestFit="1" customWidth="1"/>
    <col min="28" max="28" width="9.42578125" customWidth="1"/>
    <col min="29" max="29" width="4.85546875" bestFit="1" customWidth="1"/>
    <col min="30" max="30" width="18" bestFit="1" customWidth="1"/>
    <col min="31" max="31" width="10.28515625" customWidth="1"/>
    <col min="32" max="32" width="6.85546875" bestFit="1" customWidth="1"/>
    <col min="33" max="33" width="18.5703125" bestFit="1" customWidth="1"/>
    <col min="34" max="34" width="10.28515625" customWidth="1"/>
    <col min="35" max="35" width="6.85546875" bestFit="1" customWidth="1"/>
    <col min="36" max="36" width="18.5703125" bestFit="1" customWidth="1"/>
    <col min="37" max="37" width="8.7109375" customWidth="1"/>
    <col min="38" max="38" width="6.85546875" bestFit="1" customWidth="1"/>
    <col min="39" max="39" width="34.5703125" bestFit="1" customWidth="1"/>
    <col min="40" max="40" width="8.7109375" customWidth="1"/>
    <col min="41" max="41" width="6.85546875" bestFit="1" customWidth="1"/>
    <col min="42" max="42" width="13" bestFit="1" customWidth="1"/>
    <col min="43" max="43" width="8.7109375" customWidth="1"/>
    <col min="44" max="44" width="4.85546875" bestFit="1" customWidth="1"/>
    <col min="45" max="45" width="5.42578125" bestFit="1" customWidth="1"/>
    <col min="46" max="46" width="8.7109375" customWidth="1"/>
    <col min="47" max="47" width="5" bestFit="1" customWidth="1"/>
    <col min="48" max="48" width="34.28515625" bestFit="1" customWidth="1"/>
    <col min="49" max="49" width="8.5703125" customWidth="1"/>
    <col min="50" max="50" width="4.85546875" bestFit="1" customWidth="1"/>
    <col min="51" max="51" width="7" customWidth="1"/>
    <col min="52" max="52" width="8.7109375" customWidth="1"/>
    <col min="53" max="57" width="0" hidden="1" customWidth="1"/>
    <col min="58" max="16384" width="8.7109375" hidden="1"/>
  </cols>
  <sheetData>
    <row r="1" spans="1:51" ht="16.5" customHeight="1" x14ac:dyDescent="0.25"/>
    <row r="2" spans="1:51" ht="16.5" customHeight="1" x14ac:dyDescent="0.25"/>
    <row r="3" spans="1:51" ht="16.5" customHeight="1" x14ac:dyDescent="0.25"/>
    <row r="4" spans="1:51" ht="16.5" customHeight="1" x14ac:dyDescent="0.25"/>
    <row r="5" spans="1:51" ht="16.5" customHeight="1" x14ac:dyDescent="0.25"/>
    <row r="9" spans="1:51" ht="27" customHeight="1" x14ac:dyDescent="0.25">
      <c r="A9" s="187" t="s">
        <v>112</v>
      </c>
      <c r="B9" s="187" t="s">
        <v>31</v>
      </c>
      <c r="C9" s="187" t="s">
        <v>5469</v>
      </c>
      <c r="E9" s="187" t="s">
        <v>112</v>
      </c>
      <c r="F9" s="187" t="s">
        <v>5479</v>
      </c>
      <c r="H9" s="188" t="s">
        <v>112</v>
      </c>
      <c r="I9" s="188" t="s">
        <v>5491</v>
      </c>
      <c r="K9" s="2" t="s">
        <v>112</v>
      </c>
      <c r="L9" s="188" t="s">
        <v>5492</v>
      </c>
      <c r="N9" s="112" t="s">
        <v>112</v>
      </c>
      <c r="O9" s="189" t="s">
        <v>5454</v>
      </c>
      <c r="Q9" t="s">
        <v>112</v>
      </c>
      <c r="R9" t="s">
        <v>5757</v>
      </c>
      <c r="T9" s="2" t="s">
        <v>112</v>
      </c>
      <c r="U9" s="188" t="s">
        <v>5465</v>
      </c>
      <c r="W9" s="36" t="s">
        <v>112</v>
      </c>
      <c r="X9" s="36" t="s">
        <v>33</v>
      </c>
      <c r="Z9" s="36" t="s">
        <v>112</v>
      </c>
      <c r="AA9" s="187" t="s">
        <v>5428</v>
      </c>
      <c r="AC9" s="2" t="s">
        <v>112</v>
      </c>
      <c r="AD9" s="188" t="s">
        <v>5433</v>
      </c>
      <c r="AF9" s="36" t="s">
        <v>112</v>
      </c>
      <c r="AG9" s="187" t="s">
        <v>6022</v>
      </c>
      <c r="AI9" s="36" t="s">
        <v>112</v>
      </c>
      <c r="AJ9" s="187" t="s">
        <v>5436</v>
      </c>
      <c r="AL9" s="36" t="s">
        <v>112</v>
      </c>
      <c r="AM9" s="187" t="s">
        <v>5441</v>
      </c>
      <c r="AO9" s="112" t="s">
        <v>5496</v>
      </c>
      <c r="AP9" s="189" t="s">
        <v>5497</v>
      </c>
      <c r="AR9" s="112" t="s">
        <v>112</v>
      </c>
      <c r="AS9" s="189" t="s">
        <v>55</v>
      </c>
      <c r="AU9" s="2" t="s">
        <v>112</v>
      </c>
      <c r="AV9" s="188" t="s">
        <v>54</v>
      </c>
      <c r="AW9" s="188"/>
      <c r="AX9" s="189" t="s">
        <v>112</v>
      </c>
      <c r="AY9" s="349" t="s">
        <v>6000</v>
      </c>
    </row>
    <row r="10" spans="1:51" ht="15" customHeight="1" x14ac:dyDescent="0.25">
      <c r="A10" s="186">
        <f t="shared" ref="A10:A18" si="0">ROW()-9</f>
        <v>1</v>
      </c>
      <c r="B10" s="42" t="s">
        <v>5478</v>
      </c>
      <c r="C10" s="42">
        <v>34475</v>
      </c>
      <c r="E10" s="186">
        <f>ROW()-9</f>
        <v>1</v>
      </c>
      <c r="F10" s="42" t="s">
        <v>5480</v>
      </c>
      <c r="H10" s="186">
        <f>ROW()-9</f>
        <v>1</v>
      </c>
      <c r="I10" s="41" t="s">
        <v>5746</v>
      </c>
      <c r="K10" s="186">
        <f>ROW()-9</f>
        <v>1</v>
      </c>
      <c r="L10" s="41" t="s">
        <v>5493</v>
      </c>
      <c r="N10" s="186">
        <f t="shared" ref="N10:N19" si="1">ROW()-9</f>
        <v>1</v>
      </c>
      <c r="O10" s="41" t="s">
        <v>5455</v>
      </c>
      <c r="Q10" s="84">
        <f t="shared" ref="Q10:Q12" si="2">ROW()-9</f>
        <v>1</v>
      </c>
      <c r="R10" s="41" t="s">
        <v>5758</v>
      </c>
      <c r="T10" s="186">
        <f>ROW()-9</f>
        <v>1</v>
      </c>
      <c r="U10" s="41" t="s">
        <v>5466</v>
      </c>
      <c r="W10" s="186">
        <f>ROW()-9</f>
        <v>1</v>
      </c>
      <c r="X10" s="42" t="s">
        <v>5426</v>
      </c>
      <c r="Z10" s="186">
        <f t="shared" ref="Z10:Z13" si="3">ROW()-9</f>
        <v>1</v>
      </c>
      <c r="AA10" s="42" t="s">
        <v>5429</v>
      </c>
      <c r="AC10" s="186">
        <f>ROW()-9</f>
        <v>1</v>
      </c>
      <c r="AD10" s="42" t="s">
        <v>5434</v>
      </c>
      <c r="AF10" s="186">
        <f>ROW()-9</f>
        <v>1</v>
      </c>
      <c r="AG10" s="42" t="s">
        <v>6021</v>
      </c>
      <c r="AI10" s="186">
        <f t="shared" ref="AI10:AI16" si="4">ROW()-9</f>
        <v>1</v>
      </c>
      <c r="AJ10" s="42" t="s">
        <v>5439</v>
      </c>
      <c r="AL10" s="186">
        <f>ROW()-9</f>
        <v>1</v>
      </c>
      <c r="AM10" s="42" t="s">
        <v>5442</v>
      </c>
      <c r="AO10" s="190">
        <v>1</v>
      </c>
      <c r="AP10" s="41" t="s">
        <v>38</v>
      </c>
      <c r="AQ10" s="41"/>
      <c r="AR10" s="186">
        <f>ROW()-9</f>
        <v>1</v>
      </c>
      <c r="AS10" t="s">
        <v>114</v>
      </c>
      <c r="AU10" s="186">
        <f>ROW()-9</f>
        <v>1</v>
      </c>
      <c r="AV10" s="41" t="s">
        <v>1006</v>
      </c>
      <c r="AW10" s="41"/>
      <c r="AX10" s="186">
        <f t="shared" ref="AX10:AX40" si="5">ROW()-9</f>
        <v>1</v>
      </c>
      <c r="AY10" s="41">
        <v>2020</v>
      </c>
    </row>
    <row r="11" spans="1:51" ht="15" customHeight="1" x14ac:dyDescent="0.25">
      <c r="A11" s="186">
        <f t="shared" si="0"/>
        <v>2</v>
      </c>
      <c r="B11" s="42" t="s">
        <v>5471</v>
      </c>
      <c r="C11" s="42">
        <v>29119</v>
      </c>
      <c r="E11" s="186">
        <f t="shared" ref="E11:E20" si="6">ROW()-9</f>
        <v>2</v>
      </c>
      <c r="F11" s="42" t="s">
        <v>5481</v>
      </c>
      <c r="H11" s="186">
        <f t="shared" ref="H11:H12" si="7">ROW()-9</f>
        <v>2</v>
      </c>
      <c r="I11" s="41" t="s">
        <v>5747</v>
      </c>
      <c r="K11" s="186">
        <f t="shared" ref="K11:K12" si="8">ROW()-9</f>
        <v>2</v>
      </c>
      <c r="L11" s="41" t="s">
        <v>5494</v>
      </c>
      <c r="N11" s="186">
        <f t="shared" si="1"/>
        <v>2</v>
      </c>
      <c r="O11" s="41" t="s">
        <v>5456</v>
      </c>
      <c r="Q11" s="84">
        <f t="shared" si="2"/>
        <v>2</v>
      </c>
      <c r="R11" s="41" t="s">
        <v>5759</v>
      </c>
      <c r="T11" s="186">
        <f t="shared" ref="T11:T13" si="9">ROW()-9</f>
        <v>2</v>
      </c>
      <c r="U11" s="41" t="s">
        <v>32</v>
      </c>
      <c r="W11" s="186">
        <f>ROW()-9</f>
        <v>2</v>
      </c>
      <c r="X11" s="42" t="s">
        <v>5427</v>
      </c>
      <c r="Z11" s="186">
        <f t="shared" si="3"/>
        <v>2</v>
      </c>
      <c r="AA11" s="42" t="s">
        <v>5430</v>
      </c>
      <c r="AC11" s="186">
        <f>ROW()-9</f>
        <v>2</v>
      </c>
      <c r="AD11" s="42" t="s">
        <v>5435</v>
      </c>
      <c r="AF11" s="186">
        <f>ROW()-9</f>
        <v>2</v>
      </c>
      <c r="AG11" s="42" t="s">
        <v>6026</v>
      </c>
      <c r="AI11" s="186">
        <f t="shared" si="4"/>
        <v>2</v>
      </c>
      <c r="AJ11" s="42" t="s">
        <v>6027</v>
      </c>
      <c r="AL11" s="186">
        <f t="shared" ref="AL11:AL21" si="10">ROW()-9</f>
        <v>2</v>
      </c>
      <c r="AM11" s="42" t="s">
        <v>5443</v>
      </c>
      <c r="AO11" s="190">
        <v>2</v>
      </c>
      <c r="AP11" s="41" t="s">
        <v>39</v>
      </c>
      <c r="AQ11" s="41"/>
      <c r="AR11" s="186">
        <f t="shared" ref="AR11:AR36" si="11">ROW()-9</f>
        <v>2</v>
      </c>
      <c r="AS11" t="s">
        <v>137</v>
      </c>
      <c r="AU11" s="186">
        <f t="shared" ref="AU11:AU74" si="12">ROW()-9</f>
        <v>2</v>
      </c>
      <c r="AV11" s="41" t="s">
        <v>1458</v>
      </c>
      <c r="AW11" s="41"/>
      <c r="AX11" s="186">
        <f t="shared" si="5"/>
        <v>2</v>
      </c>
      <c r="AY11" s="41">
        <v>2021</v>
      </c>
    </row>
    <row r="12" spans="1:51" ht="15" customHeight="1" x14ac:dyDescent="0.25">
      <c r="A12" s="186">
        <f t="shared" si="0"/>
        <v>3</v>
      </c>
      <c r="B12" s="42" t="s">
        <v>5475</v>
      </c>
      <c r="C12" s="42">
        <v>8304</v>
      </c>
      <c r="E12" s="186">
        <f t="shared" si="6"/>
        <v>3</v>
      </c>
      <c r="F12" s="42" t="s">
        <v>5482</v>
      </c>
      <c r="H12" s="186">
        <f t="shared" si="7"/>
        <v>3</v>
      </c>
      <c r="I12" s="41" t="s">
        <v>5748</v>
      </c>
      <c r="K12" s="186">
        <f t="shared" si="8"/>
        <v>3</v>
      </c>
      <c r="L12" s="41" t="s">
        <v>5495</v>
      </c>
      <c r="N12" s="186">
        <f t="shared" si="1"/>
        <v>3</v>
      </c>
      <c r="O12" s="41" t="s">
        <v>5457</v>
      </c>
      <c r="Q12" s="84">
        <f t="shared" si="2"/>
        <v>3</v>
      </c>
      <c r="R12" s="41" t="s">
        <v>5760</v>
      </c>
      <c r="T12" s="186">
        <f t="shared" si="9"/>
        <v>3</v>
      </c>
      <c r="U12" s="41" t="s">
        <v>5467</v>
      </c>
      <c r="Z12" s="186">
        <f t="shared" si="3"/>
        <v>3</v>
      </c>
      <c r="AA12" s="42" t="s">
        <v>5431</v>
      </c>
      <c r="AF12" s="186">
        <f>ROW()-9</f>
        <v>3</v>
      </c>
      <c r="AG12" s="42" t="s">
        <v>6023</v>
      </c>
      <c r="AI12" s="186">
        <f t="shared" si="4"/>
        <v>3</v>
      </c>
      <c r="AJ12" s="42" t="s">
        <v>5437</v>
      </c>
      <c r="AL12" s="186">
        <f t="shared" si="10"/>
        <v>3</v>
      </c>
      <c r="AM12" s="42" t="s">
        <v>5444</v>
      </c>
      <c r="AO12" s="190">
        <v>3</v>
      </c>
      <c r="AP12" s="41" t="s">
        <v>40</v>
      </c>
      <c r="AQ12" s="41"/>
      <c r="AR12" s="186">
        <f t="shared" si="11"/>
        <v>3</v>
      </c>
      <c r="AS12" t="s">
        <v>240</v>
      </c>
      <c r="AU12" s="186">
        <f t="shared" si="12"/>
        <v>3</v>
      </c>
      <c r="AV12" s="41" t="s">
        <v>1008</v>
      </c>
      <c r="AW12" s="41"/>
      <c r="AX12" s="186">
        <f t="shared" si="5"/>
        <v>3</v>
      </c>
      <c r="AY12" s="41">
        <v>2022</v>
      </c>
    </row>
    <row r="13" spans="1:51" ht="15" customHeight="1" x14ac:dyDescent="0.25">
      <c r="A13" s="186">
        <f t="shared" si="0"/>
        <v>4</v>
      </c>
      <c r="B13" s="42" t="s">
        <v>5476</v>
      </c>
      <c r="C13" s="42">
        <v>35994</v>
      </c>
      <c r="E13" s="186">
        <f t="shared" si="6"/>
        <v>4</v>
      </c>
      <c r="F13" s="42" t="s">
        <v>5483</v>
      </c>
      <c r="N13" s="186">
        <f t="shared" si="1"/>
        <v>4</v>
      </c>
      <c r="O13" s="41" t="s">
        <v>5458</v>
      </c>
      <c r="T13" s="186">
        <f t="shared" si="9"/>
        <v>4</v>
      </c>
      <c r="U13" s="41" t="s">
        <v>5468</v>
      </c>
      <c r="Z13" s="186">
        <f t="shared" si="3"/>
        <v>4</v>
      </c>
      <c r="AA13" s="42" t="s">
        <v>5432</v>
      </c>
      <c r="AF13" s="186">
        <f>ROW()-9</f>
        <v>4</v>
      </c>
      <c r="AG13" s="42" t="s">
        <v>5988</v>
      </c>
      <c r="AI13" s="186">
        <f t="shared" si="4"/>
        <v>4</v>
      </c>
      <c r="AJ13" s="42" t="s">
        <v>6025</v>
      </c>
      <c r="AL13" s="186">
        <f t="shared" si="10"/>
        <v>4</v>
      </c>
      <c r="AM13" s="42" t="s">
        <v>5445</v>
      </c>
      <c r="AO13" s="190">
        <v>4</v>
      </c>
      <c r="AP13" s="41" t="s">
        <v>41</v>
      </c>
      <c r="AQ13" s="41"/>
      <c r="AR13" s="186">
        <f t="shared" si="11"/>
        <v>4</v>
      </c>
      <c r="AS13" t="s">
        <v>303</v>
      </c>
      <c r="AU13" s="186">
        <f t="shared" si="12"/>
        <v>4</v>
      </c>
      <c r="AV13" s="41" t="s">
        <v>1460</v>
      </c>
      <c r="AW13" s="41"/>
      <c r="AX13" s="186">
        <f t="shared" si="5"/>
        <v>4</v>
      </c>
      <c r="AY13" s="41">
        <v>2023</v>
      </c>
    </row>
    <row r="14" spans="1:51" ht="15" customHeight="1" x14ac:dyDescent="0.25">
      <c r="A14" s="186">
        <f t="shared" si="0"/>
        <v>5</v>
      </c>
      <c r="B14" s="42" t="s">
        <v>5472</v>
      </c>
      <c r="C14" s="42">
        <v>31336</v>
      </c>
      <c r="E14" s="186">
        <f t="shared" si="6"/>
        <v>5</v>
      </c>
      <c r="F14" s="42" t="s">
        <v>5484</v>
      </c>
      <c r="N14" s="186">
        <f t="shared" si="1"/>
        <v>5</v>
      </c>
      <c r="O14" s="41" t="s">
        <v>5459</v>
      </c>
      <c r="AF14" s="186">
        <f>ROW()-9</f>
        <v>5</v>
      </c>
      <c r="AG14" s="42" t="s">
        <v>6024</v>
      </c>
      <c r="AI14" s="186">
        <f t="shared" si="4"/>
        <v>5</v>
      </c>
      <c r="AJ14" s="42" t="s">
        <v>5438</v>
      </c>
      <c r="AL14" s="186">
        <f t="shared" si="10"/>
        <v>5</v>
      </c>
      <c r="AM14" s="42" t="s">
        <v>5446</v>
      </c>
      <c r="AO14" s="190">
        <v>5</v>
      </c>
      <c r="AP14" s="41" t="s">
        <v>42</v>
      </c>
      <c r="AQ14" s="41"/>
      <c r="AR14" s="186">
        <f t="shared" si="11"/>
        <v>5</v>
      </c>
      <c r="AS14" t="s">
        <v>320</v>
      </c>
      <c r="AU14" s="186">
        <f t="shared" si="12"/>
        <v>5</v>
      </c>
      <c r="AV14" s="41" t="s">
        <v>2513</v>
      </c>
      <c r="AW14" s="41"/>
      <c r="AX14" s="186">
        <f t="shared" si="5"/>
        <v>5</v>
      </c>
      <c r="AY14" s="41">
        <v>2024</v>
      </c>
    </row>
    <row r="15" spans="1:51" ht="15" customHeight="1" x14ac:dyDescent="0.25">
      <c r="A15" s="186">
        <f t="shared" si="0"/>
        <v>6</v>
      </c>
      <c r="B15" s="42" t="s">
        <v>5473</v>
      </c>
      <c r="C15" s="42">
        <v>28386</v>
      </c>
      <c r="E15" s="186">
        <f t="shared" si="6"/>
        <v>6</v>
      </c>
      <c r="F15" s="42" t="s">
        <v>5485</v>
      </c>
      <c r="N15" s="186">
        <f t="shared" si="1"/>
        <v>6</v>
      </c>
      <c r="O15" s="41" t="s">
        <v>5460</v>
      </c>
      <c r="AI15" s="186">
        <f t="shared" si="4"/>
        <v>6</v>
      </c>
      <c r="AJ15" s="42" t="s">
        <v>6020</v>
      </c>
      <c r="AL15" s="186">
        <f t="shared" si="10"/>
        <v>6</v>
      </c>
      <c r="AM15" s="42" t="s">
        <v>5447</v>
      </c>
      <c r="AO15" s="190">
        <v>6</v>
      </c>
      <c r="AP15" s="41" t="s">
        <v>43</v>
      </c>
      <c r="AQ15" s="41"/>
      <c r="AR15" s="186">
        <f t="shared" si="11"/>
        <v>6</v>
      </c>
      <c r="AS15" t="s">
        <v>737</v>
      </c>
      <c r="AU15" s="186">
        <f t="shared" si="12"/>
        <v>6</v>
      </c>
      <c r="AV15" s="41" t="s">
        <v>736</v>
      </c>
      <c r="AW15" s="41"/>
      <c r="AX15" s="186">
        <f t="shared" si="5"/>
        <v>6</v>
      </c>
      <c r="AY15" s="41">
        <v>2025</v>
      </c>
    </row>
    <row r="16" spans="1:51" ht="15" customHeight="1" x14ac:dyDescent="0.25">
      <c r="A16" s="186">
        <f t="shared" si="0"/>
        <v>7</v>
      </c>
      <c r="B16" s="42" t="s">
        <v>5477</v>
      </c>
      <c r="C16" s="42">
        <v>14759</v>
      </c>
      <c r="E16" s="186">
        <f t="shared" si="6"/>
        <v>7</v>
      </c>
      <c r="F16" s="42" t="s">
        <v>5486</v>
      </c>
      <c r="N16" s="186">
        <f t="shared" si="1"/>
        <v>7</v>
      </c>
      <c r="O16" s="41" t="s">
        <v>5461</v>
      </c>
      <c r="AI16" s="186">
        <f t="shared" si="4"/>
        <v>7</v>
      </c>
      <c r="AJ16" s="42" t="s">
        <v>5440</v>
      </c>
      <c r="AL16" s="186">
        <f t="shared" si="10"/>
        <v>7</v>
      </c>
      <c r="AM16" s="42" t="s">
        <v>5448</v>
      </c>
      <c r="AO16" s="190">
        <v>7</v>
      </c>
      <c r="AP16" s="41" t="s">
        <v>44</v>
      </c>
      <c r="AQ16" s="41"/>
      <c r="AR16" s="186">
        <f t="shared" si="11"/>
        <v>7</v>
      </c>
      <c r="AS16" t="s">
        <v>0</v>
      </c>
      <c r="AU16" s="186">
        <f t="shared" si="12"/>
        <v>7</v>
      </c>
      <c r="AV16" s="41" t="s">
        <v>319</v>
      </c>
      <c r="AW16" s="41"/>
      <c r="AX16" s="186">
        <f t="shared" si="5"/>
        <v>7</v>
      </c>
      <c r="AY16" s="41">
        <v>2026</v>
      </c>
    </row>
    <row r="17" spans="1:51" ht="15" customHeight="1" x14ac:dyDescent="0.25">
      <c r="A17" s="186">
        <f t="shared" si="0"/>
        <v>8</v>
      </c>
      <c r="B17" s="42" t="s">
        <v>5474</v>
      </c>
      <c r="C17" s="42">
        <v>18190</v>
      </c>
      <c r="E17" s="186">
        <f t="shared" si="6"/>
        <v>8</v>
      </c>
      <c r="F17" s="42" t="s">
        <v>5487</v>
      </c>
      <c r="N17" s="186">
        <f t="shared" si="1"/>
        <v>8</v>
      </c>
      <c r="O17" s="41" t="s">
        <v>5462</v>
      </c>
      <c r="AL17" s="186">
        <f t="shared" si="10"/>
        <v>8</v>
      </c>
      <c r="AM17" s="42" t="s">
        <v>5449</v>
      </c>
      <c r="AO17" s="190">
        <v>8</v>
      </c>
      <c r="AP17" s="41" t="s">
        <v>45</v>
      </c>
      <c r="AQ17" s="41"/>
      <c r="AR17" s="186">
        <f t="shared" si="11"/>
        <v>8</v>
      </c>
      <c r="AS17" t="s">
        <v>928</v>
      </c>
      <c r="AU17" s="186">
        <f t="shared" si="12"/>
        <v>8</v>
      </c>
      <c r="AV17" s="41" t="s">
        <v>321</v>
      </c>
      <c r="AW17" s="41"/>
      <c r="AX17" s="186">
        <f t="shared" si="5"/>
        <v>8</v>
      </c>
      <c r="AY17" s="41">
        <v>2027</v>
      </c>
    </row>
    <row r="18" spans="1:51" ht="15" customHeight="1" x14ac:dyDescent="0.25">
      <c r="A18" s="186">
        <f t="shared" si="0"/>
        <v>9</v>
      </c>
      <c r="B18" s="42" t="s">
        <v>5470</v>
      </c>
      <c r="C18" s="42"/>
      <c r="E18" s="186">
        <f t="shared" si="6"/>
        <v>9</v>
      </c>
      <c r="F18" s="42" t="s">
        <v>5488</v>
      </c>
      <c r="N18" s="186">
        <f t="shared" si="1"/>
        <v>9</v>
      </c>
      <c r="O18" s="41" t="s">
        <v>5463</v>
      </c>
      <c r="AL18" s="186">
        <f t="shared" si="10"/>
        <v>9</v>
      </c>
      <c r="AM18" s="42" t="s">
        <v>5450</v>
      </c>
      <c r="AO18" s="190">
        <v>9</v>
      </c>
      <c r="AP18" s="41" t="s">
        <v>46</v>
      </c>
      <c r="AQ18" s="41"/>
      <c r="AR18" s="186">
        <f t="shared" si="11"/>
        <v>9</v>
      </c>
      <c r="AS18" t="s">
        <v>1007</v>
      </c>
      <c r="AU18" s="186">
        <f t="shared" si="12"/>
        <v>9</v>
      </c>
      <c r="AV18" s="41" t="s">
        <v>3238</v>
      </c>
      <c r="AW18" s="41"/>
      <c r="AX18" s="186">
        <f t="shared" si="5"/>
        <v>9</v>
      </c>
      <c r="AY18" s="41">
        <v>2028</v>
      </c>
    </row>
    <row r="19" spans="1:51" ht="15" customHeight="1" x14ac:dyDescent="0.25">
      <c r="E19" s="186">
        <f t="shared" si="6"/>
        <v>10</v>
      </c>
      <c r="F19" s="42" t="s">
        <v>5489</v>
      </c>
      <c r="N19" s="186">
        <f t="shared" si="1"/>
        <v>10</v>
      </c>
      <c r="O19" s="41" t="s">
        <v>5464</v>
      </c>
      <c r="AL19" s="186">
        <f t="shared" si="10"/>
        <v>10</v>
      </c>
      <c r="AM19" s="42" t="s">
        <v>5451</v>
      </c>
      <c r="AO19" s="190">
        <v>10</v>
      </c>
      <c r="AP19" s="41" t="s">
        <v>47</v>
      </c>
      <c r="AQ19" s="41"/>
      <c r="AR19" s="186">
        <f t="shared" si="11"/>
        <v>10</v>
      </c>
      <c r="AS19" t="s">
        <v>1246</v>
      </c>
      <c r="AU19" s="186">
        <f t="shared" si="12"/>
        <v>10</v>
      </c>
      <c r="AV19" s="41" t="s">
        <v>4373</v>
      </c>
      <c r="AW19" s="41"/>
      <c r="AX19" s="186">
        <f t="shared" si="5"/>
        <v>10</v>
      </c>
      <c r="AY19" s="41">
        <v>2029</v>
      </c>
    </row>
    <row r="20" spans="1:51" ht="15" customHeight="1" x14ac:dyDescent="0.25">
      <c r="E20" s="186">
        <f t="shared" si="6"/>
        <v>11</v>
      </c>
      <c r="F20" s="42" t="s">
        <v>5490</v>
      </c>
      <c r="AL20" s="186">
        <f t="shared" si="10"/>
        <v>11</v>
      </c>
      <c r="AM20" s="42" t="s">
        <v>5452</v>
      </c>
      <c r="AO20" s="190">
        <v>11</v>
      </c>
      <c r="AP20" s="41" t="s">
        <v>48</v>
      </c>
      <c r="AQ20" s="41"/>
      <c r="AR20" s="186">
        <f t="shared" si="11"/>
        <v>11</v>
      </c>
      <c r="AS20" t="s">
        <v>1459</v>
      </c>
      <c r="AU20" s="186">
        <f t="shared" si="12"/>
        <v>11</v>
      </c>
      <c r="AV20" s="41" t="s">
        <v>2515</v>
      </c>
      <c r="AW20" s="41"/>
      <c r="AX20" s="186">
        <f t="shared" si="5"/>
        <v>11</v>
      </c>
      <c r="AY20" s="41">
        <v>2030</v>
      </c>
    </row>
    <row r="21" spans="1:51" ht="15" customHeight="1" x14ac:dyDescent="0.25">
      <c r="AL21" s="186">
        <f t="shared" si="10"/>
        <v>12</v>
      </c>
      <c r="AM21" s="42" t="s">
        <v>5453</v>
      </c>
      <c r="AO21" s="190">
        <v>12</v>
      </c>
      <c r="AP21" s="41" t="s">
        <v>5498</v>
      </c>
      <c r="AQ21" s="41"/>
      <c r="AR21" s="186">
        <f t="shared" si="11"/>
        <v>12</v>
      </c>
      <c r="AS21" t="s">
        <v>2301</v>
      </c>
      <c r="AU21" s="186">
        <f t="shared" si="12"/>
        <v>12</v>
      </c>
      <c r="AV21" s="41" t="s">
        <v>4375</v>
      </c>
      <c r="AW21" s="41"/>
      <c r="AX21" s="186">
        <f t="shared" si="5"/>
        <v>12</v>
      </c>
      <c r="AY21" s="41">
        <v>2031</v>
      </c>
    </row>
    <row r="22" spans="1:51" ht="15" customHeight="1" x14ac:dyDescent="0.25">
      <c r="AO22" s="41"/>
      <c r="AP22" s="41"/>
      <c r="AQ22" s="41"/>
      <c r="AR22" s="186">
        <f t="shared" si="11"/>
        <v>13</v>
      </c>
      <c r="AS22" t="s">
        <v>2376</v>
      </c>
      <c r="AU22" s="186">
        <f t="shared" si="12"/>
        <v>13</v>
      </c>
      <c r="AV22" s="41" t="s">
        <v>1461</v>
      </c>
      <c r="AW22" s="41"/>
      <c r="AX22" s="186">
        <f t="shared" si="5"/>
        <v>13</v>
      </c>
      <c r="AY22" s="41">
        <v>2032</v>
      </c>
    </row>
    <row r="23" spans="1:51" ht="15" customHeight="1" x14ac:dyDescent="0.25">
      <c r="AO23" s="41"/>
      <c r="AP23" s="41"/>
      <c r="AQ23" s="41"/>
      <c r="AR23" s="186">
        <f t="shared" si="11"/>
        <v>14</v>
      </c>
      <c r="AS23" t="s">
        <v>2514</v>
      </c>
      <c r="AU23" s="186">
        <f t="shared" si="12"/>
        <v>14</v>
      </c>
      <c r="AV23" s="41" t="s">
        <v>2857</v>
      </c>
      <c r="AW23" s="41"/>
      <c r="AX23" s="186">
        <f t="shared" si="5"/>
        <v>14</v>
      </c>
      <c r="AY23" s="41">
        <v>2033</v>
      </c>
    </row>
    <row r="24" spans="1:51" ht="15" customHeight="1" x14ac:dyDescent="0.25">
      <c r="AO24" s="41"/>
      <c r="AP24" s="41"/>
      <c r="AQ24" s="41"/>
      <c r="AR24" s="186">
        <f t="shared" si="11"/>
        <v>15</v>
      </c>
      <c r="AS24" t="s">
        <v>2654</v>
      </c>
      <c r="AU24" s="186">
        <f t="shared" si="12"/>
        <v>15</v>
      </c>
      <c r="AV24" s="41" t="s">
        <v>5304</v>
      </c>
      <c r="AW24" s="41"/>
      <c r="AX24" s="186">
        <f t="shared" si="5"/>
        <v>15</v>
      </c>
      <c r="AY24" s="41">
        <v>2034</v>
      </c>
    </row>
    <row r="25" spans="1:51" ht="15" customHeight="1" x14ac:dyDescent="0.25">
      <c r="AO25" s="41"/>
      <c r="AP25" s="41"/>
      <c r="AQ25" s="41"/>
      <c r="AR25" s="186">
        <f t="shared" si="11"/>
        <v>16</v>
      </c>
      <c r="AS25" t="s">
        <v>2858</v>
      </c>
      <c r="AU25" s="186">
        <f t="shared" si="12"/>
        <v>16</v>
      </c>
      <c r="AV25" s="41" t="s">
        <v>1462</v>
      </c>
      <c r="AW25" s="41"/>
      <c r="AX25" s="186">
        <f t="shared" si="5"/>
        <v>16</v>
      </c>
      <c r="AY25" s="41">
        <v>2035</v>
      </c>
    </row>
    <row r="26" spans="1:51" ht="15" customHeight="1" x14ac:dyDescent="0.25">
      <c r="AO26" s="41"/>
      <c r="AP26" s="41"/>
      <c r="AQ26" s="41"/>
      <c r="AR26" s="186">
        <f t="shared" si="11"/>
        <v>17</v>
      </c>
      <c r="AS26" t="s">
        <v>3024</v>
      </c>
      <c r="AU26" s="186">
        <f t="shared" si="12"/>
        <v>17</v>
      </c>
      <c r="AV26" s="41" t="s">
        <v>1245</v>
      </c>
      <c r="AW26" s="41"/>
      <c r="AX26" s="186">
        <f t="shared" si="5"/>
        <v>17</v>
      </c>
      <c r="AY26" s="41">
        <v>2036</v>
      </c>
    </row>
    <row r="27" spans="1:51" ht="15" customHeight="1" x14ac:dyDescent="0.25">
      <c r="AO27" s="41"/>
      <c r="AP27" s="41"/>
      <c r="AQ27" s="41"/>
      <c r="AR27" s="186">
        <f t="shared" si="11"/>
        <v>18</v>
      </c>
      <c r="AS27" t="s">
        <v>3239</v>
      </c>
      <c r="AU27" s="186">
        <f t="shared" si="12"/>
        <v>18</v>
      </c>
      <c r="AV27" s="41" t="s">
        <v>322</v>
      </c>
      <c r="AW27" s="41"/>
      <c r="AX27" s="186">
        <f t="shared" si="5"/>
        <v>18</v>
      </c>
      <c r="AY27" s="41">
        <v>2037</v>
      </c>
    </row>
    <row r="28" spans="1:51" ht="15" customHeight="1" x14ac:dyDescent="0.25">
      <c r="AO28" s="41"/>
      <c r="AP28" s="41"/>
      <c r="AQ28" s="41"/>
      <c r="AR28" s="186">
        <f t="shared" si="11"/>
        <v>19</v>
      </c>
      <c r="AS28" t="s">
        <v>3606</v>
      </c>
      <c r="AU28" s="186">
        <f t="shared" si="12"/>
        <v>19</v>
      </c>
      <c r="AV28" s="41" t="s">
        <v>2516</v>
      </c>
      <c r="AW28" s="41"/>
      <c r="AX28" s="186">
        <f t="shared" si="5"/>
        <v>19</v>
      </c>
      <c r="AY28" s="41">
        <v>2038</v>
      </c>
    </row>
    <row r="29" spans="1:51" ht="15" customHeight="1" x14ac:dyDescent="0.25">
      <c r="AO29" s="41"/>
      <c r="AP29" s="41"/>
      <c r="AQ29" s="41"/>
      <c r="AR29" s="186">
        <f t="shared" si="11"/>
        <v>20</v>
      </c>
      <c r="AS29" t="s">
        <v>3694</v>
      </c>
      <c r="AU29" s="186">
        <f t="shared" si="12"/>
        <v>20</v>
      </c>
      <c r="AV29" s="41" t="s">
        <v>738</v>
      </c>
      <c r="AW29" s="41"/>
      <c r="AX29" s="186">
        <f t="shared" si="5"/>
        <v>20</v>
      </c>
      <c r="AY29" s="41">
        <v>2039</v>
      </c>
    </row>
    <row r="30" spans="1:51" ht="15" customHeight="1" x14ac:dyDescent="0.25">
      <c r="AO30" s="41"/>
      <c r="AP30" s="41"/>
      <c r="AQ30" s="41"/>
      <c r="AR30" s="186">
        <f t="shared" si="11"/>
        <v>21</v>
      </c>
      <c r="AS30" t="s">
        <v>3838</v>
      </c>
      <c r="AU30" s="186">
        <f t="shared" si="12"/>
        <v>21</v>
      </c>
      <c r="AV30" s="41" t="s">
        <v>739</v>
      </c>
      <c r="AW30" s="41"/>
      <c r="AX30" s="186">
        <f t="shared" si="5"/>
        <v>21</v>
      </c>
      <c r="AY30" s="41">
        <v>2040</v>
      </c>
    </row>
    <row r="31" spans="1:51" ht="15" customHeight="1" x14ac:dyDescent="0.25">
      <c r="AO31" s="41"/>
      <c r="AP31" s="41"/>
      <c r="AQ31" s="41"/>
      <c r="AR31" s="186">
        <f t="shared" si="11"/>
        <v>22</v>
      </c>
      <c r="AS31" t="s">
        <v>3887</v>
      </c>
      <c r="AU31" s="186">
        <f t="shared" si="12"/>
        <v>22</v>
      </c>
      <c r="AV31" s="41" t="s">
        <v>3693</v>
      </c>
      <c r="AW31" s="41"/>
      <c r="AX31" s="186">
        <f t="shared" si="5"/>
        <v>22</v>
      </c>
      <c r="AY31" s="41">
        <v>2041</v>
      </c>
    </row>
    <row r="32" spans="1:51" ht="15" customHeight="1" x14ac:dyDescent="0.25">
      <c r="AO32" s="41"/>
      <c r="AP32" s="41"/>
      <c r="AQ32" s="41"/>
      <c r="AR32" s="186">
        <f t="shared" si="11"/>
        <v>23</v>
      </c>
      <c r="AS32" t="s">
        <v>3900</v>
      </c>
      <c r="AU32" s="186">
        <f t="shared" si="12"/>
        <v>23</v>
      </c>
      <c r="AV32" s="41" t="s">
        <v>3023</v>
      </c>
      <c r="AW32" s="41"/>
      <c r="AX32" s="186">
        <f t="shared" si="5"/>
        <v>23</v>
      </c>
      <c r="AY32" s="41">
        <v>2042</v>
      </c>
    </row>
    <row r="33" spans="41:51" ht="15" customHeight="1" x14ac:dyDescent="0.25">
      <c r="AO33" s="41"/>
      <c r="AP33" s="41"/>
      <c r="AQ33" s="41"/>
      <c r="AR33" s="186">
        <f t="shared" si="11"/>
        <v>24</v>
      </c>
      <c r="AS33" t="s">
        <v>4374</v>
      </c>
      <c r="AU33" s="186">
        <f t="shared" si="12"/>
        <v>24</v>
      </c>
      <c r="AV33" s="41" t="s">
        <v>3899</v>
      </c>
      <c r="AW33" s="41"/>
      <c r="AX33" s="186">
        <f t="shared" si="5"/>
        <v>24</v>
      </c>
      <c r="AY33" s="41">
        <v>2043</v>
      </c>
    </row>
    <row r="34" spans="41:51" ht="15" customHeight="1" x14ac:dyDescent="0.25">
      <c r="AO34" s="41"/>
      <c r="AP34" s="41"/>
      <c r="AQ34" s="41"/>
      <c r="AR34" s="186">
        <f t="shared" si="11"/>
        <v>25</v>
      </c>
      <c r="AS34" t="s">
        <v>4640</v>
      </c>
      <c r="AU34" s="186">
        <f t="shared" si="12"/>
        <v>25</v>
      </c>
      <c r="AV34" s="41" t="s">
        <v>740</v>
      </c>
      <c r="AW34" s="41"/>
      <c r="AX34" s="186">
        <f t="shared" si="5"/>
        <v>25</v>
      </c>
      <c r="AY34" s="41">
        <v>2044</v>
      </c>
    </row>
    <row r="35" spans="41:51" ht="15" customHeight="1" x14ac:dyDescent="0.25">
      <c r="AO35" s="41"/>
      <c r="AP35" s="41"/>
      <c r="AQ35" s="41"/>
      <c r="AR35" s="186">
        <f t="shared" si="11"/>
        <v>26</v>
      </c>
      <c r="AS35" t="s">
        <v>4706</v>
      </c>
      <c r="AU35" s="186">
        <f t="shared" si="12"/>
        <v>26</v>
      </c>
      <c r="AV35" s="41" t="s">
        <v>2375</v>
      </c>
      <c r="AW35" s="41"/>
      <c r="AX35" s="186">
        <f t="shared" si="5"/>
        <v>26</v>
      </c>
      <c r="AY35" s="41">
        <v>2045</v>
      </c>
    </row>
    <row r="36" spans="41:51" ht="15" customHeight="1" x14ac:dyDescent="0.25">
      <c r="AO36" s="41"/>
      <c r="AP36" s="41"/>
      <c r="AQ36" s="41"/>
      <c r="AR36" s="186">
        <f t="shared" si="11"/>
        <v>27</v>
      </c>
      <c r="AS36" t="s">
        <v>5305</v>
      </c>
      <c r="AU36" s="186">
        <f t="shared" si="12"/>
        <v>27</v>
      </c>
      <c r="AV36" s="41" t="s">
        <v>113</v>
      </c>
      <c r="AW36" s="41"/>
      <c r="AX36" s="186">
        <f t="shared" si="5"/>
        <v>27</v>
      </c>
      <c r="AY36" s="41">
        <v>2046</v>
      </c>
    </row>
    <row r="37" spans="41:51" ht="15" customHeight="1" x14ac:dyDescent="0.25">
      <c r="AO37" s="41"/>
      <c r="AP37" s="41"/>
      <c r="AQ37" s="41"/>
      <c r="AR37" s="41"/>
      <c r="AU37" s="186">
        <f t="shared" si="12"/>
        <v>28</v>
      </c>
      <c r="AV37" s="41" t="s">
        <v>1009</v>
      </c>
      <c r="AW37" s="41"/>
      <c r="AX37" s="186">
        <f t="shared" si="5"/>
        <v>28</v>
      </c>
      <c r="AY37" s="41">
        <v>2047</v>
      </c>
    </row>
    <row r="38" spans="41:51" ht="15" customHeight="1" x14ac:dyDescent="0.25">
      <c r="AO38" s="41"/>
      <c r="AP38" s="41"/>
      <c r="AQ38" s="41"/>
      <c r="AR38" s="41"/>
      <c r="AU38" s="186">
        <f t="shared" si="12"/>
        <v>29</v>
      </c>
      <c r="AV38" s="41" t="s">
        <v>3695</v>
      </c>
      <c r="AW38" s="41"/>
      <c r="AX38" s="186">
        <f t="shared" si="5"/>
        <v>29</v>
      </c>
      <c r="AY38" s="41">
        <v>2048</v>
      </c>
    </row>
    <row r="39" spans="41:51" ht="15" customHeight="1" x14ac:dyDescent="0.25">
      <c r="AO39" s="41"/>
      <c r="AP39" s="41"/>
      <c r="AQ39" s="41"/>
      <c r="AR39" s="41"/>
      <c r="AU39" s="186">
        <f t="shared" si="12"/>
        <v>30</v>
      </c>
      <c r="AV39" s="41" t="s">
        <v>1463</v>
      </c>
      <c r="AW39" s="41"/>
      <c r="AX39" s="186">
        <f t="shared" si="5"/>
        <v>30</v>
      </c>
      <c r="AY39" s="41">
        <v>2049</v>
      </c>
    </row>
    <row r="40" spans="41:51" ht="15" customHeight="1" x14ac:dyDescent="0.25">
      <c r="AO40" s="41"/>
      <c r="AP40" s="41"/>
      <c r="AQ40" s="41"/>
      <c r="AR40" s="41"/>
      <c r="AU40" s="186">
        <f t="shared" si="12"/>
        <v>31</v>
      </c>
      <c r="AV40" s="41" t="s">
        <v>4705</v>
      </c>
      <c r="AW40" s="41"/>
      <c r="AX40" s="186">
        <f t="shared" si="5"/>
        <v>31</v>
      </c>
      <c r="AY40" s="41">
        <v>2050</v>
      </c>
    </row>
    <row r="41" spans="41:51" ht="15" customHeight="1" x14ac:dyDescent="0.25">
      <c r="AO41" s="41"/>
      <c r="AP41" s="41"/>
      <c r="AQ41" s="41"/>
      <c r="AR41" s="41"/>
      <c r="AU41" s="186">
        <f t="shared" si="12"/>
        <v>32</v>
      </c>
      <c r="AV41" s="41" t="s">
        <v>1010</v>
      </c>
      <c r="AW41" s="41"/>
      <c r="AX41" s="41"/>
      <c r="AY41" s="41"/>
    </row>
    <row r="42" spans="41:51" ht="15" customHeight="1" x14ac:dyDescent="0.25">
      <c r="AO42" s="41"/>
      <c r="AP42" s="41"/>
      <c r="AQ42" s="41"/>
      <c r="AR42" s="41"/>
      <c r="AU42" s="186">
        <f t="shared" si="12"/>
        <v>33</v>
      </c>
      <c r="AV42" s="41" t="s">
        <v>4707</v>
      </c>
      <c r="AW42" s="41"/>
      <c r="AX42" s="41"/>
      <c r="AY42" s="41"/>
    </row>
    <row r="43" spans="41:51" ht="15" customHeight="1" x14ac:dyDescent="0.25">
      <c r="AO43" s="41"/>
      <c r="AP43" s="41"/>
      <c r="AQ43" s="41"/>
      <c r="AR43" s="41"/>
      <c r="AU43" s="186">
        <f t="shared" si="12"/>
        <v>34</v>
      </c>
      <c r="AV43" s="41" t="s">
        <v>3240</v>
      </c>
      <c r="AW43" s="41"/>
      <c r="AX43" s="41"/>
      <c r="AY43" s="41"/>
    </row>
    <row r="44" spans="41:51" ht="15" customHeight="1" x14ac:dyDescent="0.25">
      <c r="AO44" s="41"/>
      <c r="AP44" s="41"/>
      <c r="AQ44" s="41"/>
      <c r="AR44" s="41"/>
      <c r="AU44" s="186">
        <f t="shared" si="12"/>
        <v>35</v>
      </c>
      <c r="AV44" s="41" t="s">
        <v>323</v>
      </c>
      <c r="AW44" s="41"/>
      <c r="AX44" s="41"/>
      <c r="AY44" s="41"/>
    </row>
    <row r="45" spans="41:51" ht="15" customHeight="1" x14ac:dyDescent="0.25">
      <c r="AO45" s="41"/>
      <c r="AP45" s="41"/>
      <c r="AQ45" s="41"/>
      <c r="AR45" s="41"/>
      <c r="AU45" s="186">
        <f t="shared" si="12"/>
        <v>36</v>
      </c>
      <c r="AV45" s="41" t="s">
        <v>2859</v>
      </c>
      <c r="AW45" s="41"/>
      <c r="AX45" s="41"/>
      <c r="AY45" s="41"/>
    </row>
    <row r="46" spans="41:51" ht="15" customHeight="1" x14ac:dyDescent="0.25">
      <c r="AO46" s="41"/>
      <c r="AP46" s="41"/>
      <c r="AQ46" s="41"/>
      <c r="AR46" s="41"/>
      <c r="AU46" s="186">
        <f t="shared" si="12"/>
        <v>37</v>
      </c>
      <c r="AV46" s="41" t="s">
        <v>3696</v>
      </c>
      <c r="AW46" s="41"/>
      <c r="AX46" s="41"/>
      <c r="AY46" s="41"/>
    </row>
    <row r="47" spans="41:51" ht="15" customHeight="1" x14ac:dyDescent="0.25">
      <c r="AO47" s="41"/>
      <c r="AP47" s="41"/>
      <c r="AQ47" s="41"/>
      <c r="AR47" s="41"/>
      <c r="AU47" s="186">
        <f t="shared" si="12"/>
        <v>38</v>
      </c>
      <c r="AV47" s="41" t="s">
        <v>927</v>
      </c>
      <c r="AW47" s="41"/>
      <c r="AX47" s="41"/>
      <c r="AY47" s="41"/>
    </row>
    <row r="48" spans="41:51" ht="15" customHeight="1" x14ac:dyDescent="0.25">
      <c r="AO48" s="41"/>
      <c r="AP48" s="41"/>
      <c r="AQ48" s="41"/>
      <c r="AR48" s="41"/>
      <c r="AU48" s="186">
        <f t="shared" si="12"/>
        <v>39</v>
      </c>
      <c r="AV48" s="41" t="s">
        <v>1247</v>
      </c>
      <c r="AW48" s="41"/>
      <c r="AX48" s="41"/>
      <c r="AY48" s="41"/>
    </row>
    <row r="49" spans="41:51" ht="15" customHeight="1" x14ac:dyDescent="0.25">
      <c r="AO49" s="41"/>
      <c r="AP49" s="41"/>
      <c r="AQ49" s="41"/>
      <c r="AR49" s="41"/>
      <c r="AU49" s="186">
        <f t="shared" si="12"/>
        <v>40</v>
      </c>
      <c r="AV49" s="41" t="s">
        <v>2860</v>
      </c>
      <c r="AW49" s="41"/>
      <c r="AX49" s="41"/>
      <c r="AY49" s="41"/>
    </row>
    <row r="50" spans="41:51" ht="15" customHeight="1" x14ac:dyDescent="0.25">
      <c r="AO50" s="41"/>
      <c r="AP50" s="41"/>
      <c r="AQ50" s="41"/>
      <c r="AR50" s="41"/>
      <c r="AU50" s="186">
        <f t="shared" si="12"/>
        <v>41</v>
      </c>
      <c r="AV50" s="41" t="s">
        <v>2517</v>
      </c>
      <c r="AW50" s="41"/>
      <c r="AX50" s="41"/>
      <c r="AY50" s="41"/>
    </row>
    <row r="51" spans="41:51" ht="15" customHeight="1" x14ac:dyDescent="0.25">
      <c r="AO51" s="41"/>
      <c r="AP51" s="41"/>
      <c r="AQ51" s="41"/>
      <c r="AR51" s="41"/>
      <c r="AU51" s="186">
        <f t="shared" si="12"/>
        <v>42</v>
      </c>
      <c r="AV51" s="41" t="s">
        <v>2861</v>
      </c>
      <c r="AW51" s="41"/>
      <c r="AX51" s="41"/>
      <c r="AY51" s="41"/>
    </row>
    <row r="52" spans="41:51" ht="15" customHeight="1" x14ac:dyDescent="0.25">
      <c r="AO52" s="41"/>
      <c r="AP52" s="41"/>
      <c r="AQ52" s="41"/>
      <c r="AR52" s="41"/>
      <c r="AU52" s="186">
        <f t="shared" si="12"/>
        <v>43</v>
      </c>
      <c r="AV52" s="41" t="s">
        <v>3025</v>
      </c>
      <c r="AW52" s="41"/>
      <c r="AX52" s="41"/>
      <c r="AY52" s="41"/>
    </row>
    <row r="53" spans="41:51" ht="15" customHeight="1" x14ac:dyDescent="0.25">
      <c r="AO53" s="41"/>
      <c r="AP53" s="41"/>
      <c r="AQ53" s="41"/>
      <c r="AR53" s="41"/>
      <c r="AU53" s="186">
        <f t="shared" si="12"/>
        <v>44</v>
      </c>
      <c r="AV53" s="41" t="s">
        <v>4376</v>
      </c>
      <c r="AW53" s="41"/>
      <c r="AX53" s="41"/>
      <c r="AY53" s="41"/>
    </row>
    <row r="54" spans="41:51" ht="15" customHeight="1" x14ac:dyDescent="0.25">
      <c r="AO54" s="41"/>
      <c r="AP54" s="41"/>
      <c r="AQ54" s="41"/>
      <c r="AR54" s="41"/>
      <c r="AU54" s="186">
        <f t="shared" si="12"/>
        <v>45</v>
      </c>
      <c r="AV54" s="41" t="s">
        <v>4377</v>
      </c>
      <c r="AW54" s="41"/>
      <c r="AX54" s="41"/>
      <c r="AY54" s="41"/>
    </row>
    <row r="55" spans="41:51" ht="15" customHeight="1" x14ac:dyDescent="0.25">
      <c r="AO55" s="41"/>
      <c r="AP55" s="41"/>
      <c r="AQ55" s="41"/>
      <c r="AR55" s="41"/>
      <c r="AU55" s="186">
        <f t="shared" si="12"/>
        <v>46</v>
      </c>
      <c r="AV55" s="41" t="s">
        <v>2518</v>
      </c>
      <c r="AW55" s="41"/>
      <c r="AX55" s="41"/>
      <c r="AY55" s="41"/>
    </row>
    <row r="56" spans="41:51" ht="15" customHeight="1" x14ac:dyDescent="0.25">
      <c r="AO56" s="41"/>
      <c r="AP56" s="41"/>
      <c r="AQ56" s="41"/>
      <c r="AR56" s="41"/>
      <c r="AU56" s="186">
        <f t="shared" si="12"/>
        <v>47</v>
      </c>
      <c r="AV56" s="41" t="s">
        <v>1464</v>
      </c>
      <c r="AW56" s="41"/>
      <c r="AX56" s="41"/>
      <c r="AY56" s="41"/>
    </row>
    <row r="57" spans="41:51" ht="15" customHeight="1" x14ac:dyDescent="0.25">
      <c r="AO57" s="41"/>
      <c r="AP57" s="41"/>
      <c r="AQ57" s="41"/>
      <c r="AR57" s="41"/>
      <c r="AU57" s="186">
        <f t="shared" si="12"/>
        <v>48</v>
      </c>
      <c r="AV57" s="41" t="s">
        <v>136</v>
      </c>
      <c r="AW57" s="41"/>
      <c r="AX57" s="41"/>
      <c r="AY57" s="41"/>
    </row>
    <row r="58" spans="41:51" ht="15" customHeight="1" x14ac:dyDescent="0.25">
      <c r="AO58" s="41"/>
      <c r="AP58" s="41"/>
      <c r="AQ58" s="41"/>
      <c r="AR58" s="41"/>
      <c r="AU58" s="186">
        <f t="shared" si="12"/>
        <v>49</v>
      </c>
      <c r="AV58" s="41" t="s">
        <v>2300</v>
      </c>
      <c r="AW58" s="41"/>
      <c r="AX58" s="41"/>
      <c r="AY58" s="41"/>
    </row>
    <row r="59" spans="41:51" ht="15" customHeight="1" x14ac:dyDescent="0.25">
      <c r="AO59" s="41"/>
      <c r="AP59" s="41"/>
      <c r="AQ59" s="41"/>
      <c r="AR59" s="41"/>
      <c r="AU59" s="186">
        <f t="shared" si="12"/>
        <v>50</v>
      </c>
      <c r="AV59" s="41" t="s">
        <v>1465</v>
      </c>
      <c r="AW59" s="41"/>
      <c r="AX59" s="41"/>
      <c r="AY59" s="41"/>
    </row>
    <row r="60" spans="41:51" ht="15" customHeight="1" x14ac:dyDescent="0.25">
      <c r="AO60" s="41"/>
      <c r="AP60" s="41"/>
      <c r="AQ60" s="41"/>
      <c r="AR60" s="41"/>
      <c r="AU60" s="186">
        <f t="shared" si="12"/>
        <v>51</v>
      </c>
      <c r="AV60" s="41" t="s">
        <v>4378</v>
      </c>
      <c r="AW60" s="41"/>
      <c r="AX60" s="41"/>
      <c r="AY60" s="41"/>
    </row>
    <row r="61" spans="41:51" ht="15" customHeight="1" x14ac:dyDescent="0.25">
      <c r="AO61" s="41"/>
      <c r="AP61" s="41"/>
      <c r="AQ61" s="41"/>
      <c r="AR61" s="41"/>
      <c r="AU61" s="186">
        <f t="shared" si="12"/>
        <v>52</v>
      </c>
      <c r="AV61" s="41" t="s">
        <v>1248</v>
      </c>
      <c r="AW61" s="41"/>
      <c r="AX61" s="41"/>
      <c r="AY61" s="41"/>
    </row>
    <row r="62" spans="41:51" ht="15" customHeight="1" x14ac:dyDescent="0.25">
      <c r="AO62" s="41"/>
      <c r="AP62" s="41"/>
      <c r="AQ62" s="41"/>
      <c r="AR62" s="41"/>
      <c r="AU62" s="186">
        <f t="shared" si="12"/>
        <v>53</v>
      </c>
      <c r="AV62" s="41" t="s">
        <v>929</v>
      </c>
      <c r="AW62" s="41"/>
      <c r="AX62" s="41"/>
      <c r="AY62" s="41"/>
    </row>
    <row r="63" spans="41:51" ht="15" customHeight="1" x14ac:dyDescent="0.25">
      <c r="AO63" s="41"/>
      <c r="AP63" s="41"/>
      <c r="AQ63" s="41"/>
      <c r="AR63" s="41"/>
      <c r="AU63" s="186">
        <f t="shared" si="12"/>
        <v>54</v>
      </c>
      <c r="AV63" s="41" t="s">
        <v>324</v>
      </c>
      <c r="AW63" s="41"/>
      <c r="AX63" s="41"/>
      <c r="AY63" s="41"/>
    </row>
    <row r="64" spans="41:51" ht="15" customHeight="1" x14ac:dyDescent="0.25">
      <c r="AO64" s="41"/>
      <c r="AP64" s="41"/>
      <c r="AQ64" s="41"/>
      <c r="AR64" s="41"/>
      <c r="AU64" s="186">
        <f t="shared" si="12"/>
        <v>55</v>
      </c>
      <c r="AV64" s="41" t="s">
        <v>1011</v>
      </c>
      <c r="AW64" s="41"/>
      <c r="AX64" s="41"/>
      <c r="AY64" s="41"/>
    </row>
    <row r="65" spans="41:51" ht="15" customHeight="1" x14ac:dyDescent="0.25">
      <c r="AO65" s="41"/>
      <c r="AP65" s="41"/>
      <c r="AQ65" s="41"/>
      <c r="AR65" s="41"/>
      <c r="AU65" s="186">
        <f t="shared" si="12"/>
        <v>56</v>
      </c>
      <c r="AV65" s="41" t="s">
        <v>1012</v>
      </c>
      <c r="AW65" s="41"/>
      <c r="AX65" s="41"/>
      <c r="AY65" s="41"/>
    </row>
    <row r="66" spans="41:51" ht="15" customHeight="1" x14ac:dyDescent="0.25">
      <c r="AO66" s="41"/>
      <c r="AP66" s="41"/>
      <c r="AQ66" s="41"/>
      <c r="AR66" s="41"/>
      <c r="AU66" s="186">
        <f t="shared" si="12"/>
        <v>57</v>
      </c>
      <c r="AV66" s="41" t="s">
        <v>3697</v>
      </c>
      <c r="AW66" s="41"/>
      <c r="AX66" s="41"/>
      <c r="AY66" s="41"/>
    </row>
    <row r="67" spans="41:51" ht="15" customHeight="1" x14ac:dyDescent="0.25">
      <c r="AO67" s="41"/>
      <c r="AP67" s="41"/>
      <c r="AQ67" s="41"/>
      <c r="AR67" s="41"/>
      <c r="AU67" s="186">
        <f t="shared" si="12"/>
        <v>58</v>
      </c>
      <c r="AV67" s="41" t="s">
        <v>2862</v>
      </c>
      <c r="AW67" s="41"/>
      <c r="AX67" s="41"/>
      <c r="AY67" s="41"/>
    </row>
    <row r="68" spans="41:51" ht="15" customHeight="1" x14ac:dyDescent="0.25">
      <c r="AO68" s="41"/>
      <c r="AP68" s="41"/>
      <c r="AQ68" s="41"/>
      <c r="AR68" s="41"/>
      <c r="AU68" s="186">
        <f t="shared" si="12"/>
        <v>59</v>
      </c>
      <c r="AV68" s="41" t="s">
        <v>3901</v>
      </c>
      <c r="AW68" s="41"/>
      <c r="AX68" s="41"/>
      <c r="AY68" s="41"/>
    </row>
    <row r="69" spans="41:51" ht="15" customHeight="1" x14ac:dyDescent="0.25">
      <c r="AO69" s="41"/>
      <c r="AP69" s="41"/>
      <c r="AQ69" s="41"/>
      <c r="AR69" s="41"/>
      <c r="AU69" s="186">
        <f t="shared" si="12"/>
        <v>60</v>
      </c>
      <c r="AV69" s="41" t="s">
        <v>4708</v>
      </c>
      <c r="AW69" s="41"/>
      <c r="AX69" s="41"/>
      <c r="AY69" s="41"/>
    </row>
    <row r="70" spans="41:51" ht="15" customHeight="1" x14ac:dyDescent="0.25">
      <c r="AO70" s="41"/>
      <c r="AP70" s="41"/>
      <c r="AQ70" s="41"/>
      <c r="AR70" s="41"/>
      <c r="AU70" s="186">
        <f t="shared" si="12"/>
        <v>61</v>
      </c>
      <c r="AV70" s="41" t="s">
        <v>1466</v>
      </c>
      <c r="AW70" s="41"/>
      <c r="AX70" s="41"/>
      <c r="AY70" s="41"/>
    </row>
    <row r="71" spans="41:51" ht="15" customHeight="1" x14ac:dyDescent="0.25">
      <c r="AO71" s="41"/>
      <c r="AP71" s="41"/>
      <c r="AQ71" s="41"/>
      <c r="AR71" s="41"/>
      <c r="AU71" s="186">
        <f t="shared" si="12"/>
        <v>62</v>
      </c>
      <c r="AV71" s="41" t="s">
        <v>2863</v>
      </c>
      <c r="AW71" s="41"/>
      <c r="AX71" s="41"/>
      <c r="AY71" s="41"/>
    </row>
    <row r="72" spans="41:51" ht="15" customHeight="1" x14ac:dyDescent="0.25">
      <c r="AO72" s="41"/>
      <c r="AP72" s="41"/>
      <c r="AQ72" s="41"/>
      <c r="AR72" s="41"/>
      <c r="AU72" s="186">
        <f t="shared" si="12"/>
        <v>63</v>
      </c>
      <c r="AV72" s="41" t="s">
        <v>4709</v>
      </c>
      <c r="AW72" s="41"/>
      <c r="AX72" s="41"/>
      <c r="AY72" s="41"/>
    </row>
    <row r="73" spans="41:51" ht="15" customHeight="1" x14ac:dyDescent="0.25">
      <c r="AO73" s="41"/>
      <c r="AP73" s="41"/>
      <c r="AQ73" s="41"/>
      <c r="AR73" s="41"/>
      <c r="AU73" s="186">
        <f t="shared" si="12"/>
        <v>64</v>
      </c>
      <c r="AV73" s="41" t="s">
        <v>4379</v>
      </c>
      <c r="AW73" s="41"/>
      <c r="AX73" s="41"/>
      <c r="AY73" s="41"/>
    </row>
    <row r="74" spans="41:51" ht="15" customHeight="1" x14ac:dyDescent="0.25">
      <c r="AO74" s="41"/>
      <c r="AP74" s="41"/>
      <c r="AQ74" s="41"/>
      <c r="AR74" s="41"/>
      <c r="AU74" s="186">
        <f t="shared" si="12"/>
        <v>65</v>
      </c>
      <c r="AV74" s="41" t="s">
        <v>4710</v>
      </c>
      <c r="AW74" s="41"/>
      <c r="AX74" s="41"/>
      <c r="AY74" s="41"/>
    </row>
    <row r="75" spans="41:51" ht="15" customHeight="1" x14ac:dyDescent="0.25">
      <c r="AO75" s="41"/>
      <c r="AP75" s="41"/>
      <c r="AQ75" s="41"/>
      <c r="AR75" s="41"/>
      <c r="AU75" s="186">
        <f t="shared" ref="AU75:AU138" si="13">ROW()-9</f>
        <v>66</v>
      </c>
      <c r="AV75" s="41" t="s">
        <v>4711</v>
      </c>
      <c r="AW75" s="41"/>
      <c r="AX75" s="41"/>
      <c r="AY75" s="41"/>
    </row>
    <row r="76" spans="41:51" ht="15" customHeight="1" x14ac:dyDescent="0.25">
      <c r="AO76" s="41"/>
      <c r="AP76" s="41"/>
      <c r="AQ76" s="41"/>
      <c r="AR76" s="41"/>
      <c r="AU76" s="186">
        <f t="shared" si="13"/>
        <v>67</v>
      </c>
      <c r="AV76" s="41" t="s">
        <v>4712</v>
      </c>
      <c r="AW76" s="41"/>
      <c r="AX76" s="41"/>
      <c r="AY76" s="41"/>
    </row>
    <row r="77" spans="41:51" ht="15" customHeight="1" x14ac:dyDescent="0.25">
      <c r="AO77" s="41"/>
      <c r="AP77" s="41"/>
      <c r="AQ77" s="41"/>
      <c r="AR77" s="41"/>
      <c r="AU77" s="186">
        <f t="shared" si="13"/>
        <v>68</v>
      </c>
      <c r="AV77" s="41" t="s">
        <v>1467</v>
      </c>
      <c r="AW77" s="41"/>
      <c r="AX77" s="41"/>
      <c r="AY77" s="41"/>
    </row>
    <row r="78" spans="41:51" ht="15" customHeight="1" x14ac:dyDescent="0.25">
      <c r="AO78" s="41"/>
      <c r="AP78" s="41"/>
      <c r="AQ78" s="41"/>
      <c r="AR78" s="41"/>
      <c r="AU78" s="186">
        <f t="shared" si="13"/>
        <v>69</v>
      </c>
      <c r="AV78" s="41" t="s">
        <v>4380</v>
      </c>
      <c r="AW78" s="41"/>
      <c r="AX78" s="41"/>
      <c r="AY78" s="41"/>
    </row>
    <row r="79" spans="41:51" ht="15" customHeight="1" x14ac:dyDescent="0.25">
      <c r="AO79" s="41"/>
      <c r="AP79" s="41"/>
      <c r="AQ79" s="41"/>
      <c r="AR79" s="41"/>
      <c r="AU79" s="186">
        <f t="shared" si="13"/>
        <v>70</v>
      </c>
      <c r="AV79" s="41" t="s">
        <v>1013</v>
      </c>
      <c r="AW79" s="41"/>
      <c r="AX79" s="41"/>
      <c r="AY79" s="41"/>
    </row>
    <row r="80" spans="41:51" ht="15" customHeight="1" x14ac:dyDescent="0.25">
      <c r="AO80" s="41"/>
      <c r="AP80" s="41"/>
      <c r="AQ80" s="41"/>
      <c r="AR80" s="41"/>
      <c r="AU80" s="186">
        <f t="shared" si="13"/>
        <v>71</v>
      </c>
      <c r="AV80" s="41" t="s">
        <v>4381</v>
      </c>
      <c r="AW80" s="41"/>
      <c r="AX80" s="41"/>
      <c r="AY80" s="41"/>
    </row>
    <row r="81" spans="41:51" ht="15" customHeight="1" x14ac:dyDescent="0.25">
      <c r="AO81" s="41"/>
      <c r="AP81" s="41"/>
      <c r="AQ81" s="41"/>
      <c r="AR81" s="41"/>
      <c r="AU81" s="186">
        <f t="shared" si="13"/>
        <v>72</v>
      </c>
      <c r="AV81" s="41" t="s">
        <v>1468</v>
      </c>
      <c r="AW81" s="41"/>
      <c r="AX81" s="41"/>
      <c r="AY81" s="41"/>
    </row>
    <row r="82" spans="41:51" ht="15" customHeight="1" x14ac:dyDescent="0.25">
      <c r="AO82" s="41"/>
      <c r="AP82" s="41"/>
      <c r="AQ82" s="41"/>
      <c r="AR82" s="41"/>
      <c r="AU82" s="186">
        <f t="shared" si="13"/>
        <v>73</v>
      </c>
      <c r="AV82" s="41" t="s">
        <v>3902</v>
      </c>
      <c r="AW82" s="41"/>
      <c r="AX82" s="41"/>
      <c r="AY82" s="41"/>
    </row>
    <row r="83" spans="41:51" ht="15" customHeight="1" x14ac:dyDescent="0.25">
      <c r="AO83" s="41"/>
      <c r="AP83" s="41"/>
      <c r="AQ83" s="41"/>
      <c r="AR83" s="41"/>
      <c r="AU83" s="186">
        <f t="shared" si="13"/>
        <v>74</v>
      </c>
      <c r="AV83" s="41" t="s">
        <v>4713</v>
      </c>
      <c r="AW83" s="41"/>
      <c r="AX83" s="41"/>
      <c r="AY83" s="41"/>
    </row>
    <row r="84" spans="41:51" ht="15" customHeight="1" x14ac:dyDescent="0.25">
      <c r="AO84" s="41"/>
      <c r="AP84" s="41"/>
      <c r="AQ84" s="41"/>
      <c r="AR84" s="41"/>
      <c r="AU84" s="186">
        <f t="shared" si="13"/>
        <v>75</v>
      </c>
      <c r="AV84" s="41" t="s">
        <v>3241</v>
      </c>
      <c r="AW84" s="41"/>
      <c r="AX84" s="41"/>
      <c r="AY84" s="41"/>
    </row>
    <row r="85" spans="41:51" ht="15" customHeight="1" x14ac:dyDescent="0.25">
      <c r="AO85" s="41"/>
      <c r="AP85" s="41"/>
      <c r="AQ85" s="41"/>
      <c r="AR85" s="41"/>
      <c r="AU85" s="186">
        <f t="shared" si="13"/>
        <v>76</v>
      </c>
      <c r="AV85" s="41" t="s">
        <v>930</v>
      </c>
      <c r="AW85" s="41"/>
      <c r="AX85" s="41"/>
      <c r="AY85" s="41"/>
    </row>
    <row r="86" spans="41:51" ht="15" customHeight="1" x14ac:dyDescent="0.25">
      <c r="AO86" s="41"/>
      <c r="AP86" s="41"/>
      <c r="AQ86" s="41"/>
      <c r="AR86" s="41"/>
      <c r="AU86" s="186">
        <f t="shared" si="13"/>
        <v>77</v>
      </c>
      <c r="AV86" s="41" t="s">
        <v>2655</v>
      </c>
      <c r="AW86" s="41"/>
      <c r="AX86" s="41"/>
      <c r="AY86" s="41"/>
    </row>
    <row r="87" spans="41:51" ht="15" customHeight="1" x14ac:dyDescent="0.25">
      <c r="AO87" s="41"/>
      <c r="AP87" s="41"/>
      <c r="AQ87" s="41"/>
      <c r="AR87" s="41"/>
      <c r="AU87" s="186">
        <f t="shared" si="13"/>
        <v>78</v>
      </c>
      <c r="AV87" s="41" t="s">
        <v>5306</v>
      </c>
      <c r="AW87" s="41"/>
      <c r="AX87" s="41"/>
      <c r="AY87" s="41"/>
    </row>
    <row r="88" spans="41:51" ht="15" customHeight="1" x14ac:dyDescent="0.25">
      <c r="AO88" s="41"/>
      <c r="AP88" s="41"/>
      <c r="AQ88" s="41"/>
      <c r="AR88" s="41"/>
      <c r="AU88" s="186">
        <f t="shared" si="13"/>
        <v>79</v>
      </c>
      <c r="AV88" s="41" t="s">
        <v>1469</v>
      </c>
      <c r="AW88" s="41"/>
      <c r="AX88" s="41"/>
      <c r="AY88" s="41"/>
    </row>
    <row r="89" spans="41:51" ht="15" customHeight="1" x14ac:dyDescent="0.25">
      <c r="AO89" s="41"/>
      <c r="AP89" s="41"/>
      <c r="AQ89" s="41"/>
      <c r="AR89" s="41"/>
      <c r="AU89" s="186">
        <f t="shared" si="13"/>
        <v>80</v>
      </c>
      <c r="AV89" s="41" t="s">
        <v>325</v>
      </c>
      <c r="AW89" s="41"/>
      <c r="AX89" s="41"/>
      <c r="AY89" s="41"/>
    </row>
    <row r="90" spans="41:51" ht="15" customHeight="1" x14ac:dyDescent="0.25">
      <c r="AO90" s="41"/>
      <c r="AP90" s="41"/>
      <c r="AQ90" s="41"/>
      <c r="AR90" s="41"/>
      <c r="AU90" s="186">
        <f t="shared" si="13"/>
        <v>81</v>
      </c>
      <c r="AV90" s="41" t="s">
        <v>741</v>
      </c>
      <c r="AW90" s="41"/>
      <c r="AX90" s="41"/>
      <c r="AY90" s="41"/>
    </row>
    <row r="91" spans="41:51" ht="15" customHeight="1" x14ac:dyDescent="0.25">
      <c r="AO91" s="41"/>
      <c r="AP91" s="41"/>
      <c r="AQ91" s="41"/>
      <c r="AR91" s="41"/>
      <c r="AU91" s="186">
        <f t="shared" si="13"/>
        <v>82</v>
      </c>
      <c r="AV91" s="41" t="s">
        <v>1470</v>
      </c>
      <c r="AW91" s="41"/>
      <c r="AX91" s="41"/>
      <c r="AY91" s="41"/>
    </row>
    <row r="92" spans="41:51" ht="15" customHeight="1" x14ac:dyDescent="0.25">
      <c r="AO92" s="41"/>
      <c r="AP92" s="41"/>
      <c r="AQ92" s="41"/>
      <c r="AR92" s="41"/>
      <c r="AU92" s="186">
        <f t="shared" si="13"/>
        <v>83</v>
      </c>
      <c r="AV92" s="41" t="s">
        <v>3903</v>
      </c>
      <c r="AW92" s="41"/>
      <c r="AX92" s="41"/>
      <c r="AY92" s="41"/>
    </row>
    <row r="93" spans="41:51" ht="15" customHeight="1" x14ac:dyDescent="0.25">
      <c r="AO93" s="41"/>
      <c r="AP93" s="41"/>
      <c r="AQ93" s="41"/>
      <c r="AR93" s="41"/>
      <c r="AU93" s="186">
        <f t="shared" si="13"/>
        <v>84</v>
      </c>
      <c r="AV93" s="41" t="s">
        <v>1471</v>
      </c>
      <c r="AW93" s="41"/>
      <c r="AX93" s="41"/>
      <c r="AY93" s="41"/>
    </row>
    <row r="94" spans="41:51" ht="15" customHeight="1" x14ac:dyDescent="0.25">
      <c r="AO94" s="41"/>
      <c r="AP94" s="41"/>
      <c r="AQ94" s="41"/>
      <c r="AR94" s="41"/>
      <c r="AU94" s="186">
        <f t="shared" si="13"/>
        <v>85</v>
      </c>
      <c r="AV94" s="41" t="s">
        <v>2656</v>
      </c>
      <c r="AW94" s="41"/>
      <c r="AX94" s="41"/>
      <c r="AY94" s="41"/>
    </row>
    <row r="95" spans="41:51" ht="15" customHeight="1" x14ac:dyDescent="0.25">
      <c r="AO95" s="41"/>
      <c r="AP95" s="41"/>
      <c r="AQ95" s="41"/>
      <c r="AR95" s="41"/>
      <c r="AU95" s="186">
        <f t="shared" si="13"/>
        <v>86</v>
      </c>
      <c r="AV95" s="41" t="s">
        <v>2657</v>
      </c>
      <c r="AW95" s="41"/>
      <c r="AX95" s="41"/>
      <c r="AY95" s="41"/>
    </row>
    <row r="96" spans="41:51" ht="15" customHeight="1" x14ac:dyDescent="0.25">
      <c r="AO96" s="41"/>
      <c r="AP96" s="41"/>
      <c r="AQ96" s="41"/>
      <c r="AR96" s="41"/>
      <c r="AU96" s="186">
        <f t="shared" si="13"/>
        <v>87</v>
      </c>
      <c r="AV96" s="41" t="s">
        <v>2658</v>
      </c>
      <c r="AW96" s="41"/>
      <c r="AX96" s="41"/>
      <c r="AY96" s="41"/>
    </row>
    <row r="97" spans="41:51" ht="15" customHeight="1" x14ac:dyDescent="0.25">
      <c r="AO97" s="41"/>
      <c r="AP97" s="41"/>
      <c r="AQ97" s="41"/>
      <c r="AR97" s="41"/>
      <c r="AU97" s="186">
        <f t="shared" si="13"/>
        <v>88</v>
      </c>
      <c r="AV97" s="41" t="s">
        <v>3026</v>
      </c>
      <c r="AW97" s="41"/>
      <c r="AX97" s="41"/>
      <c r="AY97" s="41"/>
    </row>
    <row r="98" spans="41:51" ht="15" customHeight="1" x14ac:dyDescent="0.25">
      <c r="AO98" s="41"/>
      <c r="AP98" s="41"/>
      <c r="AQ98" s="41"/>
      <c r="AR98" s="41"/>
      <c r="AU98" s="186">
        <f t="shared" si="13"/>
        <v>89</v>
      </c>
      <c r="AV98" s="41" t="s">
        <v>326</v>
      </c>
      <c r="AW98" s="41"/>
      <c r="AX98" s="41"/>
      <c r="AY98" s="41"/>
    </row>
    <row r="99" spans="41:51" ht="15" customHeight="1" x14ac:dyDescent="0.25">
      <c r="AO99" s="41"/>
      <c r="AP99" s="41"/>
      <c r="AQ99" s="41"/>
      <c r="AR99" s="41"/>
      <c r="AU99" s="186">
        <f t="shared" si="13"/>
        <v>90</v>
      </c>
      <c r="AV99" s="41" t="s">
        <v>4714</v>
      </c>
      <c r="AW99" s="41"/>
      <c r="AX99" s="41"/>
      <c r="AY99" s="41"/>
    </row>
    <row r="100" spans="41:51" ht="15" customHeight="1" x14ac:dyDescent="0.25">
      <c r="AO100" s="41"/>
      <c r="AP100" s="41"/>
      <c r="AQ100" s="41"/>
      <c r="AR100" s="41"/>
      <c r="AU100" s="186">
        <f t="shared" si="13"/>
        <v>91</v>
      </c>
      <c r="AV100" s="41" t="s">
        <v>1472</v>
      </c>
      <c r="AW100" s="41"/>
      <c r="AX100" s="41"/>
      <c r="AY100" s="41"/>
    </row>
    <row r="101" spans="41:51" ht="15" customHeight="1" x14ac:dyDescent="0.25">
      <c r="AO101" s="41"/>
      <c r="AP101" s="41"/>
      <c r="AQ101" s="41"/>
      <c r="AR101" s="41"/>
      <c r="AU101" s="186">
        <f t="shared" si="13"/>
        <v>92</v>
      </c>
      <c r="AV101" s="41" t="s">
        <v>1249</v>
      </c>
      <c r="AW101" s="41"/>
      <c r="AX101" s="41"/>
      <c r="AY101" s="41"/>
    </row>
    <row r="102" spans="41:51" ht="15" customHeight="1" x14ac:dyDescent="0.25">
      <c r="AO102" s="41"/>
      <c r="AP102" s="41"/>
      <c r="AQ102" s="41"/>
      <c r="AR102" s="41"/>
      <c r="AU102" s="186">
        <f t="shared" si="13"/>
        <v>93</v>
      </c>
      <c r="AV102" s="41" t="s">
        <v>742</v>
      </c>
      <c r="AW102" s="41"/>
      <c r="AX102" s="41"/>
      <c r="AY102" s="41"/>
    </row>
    <row r="103" spans="41:51" ht="15" customHeight="1" x14ac:dyDescent="0.25">
      <c r="AO103" s="41"/>
      <c r="AP103" s="41"/>
      <c r="AQ103" s="41"/>
      <c r="AR103" s="41"/>
      <c r="AU103" s="186">
        <f t="shared" si="13"/>
        <v>94</v>
      </c>
      <c r="AV103" s="41" t="s">
        <v>2659</v>
      </c>
      <c r="AW103" s="41"/>
      <c r="AX103" s="41"/>
      <c r="AY103" s="41"/>
    </row>
    <row r="104" spans="41:51" ht="15" customHeight="1" x14ac:dyDescent="0.25">
      <c r="AO104" s="41"/>
      <c r="AP104" s="41"/>
      <c r="AQ104" s="41"/>
      <c r="AR104" s="41"/>
      <c r="AU104" s="186">
        <f t="shared" si="13"/>
        <v>95</v>
      </c>
      <c r="AV104" s="41" t="s">
        <v>2302</v>
      </c>
      <c r="AW104" s="41"/>
      <c r="AX104" s="41"/>
      <c r="AY104" s="41"/>
    </row>
    <row r="105" spans="41:51" ht="15" customHeight="1" x14ac:dyDescent="0.25">
      <c r="AO105" s="41"/>
      <c r="AP105" s="41"/>
      <c r="AQ105" s="41"/>
      <c r="AR105" s="41"/>
      <c r="AU105" s="186">
        <f t="shared" si="13"/>
        <v>96</v>
      </c>
      <c r="AV105" s="41" t="s">
        <v>327</v>
      </c>
      <c r="AW105" s="41"/>
      <c r="AX105" s="41"/>
      <c r="AY105" s="41"/>
    </row>
    <row r="106" spans="41:51" ht="15" customHeight="1" x14ac:dyDescent="0.25">
      <c r="AO106" s="41"/>
      <c r="AP106" s="41"/>
      <c r="AQ106" s="41"/>
      <c r="AR106" s="41"/>
      <c r="AU106" s="186">
        <f t="shared" si="13"/>
        <v>97</v>
      </c>
      <c r="AV106" s="41" t="s">
        <v>1250</v>
      </c>
      <c r="AW106" s="41"/>
      <c r="AX106" s="41"/>
      <c r="AY106" s="41"/>
    </row>
    <row r="107" spans="41:51" ht="15" customHeight="1" x14ac:dyDescent="0.25">
      <c r="AO107" s="41"/>
      <c r="AP107" s="41"/>
      <c r="AQ107" s="41"/>
      <c r="AR107" s="41"/>
      <c r="AU107" s="186">
        <f t="shared" si="13"/>
        <v>98</v>
      </c>
      <c r="AV107" s="41" t="s">
        <v>3904</v>
      </c>
      <c r="AW107" s="41"/>
      <c r="AX107" s="41"/>
      <c r="AY107" s="41"/>
    </row>
    <row r="108" spans="41:51" ht="15" customHeight="1" x14ac:dyDescent="0.25">
      <c r="AO108" s="41"/>
      <c r="AP108" s="41"/>
      <c r="AQ108" s="41"/>
      <c r="AR108" s="41"/>
      <c r="AU108" s="186">
        <f t="shared" si="13"/>
        <v>99</v>
      </c>
      <c r="AV108" s="41" t="s">
        <v>931</v>
      </c>
      <c r="AW108" s="41"/>
      <c r="AX108" s="41"/>
      <c r="AY108" s="41"/>
    </row>
    <row r="109" spans="41:51" ht="15" customHeight="1" x14ac:dyDescent="0.25">
      <c r="AO109" s="41"/>
      <c r="AP109" s="41"/>
      <c r="AQ109" s="41"/>
      <c r="AR109" s="41"/>
      <c r="AU109" s="186">
        <f t="shared" si="13"/>
        <v>100</v>
      </c>
      <c r="AV109" s="41" t="s">
        <v>3905</v>
      </c>
      <c r="AW109" s="41"/>
      <c r="AX109" s="41"/>
      <c r="AY109" s="41"/>
    </row>
    <row r="110" spans="41:51" ht="15" customHeight="1" x14ac:dyDescent="0.25">
      <c r="AO110" s="41"/>
      <c r="AP110" s="41"/>
      <c r="AQ110" s="41"/>
      <c r="AR110" s="41"/>
      <c r="AU110" s="186">
        <f t="shared" si="13"/>
        <v>101</v>
      </c>
      <c r="AV110" s="41" t="s">
        <v>3027</v>
      </c>
      <c r="AW110" s="41"/>
      <c r="AX110" s="41"/>
      <c r="AY110" s="41"/>
    </row>
    <row r="111" spans="41:51" ht="15" customHeight="1" x14ac:dyDescent="0.25">
      <c r="AO111" s="41"/>
      <c r="AP111" s="41"/>
      <c r="AQ111" s="41"/>
      <c r="AR111" s="41"/>
      <c r="AU111" s="186">
        <f t="shared" si="13"/>
        <v>102</v>
      </c>
      <c r="AV111" s="41" t="s">
        <v>3906</v>
      </c>
      <c r="AW111" s="41"/>
      <c r="AX111" s="41"/>
      <c r="AY111" s="41"/>
    </row>
    <row r="112" spans="41:51" ht="15" customHeight="1" x14ac:dyDescent="0.25">
      <c r="AO112" s="41"/>
      <c r="AP112" s="41"/>
      <c r="AQ112" s="41"/>
      <c r="AR112" s="41"/>
      <c r="AU112" s="186">
        <f t="shared" si="13"/>
        <v>103</v>
      </c>
      <c r="AV112" s="41" t="s">
        <v>1473</v>
      </c>
      <c r="AW112" s="41"/>
      <c r="AX112" s="41"/>
      <c r="AY112" s="41"/>
    </row>
    <row r="113" spans="41:51" ht="15" customHeight="1" x14ac:dyDescent="0.25">
      <c r="AO113" s="41"/>
      <c r="AP113" s="41"/>
      <c r="AQ113" s="41"/>
      <c r="AR113" s="41"/>
      <c r="AU113" s="186">
        <f t="shared" si="13"/>
        <v>104</v>
      </c>
      <c r="AV113" s="41" t="s">
        <v>2519</v>
      </c>
      <c r="AW113" s="41"/>
      <c r="AX113" s="41"/>
      <c r="AY113" s="41"/>
    </row>
    <row r="114" spans="41:51" ht="15" customHeight="1" x14ac:dyDescent="0.25">
      <c r="AO114" s="41"/>
      <c r="AP114" s="41"/>
      <c r="AQ114" s="41"/>
      <c r="AR114" s="41"/>
      <c r="AU114" s="186">
        <f t="shared" si="13"/>
        <v>105</v>
      </c>
      <c r="AV114" s="41" t="s">
        <v>3698</v>
      </c>
      <c r="AW114" s="41"/>
      <c r="AX114" s="41"/>
      <c r="AY114" s="41"/>
    </row>
    <row r="115" spans="41:51" ht="15" customHeight="1" x14ac:dyDescent="0.25">
      <c r="AO115" s="41"/>
      <c r="AP115" s="41"/>
      <c r="AQ115" s="41"/>
      <c r="AR115" s="41"/>
      <c r="AU115" s="186">
        <f t="shared" si="13"/>
        <v>106</v>
      </c>
      <c r="AV115" s="41" t="s">
        <v>1014</v>
      </c>
      <c r="AW115" s="41"/>
      <c r="AX115" s="41"/>
      <c r="AY115" s="41"/>
    </row>
    <row r="116" spans="41:51" ht="15" customHeight="1" x14ac:dyDescent="0.25">
      <c r="AO116" s="41"/>
      <c r="AP116" s="41"/>
      <c r="AQ116" s="41"/>
      <c r="AR116" s="41"/>
      <c r="AU116" s="186">
        <f t="shared" si="13"/>
        <v>107</v>
      </c>
      <c r="AV116" s="41" t="s">
        <v>1474</v>
      </c>
      <c r="AW116" s="41"/>
      <c r="AX116" s="41"/>
      <c r="AY116" s="41"/>
    </row>
    <row r="117" spans="41:51" ht="15" customHeight="1" x14ac:dyDescent="0.25">
      <c r="AO117" s="41"/>
      <c r="AP117" s="41"/>
      <c r="AQ117" s="41"/>
      <c r="AR117" s="41"/>
      <c r="AU117" s="186">
        <f t="shared" si="13"/>
        <v>108</v>
      </c>
      <c r="AV117" s="41" t="s">
        <v>932</v>
      </c>
      <c r="AW117" s="41"/>
      <c r="AX117" s="41"/>
      <c r="AY117" s="41"/>
    </row>
    <row r="118" spans="41:51" ht="15" customHeight="1" x14ac:dyDescent="0.25">
      <c r="AO118" s="41"/>
      <c r="AP118" s="41"/>
      <c r="AQ118" s="41"/>
      <c r="AR118" s="41"/>
      <c r="AU118" s="186">
        <f t="shared" si="13"/>
        <v>109</v>
      </c>
      <c r="AV118" s="41" t="s">
        <v>4715</v>
      </c>
      <c r="AW118" s="41"/>
      <c r="AX118" s="41"/>
      <c r="AY118" s="41"/>
    </row>
    <row r="119" spans="41:51" ht="15" customHeight="1" x14ac:dyDescent="0.25">
      <c r="AO119" s="41"/>
      <c r="AP119" s="41"/>
      <c r="AQ119" s="41"/>
      <c r="AR119" s="41"/>
      <c r="AU119" s="186">
        <f t="shared" si="13"/>
        <v>110</v>
      </c>
      <c r="AV119" s="41" t="s">
        <v>1475</v>
      </c>
      <c r="AW119" s="41"/>
      <c r="AX119" s="41"/>
      <c r="AY119" s="41"/>
    </row>
    <row r="120" spans="41:51" ht="15" customHeight="1" x14ac:dyDescent="0.25">
      <c r="AO120" s="41"/>
      <c r="AP120" s="41"/>
      <c r="AQ120" s="41"/>
      <c r="AR120" s="41"/>
      <c r="AU120" s="186">
        <f t="shared" si="13"/>
        <v>111</v>
      </c>
      <c r="AV120" s="41" t="s">
        <v>4382</v>
      </c>
      <c r="AW120" s="41"/>
      <c r="AX120" s="41"/>
      <c r="AY120" s="41"/>
    </row>
    <row r="121" spans="41:51" ht="15" customHeight="1" x14ac:dyDescent="0.25">
      <c r="AO121" s="41"/>
      <c r="AP121" s="41"/>
      <c r="AQ121" s="41"/>
      <c r="AR121" s="41"/>
      <c r="AU121" s="186">
        <f t="shared" si="13"/>
        <v>112</v>
      </c>
      <c r="AV121" s="41" t="s">
        <v>2660</v>
      </c>
      <c r="AW121" s="41"/>
      <c r="AX121" s="41"/>
      <c r="AY121" s="41"/>
    </row>
    <row r="122" spans="41:51" ht="15" customHeight="1" x14ac:dyDescent="0.25">
      <c r="AO122" s="41"/>
      <c r="AP122" s="41"/>
      <c r="AQ122" s="41"/>
      <c r="AR122" s="41"/>
      <c r="AU122" s="186">
        <f t="shared" si="13"/>
        <v>113</v>
      </c>
      <c r="AV122" s="41" t="s">
        <v>2661</v>
      </c>
      <c r="AW122" s="41"/>
      <c r="AX122" s="41"/>
      <c r="AY122" s="41"/>
    </row>
    <row r="123" spans="41:51" ht="15" customHeight="1" x14ac:dyDescent="0.25">
      <c r="AO123" s="41"/>
      <c r="AP123" s="41"/>
      <c r="AQ123" s="41"/>
      <c r="AR123" s="41"/>
      <c r="AU123" s="186">
        <f t="shared" si="13"/>
        <v>114</v>
      </c>
      <c r="AV123" s="41" t="s">
        <v>2864</v>
      </c>
      <c r="AW123" s="41"/>
      <c r="AX123" s="41"/>
      <c r="AY123" s="41"/>
    </row>
    <row r="124" spans="41:51" ht="15" customHeight="1" x14ac:dyDescent="0.25">
      <c r="AO124" s="41"/>
      <c r="AP124" s="41"/>
      <c r="AQ124" s="41"/>
      <c r="AR124" s="41"/>
      <c r="AU124" s="186">
        <f t="shared" si="13"/>
        <v>115</v>
      </c>
      <c r="AV124" s="41" t="s">
        <v>5307</v>
      </c>
      <c r="AW124" s="41"/>
      <c r="AX124" s="41"/>
      <c r="AY124" s="41"/>
    </row>
    <row r="125" spans="41:51" ht="15" customHeight="1" x14ac:dyDescent="0.25">
      <c r="AO125" s="41"/>
      <c r="AP125" s="41"/>
      <c r="AQ125" s="41"/>
      <c r="AR125" s="41"/>
      <c r="AU125" s="186">
        <f t="shared" si="13"/>
        <v>116</v>
      </c>
      <c r="AV125" s="41" t="s">
        <v>328</v>
      </c>
      <c r="AW125" s="41"/>
      <c r="AX125" s="41"/>
      <c r="AY125" s="41"/>
    </row>
    <row r="126" spans="41:51" ht="15" customHeight="1" x14ac:dyDescent="0.25">
      <c r="AO126" s="41"/>
      <c r="AP126" s="41"/>
      <c r="AQ126" s="41"/>
      <c r="AR126" s="41"/>
      <c r="AU126" s="186">
        <f t="shared" si="13"/>
        <v>117</v>
      </c>
      <c r="AV126" s="41" t="s">
        <v>5308</v>
      </c>
      <c r="AW126" s="41"/>
      <c r="AX126" s="41"/>
      <c r="AY126" s="41"/>
    </row>
    <row r="127" spans="41:51" ht="15" customHeight="1" x14ac:dyDescent="0.25">
      <c r="AO127" s="41"/>
      <c r="AP127" s="41"/>
      <c r="AQ127" s="41"/>
      <c r="AR127" s="41"/>
      <c r="AU127" s="186">
        <f t="shared" si="13"/>
        <v>118</v>
      </c>
      <c r="AV127" s="41" t="s">
        <v>2520</v>
      </c>
      <c r="AW127" s="41"/>
      <c r="AX127" s="41"/>
      <c r="AY127" s="41"/>
    </row>
    <row r="128" spans="41:51" ht="15" customHeight="1" x14ac:dyDescent="0.25">
      <c r="AO128" s="41"/>
      <c r="AP128" s="41"/>
      <c r="AQ128" s="41"/>
      <c r="AR128" s="41"/>
      <c r="AU128" s="186">
        <f t="shared" si="13"/>
        <v>119</v>
      </c>
      <c r="AV128" s="41" t="s">
        <v>1476</v>
      </c>
      <c r="AW128" s="41"/>
      <c r="AX128" s="41"/>
      <c r="AY128" s="41"/>
    </row>
    <row r="129" spans="41:51" ht="15" customHeight="1" x14ac:dyDescent="0.25">
      <c r="AO129" s="41"/>
      <c r="AP129" s="41"/>
      <c r="AQ129" s="41"/>
      <c r="AR129" s="41"/>
      <c r="AU129" s="186">
        <f t="shared" si="13"/>
        <v>120</v>
      </c>
      <c r="AV129" s="41" t="s">
        <v>3699</v>
      </c>
      <c r="AW129" s="41"/>
      <c r="AX129" s="41"/>
      <c r="AY129" s="41"/>
    </row>
    <row r="130" spans="41:51" ht="15" customHeight="1" x14ac:dyDescent="0.25">
      <c r="AO130" s="41"/>
      <c r="AP130" s="41"/>
      <c r="AQ130" s="41"/>
      <c r="AR130" s="41"/>
      <c r="AU130" s="186">
        <f t="shared" si="13"/>
        <v>121</v>
      </c>
      <c r="AV130" s="41" t="s">
        <v>3242</v>
      </c>
      <c r="AW130" s="41"/>
      <c r="AX130" s="41"/>
      <c r="AY130" s="41"/>
    </row>
    <row r="131" spans="41:51" ht="15" customHeight="1" x14ac:dyDescent="0.25">
      <c r="AO131" s="41"/>
      <c r="AP131" s="41"/>
      <c r="AQ131" s="41"/>
      <c r="AR131" s="41"/>
      <c r="AU131" s="186">
        <f t="shared" si="13"/>
        <v>122</v>
      </c>
      <c r="AV131" s="41" t="s">
        <v>3907</v>
      </c>
      <c r="AW131" s="41"/>
      <c r="AX131" s="41"/>
      <c r="AY131" s="41"/>
    </row>
    <row r="132" spans="41:51" ht="15" customHeight="1" x14ac:dyDescent="0.25">
      <c r="AO132" s="41"/>
      <c r="AP132" s="41"/>
      <c r="AQ132" s="41"/>
      <c r="AR132" s="41"/>
      <c r="AU132" s="186">
        <f t="shared" si="13"/>
        <v>123</v>
      </c>
      <c r="AV132" s="41" t="s">
        <v>1015</v>
      </c>
      <c r="AW132" s="41"/>
      <c r="AX132" s="41"/>
      <c r="AY132" s="41"/>
    </row>
    <row r="133" spans="41:51" ht="15" customHeight="1" x14ac:dyDescent="0.25">
      <c r="AO133" s="41"/>
      <c r="AP133" s="41"/>
      <c r="AQ133" s="41"/>
      <c r="AR133" s="41"/>
      <c r="AU133" s="186">
        <f t="shared" si="13"/>
        <v>124</v>
      </c>
      <c r="AV133" s="41" t="s">
        <v>1477</v>
      </c>
      <c r="AW133" s="41"/>
      <c r="AX133" s="41"/>
      <c r="AY133" s="41"/>
    </row>
    <row r="134" spans="41:51" ht="15" customHeight="1" x14ac:dyDescent="0.25">
      <c r="AO134" s="41"/>
      <c r="AP134" s="41"/>
      <c r="AQ134" s="41"/>
      <c r="AR134" s="41"/>
      <c r="AU134" s="186">
        <f t="shared" si="13"/>
        <v>125</v>
      </c>
      <c r="AV134" s="41" t="s">
        <v>3908</v>
      </c>
      <c r="AW134" s="41"/>
      <c r="AX134" s="41"/>
      <c r="AY134" s="41"/>
    </row>
    <row r="135" spans="41:51" ht="15" customHeight="1" x14ac:dyDescent="0.25">
      <c r="AO135" s="41"/>
      <c r="AP135" s="41"/>
      <c r="AQ135" s="41"/>
      <c r="AR135" s="41"/>
      <c r="AU135" s="186">
        <f t="shared" si="13"/>
        <v>126</v>
      </c>
      <c r="AV135" s="41" t="s">
        <v>1478</v>
      </c>
      <c r="AW135" s="41"/>
      <c r="AX135" s="41"/>
      <c r="AY135" s="41"/>
    </row>
    <row r="136" spans="41:51" ht="15" customHeight="1" x14ac:dyDescent="0.25">
      <c r="AO136" s="41"/>
      <c r="AP136" s="41"/>
      <c r="AQ136" s="41"/>
      <c r="AR136" s="41"/>
      <c r="AU136" s="186">
        <f t="shared" si="13"/>
        <v>127</v>
      </c>
      <c r="AV136" s="41" t="s">
        <v>2377</v>
      </c>
      <c r="AW136" s="41"/>
      <c r="AX136" s="41"/>
      <c r="AY136" s="41"/>
    </row>
    <row r="137" spans="41:51" ht="15" customHeight="1" x14ac:dyDescent="0.25">
      <c r="AO137" s="41"/>
      <c r="AP137" s="41"/>
      <c r="AQ137" s="41"/>
      <c r="AR137" s="41"/>
      <c r="AU137" s="186">
        <f t="shared" si="13"/>
        <v>128</v>
      </c>
      <c r="AV137" s="41" t="s">
        <v>3837</v>
      </c>
      <c r="AW137" s="41"/>
      <c r="AX137" s="41"/>
      <c r="AY137" s="41"/>
    </row>
    <row r="138" spans="41:51" ht="15" customHeight="1" x14ac:dyDescent="0.25">
      <c r="AO138" s="41"/>
      <c r="AP138" s="41"/>
      <c r="AQ138" s="41"/>
      <c r="AR138" s="41"/>
      <c r="AU138" s="186">
        <f t="shared" si="13"/>
        <v>129</v>
      </c>
      <c r="AV138" s="41" t="s">
        <v>4716</v>
      </c>
      <c r="AW138" s="41"/>
      <c r="AX138" s="41"/>
      <c r="AY138" s="41"/>
    </row>
    <row r="139" spans="41:51" ht="15" customHeight="1" x14ac:dyDescent="0.25">
      <c r="AO139" s="41"/>
      <c r="AP139" s="41"/>
      <c r="AQ139" s="41"/>
      <c r="AR139" s="41"/>
      <c r="AU139" s="186">
        <f t="shared" ref="AU139:AU202" si="14">ROW()-9</f>
        <v>130</v>
      </c>
      <c r="AV139" s="41" t="s">
        <v>2521</v>
      </c>
      <c r="AW139" s="41"/>
      <c r="AX139" s="41"/>
      <c r="AY139" s="41"/>
    </row>
    <row r="140" spans="41:51" ht="15" customHeight="1" x14ac:dyDescent="0.25">
      <c r="AO140" s="41"/>
      <c r="AP140" s="41"/>
      <c r="AQ140" s="41"/>
      <c r="AR140" s="41"/>
      <c r="AU140" s="186">
        <f t="shared" si="14"/>
        <v>131</v>
      </c>
      <c r="AV140" s="41" t="s">
        <v>1251</v>
      </c>
      <c r="AW140" s="41"/>
      <c r="AX140" s="41"/>
      <c r="AY140" s="41"/>
    </row>
    <row r="141" spans="41:51" ht="15" customHeight="1" x14ac:dyDescent="0.25">
      <c r="AO141" s="41"/>
      <c r="AP141" s="41"/>
      <c r="AQ141" s="41"/>
      <c r="AR141" s="41"/>
      <c r="AU141" s="186">
        <f t="shared" si="14"/>
        <v>132</v>
      </c>
      <c r="AV141" s="41" t="s">
        <v>3243</v>
      </c>
      <c r="AW141" s="41"/>
      <c r="AX141" s="41"/>
      <c r="AY141" s="41"/>
    </row>
    <row r="142" spans="41:51" ht="15" customHeight="1" x14ac:dyDescent="0.25">
      <c r="AO142" s="41"/>
      <c r="AP142" s="41"/>
      <c r="AQ142" s="41"/>
      <c r="AR142" s="41"/>
      <c r="AU142" s="186">
        <f t="shared" si="14"/>
        <v>133</v>
      </c>
      <c r="AV142" s="41" t="s">
        <v>743</v>
      </c>
      <c r="AW142" s="41"/>
      <c r="AX142" s="41"/>
      <c r="AY142" s="41"/>
    </row>
    <row r="143" spans="41:51" ht="15" customHeight="1" x14ac:dyDescent="0.25">
      <c r="AO143" s="41"/>
      <c r="AP143" s="41"/>
      <c r="AQ143" s="41"/>
      <c r="AR143" s="41"/>
      <c r="AU143" s="186">
        <f t="shared" si="14"/>
        <v>134</v>
      </c>
      <c r="AV143" s="41" t="s">
        <v>1479</v>
      </c>
      <c r="AW143" s="41"/>
      <c r="AX143" s="41"/>
      <c r="AY143" s="41"/>
    </row>
    <row r="144" spans="41:51" ht="15" customHeight="1" x14ac:dyDescent="0.25">
      <c r="AO144" s="41"/>
      <c r="AP144" s="41"/>
      <c r="AQ144" s="41"/>
      <c r="AR144" s="41"/>
      <c r="AU144" s="186">
        <f t="shared" si="14"/>
        <v>135</v>
      </c>
      <c r="AV144" s="41" t="s">
        <v>2865</v>
      </c>
      <c r="AW144" s="41"/>
      <c r="AX144" s="41"/>
      <c r="AY144" s="41"/>
    </row>
    <row r="145" spans="41:51" ht="15" customHeight="1" x14ac:dyDescent="0.25">
      <c r="AO145" s="41"/>
      <c r="AP145" s="41"/>
      <c r="AQ145" s="41"/>
      <c r="AR145" s="41"/>
      <c r="AU145" s="186">
        <f t="shared" si="14"/>
        <v>136</v>
      </c>
      <c r="AV145" s="41" t="s">
        <v>4717</v>
      </c>
      <c r="AW145" s="41"/>
      <c r="AX145" s="41"/>
      <c r="AY145" s="41"/>
    </row>
    <row r="146" spans="41:51" ht="15" customHeight="1" x14ac:dyDescent="0.25">
      <c r="AO146" s="41"/>
      <c r="AP146" s="41"/>
      <c r="AQ146" s="41"/>
      <c r="AR146" s="41"/>
      <c r="AU146" s="186">
        <f t="shared" si="14"/>
        <v>137</v>
      </c>
      <c r="AV146" s="41" t="s">
        <v>3886</v>
      </c>
      <c r="AW146" s="41"/>
      <c r="AX146" s="41"/>
      <c r="AY146" s="41"/>
    </row>
    <row r="147" spans="41:51" ht="15" customHeight="1" x14ac:dyDescent="0.25">
      <c r="AO147" s="41"/>
      <c r="AP147" s="41"/>
      <c r="AQ147" s="41"/>
      <c r="AR147" s="41"/>
      <c r="AU147" s="186">
        <f t="shared" si="14"/>
        <v>138</v>
      </c>
      <c r="AV147" s="41" t="s">
        <v>1252</v>
      </c>
      <c r="AW147" s="41"/>
      <c r="AX147" s="41"/>
      <c r="AY147" s="41"/>
    </row>
    <row r="148" spans="41:51" ht="15" customHeight="1" x14ac:dyDescent="0.25">
      <c r="AO148" s="41"/>
      <c r="AP148" s="41"/>
      <c r="AQ148" s="41"/>
      <c r="AR148" s="41"/>
      <c r="AU148" s="186">
        <f t="shared" si="14"/>
        <v>139</v>
      </c>
      <c r="AV148" s="41" t="s">
        <v>1253</v>
      </c>
      <c r="AW148" s="41"/>
      <c r="AX148" s="41"/>
      <c r="AY148" s="41"/>
    </row>
    <row r="149" spans="41:51" ht="15" customHeight="1" x14ac:dyDescent="0.25">
      <c r="AO149" s="41"/>
      <c r="AP149" s="41"/>
      <c r="AQ149" s="41"/>
      <c r="AR149" s="41"/>
      <c r="AU149" s="186">
        <f t="shared" si="14"/>
        <v>140</v>
      </c>
      <c r="AV149" s="41" t="s">
        <v>3839</v>
      </c>
      <c r="AW149" s="41"/>
      <c r="AX149" s="41"/>
      <c r="AY149" s="41"/>
    </row>
    <row r="150" spans="41:51" ht="15" customHeight="1" x14ac:dyDescent="0.25">
      <c r="AO150" s="41"/>
      <c r="AP150" s="41"/>
      <c r="AQ150" s="41"/>
      <c r="AR150" s="41"/>
      <c r="AU150" s="186">
        <f t="shared" si="14"/>
        <v>141</v>
      </c>
      <c r="AV150" s="41" t="s">
        <v>2378</v>
      </c>
      <c r="AW150" s="41"/>
      <c r="AX150" s="41"/>
      <c r="AY150" s="41"/>
    </row>
    <row r="151" spans="41:51" ht="15" customHeight="1" x14ac:dyDescent="0.25">
      <c r="AO151" s="41"/>
      <c r="AP151" s="41"/>
      <c r="AQ151" s="41"/>
      <c r="AR151" s="41"/>
      <c r="AU151" s="186">
        <f t="shared" si="14"/>
        <v>142</v>
      </c>
      <c r="AV151" s="41" t="s">
        <v>4383</v>
      </c>
      <c r="AW151" s="41"/>
      <c r="AX151" s="41"/>
      <c r="AY151" s="41"/>
    </row>
    <row r="152" spans="41:51" ht="15" customHeight="1" x14ac:dyDescent="0.25">
      <c r="AO152" s="41"/>
      <c r="AP152" s="41"/>
      <c r="AQ152" s="41"/>
      <c r="AR152" s="41"/>
      <c r="AU152" s="186">
        <f t="shared" si="14"/>
        <v>143</v>
      </c>
      <c r="AV152" s="41" t="s">
        <v>2379</v>
      </c>
      <c r="AW152" s="41"/>
      <c r="AX152" s="41"/>
      <c r="AY152" s="41"/>
    </row>
    <row r="153" spans="41:51" ht="15" customHeight="1" x14ac:dyDescent="0.25">
      <c r="AO153" s="41"/>
      <c r="AP153" s="41"/>
      <c r="AQ153" s="41"/>
      <c r="AR153" s="41"/>
      <c r="AU153" s="186">
        <f t="shared" si="14"/>
        <v>144</v>
      </c>
      <c r="AV153" s="41" t="s">
        <v>1480</v>
      </c>
      <c r="AW153" s="41"/>
      <c r="AX153" s="41"/>
      <c r="AY153" s="41"/>
    </row>
    <row r="154" spans="41:51" ht="15" customHeight="1" x14ac:dyDescent="0.25">
      <c r="AU154" s="186">
        <f t="shared" si="14"/>
        <v>145</v>
      </c>
      <c r="AV154" s="41" t="s">
        <v>3700</v>
      </c>
      <c r="AW154" s="41"/>
      <c r="AX154" s="41"/>
      <c r="AY154" s="41"/>
    </row>
    <row r="155" spans="41:51" ht="15" customHeight="1" x14ac:dyDescent="0.25">
      <c r="AU155" s="186">
        <f t="shared" si="14"/>
        <v>146</v>
      </c>
      <c r="AV155" s="41" t="s">
        <v>3909</v>
      </c>
      <c r="AW155" s="41"/>
      <c r="AX155" s="41"/>
      <c r="AY155" s="41"/>
    </row>
    <row r="156" spans="41:51" ht="15" customHeight="1" x14ac:dyDescent="0.25">
      <c r="AU156" s="186">
        <f t="shared" si="14"/>
        <v>147</v>
      </c>
      <c r="AV156" s="41" t="s">
        <v>2380</v>
      </c>
      <c r="AW156" s="41"/>
      <c r="AX156" s="41"/>
      <c r="AY156" s="41"/>
    </row>
    <row r="157" spans="41:51" ht="15" customHeight="1" x14ac:dyDescent="0.25">
      <c r="AU157" s="186">
        <f t="shared" si="14"/>
        <v>148</v>
      </c>
      <c r="AV157" s="41" t="s">
        <v>1016</v>
      </c>
      <c r="AW157" s="41"/>
      <c r="AX157" s="41"/>
      <c r="AY157" s="41"/>
    </row>
    <row r="158" spans="41:51" ht="15" customHeight="1" x14ac:dyDescent="0.25">
      <c r="AU158" s="186">
        <f t="shared" si="14"/>
        <v>149</v>
      </c>
      <c r="AV158" s="41" t="s">
        <v>1481</v>
      </c>
      <c r="AW158" s="41"/>
      <c r="AX158" s="41"/>
      <c r="AY158" s="41"/>
    </row>
    <row r="159" spans="41:51" ht="15" customHeight="1" x14ac:dyDescent="0.25">
      <c r="AU159" s="186">
        <f t="shared" si="14"/>
        <v>150</v>
      </c>
      <c r="AV159" s="41" t="s">
        <v>3028</v>
      </c>
      <c r="AW159" s="41"/>
      <c r="AX159" s="41"/>
      <c r="AY159" s="41"/>
    </row>
    <row r="160" spans="41:51" ht="15" customHeight="1" x14ac:dyDescent="0.25">
      <c r="AU160" s="186">
        <f t="shared" si="14"/>
        <v>151</v>
      </c>
      <c r="AV160" s="41" t="s">
        <v>2381</v>
      </c>
      <c r="AW160" s="41"/>
      <c r="AX160" s="41"/>
      <c r="AY160" s="41"/>
    </row>
    <row r="161" spans="47:51" ht="15" customHeight="1" x14ac:dyDescent="0.25">
      <c r="AU161" s="186">
        <f t="shared" si="14"/>
        <v>152</v>
      </c>
      <c r="AV161" s="41" t="s">
        <v>3244</v>
      </c>
      <c r="AW161" s="41"/>
      <c r="AX161" s="41"/>
      <c r="AY161" s="41"/>
    </row>
    <row r="162" spans="47:51" ht="15" customHeight="1" x14ac:dyDescent="0.25">
      <c r="AU162" s="186">
        <f t="shared" si="14"/>
        <v>153</v>
      </c>
      <c r="AV162" s="41" t="s">
        <v>1017</v>
      </c>
      <c r="AW162" s="41"/>
      <c r="AX162" s="41"/>
      <c r="AY162" s="41"/>
    </row>
    <row r="163" spans="47:51" ht="15" customHeight="1" x14ac:dyDescent="0.25">
      <c r="AU163" s="186">
        <f t="shared" si="14"/>
        <v>154</v>
      </c>
      <c r="AV163" s="41" t="s">
        <v>3245</v>
      </c>
      <c r="AW163" s="41"/>
      <c r="AX163" s="41"/>
      <c r="AY163" s="41"/>
    </row>
    <row r="164" spans="47:51" ht="15" customHeight="1" x14ac:dyDescent="0.25">
      <c r="AU164" s="186">
        <f t="shared" si="14"/>
        <v>155</v>
      </c>
      <c r="AV164" s="41" t="s">
        <v>1254</v>
      </c>
      <c r="AW164" s="41"/>
      <c r="AX164" s="41"/>
      <c r="AY164" s="41"/>
    </row>
    <row r="165" spans="47:51" ht="15" customHeight="1" x14ac:dyDescent="0.25">
      <c r="AU165" s="186">
        <f t="shared" si="14"/>
        <v>156</v>
      </c>
      <c r="AV165" s="41" t="s">
        <v>3246</v>
      </c>
      <c r="AW165" s="41"/>
      <c r="AX165" s="41"/>
      <c r="AY165" s="41"/>
    </row>
    <row r="166" spans="47:51" ht="15" customHeight="1" x14ac:dyDescent="0.25">
      <c r="AU166" s="186">
        <f t="shared" si="14"/>
        <v>157</v>
      </c>
      <c r="AV166" s="41" t="s">
        <v>1482</v>
      </c>
      <c r="AW166" s="41"/>
      <c r="AX166" s="41"/>
      <c r="AY166" s="41"/>
    </row>
    <row r="167" spans="47:51" ht="15" customHeight="1" x14ac:dyDescent="0.25">
      <c r="AU167" s="186">
        <f t="shared" si="14"/>
        <v>158</v>
      </c>
      <c r="AV167" s="41" t="s">
        <v>933</v>
      </c>
      <c r="AW167" s="41"/>
      <c r="AX167" s="41"/>
      <c r="AY167" s="41"/>
    </row>
    <row r="168" spans="47:51" ht="15" customHeight="1" x14ac:dyDescent="0.25">
      <c r="AU168" s="186">
        <f t="shared" si="14"/>
        <v>159</v>
      </c>
      <c r="AV168" s="41" t="s">
        <v>744</v>
      </c>
      <c r="AW168" s="41"/>
      <c r="AX168" s="41"/>
      <c r="AY168" s="41"/>
    </row>
    <row r="169" spans="47:51" ht="15" customHeight="1" x14ac:dyDescent="0.25">
      <c r="AU169" s="186">
        <f t="shared" si="14"/>
        <v>160</v>
      </c>
      <c r="AV169" s="41" t="s">
        <v>2382</v>
      </c>
      <c r="AW169" s="41"/>
      <c r="AX169" s="41"/>
      <c r="AY169" s="41"/>
    </row>
    <row r="170" spans="47:51" ht="15" customHeight="1" x14ac:dyDescent="0.25">
      <c r="AU170" s="186">
        <f t="shared" si="14"/>
        <v>161</v>
      </c>
      <c r="AV170" s="41" t="s">
        <v>3247</v>
      </c>
      <c r="AW170" s="41"/>
      <c r="AX170" s="41"/>
      <c r="AY170" s="41"/>
    </row>
    <row r="171" spans="47:51" ht="15" customHeight="1" x14ac:dyDescent="0.25">
      <c r="AU171" s="186">
        <f t="shared" si="14"/>
        <v>162</v>
      </c>
      <c r="AV171" s="41" t="s">
        <v>3029</v>
      </c>
      <c r="AW171" s="41"/>
      <c r="AX171" s="41"/>
      <c r="AY171" s="41"/>
    </row>
    <row r="172" spans="47:51" ht="15" customHeight="1" x14ac:dyDescent="0.25">
      <c r="AU172" s="186">
        <f t="shared" si="14"/>
        <v>163</v>
      </c>
      <c r="AV172" s="41" t="s">
        <v>4718</v>
      </c>
      <c r="AW172" s="41"/>
      <c r="AX172" s="41"/>
      <c r="AY172" s="41"/>
    </row>
    <row r="173" spans="47:51" ht="15" customHeight="1" x14ac:dyDescent="0.25">
      <c r="AU173" s="186">
        <f t="shared" si="14"/>
        <v>164</v>
      </c>
      <c r="AV173" s="41" t="s">
        <v>239</v>
      </c>
      <c r="AW173" s="41"/>
      <c r="AX173" s="41"/>
      <c r="AY173" s="41"/>
    </row>
    <row r="174" spans="47:51" ht="15" customHeight="1" x14ac:dyDescent="0.25">
      <c r="AU174" s="186">
        <f t="shared" si="14"/>
        <v>165</v>
      </c>
      <c r="AV174" s="41" t="s">
        <v>1483</v>
      </c>
      <c r="AW174" s="41"/>
      <c r="AX174" s="41"/>
      <c r="AY174" s="41"/>
    </row>
    <row r="175" spans="47:51" ht="15" customHeight="1" x14ac:dyDescent="0.25">
      <c r="AU175" s="186">
        <f t="shared" si="14"/>
        <v>166</v>
      </c>
      <c r="AV175" s="41" t="s">
        <v>4719</v>
      </c>
      <c r="AW175" s="41"/>
      <c r="AX175" s="41"/>
      <c r="AY175" s="41"/>
    </row>
    <row r="176" spans="47:51" ht="15" customHeight="1" x14ac:dyDescent="0.25">
      <c r="AU176" s="186">
        <f t="shared" si="14"/>
        <v>167</v>
      </c>
      <c r="AV176" s="41" t="s">
        <v>4720</v>
      </c>
      <c r="AW176" s="41"/>
      <c r="AX176" s="41"/>
      <c r="AY176" s="41"/>
    </row>
    <row r="177" spans="47:51" ht="15" customHeight="1" x14ac:dyDescent="0.25">
      <c r="AU177" s="186">
        <f t="shared" si="14"/>
        <v>168</v>
      </c>
      <c r="AV177" s="41" t="s">
        <v>4721</v>
      </c>
      <c r="AW177" s="41"/>
      <c r="AX177" s="41"/>
      <c r="AY177" s="41"/>
    </row>
    <row r="178" spans="47:51" ht="15" customHeight="1" x14ac:dyDescent="0.25">
      <c r="AU178" s="186">
        <f t="shared" si="14"/>
        <v>169</v>
      </c>
      <c r="AV178" s="41" t="s">
        <v>4722</v>
      </c>
      <c r="AW178" s="41"/>
      <c r="AX178" s="41"/>
      <c r="AY178" s="41"/>
    </row>
    <row r="179" spans="47:51" ht="15" customHeight="1" x14ac:dyDescent="0.25">
      <c r="AU179" s="186">
        <f t="shared" si="14"/>
        <v>170</v>
      </c>
      <c r="AV179" s="41" t="s">
        <v>1484</v>
      </c>
      <c r="AW179" s="41"/>
      <c r="AX179" s="41"/>
      <c r="AY179" s="41"/>
    </row>
    <row r="180" spans="47:51" ht="15" customHeight="1" x14ac:dyDescent="0.25">
      <c r="AU180" s="186">
        <f t="shared" si="14"/>
        <v>171</v>
      </c>
      <c r="AV180" s="41" t="s">
        <v>3910</v>
      </c>
      <c r="AW180" s="41"/>
      <c r="AX180" s="41"/>
      <c r="AY180" s="41"/>
    </row>
    <row r="181" spans="47:51" ht="15" customHeight="1" x14ac:dyDescent="0.25">
      <c r="AU181" s="186">
        <f t="shared" si="14"/>
        <v>172</v>
      </c>
      <c r="AV181" s="41" t="s">
        <v>1485</v>
      </c>
      <c r="AW181" s="41"/>
      <c r="AX181" s="41"/>
      <c r="AY181" s="41"/>
    </row>
    <row r="182" spans="47:51" ht="15" customHeight="1" x14ac:dyDescent="0.25">
      <c r="AU182" s="186">
        <f t="shared" si="14"/>
        <v>173</v>
      </c>
      <c r="AV182" s="41" t="s">
        <v>3030</v>
      </c>
      <c r="AW182" s="41"/>
      <c r="AX182" s="41"/>
      <c r="AY182" s="41"/>
    </row>
    <row r="183" spans="47:51" ht="15" customHeight="1" x14ac:dyDescent="0.25">
      <c r="AU183" s="186">
        <f t="shared" si="14"/>
        <v>174</v>
      </c>
      <c r="AV183" s="41" t="s">
        <v>1018</v>
      </c>
      <c r="AW183" s="41"/>
      <c r="AX183" s="41"/>
      <c r="AY183" s="41"/>
    </row>
    <row r="184" spans="47:51" ht="15" customHeight="1" x14ac:dyDescent="0.25">
      <c r="AU184" s="186">
        <f t="shared" si="14"/>
        <v>175</v>
      </c>
      <c r="AV184" s="41" t="s">
        <v>3248</v>
      </c>
      <c r="AW184" s="41"/>
      <c r="AX184" s="41"/>
      <c r="AY184" s="41"/>
    </row>
    <row r="185" spans="47:51" ht="15" customHeight="1" x14ac:dyDescent="0.25">
      <c r="AU185" s="186">
        <f t="shared" si="14"/>
        <v>176</v>
      </c>
      <c r="AV185" s="41" t="s">
        <v>3840</v>
      </c>
      <c r="AW185" s="41"/>
      <c r="AX185" s="41"/>
      <c r="AY185" s="41"/>
    </row>
    <row r="186" spans="47:51" ht="15" customHeight="1" x14ac:dyDescent="0.25">
      <c r="AU186" s="186">
        <f t="shared" si="14"/>
        <v>177</v>
      </c>
      <c r="AV186" s="41" t="s">
        <v>3888</v>
      </c>
      <c r="AW186" s="41"/>
      <c r="AX186" s="41"/>
      <c r="AY186" s="41"/>
    </row>
    <row r="187" spans="47:51" ht="15" customHeight="1" x14ac:dyDescent="0.25">
      <c r="AU187" s="186">
        <f t="shared" si="14"/>
        <v>178</v>
      </c>
      <c r="AV187" s="41" t="s">
        <v>2303</v>
      </c>
      <c r="AW187" s="41"/>
      <c r="AX187" s="41"/>
      <c r="AY187" s="41"/>
    </row>
    <row r="188" spans="47:51" ht="15" customHeight="1" x14ac:dyDescent="0.25">
      <c r="AU188" s="186">
        <f t="shared" si="14"/>
        <v>179</v>
      </c>
      <c r="AV188" s="41" t="s">
        <v>302</v>
      </c>
      <c r="AW188" s="41"/>
      <c r="AX188" s="41"/>
      <c r="AY188" s="41"/>
    </row>
    <row r="189" spans="47:51" ht="15" customHeight="1" x14ac:dyDescent="0.25">
      <c r="AU189" s="186">
        <f t="shared" si="14"/>
        <v>180</v>
      </c>
      <c r="AV189" s="41" t="s">
        <v>1255</v>
      </c>
      <c r="AW189" s="41"/>
      <c r="AX189" s="41"/>
      <c r="AY189" s="41"/>
    </row>
    <row r="190" spans="47:51" ht="15" customHeight="1" x14ac:dyDescent="0.25">
      <c r="AU190" s="186">
        <f t="shared" si="14"/>
        <v>181</v>
      </c>
      <c r="AV190" s="41" t="s">
        <v>3249</v>
      </c>
      <c r="AW190" s="41"/>
      <c r="AX190" s="41"/>
      <c r="AY190" s="41"/>
    </row>
    <row r="191" spans="47:51" ht="15" customHeight="1" x14ac:dyDescent="0.25">
      <c r="AU191" s="186">
        <f t="shared" si="14"/>
        <v>182</v>
      </c>
      <c r="AV191" s="41" t="s">
        <v>2866</v>
      </c>
      <c r="AW191" s="41"/>
      <c r="AX191" s="41"/>
      <c r="AY191" s="41"/>
    </row>
    <row r="192" spans="47:51" ht="15" customHeight="1" x14ac:dyDescent="0.25">
      <c r="AU192" s="186">
        <f t="shared" si="14"/>
        <v>183</v>
      </c>
      <c r="AV192" s="41" t="s">
        <v>3911</v>
      </c>
      <c r="AW192" s="41"/>
      <c r="AX192" s="41"/>
      <c r="AY192" s="41"/>
    </row>
    <row r="193" spans="47:51" ht="15" customHeight="1" x14ac:dyDescent="0.25">
      <c r="AU193" s="186">
        <f t="shared" si="14"/>
        <v>184</v>
      </c>
      <c r="AV193" s="41" t="s">
        <v>1019</v>
      </c>
      <c r="AW193" s="41"/>
      <c r="AX193" s="41"/>
      <c r="AY193" s="41"/>
    </row>
    <row r="194" spans="47:51" ht="15" customHeight="1" x14ac:dyDescent="0.25">
      <c r="AU194" s="186">
        <f t="shared" si="14"/>
        <v>185</v>
      </c>
      <c r="AV194" s="41" t="s">
        <v>3031</v>
      </c>
      <c r="AW194" s="41"/>
      <c r="AX194" s="41"/>
      <c r="AY194" s="41"/>
    </row>
    <row r="195" spans="47:51" ht="15" customHeight="1" x14ac:dyDescent="0.25">
      <c r="AU195" s="186">
        <f t="shared" si="14"/>
        <v>186</v>
      </c>
      <c r="AV195" s="41" t="s">
        <v>1256</v>
      </c>
      <c r="AW195" s="41"/>
      <c r="AX195" s="41"/>
      <c r="AY195" s="41"/>
    </row>
    <row r="196" spans="47:51" ht="15" customHeight="1" x14ac:dyDescent="0.25">
      <c r="AU196" s="186">
        <f t="shared" si="14"/>
        <v>187</v>
      </c>
      <c r="AV196" s="41" t="s">
        <v>329</v>
      </c>
      <c r="AW196" s="41"/>
      <c r="AX196" s="41"/>
      <c r="AY196" s="41"/>
    </row>
    <row r="197" spans="47:51" ht="15" customHeight="1" x14ac:dyDescent="0.25">
      <c r="AU197" s="186">
        <f t="shared" si="14"/>
        <v>188</v>
      </c>
      <c r="AV197" s="41" t="s">
        <v>241</v>
      </c>
      <c r="AW197" s="41"/>
      <c r="AX197" s="41"/>
      <c r="AY197" s="41"/>
    </row>
    <row r="198" spans="47:51" ht="15" customHeight="1" x14ac:dyDescent="0.25">
      <c r="AU198" s="186">
        <f t="shared" si="14"/>
        <v>189</v>
      </c>
      <c r="AV198" s="41" t="s">
        <v>330</v>
      </c>
      <c r="AW198" s="41"/>
      <c r="AX198" s="41"/>
      <c r="AY198" s="41"/>
    </row>
    <row r="199" spans="47:51" ht="15" customHeight="1" x14ac:dyDescent="0.25">
      <c r="AU199" s="186">
        <f t="shared" si="14"/>
        <v>190</v>
      </c>
      <c r="AV199" s="41" t="s">
        <v>331</v>
      </c>
      <c r="AW199" s="41"/>
      <c r="AX199" s="41"/>
      <c r="AY199" s="41"/>
    </row>
    <row r="200" spans="47:51" ht="15" customHeight="1" x14ac:dyDescent="0.25">
      <c r="AU200" s="186">
        <f t="shared" si="14"/>
        <v>191</v>
      </c>
      <c r="AV200" s="41" t="s">
        <v>4723</v>
      </c>
      <c r="AW200" s="41"/>
      <c r="AX200" s="41"/>
      <c r="AY200" s="41"/>
    </row>
    <row r="201" spans="47:51" ht="15" customHeight="1" x14ac:dyDescent="0.25">
      <c r="AU201" s="186">
        <f t="shared" si="14"/>
        <v>192</v>
      </c>
      <c r="AV201" s="41" t="s">
        <v>1020</v>
      </c>
      <c r="AW201" s="41"/>
      <c r="AX201" s="41"/>
      <c r="AY201" s="41"/>
    </row>
    <row r="202" spans="47:51" ht="15" customHeight="1" x14ac:dyDescent="0.25">
      <c r="AU202" s="186">
        <f t="shared" si="14"/>
        <v>193</v>
      </c>
      <c r="AV202" s="41" t="s">
        <v>4724</v>
      </c>
      <c r="AW202" s="41"/>
      <c r="AX202" s="41"/>
      <c r="AY202" s="41"/>
    </row>
    <row r="203" spans="47:51" ht="15" customHeight="1" x14ac:dyDescent="0.25">
      <c r="AU203" s="186">
        <f t="shared" ref="AU203:AU266" si="15">ROW()-9</f>
        <v>194</v>
      </c>
      <c r="AV203" s="41" t="s">
        <v>4725</v>
      </c>
      <c r="AW203" s="41"/>
      <c r="AX203" s="41"/>
      <c r="AY203" s="41"/>
    </row>
    <row r="204" spans="47:51" ht="15" customHeight="1" x14ac:dyDescent="0.25">
      <c r="AU204" s="186">
        <f t="shared" si="15"/>
        <v>195</v>
      </c>
      <c r="AV204" s="41" t="s">
        <v>3912</v>
      </c>
      <c r="AW204" s="41"/>
      <c r="AX204" s="41"/>
      <c r="AY204" s="41"/>
    </row>
    <row r="205" spans="47:51" ht="15" customHeight="1" x14ac:dyDescent="0.25">
      <c r="AU205" s="186">
        <f t="shared" si="15"/>
        <v>196</v>
      </c>
      <c r="AV205" s="41" t="s">
        <v>745</v>
      </c>
      <c r="AW205" s="41"/>
      <c r="AX205" s="41"/>
      <c r="AY205" s="41"/>
    </row>
    <row r="206" spans="47:51" ht="15" customHeight="1" x14ac:dyDescent="0.25">
      <c r="AU206" s="186">
        <f t="shared" si="15"/>
        <v>197</v>
      </c>
      <c r="AV206" s="41" t="s">
        <v>1021</v>
      </c>
      <c r="AW206" s="41"/>
      <c r="AX206" s="41"/>
      <c r="AY206" s="41"/>
    </row>
    <row r="207" spans="47:51" ht="15" customHeight="1" x14ac:dyDescent="0.25">
      <c r="AU207" s="186">
        <f t="shared" si="15"/>
        <v>198</v>
      </c>
      <c r="AV207" s="41" t="s">
        <v>2662</v>
      </c>
      <c r="AW207" s="41"/>
      <c r="AX207" s="41"/>
      <c r="AY207" s="41"/>
    </row>
    <row r="208" spans="47:51" ht="15" customHeight="1" x14ac:dyDescent="0.25">
      <c r="AU208" s="186">
        <f t="shared" si="15"/>
        <v>199</v>
      </c>
      <c r="AV208" s="41" t="s">
        <v>4639</v>
      </c>
      <c r="AW208" s="41"/>
      <c r="AX208" s="41"/>
      <c r="AY208" s="41"/>
    </row>
    <row r="209" spans="47:51" ht="15" customHeight="1" x14ac:dyDescent="0.25">
      <c r="AU209" s="186">
        <f t="shared" si="15"/>
        <v>200</v>
      </c>
      <c r="AV209" s="41" t="s">
        <v>1486</v>
      </c>
      <c r="AW209" s="41"/>
      <c r="AX209" s="41"/>
      <c r="AY209" s="41"/>
    </row>
    <row r="210" spans="47:51" ht="15" customHeight="1" x14ac:dyDescent="0.25">
      <c r="AU210" s="186">
        <f t="shared" si="15"/>
        <v>201</v>
      </c>
      <c r="AV210" s="41" t="s">
        <v>3250</v>
      </c>
      <c r="AW210" s="41"/>
      <c r="AX210" s="41"/>
      <c r="AY210" s="41"/>
    </row>
    <row r="211" spans="47:51" ht="15" customHeight="1" x14ac:dyDescent="0.25">
      <c r="AU211" s="186">
        <f t="shared" si="15"/>
        <v>202</v>
      </c>
      <c r="AV211" s="41" t="s">
        <v>138</v>
      </c>
      <c r="AW211" s="41"/>
      <c r="AX211" s="41"/>
      <c r="AY211" s="41"/>
    </row>
    <row r="212" spans="47:51" ht="15" customHeight="1" x14ac:dyDescent="0.25">
      <c r="AU212" s="186">
        <f t="shared" si="15"/>
        <v>203</v>
      </c>
      <c r="AV212" s="41" t="s">
        <v>332</v>
      </c>
      <c r="AW212" s="41"/>
      <c r="AX212" s="41"/>
      <c r="AY212" s="41"/>
    </row>
    <row r="213" spans="47:51" ht="15" customHeight="1" x14ac:dyDescent="0.25">
      <c r="AU213" s="186">
        <f t="shared" si="15"/>
        <v>204</v>
      </c>
      <c r="AV213" s="41" t="s">
        <v>3251</v>
      </c>
      <c r="AW213" s="41"/>
      <c r="AX213" s="41"/>
      <c r="AY213" s="41"/>
    </row>
    <row r="214" spans="47:51" ht="15" customHeight="1" x14ac:dyDescent="0.25">
      <c r="AU214" s="186">
        <f t="shared" si="15"/>
        <v>205</v>
      </c>
      <c r="AV214" s="41" t="s">
        <v>2522</v>
      </c>
      <c r="AW214" s="41"/>
      <c r="AX214" s="41"/>
      <c r="AY214" s="41"/>
    </row>
    <row r="215" spans="47:51" ht="15" customHeight="1" x14ac:dyDescent="0.25">
      <c r="AU215" s="186">
        <f t="shared" si="15"/>
        <v>206</v>
      </c>
      <c r="AV215" s="41" t="s">
        <v>1257</v>
      </c>
      <c r="AW215" s="41"/>
      <c r="AX215" s="41"/>
      <c r="AY215" s="41"/>
    </row>
    <row r="216" spans="47:51" ht="15" customHeight="1" x14ac:dyDescent="0.25">
      <c r="AU216" s="186">
        <f t="shared" si="15"/>
        <v>207</v>
      </c>
      <c r="AV216" s="41" t="s">
        <v>4726</v>
      </c>
      <c r="AW216" s="41"/>
      <c r="AX216" s="41"/>
      <c r="AY216" s="41"/>
    </row>
    <row r="217" spans="47:51" ht="15" customHeight="1" x14ac:dyDescent="0.25">
      <c r="AU217" s="186">
        <f t="shared" si="15"/>
        <v>208</v>
      </c>
      <c r="AV217" s="41" t="s">
        <v>242</v>
      </c>
      <c r="AW217" s="41"/>
      <c r="AX217" s="41"/>
      <c r="AY217" s="41"/>
    </row>
    <row r="218" spans="47:51" ht="15" customHeight="1" x14ac:dyDescent="0.25">
      <c r="AU218" s="186">
        <f t="shared" si="15"/>
        <v>209</v>
      </c>
      <c r="AV218" s="41" t="s">
        <v>5309</v>
      </c>
      <c r="AW218" s="41"/>
      <c r="AX218" s="41"/>
      <c r="AY218" s="41"/>
    </row>
    <row r="219" spans="47:51" ht="15" customHeight="1" x14ac:dyDescent="0.25">
      <c r="AU219" s="186">
        <f t="shared" si="15"/>
        <v>210</v>
      </c>
      <c r="AV219" s="41" t="s">
        <v>2523</v>
      </c>
      <c r="AW219" s="41"/>
      <c r="AX219" s="41"/>
      <c r="AY219" s="41"/>
    </row>
    <row r="220" spans="47:51" ht="15" customHeight="1" x14ac:dyDescent="0.25">
      <c r="AU220" s="186">
        <f t="shared" si="15"/>
        <v>211</v>
      </c>
      <c r="AV220" s="41" t="s">
        <v>1022</v>
      </c>
      <c r="AW220" s="41"/>
      <c r="AX220" s="41"/>
      <c r="AY220" s="41"/>
    </row>
    <row r="221" spans="47:51" ht="15" customHeight="1" x14ac:dyDescent="0.25">
      <c r="AU221" s="186">
        <f t="shared" si="15"/>
        <v>212</v>
      </c>
      <c r="AV221" s="41" t="s">
        <v>2524</v>
      </c>
      <c r="AW221" s="41"/>
      <c r="AX221" s="41"/>
      <c r="AY221" s="41"/>
    </row>
    <row r="222" spans="47:51" ht="15" customHeight="1" x14ac:dyDescent="0.25">
      <c r="AU222" s="186">
        <f t="shared" si="15"/>
        <v>213</v>
      </c>
      <c r="AV222" s="41" t="s">
        <v>1258</v>
      </c>
      <c r="AW222" s="41"/>
      <c r="AX222" s="41"/>
      <c r="AY222" s="41"/>
    </row>
    <row r="223" spans="47:51" ht="15" customHeight="1" x14ac:dyDescent="0.25">
      <c r="AU223" s="186">
        <f t="shared" si="15"/>
        <v>214</v>
      </c>
      <c r="AV223" s="41" t="s">
        <v>2304</v>
      </c>
      <c r="AW223" s="41"/>
      <c r="AX223" s="41"/>
      <c r="AY223" s="41"/>
    </row>
    <row r="224" spans="47:51" ht="15" customHeight="1" x14ac:dyDescent="0.25">
      <c r="AU224" s="186">
        <f t="shared" si="15"/>
        <v>215</v>
      </c>
      <c r="AV224" s="41" t="s">
        <v>2305</v>
      </c>
      <c r="AW224" s="41"/>
      <c r="AX224" s="41"/>
      <c r="AY224" s="41"/>
    </row>
    <row r="225" spans="47:51" ht="15" customHeight="1" x14ac:dyDescent="0.25">
      <c r="AU225" s="186">
        <f t="shared" si="15"/>
        <v>216</v>
      </c>
      <c r="AV225" s="41" t="s">
        <v>934</v>
      </c>
      <c r="AW225" s="41"/>
      <c r="AX225" s="41"/>
      <c r="AY225" s="41"/>
    </row>
    <row r="226" spans="47:51" ht="15" customHeight="1" x14ac:dyDescent="0.25">
      <c r="AU226" s="186">
        <f t="shared" si="15"/>
        <v>217</v>
      </c>
      <c r="AV226" s="41" t="s">
        <v>333</v>
      </c>
      <c r="AW226" s="41"/>
      <c r="AX226" s="41"/>
      <c r="AY226" s="41"/>
    </row>
    <row r="227" spans="47:51" ht="15" customHeight="1" x14ac:dyDescent="0.25">
      <c r="AU227" s="186">
        <f t="shared" si="15"/>
        <v>218</v>
      </c>
      <c r="AV227" s="41" t="s">
        <v>3252</v>
      </c>
      <c r="AW227" s="41"/>
      <c r="AX227" s="41"/>
      <c r="AY227" s="41"/>
    </row>
    <row r="228" spans="47:51" ht="15" customHeight="1" x14ac:dyDescent="0.25">
      <c r="AU228" s="186">
        <f t="shared" si="15"/>
        <v>219</v>
      </c>
      <c r="AV228" s="41" t="s">
        <v>334</v>
      </c>
      <c r="AW228" s="41"/>
      <c r="AX228" s="41"/>
      <c r="AY228" s="41"/>
    </row>
    <row r="229" spans="47:51" ht="15" customHeight="1" x14ac:dyDescent="0.25">
      <c r="AU229" s="186">
        <f t="shared" si="15"/>
        <v>220</v>
      </c>
      <c r="AV229" s="41" t="s">
        <v>1487</v>
      </c>
      <c r="AW229" s="41"/>
      <c r="AX229" s="41"/>
      <c r="AY229" s="41"/>
    </row>
    <row r="230" spans="47:51" ht="15" customHeight="1" x14ac:dyDescent="0.25">
      <c r="AU230" s="186">
        <f t="shared" si="15"/>
        <v>221</v>
      </c>
      <c r="AV230" s="41" t="s">
        <v>4727</v>
      </c>
      <c r="AW230" s="41"/>
      <c r="AX230" s="41"/>
      <c r="AY230" s="41"/>
    </row>
    <row r="231" spans="47:51" ht="15" customHeight="1" x14ac:dyDescent="0.25">
      <c r="AU231" s="186">
        <f t="shared" si="15"/>
        <v>222</v>
      </c>
      <c r="AV231" s="41" t="s">
        <v>3913</v>
      </c>
      <c r="AW231" s="41"/>
      <c r="AX231" s="41"/>
      <c r="AY231" s="41"/>
    </row>
    <row r="232" spans="47:51" ht="15" customHeight="1" x14ac:dyDescent="0.25">
      <c r="AU232" s="186">
        <f t="shared" si="15"/>
        <v>223</v>
      </c>
      <c r="AV232" s="41" t="s">
        <v>1488</v>
      </c>
      <c r="AW232" s="41"/>
      <c r="AX232" s="41"/>
      <c r="AY232" s="41"/>
    </row>
    <row r="233" spans="47:51" ht="15" customHeight="1" x14ac:dyDescent="0.25">
      <c r="AU233" s="186">
        <f t="shared" si="15"/>
        <v>224</v>
      </c>
      <c r="AV233" s="41" t="s">
        <v>1489</v>
      </c>
      <c r="AW233" s="41"/>
      <c r="AX233" s="41"/>
      <c r="AY233" s="41"/>
    </row>
    <row r="234" spans="47:51" ht="15" customHeight="1" x14ac:dyDescent="0.25">
      <c r="AU234" s="186">
        <f t="shared" si="15"/>
        <v>225</v>
      </c>
      <c r="AV234" s="41" t="s">
        <v>4728</v>
      </c>
      <c r="AW234" s="41"/>
      <c r="AX234" s="41"/>
      <c r="AY234" s="41"/>
    </row>
    <row r="235" spans="47:51" ht="15" customHeight="1" x14ac:dyDescent="0.25">
      <c r="AU235" s="186">
        <f t="shared" si="15"/>
        <v>226</v>
      </c>
      <c r="AV235" s="41" t="s">
        <v>1490</v>
      </c>
      <c r="AW235" s="41"/>
      <c r="AX235" s="41"/>
      <c r="AY235" s="41"/>
    </row>
    <row r="236" spans="47:51" ht="15" customHeight="1" x14ac:dyDescent="0.25">
      <c r="AU236" s="186">
        <f t="shared" si="15"/>
        <v>227</v>
      </c>
      <c r="AV236" s="41" t="s">
        <v>2306</v>
      </c>
      <c r="AW236" s="41"/>
      <c r="AX236" s="41"/>
      <c r="AY236" s="41"/>
    </row>
    <row r="237" spans="47:51" ht="15" customHeight="1" x14ac:dyDescent="0.25">
      <c r="AU237" s="186">
        <f t="shared" si="15"/>
        <v>228</v>
      </c>
      <c r="AV237" s="41" t="s">
        <v>2867</v>
      </c>
      <c r="AW237" s="41"/>
      <c r="AX237" s="41"/>
      <c r="AY237" s="41"/>
    </row>
    <row r="238" spans="47:51" ht="15" customHeight="1" x14ac:dyDescent="0.25">
      <c r="AU238" s="186">
        <f t="shared" si="15"/>
        <v>229</v>
      </c>
      <c r="AV238" s="41" t="s">
        <v>4384</v>
      </c>
      <c r="AW238" s="41"/>
      <c r="AX238" s="41"/>
      <c r="AY238" s="41"/>
    </row>
    <row r="239" spans="47:51" ht="15" customHeight="1" x14ac:dyDescent="0.25">
      <c r="AU239" s="186">
        <f t="shared" si="15"/>
        <v>230</v>
      </c>
      <c r="AV239" s="41" t="s">
        <v>335</v>
      </c>
      <c r="AW239" s="41"/>
      <c r="AX239" s="41"/>
      <c r="AY239" s="41"/>
    </row>
    <row r="240" spans="47:51" ht="15" customHeight="1" x14ac:dyDescent="0.25">
      <c r="AU240" s="186">
        <f t="shared" si="15"/>
        <v>231</v>
      </c>
      <c r="AV240" s="41" t="s">
        <v>3032</v>
      </c>
      <c r="AW240" s="41"/>
      <c r="AX240" s="41"/>
      <c r="AY240" s="41"/>
    </row>
    <row r="241" spans="47:51" ht="15" customHeight="1" x14ac:dyDescent="0.25">
      <c r="AU241" s="186">
        <f t="shared" si="15"/>
        <v>232</v>
      </c>
      <c r="AV241" s="41" t="s">
        <v>5310</v>
      </c>
      <c r="AW241" s="41"/>
      <c r="AX241" s="41"/>
      <c r="AY241" s="41"/>
    </row>
    <row r="242" spans="47:51" ht="15" customHeight="1" x14ac:dyDescent="0.25">
      <c r="AU242" s="186">
        <f t="shared" si="15"/>
        <v>233</v>
      </c>
      <c r="AV242" s="41" t="s">
        <v>3701</v>
      </c>
      <c r="AW242" s="41"/>
      <c r="AX242" s="41"/>
      <c r="AY242" s="41"/>
    </row>
    <row r="243" spans="47:51" ht="15" customHeight="1" x14ac:dyDescent="0.25">
      <c r="AU243" s="186">
        <f t="shared" si="15"/>
        <v>234</v>
      </c>
      <c r="AV243" s="41" t="s">
        <v>3605</v>
      </c>
      <c r="AW243" s="41"/>
      <c r="AX243" s="41"/>
      <c r="AY243" s="41"/>
    </row>
    <row r="244" spans="47:51" ht="15" customHeight="1" x14ac:dyDescent="0.25">
      <c r="AU244" s="186">
        <f t="shared" si="15"/>
        <v>235</v>
      </c>
      <c r="AV244" s="41" t="s">
        <v>336</v>
      </c>
      <c r="AW244" s="41"/>
      <c r="AX244" s="41"/>
      <c r="AY244" s="41"/>
    </row>
    <row r="245" spans="47:51" ht="15" customHeight="1" x14ac:dyDescent="0.25">
      <c r="AU245" s="186">
        <f t="shared" si="15"/>
        <v>236</v>
      </c>
      <c r="AV245" s="41" t="s">
        <v>3253</v>
      </c>
      <c r="AW245" s="41"/>
      <c r="AX245" s="41"/>
      <c r="AY245" s="41"/>
    </row>
    <row r="246" spans="47:51" ht="15" customHeight="1" x14ac:dyDescent="0.25">
      <c r="AU246" s="186">
        <f t="shared" si="15"/>
        <v>237</v>
      </c>
      <c r="AV246" s="41" t="s">
        <v>1023</v>
      </c>
      <c r="AW246" s="41"/>
      <c r="AX246" s="41"/>
      <c r="AY246" s="41"/>
    </row>
    <row r="247" spans="47:51" ht="15" customHeight="1" x14ac:dyDescent="0.25">
      <c r="AU247" s="186">
        <f t="shared" si="15"/>
        <v>238</v>
      </c>
      <c r="AV247" s="41" t="s">
        <v>4729</v>
      </c>
      <c r="AW247" s="41"/>
      <c r="AX247" s="41"/>
      <c r="AY247" s="41"/>
    </row>
    <row r="248" spans="47:51" ht="15" customHeight="1" x14ac:dyDescent="0.25">
      <c r="AU248" s="186">
        <f t="shared" si="15"/>
        <v>239</v>
      </c>
      <c r="AV248" s="41" t="s">
        <v>4730</v>
      </c>
      <c r="AW248" s="41"/>
      <c r="AX248" s="41"/>
      <c r="AY248" s="41"/>
    </row>
    <row r="249" spans="47:51" ht="15" customHeight="1" x14ac:dyDescent="0.25">
      <c r="AU249" s="186">
        <f t="shared" si="15"/>
        <v>240</v>
      </c>
      <c r="AV249" s="41" t="s">
        <v>1024</v>
      </c>
      <c r="AW249" s="41"/>
      <c r="AX249" s="41"/>
      <c r="AY249" s="41"/>
    </row>
    <row r="250" spans="47:51" ht="15" customHeight="1" x14ac:dyDescent="0.25">
      <c r="AU250" s="186">
        <f t="shared" si="15"/>
        <v>241</v>
      </c>
      <c r="AV250" s="41" t="s">
        <v>3033</v>
      </c>
      <c r="AW250" s="41"/>
      <c r="AX250" s="41"/>
      <c r="AY250" s="41"/>
    </row>
    <row r="251" spans="47:51" ht="15" customHeight="1" x14ac:dyDescent="0.25">
      <c r="AU251" s="186">
        <f t="shared" si="15"/>
        <v>242</v>
      </c>
      <c r="AV251" s="41" t="s">
        <v>4385</v>
      </c>
      <c r="AW251" s="41"/>
      <c r="AX251" s="41"/>
      <c r="AY251" s="41"/>
    </row>
    <row r="252" spans="47:51" ht="15" customHeight="1" x14ac:dyDescent="0.25">
      <c r="AU252" s="186">
        <f t="shared" si="15"/>
        <v>243</v>
      </c>
      <c r="AV252" s="41" t="s">
        <v>4386</v>
      </c>
      <c r="AW252" s="41"/>
      <c r="AX252" s="41"/>
      <c r="AY252" s="41"/>
    </row>
    <row r="253" spans="47:51" ht="15" customHeight="1" x14ac:dyDescent="0.25">
      <c r="AU253" s="186">
        <f t="shared" si="15"/>
        <v>244</v>
      </c>
      <c r="AV253" s="41" t="s">
        <v>243</v>
      </c>
      <c r="AW253" s="41"/>
      <c r="AX253" s="41"/>
      <c r="AY253" s="41"/>
    </row>
    <row r="254" spans="47:51" ht="15" customHeight="1" x14ac:dyDescent="0.25">
      <c r="AU254" s="186">
        <f t="shared" si="15"/>
        <v>245</v>
      </c>
      <c r="AV254" s="41" t="s">
        <v>3914</v>
      </c>
      <c r="AW254" s="41"/>
      <c r="AX254" s="41"/>
      <c r="AY254" s="41"/>
    </row>
    <row r="255" spans="47:51" ht="15" customHeight="1" x14ac:dyDescent="0.25">
      <c r="AU255" s="186">
        <f t="shared" si="15"/>
        <v>246</v>
      </c>
      <c r="AV255" s="41" t="s">
        <v>337</v>
      </c>
      <c r="AW255" s="41"/>
      <c r="AX255" s="41"/>
      <c r="AY255" s="41"/>
    </row>
    <row r="256" spans="47:51" ht="15" customHeight="1" x14ac:dyDescent="0.25">
      <c r="AU256" s="186">
        <f t="shared" si="15"/>
        <v>247</v>
      </c>
      <c r="AV256" s="41" t="s">
        <v>3254</v>
      </c>
      <c r="AW256" s="41"/>
      <c r="AX256" s="41"/>
      <c r="AY256" s="41"/>
    </row>
    <row r="257" spans="47:51" ht="15" customHeight="1" x14ac:dyDescent="0.25">
      <c r="AU257" s="186">
        <f t="shared" si="15"/>
        <v>248</v>
      </c>
      <c r="AV257" s="41" t="s">
        <v>746</v>
      </c>
      <c r="AW257" s="41"/>
      <c r="AX257" s="41"/>
      <c r="AY257" s="41"/>
    </row>
    <row r="258" spans="47:51" ht="15" customHeight="1" x14ac:dyDescent="0.25">
      <c r="AU258" s="186">
        <f t="shared" si="15"/>
        <v>249</v>
      </c>
      <c r="AV258" s="41" t="s">
        <v>3034</v>
      </c>
      <c r="AW258" s="41"/>
      <c r="AX258" s="41"/>
      <c r="AY258" s="41"/>
    </row>
    <row r="259" spans="47:51" ht="15" customHeight="1" x14ac:dyDescent="0.25">
      <c r="AU259" s="186">
        <f t="shared" si="15"/>
        <v>250</v>
      </c>
      <c r="AV259" s="41" t="s">
        <v>338</v>
      </c>
      <c r="AW259" s="41"/>
      <c r="AX259" s="41"/>
      <c r="AY259" s="41"/>
    </row>
    <row r="260" spans="47:51" ht="15" customHeight="1" x14ac:dyDescent="0.25">
      <c r="AU260" s="186">
        <f t="shared" si="15"/>
        <v>251</v>
      </c>
      <c r="AV260" s="41" t="s">
        <v>1491</v>
      </c>
      <c r="AW260" s="41"/>
      <c r="AX260" s="41"/>
      <c r="AY260" s="41"/>
    </row>
    <row r="261" spans="47:51" ht="15" customHeight="1" x14ac:dyDescent="0.25">
      <c r="AU261" s="186">
        <f t="shared" si="15"/>
        <v>252</v>
      </c>
      <c r="AV261" s="41" t="s">
        <v>1492</v>
      </c>
      <c r="AW261" s="41"/>
      <c r="AX261" s="41"/>
      <c r="AY261" s="41"/>
    </row>
    <row r="262" spans="47:51" ht="15" customHeight="1" x14ac:dyDescent="0.25">
      <c r="AU262" s="186">
        <f t="shared" si="15"/>
        <v>253</v>
      </c>
      <c r="AV262" s="41" t="s">
        <v>339</v>
      </c>
      <c r="AW262" s="41"/>
      <c r="AX262" s="41"/>
      <c r="AY262" s="41"/>
    </row>
    <row r="263" spans="47:51" ht="15" customHeight="1" x14ac:dyDescent="0.25">
      <c r="AU263" s="186">
        <f t="shared" si="15"/>
        <v>254</v>
      </c>
      <c r="AV263" s="41" t="s">
        <v>2307</v>
      </c>
      <c r="AW263" s="41"/>
      <c r="AX263" s="41"/>
      <c r="AY263" s="41"/>
    </row>
    <row r="264" spans="47:51" ht="15" customHeight="1" x14ac:dyDescent="0.25">
      <c r="AU264" s="186">
        <f t="shared" si="15"/>
        <v>255</v>
      </c>
      <c r="AV264" s="41" t="s">
        <v>3702</v>
      </c>
      <c r="AW264" s="41"/>
      <c r="AX264" s="41"/>
      <c r="AY264" s="41"/>
    </row>
    <row r="265" spans="47:51" ht="15" customHeight="1" x14ac:dyDescent="0.25">
      <c r="AU265" s="186">
        <f t="shared" si="15"/>
        <v>256</v>
      </c>
      <c r="AV265" s="41" t="s">
        <v>3255</v>
      </c>
      <c r="AW265" s="41"/>
      <c r="AX265" s="41"/>
      <c r="AY265" s="41"/>
    </row>
    <row r="266" spans="47:51" ht="15" customHeight="1" x14ac:dyDescent="0.25">
      <c r="AU266" s="186">
        <f t="shared" si="15"/>
        <v>257</v>
      </c>
      <c r="AV266" s="41" t="s">
        <v>3915</v>
      </c>
      <c r="AW266" s="41"/>
      <c r="AX266" s="41"/>
      <c r="AY266" s="41"/>
    </row>
    <row r="267" spans="47:51" ht="15" customHeight="1" x14ac:dyDescent="0.25">
      <c r="AU267" s="186">
        <f t="shared" ref="AU267:AU330" si="16">ROW()-9</f>
        <v>258</v>
      </c>
      <c r="AV267" s="41" t="s">
        <v>1493</v>
      </c>
      <c r="AW267" s="41"/>
      <c r="AX267" s="41"/>
      <c r="AY267" s="41"/>
    </row>
    <row r="268" spans="47:51" ht="15" customHeight="1" x14ac:dyDescent="0.25">
      <c r="AU268" s="186">
        <f t="shared" si="16"/>
        <v>259</v>
      </c>
      <c r="AV268" s="41" t="s">
        <v>2663</v>
      </c>
      <c r="AW268" s="41"/>
      <c r="AX268" s="41"/>
      <c r="AY268" s="41"/>
    </row>
    <row r="269" spans="47:51" ht="15" customHeight="1" x14ac:dyDescent="0.25">
      <c r="AU269" s="186">
        <f t="shared" si="16"/>
        <v>260</v>
      </c>
      <c r="AV269" s="41" t="s">
        <v>1025</v>
      </c>
      <c r="AW269" s="41"/>
      <c r="AX269" s="41"/>
      <c r="AY269" s="41"/>
    </row>
    <row r="270" spans="47:51" ht="15" customHeight="1" x14ac:dyDescent="0.25">
      <c r="AU270" s="186">
        <f t="shared" si="16"/>
        <v>261</v>
      </c>
      <c r="AV270" s="41" t="s">
        <v>1026</v>
      </c>
      <c r="AW270" s="41"/>
      <c r="AX270" s="41"/>
      <c r="AY270" s="41"/>
    </row>
    <row r="271" spans="47:51" ht="15" customHeight="1" x14ac:dyDescent="0.25">
      <c r="AU271" s="186">
        <f t="shared" si="16"/>
        <v>262</v>
      </c>
      <c r="AV271" s="41" t="s">
        <v>5311</v>
      </c>
      <c r="AW271" s="41"/>
      <c r="AX271" s="41"/>
      <c r="AY271" s="41"/>
    </row>
    <row r="272" spans="47:51" ht="15" customHeight="1" x14ac:dyDescent="0.25">
      <c r="AU272" s="186">
        <f t="shared" si="16"/>
        <v>263</v>
      </c>
      <c r="AV272" s="41" t="s">
        <v>2308</v>
      </c>
      <c r="AW272" s="41"/>
      <c r="AX272" s="41"/>
      <c r="AY272" s="41"/>
    </row>
    <row r="273" spans="47:51" ht="15" customHeight="1" x14ac:dyDescent="0.25">
      <c r="AU273" s="186">
        <f t="shared" si="16"/>
        <v>264</v>
      </c>
      <c r="AV273" s="41" t="s">
        <v>4731</v>
      </c>
      <c r="AW273" s="41"/>
      <c r="AX273" s="41"/>
      <c r="AY273" s="41"/>
    </row>
    <row r="274" spans="47:51" ht="15" customHeight="1" x14ac:dyDescent="0.25">
      <c r="AU274" s="186">
        <f t="shared" si="16"/>
        <v>265</v>
      </c>
      <c r="AV274" s="41" t="s">
        <v>3607</v>
      </c>
      <c r="AW274" s="41"/>
      <c r="AX274" s="41"/>
      <c r="AY274" s="41"/>
    </row>
    <row r="275" spans="47:51" ht="15" customHeight="1" x14ac:dyDescent="0.25">
      <c r="AU275" s="186">
        <f t="shared" si="16"/>
        <v>266</v>
      </c>
      <c r="AV275" s="41" t="s">
        <v>935</v>
      </c>
      <c r="AW275" s="41"/>
      <c r="AX275" s="41"/>
      <c r="AY275" s="41"/>
    </row>
    <row r="276" spans="47:51" ht="15" customHeight="1" x14ac:dyDescent="0.25">
      <c r="AU276" s="186">
        <f t="shared" si="16"/>
        <v>267</v>
      </c>
      <c r="AV276" s="41" t="s">
        <v>2383</v>
      </c>
      <c r="AW276" s="41"/>
      <c r="AX276" s="41"/>
      <c r="AY276" s="41"/>
    </row>
    <row r="277" spans="47:51" ht="15" customHeight="1" x14ac:dyDescent="0.25">
      <c r="AU277" s="186">
        <f t="shared" si="16"/>
        <v>268</v>
      </c>
      <c r="AV277" s="41" t="s">
        <v>4732</v>
      </c>
      <c r="AW277" s="41"/>
      <c r="AX277" s="41"/>
      <c r="AY277" s="41"/>
    </row>
    <row r="278" spans="47:51" ht="15" customHeight="1" x14ac:dyDescent="0.25">
      <c r="AU278" s="186">
        <f t="shared" si="16"/>
        <v>269</v>
      </c>
      <c r="AV278" s="41" t="s">
        <v>1259</v>
      </c>
      <c r="AW278" s="41"/>
      <c r="AX278" s="41"/>
      <c r="AY278" s="41"/>
    </row>
    <row r="279" spans="47:51" ht="15" customHeight="1" x14ac:dyDescent="0.25">
      <c r="AU279" s="186">
        <f t="shared" si="16"/>
        <v>270</v>
      </c>
      <c r="AV279" s="41" t="s">
        <v>4387</v>
      </c>
      <c r="AW279" s="41"/>
      <c r="AX279" s="41"/>
      <c r="AY279" s="41"/>
    </row>
    <row r="280" spans="47:51" ht="15" customHeight="1" x14ac:dyDescent="0.25">
      <c r="AU280" s="186">
        <f t="shared" si="16"/>
        <v>271</v>
      </c>
      <c r="AV280" s="41" t="s">
        <v>3703</v>
      </c>
      <c r="AW280" s="41"/>
      <c r="AX280" s="41"/>
      <c r="AY280" s="41"/>
    </row>
    <row r="281" spans="47:51" ht="15" customHeight="1" x14ac:dyDescent="0.25">
      <c r="AU281" s="186">
        <f t="shared" si="16"/>
        <v>272</v>
      </c>
      <c r="AV281" s="41" t="s">
        <v>340</v>
      </c>
      <c r="AW281" s="41"/>
      <c r="AX281" s="41"/>
      <c r="AY281" s="41"/>
    </row>
    <row r="282" spans="47:51" ht="15" customHeight="1" x14ac:dyDescent="0.25">
      <c r="AU282" s="186">
        <f t="shared" si="16"/>
        <v>273</v>
      </c>
      <c r="AV282" s="41" t="s">
        <v>1027</v>
      </c>
      <c r="AW282" s="41"/>
      <c r="AX282" s="41"/>
      <c r="AY282" s="41"/>
    </row>
    <row r="283" spans="47:51" ht="15" customHeight="1" x14ac:dyDescent="0.25">
      <c r="AU283" s="186">
        <f t="shared" si="16"/>
        <v>274</v>
      </c>
      <c r="AV283" s="41" t="s">
        <v>341</v>
      </c>
      <c r="AW283" s="41"/>
      <c r="AX283" s="41"/>
      <c r="AY283" s="41"/>
    </row>
    <row r="284" spans="47:51" ht="15" customHeight="1" x14ac:dyDescent="0.25">
      <c r="AU284" s="186">
        <f t="shared" si="16"/>
        <v>275</v>
      </c>
      <c r="AV284" s="41" t="s">
        <v>3256</v>
      </c>
      <c r="AW284" s="41"/>
      <c r="AX284" s="41"/>
      <c r="AY284" s="41"/>
    </row>
    <row r="285" spans="47:51" ht="15" customHeight="1" x14ac:dyDescent="0.25">
      <c r="AU285" s="186">
        <f t="shared" si="16"/>
        <v>276</v>
      </c>
      <c r="AV285" s="41" t="s">
        <v>244</v>
      </c>
      <c r="AW285" s="41"/>
      <c r="AX285" s="41"/>
      <c r="AY285" s="41"/>
    </row>
    <row r="286" spans="47:51" ht="15" customHeight="1" x14ac:dyDescent="0.25">
      <c r="AU286" s="186">
        <f t="shared" si="16"/>
        <v>277</v>
      </c>
      <c r="AV286" s="41" t="s">
        <v>747</v>
      </c>
      <c r="AW286" s="41"/>
      <c r="AX286" s="41"/>
      <c r="AY286" s="41"/>
    </row>
    <row r="287" spans="47:51" ht="15" customHeight="1" x14ac:dyDescent="0.25">
      <c r="AU287" s="186">
        <f t="shared" si="16"/>
        <v>278</v>
      </c>
      <c r="AV287" s="41" t="s">
        <v>4641</v>
      </c>
      <c r="AW287" s="41"/>
      <c r="AX287" s="41"/>
      <c r="AY287" s="41"/>
    </row>
    <row r="288" spans="47:51" ht="15" customHeight="1" x14ac:dyDescent="0.25">
      <c r="AU288" s="186">
        <f t="shared" si="16"/>
        <v>279</v>
      </c>
      <c r="AV288" s="41" t="s">
        <v>2309</v>
      </c>
      <c r="AW288" s="41"/>
      <c r="AX288" s="41"/>
      <c r="AY288" s="41"/>
    </row>
    <row r="289" spans="47:51" ht="15" customHeight="1" x14ac:dyDescent="0.25">
      <c r="AU289" s="186">
        <f t="shared" si="16"/>
        <v>280</v>
      </c>
      <c r="AV289" s="41" t="s">
        <v>748</v>
      </c>
      <c r="AW289" s="41"/>
      <c r="AX289" s="41"/>
      <c r="AY289" s="41"/>
    </row>
    <row r="290" spans="47:51" ht="15" customHeight="1" x14ac:dyDescent="0.25">
      <c r="AU290" s="186">
        <f t="shared" si="16"/>
        <v>281</v>
      </c>
      <c r="AV290" s="41" t="s">
        <v>4388</v>
      </c>
      <c r="AW290" s="41"/>
      <c r="AX290" s="41"/>
      <c r="AY290" s="41"/>
    </row>
    <row r="291" spans="47:51" ht="15" customHeight="1" x14ac:dyDescent="0.25">
      <c r="AU291" s="186">
        <f t="shared" si="16"/>
        <v>282</v>
      </c>
      <c r="AV291" s="41" t="s">
        <v>2664</v>
      </c>
      <c r="AW291" s="41"/>
      <c r="AX291" s="41"/>
      <c r="AY291" s="41"/>
    </row>
    <row r="292" spans="47:51" ht="15" customHeight="1" x14ac:dyDescent="0.25">
      <c r="AU292" s="186">
        <f t="shared" si="16"/>
        <v>283</v>
      </c>
      <c r="AV292" s="41" t="s">
        <v>1494</v>
      </c>
      <c r="AW292" s="41"/>
      <c r="AX292" s="41"/>
      <c r="AY292" s="41"/>
    </row>
    <row r="293" spans="47:51" ht="15" customHeight="1" x14ac:dyDescent="0.25">
      <c r="AU293" s="186">
        <f t="shared" si="16"/>
        <v>284</v>
      </c>
      <c r="AV293" s="41" t="s">
        <v>4642</v>
      </c>
      <c r="AW293" s="41"/>
      <c r="AX293" s="41"/>
      <c r="AY293" s="41"/>
    </row>
    <row r="294" spans="47:51" ht="15" customHeight="1" x14ac:dyDescent="0.25">
      <c r="AU294" s="186">
        <f t="shared" si="16"/>
        <v>285</v>
      </c>
      <c r="AV294" s="41" t="s">
        <v>4733</v>
      </c>
      <c r="AW294" s="41"/>
      <c r="AX294" s="41"/>
      <c r="AY294" s="41"/>
    </row>
    <row r="295" spans="47:51" ht="15" customHeight="1" x14ac:dyDescent="0.25">
      <c r="AU295" s="186">
        <f t="shared" si="16"/>
        <v>286</v>
      </c>
      <c r="AV295" s="41" t="s">
        <v>342</v>
      </c>
      <c r="AW295" s="41"/>
      <c r="AX295" s="41"/>
      <c r="AY295" s="41"/>
    </row>
    <row r="296" spans="47:51" ht="15" customHeight="1" x14ac:dyDescent="0.25">
      <c r="AU296" s="186">
        <f t="shared" si="16"/>
        <v>287</v>
      </c>
      <c r="AV296" s="41" t="s">
        <v>749</v>
      </c>
      <c r="AW296" s="41"/>
      <c r="AX296" s="41"/>
      <c r="AY296" s="41"/>
    </row>
    <row r="297" spans="47:51" ht="15" customHeight="1" x14ac:dyDescent="0.25">
      <c r="AU297" s="186">
        <f t="shared" si="16"/>
        <v>288</v>
      </c>
      <c r="AV297" s="41" t="s">
        <v>343</v>
      </c>
      <c r="AW297" s="41"/>
      <c r="AX297" s="41"/>
      <c r="AY297" s="41"/>
    </row>
    <row r="298" spans="47:51" ht="15" customHeight="1" x14ac:dyDescent="0.25">
      <c r="AU298" s="186">
        <f t="shared" si="16"/>
        <v>289</v>
      </c>
      <c r="AV298" s="41" t="s">
        <v>4734</v>
      </c>
      <c r="AW298" s="41"/>
      <c r="AX298" s="41"/>
      <c r="AY298" s="41"/>
    </row>
    <row r="299" spans="47:51" ht="15" customHeight="1" x14ac:dyDescent="0.25">
      <c r="AU299" s="186">
        <f t="shared" si="16"/>
        <v>290</v>
      </c>
      <c r="AV299" s="41" t="s">
        <v>344</v>
      </c>
      <c r="AW299" s="41"/>
      <c r="AX299" s="41"/>
      <c r="AY299" s="41"/>
    </row>
    <row r="300" spans="47:51" ht="15" customHeight="1" x14ac:dyDescent="0.25">
      <c r="AU300" s="186">
        <f t="shared" si="16"/>
        <v>291</v>
      </c>
      <c r="AV300" s="41" t="s">
        <v>1495</v>
      </c>
      <c r="AW300" s="41"/>
      <c r="AX300" s="41"/>
      <c r="AY300" s="41"/>
    </row>
    <row r="301" spans="47:51" ht="15" customHeight="1" x14ac:dyDescent="0.25">
      <c r="AU301" s="186">
        <f t="shared" si="16"/>
        <v>292</v>
      </c>
      <c r="AV301" s="41" t="s">
        <v>750</v>
      </c>
      <c r="AW301" s="41"/>
      <c r="AX301" s="41"/>
      <c r="AY301" s="41"/>
    </row>
    <row r="302" spans="47:51" ht="15" customHeight="1" x14ac:dyDescent="0.25">
      <c r="AU302" s="186">
        <f t="shared" si="16"/>
        <v>293</v>
      </c>
      <c r="AV302" s="41" t="s">
        <v>4735</v>
      </c>
      <c r="AW302" s="41"/>
      <c r="AX302" s="41"/>
      <c r="AY302" s="41"/>
    </row>
    <row r="303" spans="47:51" ht="15" customHeight="1" x14ac:dyDescent="0.25">
      <c r="AU303" s="186">
        <f t="shared" si="16"/>
        <v>294</v>
      </c>
      <c r="AV303" s="41" t="s">
        <v>936</v>
      </c>
      <c r="AW303" s="41"/>
      <c r="AX303" s="41"/>
      <c r="AY303" s="41"/>
    </row>
    <row r="304" spans="47:51" ht="15" customHeight="1" x14ac:dyDescent="0.25">
      <c r="AU304" s="186">
        <f t="shared" si="16"/>
        <v>295</v>
      </c>
      <c r="AV304" s="41" t="s">
        <v>1028</v>
      </c>
      <c r="AW304" s="41"/>
      <c r="AX304" s="41"/>
      <c r="AY304" s="41"/>
    </row>
    <row r="305" spans="47:51" ht="15" customHeight="1" x14ac:dyDescent="0.25">
      <c r="AU305" s="186">
        <f t="shared" si="16"/>
        <v>296</v>
      </c>
      <c r="AV305" s="41" t="s">
        <v>1496</v>
      </c>
      <c r="AW305" s="41"/>
      <c r="AX305" s="41"/>
      <c r="AY305" s="41"/>
    </row>
    <row r="306" spans="47:51" ht="15" customHeight="1" x14ac:dyDescent="0.25">
      <c r="AU306" s="186">
        <f t="shared" si="16"/>
        <v>297</v>
      </c>
      <c r="AV306" s="41" t="s">
        <v>1029</v>
      </c>
      <c r="AW306" s="41"/>
      <c r="AX306" s="41"/>
      <c r="AY306" s="41"/>
    </row>
    <row r="307" spans="47:51" ht="15" customHeight="1" x14ac:dyDescent="0.25">
      <c r="AU307" s="186">
        <f t="shared" si="16"/>
        <v>298</v>
      </c>
      <c r="AV307" s="41" t="s">
        <v>1030</v>
      </c>
      <c r="AW307" s="41"/>
      <c r="AX307" s="41"/>
      <c r="AY307" s="41"/>
    </row>
    <row r="308" spans="47:51" ht="15" customHeight="1" x14ac:dyDescent="0.25">
      <c r="AU308" s="186">
        <f t="shared" si="16"/>
        <v>299</v>
      </c>
      <c r="AV308" s="41" t="s">
        <v>5312</v>
      </c>
      <c r="AW308" s="41"/>
      <c r="AX308" s="41"/>
      <c r="AY308" s="41"/>
    </row>
    <row r="309" spans="47:51" ht="15" customHeight="1" x14ac:dyDescent="0.25">
      <c r="AU309" s="186">
        <f t="shared" si="16"/>
        <v>300</v>
      </c>
      <c r="AV309" s="41" t="s">
        <v>5313</v>
      </c>
      <c r="AW309" s="41"/>
      <c r="AX309" s="41"/>
      <c r="AY309" s="41"/>
    </row>
    <row r="310" spans="47:51" ht="15" customHeight="1" x14ac:dyDescent="0.25">
      <c r="AU310" s="186">
        <f t="shared" si="16"/>
        <v>301</v>
      </c>
      <c r="AV310" s="41" t="s">
        <v>5314</v>
      </c>
      <c r="AW310" s="41"/>
      <c r="AX310" s="41"/>
      <c r="AY310" s="41"/>
    </row>
    <row r="311" spans="47:51" ht="15" customHeight="1" x14ac:dyDescent="0.25">
      <c r="AU311" s="186">
        <f t="shared" si="16"/>
        <v>302</v>
      </c>
      <c r="AV311" s="41" t="s">
        <v>2384</v>
      </c>
      <c r="AW311" s="41"/>
      <c r="AX311" s="41"/>
      <c r="AY311" s="41"/>
    </row>
    <row r="312" spans="47:51" ht="15" customHeight="1" x14ac:dyDescent="0.25">
      <c r="AU312" s="186">
        <f t="shared" si="16"/>
        <v>303</v>
      </c>
      <c r="AV312" s="41" t="s">
        <v>5315</v>
      </c>
      <c r="AW312" s="41"/>
      <c r="AX312" s="41"/>
      <c r="AY312" s="41"/>
    </row>
    <row r="313" spans="47:51" ht="15" customHeight="1" x14ac:dyDescent="0.25">
      <c r="AU313" s="186">
        <f t="shared" si="16"/>
        <v>304</v>
      </c>
      <c r="AV313" s="41" t="s">
        <v>2385</v>
      </c>
      <c r="AW313" s="41"/>
      <c r="AX313" s="41"/>
      <c r="AY313" s="41"/>
    </row>
    <row r="314" spans="47:51" ht="15" customHeight="1" x14ac:dyDescent="0.25">
      <c r="AU314" s="186">
        <f t="shared" si="16"/>
        <v>305</v>
      </c>
      <c r="AV314" s="41" t="s">
        <v>1260</v>
      </c>
      <c r="AW314" s="41"/>
      <c r="AX314" s="41"/>
      <c r="AY314" s="41"/>
    </row>
    <row r="315" spans="47:51" ht="15" customHeight="1" x14ac:dyDescent="0.25">
      <c r="AU315" s="186">
        <f t="shared" si="16"/>
        <v>306</v>
      </c>
      <c r="AV315" s="41" t="s">
        <v>1031</v>
      </c>
      <c r="AW315" s="41"/>
      <c r="AX315" s="41"/>
      <c r="AY315" s="41"/>
    </row>
    <row r="316" spans="47:51" ht="15" customHeight="1" x14ac:dyDescent="0.25">
      <c r="AU316" s="186">
        <f t="shared" si="16"/>
        <v>307</v>
      </c>
      <c r="AV316" s="41" t="s">
        <v>1497</v>
      </c>
      <c r="AW316" s="41"/>
      <c r="AX316" s="41"/>
      <c r="AY316" s="41"/>
    </row>
    <row r="317" spans="47:51" ht="15" customHeight="1" x14ac:dyDescent="0.25">
      <c r="AU317" s="186">
        <f t="shared" si="16"/>
        <v>308</v>
      </c>
      <c r="AV317" s="41" t="s">
        <v>5316</v>
      </c>
      <c r="AW317" s="41"/>
      <c r="AX317" s="41"/>
      <c r="AY317" s="41"/>
    </row>
    <row r="318" spans="47:51" ht="15" customHeight="1" x14ac:dyDescent="0.25">
      <c r="AU318" s="186">
        <f t="shared" si="16"/>
        <v>309</v>
      </c>
      <c r="AV318" s="41" t="s">
        <v>1261</v>
      </c>
      <c r="AW318" s="41"/>
      <c r="AX318" s="41"/>
      <c r="AY318" s="41"/>
    </row>
    <row r="319" spans="47:51" ht="15" customHeight="1" x14ac:dyDescent="0.25">
      <c r="AU319" s="186">
        <f t="shared" si="16"/>
        <v>310</v>
      </c>
      <c r="AV319" s="41" t="s">
        <v>2310</v>
      </c>
      <c r="AW319" s="41"/>
      <c r="AX319" s="41"/>
      <c r="AY319" s="41"/>
    </row>
    <row r="320" spans="47:51" ht="15" customHeight="1" x14ac:dyDescent="0.25">
      <c r="AU320" s="186">
        <f t="shared" si="16"/>
        <v>311</v>
      </c>
      <c r="AV320" s="41" t="s">
        <v>345</v>
      </c>
      <c r="AW320" s="41"/>
      <c r="AX320" s="41"/>
      <c r="AY320" s="41"/>
    </row>
    <row r="321" spans="47:51" ht="15" customHeight="1" x14ac:dyDescent="0.25">
      <c r="AU321" s="186">
        <f t="shared" si="16"/>
        <v>312</v>
      </c>
      <c r="AV321" s="41" t="s">
        <v>3916</v>
      </c>
      <c r="AW321" s="41"/>
      <c r="AX321" s="41"/>
      <c r="AY321" s="41"/>
    </row>
    <row r="322" spans="47:51" ht="15" customHeight="1" x14ac:dyDescent="0.25">
      <c r="AU322" s="186">
        <f t="shared" si="16"/>
        <v>313</v>
      </c>
      <c r="AV322" s="41" t="s">
        <v>1262</v>
      </c>
      <c r="AW322" s="41"/>
      <c r="AX322" s="41"/>
      <c r="AY322" s="41"/>
    </row>
    <row r="323" spans="47:51" ht="15" customHeight="1" x14ac:dyDescent="0.25">
      <c r="AU323" s="186">
        <f t="shared" si="16"/>
        <v>314</v>
      </c>
      <c r="AV323" s="41" t="s">
        <v>4736</v>
      </c>
      <c r="AW323" s="41"/>
      <c r="AX323" s="41"/>
      <c r="AY323" s="41"/>
    </row>
    <row r="324" spans="47:51" ht="15" customHeight="1" x14ac:dyDescent="0.25">
      <c r="AU324" s="186">
        <f t="shared" si="16"/>
        <v>315</v>
      </c>
      <c r="AV324" s="41" t="s">
        <v>4737</v>
      </c>
      <c r="AW324" s="41"/>
      <c r="AX324" s="41"/>
      <c r="AY324" s="41"/>
    </row>
    <row r="325" spans="47:51" ht="15" customHeight="1" x14ac:dyDescent="0.25">
      <c r="AU325" s="186">
        <f t="shared" si="16"/>
        <v>316</v>
      </c>
      <c r="AV325" s="41" t="s">
        <v>1498</v>
      </c>
      <c r="AW325" s="41"/>
      <c r="AX325" s="41"/>
      <c r="AY325" s="41"/>
    </row>
    <row r="326" spans="47:51" ht="15" customHeight="1" x14ac:dyDescent="0.25">
      <c r="AU326" s="186">
        <f t="shared" si="16"/>
        <v>317</v>
      </c>
      <c r="AV326" s="41" t="s">
        <v>4738</v>
      </c>
      <c r="AW326" s="41"/>
      <c r="AX326" s="41"/>
      <c r="AY326" s="41"/>
    </row>
    <row r="327" spans="47:51" ht="15" customHeight="1" x14ac:dyDescent="0.25">
      <c r="AU327" s="186">
        <f t="shared" si="16"/>
        <v>318</v>
      </c>
      <c r="AV327" s="41" t="s">
        <v>139</v>
      </c>
      <c r="AW327" s="41"/>
      <c r="AX327" s="41"/>
      <c r="AY327" s="41"/>
    </row>
    <row r="328" spans="47:51" ht="15" customHeight="1" x14ac:dyDescent="0.25">
      <c r="AU328" s="186">
        <f t="shared" si="16"/>
        <v>319</v>
      </c>
      <c r="AV328" s="41" t="s">
        <v>5317</v>
      </c>
      <c r="AW328" s="41"/>
      <c r="AX328" s="41"/>
      <c r="AY328" s="41"/>
    </row>
    <row r="329" spans="47:51" ht="15" customHeight="1" x14ac:dyDescent="0.25">
      <c r="AU329" s="186">
        <f t="shared" si="16"/>
        <v>320</v>
      </c>
      <c r="AV329" s="41" t="s">
        <v>1499</v>
      </c>
      <c r="AW329" s="41"/>
      <c r="AX329" s="41"/>
      <c r="AY329" s="41"/>
    </row>
    <row r="330" spans="47:51" ht="15" customHeight="1" x14ac:dyDescent="0.25">
      <c r="AU330" s="186">
        <f t="shared" si="16"/>
        <v>321</v>
      </c>
      <c r="AV330" s="41" t="s">
        <v>3257</v>
      </c>
      <c r="AW330" s="41"/>
      <c r="AX330" s="41"/>
      <c r="AY330" s="41"/>
    </row>
    <row r="331" spans="47:51" ht="15" customHeight="1" x14ac:dyDescent="0.25">
      <c r="AU331" s="186">
        <f t="shared" ref="AU331:AU394" si="17">ROW()-9</f>
        <v>322</v>
      </c>
      <c r="AV331" s="41" t="s">
        <v>1500</v>
      </c>
      <c r="AW331" s="41"/>
      <c r="AX331" s="41"/>
      <c r="AY331" s="41"/>
    </row>
    <row r="332" spans="47:51" ht="15" customHeight="1" x14ac:dyDescent="0.25">
      <c r="AU332" s="186">
        <f t="shared" si="17"/>
        <v>323</v>
      </c>
      <c r="AV332" s="41" t="s">
        <v>3258</v>
      </c>
      <c r="AW332" s="41"/>
      <c r="AX332" s="41"/>
      <c r="AY332" s="41"/>
    </row>
    <row r="333" spans="47:51" ht="15" customHeight="1" x14ac:dyDescent="0.25">
      <c r="AU333" s="186">
        <f t="shared" si="17"/>
        <v>324</v>
      </c>
      <c r="AV333" s="41" t="s">
        <v>1501</v>
      </c>
      <c r="AW333" s="41"/>
      <c r="AX333" s="41"/>
      <c r="AY333" s="41"/>
    </row>
    <row r="334" spans="47:51" ht="15" customHeight="1" x14ac:dyDescent="0.25">
      <c r="AU334" s="186">
        <f t="shared" si="17"/>
        <v>325</v>
      </c>
      <c r="AV334" s="41" t="s">
        <v>2386</v>
      </c>
      <c r="AW334" s="41"/>
      <c r="AX334" s="41"/>
      <c r="AY334" s="41"/>
    </row>
    <row r="335" spans="47:51" ht="15" customHeight="1" x14ac:dyDescent="0.25">
      <c r="AU335" s="186">
        <f t="shared" si="17"/>
        <v>326</v>
      </c>
      <c r="AV335" s="41" t="s">
        <v>4389</v>
      </c>
      <c r="AW335" s="41"/>
      <c r="AX335" s="41"/>
      <c r="AY335" s="41"/>
    </row>
    <row r="336" spans="47:51" ht="15" customHeight="1" x14ac:dyDescent="0.25">
      <c r="AU336" s="186">
        <f t="shared" si="17"/>
        <v>327</v>
      </c>
      <c r="AV336" s="41" t="s">
        <v>2665</v>
      </c>
      <c r="AW336" s="41"/>
      <c r="AX336" s="41"/>
      <c r="AY336" s="41"/>
    </row>
    <row r="337" spans="47:51" ht="15" customHeight="1" x14ac:dyDescent="0.25">
      <c r="AU337" s="186">
        <f t="shared" si="17"/>
        <v>328</v>
      </c>
      <c r="AV337" s="41" t="s">
        <v>4390</v>
      </c>
      <c r="AW337" s="41"/>
      <c r="AX337" s="41"/>
      <c r="AY337" s="41"/>
    </row>
    <row r="338" spans="47:51" ht="15" customHeight="1" x14ac:dyDescent="0.25">
      <c r="AU338" s="186">
        <f t="shared" si="17"/>
        <v>329</v>
      </c>
      <c r="AV338" s="41" t="s">
        <v>4739</v>
      </c>
      <c r="AW338" s="41"/>
      <c r="AX338" s="41"/>
      <c r="AY338" s="41"/>
    </row>
    <row r="339" spans="47:51" ht="15" customHeight="1" x14ac:dyDescent="0.25">
      <c r="AU339" s="186">
        <f t="shared" si="17"/>
        <v>330</v>
      </c>
      <c r="AV339" s="41" t="s">
        <v>4740</v>
      </c>
      <c r="AW339" s="41"/>
      <c r="AX339" s="41"/>
      <c r="AY339" s="41"/>
    </row>
    <row r="340" spans="47:51" ht="15" customHeight="1" x14ac:dyDescent="0.25">
      <c r="AU340" s="186">
        <f t="shared" si="17"/>
        <v>331</v>
      </c>
      <c r="AV340" s="41" t="s">
        <v>751</v>
      </c>
      <c r="AW340" s="41"/>
      <c r="AX340" s="41"/>
      <c r="AY340" s="41"/>
    </row>
    <row r="341" spans="47:51" ht="15" customHeight="1" x14ac:dyDescent="0.25">
      <c r="AU341" s="186">
        <f t="shared" si="17"/>
        <v>332</v>
      </c>
      <c r="AV341" s="41" t="s">
        <v>1263</v>
      </c>
      <c r="AW341" s="41"/>
      <c r="AX341" s="41"/>
      <c r="AY341" s="41"/>
    </row>
    <row r="342" spans="47:51" ht="15" customHeight="1" x14ac:dyDescent="0.25">
      <c r="AU342" s="186">
        <f t="shared" si="17"/>
        <v>333</v>
      </c>
      <c r="AV342" s="41" t="s">
        <v>3917</v>
      </c>
      <c r="AW342" s="41"/>
      <c r="AX342" s="41"/>
      <c r="AY342" s="41"/>
    </row>
    <row r="343" spans="47:51" ht="15" customHeight="1" x14ac:dyDescent="0.25">
      <c r="AU343" s="186">
        <f t="shared" si="17"/>
        <v>334</v>
      </c>
      <c r="AV343" s="41" t="s">
        <v>752</v>
      </c>
      <c r="AW343" s="41"/>
      <c r="AX343" s="41"/>
      <c r="AY343" s="41"/>
    </row>
    <row r="344" spans="47:51" ht="15" customHeight="1" x14ac:dyDescent="0.25">
      <c r="AU344" s="186">
        <f t="shared" si="17"/>
        <v>335</v>
      </c>
      <c r="AV344" s="41" t="s">
        <v>2868</v>
      </c>
      <c r="AW344" s="41"/>
      <c r="AX344" s="41"/>
      <c r="AY344" s="41"/>
    </row>
    <row r="345" spans="47:51" ht="15" customHeight="1" x14ac:dyDescent="0.25">
      <c r="AU345" s="186">
        <f t="shared" si="17"/>
        <v>336</v>
      </c>
      <c r="AV345" s="41" t="s">
        <v>3608</v>
      </c>
      <c r="AW345" s="41"/>
      <c r="AX345" s="41"/>
      <c r="AY345" s="41"/>
    </row>
    <row r="346" spans="47:51" ht="15" customHeight="1" x14ac:dyDescent="0.25">
      <c r="AU346" s="186">
        <f t="shared" si="17"/>
        <v>337</v>
      </c>
      <c r="AV346" s="41" t="s">
        <v>2666</v>
      </c>
      <c r="AW346" s="41"/>
      <c r="AX346" s="41"/>
      <c r="AY346" s="41"/>
    </row>
    <row r="347" spans="47:51" ht="15" customHeight="1" x14ac:dyDescent="0.25">
      <c r="AU347" s="186">
        <f t="shared" si="17"/>
        <v>338</v>
      </c>
      <c r="AV347" s="41" t="s">
        <v>346</v>
      </c>
      <c r="AW347" s="41"/>
      <c r="AX347" s="41"/>
      <c r="AY347" s="41"/>
    </row>
    <row r="348" spans="47:51" ht="15" customHeight="1" x14ac:dyDescent="0.25">
      <c r="AU348" s="186">
        <f t="shared" si="17"/>
        <v>339</v>
      </c>
      <c r="AV348" s="41" t="s">
        <v>3918</v>
      </c>
      <c r="AW348" s="41"/>
      <c r="AX348" s="41"/>
      <c r="AY348" s="41"/>
    </row>
    <row r="349" spans="47:51" ht="15" customHeight="1" x14ac:dyDescent="0.25">
      <c r="AU349" s="186">
        <f t="shared" si="17"/>
        <v>340</v>
      </c>
      <c r="AV349" s="41" t="s">
        <v>753</v>
      </c>
      <c r="AW349" s="41"/>
      <c r="AX349" s="41"/>
      <c r="AY349" s="41"/>
    </row>
    <row r="350" spans="47:51" ht="15" customHeight="1" x14ac:dyDescent="0.25">
      <c r="AU350" s="186">
        <f t="shared" si="17"/>
        <v>341</v>
      </c>
      <c r="AV350" s="41" t="s">
        <v>347</v>
      </c>
      <c r="AW350" s="41"/>
      <c r="AX350" s="41"/>
      <c r="AY350" s="41"/>
    </row>
    <row r="351" spans="47:51" ht="15" customHeight="1" x14ac:dyDescent="0.25">
      <c r="AU351" s="186">
        <f t="shared" si="17"/>
        <v>342</v>
      </c>
      <c r="AV351" s="41" t="s">
        <v>4643</v>
      </c>
      <c r="AW351" s="41"/>
      <c r="AX351" s="41"/>
      <c r="AY351" s="41"/>
    </row>
    <row r="352" spans="47:51" ht="15" customHeight="1" x14ac:dyDescent="0.25">
      <c r="AU352" s="186">
        <f t="shared" si="17"/>
        <v>343</v>
      </c>
      <c r="AV352" s="41" t="s">
        <v>3259</v>
      </c>
      <c r="AW352" s="41"/>
      <c r="AX352" s="41"/>
      <c r="AY352" s="41"/>
    </row>
    <row r="353" spans="47:51" ht="15" customHeight="1" x14ac:dyDescent="0.25">
      <c r="AU353" s="186">
        <f t="shared" si="17"/>
        <v>344</v>
      </c>
      <c r="AV353" s="41" t="s">
        <v>1502</v>
      </c>
      <c r="AW353" s="41"/>
      <c r="AX353" s="41"/>
      <c r="AY353" s="41"/>
    </row>
    <row r="354" spans="47:51" ht="15" customHeight="1" x14ac:dyDescent="0.25">
      <c r="AU354" s="186">
        <f t="shared" si="17"/>
        <v>345</v>
      </c>
      <c r="AV354" s="41" t="s">
        <v>1503</v>
      </c>
      <c r="AW354" s="41"/>
      <c r="AX354" s="41"/>
      <c r="AY354" s="41"/>
    </row>
    <row r="355" spans="47:51" ht="15" customHeight="1" x14ac:dyDescent="0.25">
      <c r="AU355" s="186">
        <f t="shared" si="17"/>
        <v>346</v>
      </c>
      <c r="AV355" s="41" t="s">
        <v>1504</v>
      </c>
      <c r="AW355" s="41"/>
      <c r="AX355" s="41"/>
      <c r="AY355" s="41"/>
    </row>
    <row r="356" spans="47:51" ht="15" customHeight="1" x14ac:dyDescent="0.25">
      <c r="AU356" s="186">
        <f t="shared" si="17"/>
        <v>347</v>
      </c>
      <c r="AV356" s="41" t="s">
        <v>4741</v>
      </c>
      <c r="AW356" s="41"/>
      <c r="AX356" s="41"/>
      <c r="AY356" s="41"/>
    </row>
    <row r="357" spans="47:51" ht="15" customHeight="1" x14ac:dyDescent="0.25">
      <c r="AU357" s="186">
        <f t="shared" si="17"/>
        <v>348</v>
      </c>
      <c r="AV357" s="41" t="s">
        <v>1505</v>
      </c>
      <c r="AW357" s="41"/>
      <c r="AX357" s="41"/>
      <c r="AY357" s="41"/>
    </row>
    <row r="358" spans="47:51" ht="15" customHeight="1" x14ac:dyDescent="0.25">
      <c r="AU358" s="186">
        <f t="shared" si="17"/>
        <v>349</v>
      </c>
      <c r="AV358" s="41" t="s">
        <v>2869</v>
      </c>
      <c r="AW358" s="41"/>
      <c r="AX358" s="41"/>
      <c r="AY358" s="41"/>
    </row>
    <row r="359" spans="47:51" ht="15" customHeight="1" x14ac:dyDescent="0.25">
      <c r="AU359" s="186">
        <f t="shared" si="17"/>
        <v>350</v>
      </c>
      <c r="AV359" s="41" t="s">
        <v>1506</v>
      </c>
      <c r="AW359" s="41"/>
      <c r="AX359" s="41"/>
      <c r="AY359" s="41"/>
    </row>
    <row r="360" spans="47:51" ht="15" customHeight="1" x14ac:dyDescent="0.25">
      <c r="AU360" s="186">
        <f t="shared" si="17"/>
        <v>351</v>
      </c>
      <c r="AV360" s="41" t="s">
        <v>3609</v>
      </c>
      <c r="AW360" s="41"/>
      <c r="AX360" s="41"/>
      <c r="AY360" s="41"/>
    </row>
    <row r="361" spans="47:51" ht="15" customHeight="1" x14ac:dyDescent="0.25">
      <c r="AU361" s="186">
        <f t="shared" si="17"/>
        <v>352</v>
      </c>
      <c r="AV361" s="41" t="s">
        <v>4742</v>
      </c>
      <c r="AW361" s="41"/>
      <c r="AX361" s="41"/>
      <c r="AY361" s="41"/>
    </row>
    <row r="362" spans="47:51" ht="15" customHeight="1" x14ac:dyDescent="0.25">
      <c r="AU362" s="186">
        <f t="shared" si="17"/>
        <v>353</v>
      </c>
      <c r="AV362" s="41" t="s">
        <v>2667</v>
      </c>
      <c r="AW362" s="41"/>
      <c r="AX362" s="41"/>
      <c r="AY362" s="41"/>
    </row>
    <row r="363" spans="47:51" ht="15" customHeight="1" x14ac:dyDescent="0.25">
      <c r="AU363" s="186">
        <f t="shared" si="17"/>
        <v>354</v>
      </c>
      <c r="AV363" s="41" t="s">
        <v>3704</v>
      </c>
      <c r="AW363" s="41"/>
      <c r="AX363" s="41"/>
      <c r="AY363" s="41"/>
    </row>
    <row r="364" spans="47:51" ht="15" customHeight="1" x14ac:dyDescent="0.25">
      <c r="AU364" s="186">
        <f t="shared" si="17"/>
        <v>355</v>
      </c>
      <c r="AV364" s="41" t="s">
        <v>2668</v>
      </c>
      <c r="AW364" s="41"/>
      <c r="AX364" s="41"/>
      <c r="AY364" s="41"/>
    </row>
    <row r="365" spans="47:51" ht="15" customHeight="1" x14ac:dyDescent="0.25">
      <c r="AU365" s="186">
        <f t="shared" si="17"/>
        <v>356</v>
      </c>
      <c r="AV365" s="41" t="s">
        <v>2669</v>
      </c>
      <c r="AW365" s="41"/>
      <c r="AX365" s="41"/>
      <c r="AY365" s="41"/>
    </row>
    <row r="366" spans="47:51" ht="15" customHeight="1" x14ac:dyDescent="0.25">
      <c r="AU366" s="186">
        <f t="shared" si="17"/>
        <v>357</v>
      </c>
      <c r="AV366" s="41" t="s">
        <v>4743</v>
      </c>
      <c r="AW366" s="41"/>
      <c r="AX366" s="41"/>
      <c r="AY366" s="41"/>
    </row>
    <row r="367" spans="47:51" ht="15" customHeight="1" x14ac:dyDescent="0.25">
      <c r="AU367" s="186">
        <f t="shared" si="17"/>
        <v>358</v>
      </c>
      <c r="AV367" s="41" t="s">
        <v>4744</v>
      </c>
      <c r="AW367" s="41"/>
      <c r="AX367" s="41"/>
      <c r="AY367" s="41"/>
    </row>
    <row r="368" spans="47:51" ht="15" customHeight="1" x14ac:dyDescent="0.25">
      <c r="AU368" s="186">
        <f t="shared" si="17"/>
        <v>359</v>
      </c>
      <c r="AV368" s="41" t="s">
        <v>2387</v>
      </c>
      <c r="AW368" s="41"/>
      <c r="AX368" s="41"/>
      <c r="AY368" s="41"/>
    </row>
    <row r="369" spans="47:51" ht="15" customHeight="1" x14ac:dyDescent="0.25">
      <c r="AU369" s="186">
        <f t="shared" si="17"/>
        <v>360</v>
      </c>
      <c r="AV369" s="41" t="s">
        <v>1032</v>
      </c>
      <c r="AW369" s="41"/>
      <c r="AX369" s="41"/>
      <c r="AY369" s="41"/>
    </row>
    <row r="370" spans="47:51" ht="15" customHeight="1" x14ac:dyDescent="0.25">
      <c r="AU370" s="186">
        <f t="shared" si="17"/>
        <v>361</v>
      </c>
      <c r="AV370" s="41" t="s">
        <v>3705</v>
      </c>
      <c r="AW370" s="41"/>
      <c r="AX370" s="41"/>
      <c r="AY370" s="41"/>
    </row>
    <row r="371" spans="47:51" ht="15" customHeight="1" x14ac:dyDescent="0.25">
      <c r="AU371" s="186">
        <f t="shared" si="17"/>
        <v>362</v>
      </c>
      <c r="AV371" s="41" t="s">
        <v>1507</v>
      </c>
      <c r="AW371" s="41"/>
      <c r="AX371" s="41"/>
      <c r="AY371" s="41"/>
    </row>
    <row r="372" spans="47:51" ht="15" customHeight="1" x14ac:dyDescent="0.25">
      <c r="AU372" s="186">
        <f t="shared" si="17"/>
        <v>363</v>
      </c>
      <c r="AV372" s="41" t="s">
        <v>1508</v>
      </c>
      <c r="AW372" s="41"/>
      <c r="AX372" s="41"/>
      <c r="AY372" s="41"/>
    </row>
    <row r="373" spans="47:51" ht="15" customHeight="1" x14ac:dyDescent="0.25">
      <c r="AU373" s="186">
        <f t="shared" si="17"/>
        <v>364</v>
      </c>
      <c r="AV373" s="41" t="s">
        <v>1509</v>
      </c>
      <c r="AW373" s="41"/>
      <c r="AX373" s="41"/>
      <c r="AY373" s="41"/>
    </row>
    <row r="374" spans="47:51" ht="15" customHeight="1" x14ac:dyDescent="0.25">
      <c r="AU374" s="186">
        <f t="shared" si="17"/>
        <v>365</v>
      </c>
      <c r="AV374" s="41" t="s">
        <v>2388</v>
      </c>
      <c r="AW374" s="41"/>
      <c r="AX374" s="41"/>
      <c r="AY374" s="41"/>
    </row>
    <row r="375" spans="47:51" ht="15" customHeight="1" x14ac:dyDescent="0.25">
      <c r="AU375" s="186">
        <f t="shared" si="17"/>
        <v>366</v>
      </c>
      <c r="AV375" s="41" t="s">
        <v>3841</v>
      </c>
      <c r="AW375" s="41"/>
      <c r="AX375" s="41"/>
      <c r="AY375" s="41"/>
    </row>
    <row r="376" spans="47:51" ht="15" customHeight="1" x14ac:dyDescent="0.25">
      <c r="AU376" s="186">
        <f t="shared" si="17"/>
        <v>367</v>
      </c>
      <c r="AV376" s="41" t="s">
        <v>4745</v>
      </c>
      <c r="AW376" s="41"/>
      <c r="AX376" s="41"/>
      <c r="AY376" s="41"/>
    </row>
    <row r="377" spans="47:51" ht="15" customHeight="1" x14ac:dyDescent="0.25">
      <c r="AU377" s="186">
        <f t="shared" si="17"/>
        <v>368</v>
      </c>
      <c r="AV377" s="41" t="s">
        <v>3260</v>
      </c>
      <c r="AW377" s="41"/>
      <c r="AX377" s="41"/>
      <c r="AY377" s="41"/>
    </row>
    <row r="378" spans="47:51" ht="15" customHeight="1" x14ac:dyDescent="0.25">
      <c r="AU378" s="186">
        <f t="shared" si="17"/>
        <v>369</v>
      </c>
      <c r="AV378" s="41" t="s">
        <v>3610</v>
      </c>
      <c r="AW378" s="41"/>
      <c r="AX378" s="41"/>
      <c r="AY378" s="41"/>
    </row>
    <row r="379" spans="47:51" ht="15" customHeight="1" x14ac:dyDescent="0.25">
      <c r="AU379" s="186">
        <f t="shared" si="17"/>
        <v>370</v>
      </c>
      <c r="AV379" s="41" t="s">
        <v>4391</v>
      </c>
      <c r="AW379" s="41"/>
      <c r="AX379" s="41"/>
      <c r="AY379" s="41"/>
    </row>
    <row r="380" spans="47:51" ht="15" customHeight="1" x14ac:dyDescent="0.25">
      <c r="AU380" s="186">
        <f t="shared" si="17"/>
        <v>371</v>
      </c>
      <c r="AV380" s="41" t="s">
        <v>754</v>
      </c>
      <c r="AW380" s="41"/>
      <c r="AX380" s="41"/>
      <c r="AY380" s="41"/>
    </row>
    <row r="381" spans="47:51" ht="15" customHeight="1" x14ac:dyDescent="0.25">
      <c r="AU381" s="186">
        <f t="shared" si="17"/>
        <v>372</v>
      </c>
      <c r="AV381" s="41" t="s">
        <v>3035</v>
      </c>
      <c r="AW381" s="41"/>
      <c r="AX381" s="41"/>
      <c r="AY381" s="41"/>
    </row>
    <row r="382" spans="47:51" ht="15" customHeight="1" x14ac:dyDescent="0.25">
      <c r="AU382" s="186">
        <f t="shared" si="17"/>
        <v>373</v>
      </c>
      <c r="AV382" s="41" t="s">
        <v>2670</v>
      </c>
      <c r="AW382" s="41"/>
      <c r="AX382" s="41"/>
      <c r="AY382" s="41"/>
    </row>
    <row r="383" spans="47:51" ht="15" customHeight="1" x14ac:dyDescent="0.25">
      <c r="AU383" s="186">
        <f t="shared" si="17"/>
        <v>374</v>
      </c>
      <c r="AV383" s="41" t="s">
        <v>3036</v>
      </c>
      <c r="AW383" s="41"/>
      <c r="AX383" s="41"/>
      <c r="AY383" s="41"/>
    </row>
    <row r="384" spans="47:51" ht="15" customHeight="1" x14ac:dyDescent="0.25">
      <c r="AU384" s="186">
        <f t="shared" si="17"/>
        <v>375</v>
      </c>
      <c r="AV384" s="41" t="s">
        <v>3037</v>
      </c>
      <c r="AW384" s="41"/>
      <c r="AX384" s="41"/>
      <c r="AY384" s="41"/>
    </row>
    <row r="385" spans="47:51" ht="15" customHeight="1" x14ac:dyDescent="0.25">
      <c r="AU385" s="186">
        <f t="shared" si="17"/>
        <v>376</v>
      </c>
      <c r="AV385" s="41" t="s">
        <v>3611</v>
      </c>
      <c r="AW385" s="41"/>
      <c r="AX385" s="41"/>
      <c r="AY385" s="41"/>
    </row>
    <row r="386" spans="47:51" ht="15" customHeight="1" x14ac:dyDescent="0.25">
      <c r="AU386" s="186">
        <f t="shared" si="17"/>
        <v>377</v>
      </c>
      <c r="AV386" s="41" t="s">
        <v>5318</v>
      </c>
      <c r="AW386" s="41"/>
      <c r="AX386" s="41"/>
      <c r="AY386" s="41"/>
    </row>
    <row r="387" spans="47:51" ht="15" customHeight="1" x14ac:dyDescent="0.25">
      <c r="AU387" s="186">
        <f t="shared" si="17"/>
        <v>378</v>
      </c>
      <c r="AV387" s="41" t="s">
        <v>3919</v>
      </c>
      <c r="AW387" s="41"/>
      <c r="AX387" s="41"/>
      <c r="AY387" s="41"/>
    </row>
    <row r="388" spans="47:51" ht="15" customHeight="1" x14ac:dyDescent="0.25">
      <c r="AU388" s="186">
        <f t="shared" si="17"/>
        <v>379</v>
      </c>
      <c r="AV388" s="41" t="s">
        <v>3920</v>
      </c>
      <c r="AW388" s="41"/>
      <c r="AX388" s="41"/>
      <c r="AY388" s="41"/>
    </row>
    <row r="389" spans="47:51" ht="15" customHeight="1" x14ac:dyDescent="0.25">
      <c r="AU389" s="186">
        <f t="shared" si="17"/>
        <v>380</v>
      </c>
      <c r="AV389" s="41" t="s">
        <v>3921</v>
      </c>
      <c r="AW389" s="41"/>
      <c r="AX389" s="41"/>
      <c r="AY389" s="41"/>
    </row>
    <row r="390" spans="47:51" ht="15" customHeight="1" x14ac:dyDescent="0.25">
      <c r="AU390" s="186">
        <f t="shared" si="17"/>
        <v>381</v>
      </c>
      <c r="AV390" s="41" t="s">
        <v>3922</v>
      </c>
      <c r="AW390" s="41"/>
      <c r="AX390" s="41"/>
      <c r="AY390" s="41"/>
    </row>
    <row r="391" spans="47:51" ht="15" customHeight="1" x14ac:dyDescent="0.25">
      <c r="AU391" s="186">
        <f t="shared" si="17"/>
        <v>382</v>
      </c>
      <c r="AV391" s="41" t="s">
        <v>3923</v>
      </c>
      <c r="AW391" s="41"/>
      <c r="AX391" s="41"/>
      <c r="AY391" s="41"/>
    </row>
    <row r="392" spans="47:51" ht="15" customHeight="1" x14ac:dyDescent="0.25">
      <c r="AU392" s="186">
        <f t="shared" si="17"/>
        <v>383</v>
      </c>
      <c r="AV392" s="41" t="s">
        <v>3924</v>
      </c>
      <c r="AW392" s="41"/>
      <c r="AX392" s="41"/>
      <c r="AY392" s="41"/>
    </row>
    <row r="393" spans="47:51" ht="15" customHeight="1" x14ac:dyDescent="0.25">
      <c r="AU393" s="186">
        <f t="shared" si="17"/>
        <v>384</v>
      </c>
      <c r="AV393" s="41" t="s">
        <v>4392</v>
      </c>
      <c r="AW393" s="41"/>
      <c r="AX393" s="41"/>
      <c r="AY393" s="41"/>
    </row>
    <row r="394" spans="47:51" ht="15" customHeight="1" x14ac:dyDescent="0.25">
      <c r="AU394" s="186">
        <f t="shared" si="17"/>
        <v>385</v>
      </c>
      <c r="AV394" s="41" t="s">
        <v>4746</v>
      </c>
      <c r="AW394" s="41"/>
      <c r="AX394" s="41"/>
      <c r="AY394" s="41"/>
    </row>
    <row r="395" spans="47:51" ht="15" customHeight="1" x14ac:dyDescent="0.25">
      <c r="AU395" s="186">
        <f t="shared" ref="AU395:AU458" si="18">ROW()-9</f>
        <v>386</v>
      </c>
      <c r="AV395" s="41" t="s">
        <v>1033</v>
      </c>
      <c r="AW395" s="41"/>
      <c r="AX395" s="41"/>
      <c r="AY395" s="41"/>
    </row>
    <row r="396" spans="47:51" ht="15" customHeight="1" x14ac:dyDescent="0.25">
      <c r="AU396" s="186">
        <f t="shared" si="18"/>
        <v>387</v>
      </c>
      <c r="AV396" s="41" t="s">
        <v>4747</v>
      </c>
      <c r="AW396" s="41"/>
      <c r="AX396" s="41"/>
      <c r="AY396" s="41"/>
    </row>
    <row r="397" spans="47:51" ht="15" customHeight="1" x14ac:dyDescent="0.25">
      <c r="AU397" s="186">
        <f t="shared" si="18"/>
        <v>388</v>
      </c>
      <c r="AV397" s="41" t="s">
        <v>4393</v>
      </c>
      <c r="AW397" s="41"/>
      <c r="AX397" s="41"/>
      <c r="AY397" s="41"/>
    </row>
    <row r="398" spans="47:51" ht="15" customHeight="1" x14ac:dyDescent="0.25">
      <c r="AU398" s="186">
        <f t="shared" si="18"/>
        <v>389</v>
      </c>
      <c r="AV398" s="41" t="s">
        <v>3925</v>
      </c>
      <c r="AW398" s="41"/>
      <c r="AX398" s="41"/>
      <c r="AY398" s="41"/>
    </row>
    <row r="399" spans="47:51" ht="15" customHeight="1" x14ac:dyDescent="0.25">
      <c r="AU399" s="186">
        <f t="shared" si="18"/>
        <v>390</v>
      </c>
      <c r="AV399" s="41" t="s">
        <v>4394</v>
      </c>
      <c r="AW399" s="41"/>
      <c r="AX399" s="41"/>
      <c r="AY399" s="41"/>
    </row>
    <row r="400" spans="47:51" ht="15" customHeight="1" x14ac:dyDescent="0.25">
      <c r="AU400" s="186">
        <f t="shared" si="18"/>
        <v>391</v>
      </c>
      <c r="AV400" s="41" t="s">
        <v>4748</v>
      </c>
      <c r="AW400" s="41"/>
      <c r="AX400" s="41"/>
      <c r="AY400" s="41"/>
    </row>
    <row r="401" spans="47:51" ht="15" customHeight="1" x14ac:dyDescent="0.25">
      <c r="AU401" s="186">
        <f t="shared" si="18"/>
        <v>392</v>
      </c>
      <c r="AV401" s="41" t="s">
        <v>3261</v>
      </c>
      <c r="AW401" s="41"/>
      <c r="AX401" s="41"/>
      <c r="AY401" s="41"/>
    </row>
    <row r="402" spans="47:51" ht="15" customHeight="1" x14ac:dyDescent="0.25">
      <c r="AU402" s="186">
        <f t="shared" si="18"/>
        <v>393</v>
      </c>
      <c r="AV402" s="41" t="s">
        <v>755</v>
      </c>
      <c r="AW402" s="41"/>
      <c r="AX402" s="41"/>
      <c r="AY402" s="41"/>
    </row>
    <row r="403" spans="47:51" ht="15" customHeight="1" x14ac:dyDescent="0.25">
      <c r="AU403" s="186">
        <f t="shared" si="18"/>
        <v>394</v>
      </c>
      <c r="AV403" s="41" t="s">
        <v>4749</v>
      </c>
      <c r="AW403" s="41"/>
      <c r="AX403" s="41"/>
      <c r="AY403" s="41"/>
    </row>
    <row r="404" spans="47:51" ht="15" customHeight="1" x14ac:dyDescent="0.25">
      <c r="AU404" s="186">
        <f t="shared" si="18"/>
        <v>395</v>
      </c>
      <c r="AV404" s="41" t="s">
        <v>115</v>
      </c>
      <c r="AW404" s="41"/>
      <c r="AX404" s="41"/>
      <c r="AY404" s="41"/>
    </row>
    <row r="405" spans="47:51" ht="15" customHeight="1" x14ac:dyDescent="0.25">
      <c r="AU405" s="186">
        <f t="shared" si="18"/>
        <v>396</v>
      </c>
      <c r="AV405" s="41" t="s">
        <v>3262</v>
      </c>
      <c r="AW405" s="41"/>
      <c r="AX405" s="41"/>
      <c r="AY405" s="41"/>
    </row>
    <row r="406" spans="47:51" ht="15" customHeight="1" x14ac:dyDescent="0.25">
      <c r="AU406" s="186">
        <f t="shared" si="18"/>
        <v>397</v>
      </c>
      <c r="AV406" s="41" t="s">
        <v>2671</v>
      </c>
      <c r="AW406" s="41"/>
      <c r="AX406" s="41"/>
      <c r="AY406" s="41"/>
    </row>
    <row r="407" spans="47:51" ht="15" customHeight="1" x14ac:dyDescent="0.25">
      <c r="AU407" s="186">
        <f t="shared" si="18"/>
        <v>398</v>
      </c>
      <c r="AV407" s="41" t="s">
        <v>3038</v>
      </c>
      <c r="AW407" s="41"/>
      <c r="AX407" s="41"/>
      <c r="AY407" s="41"/>
    </row>
    <row r="408" spans="47:51" ht="15" customHeight="1" x14ac:dyDescent="0.25">
      <c r="AU408" s="186">
        <f t="shared" si="18"/>
        <v>399</v>
      </c>
      <c r="AV408" s="41" t="s">
        <v>1510</v>
      </c>
      <c r="AW408" s="41"/>
      <c r="AX408" s="41"/>
      <c r="AY408" s="41"/>
    </row>
    <row r="409" spans="47:51" ht="15" customHeight="1" x14ac:dyDescent="0.25">
      <c r="AU409" s="186">
        <f t="shared" si="18"/>
        <v>400</v>
      </c>
      <c r="AV409" s="41" t="s">
        <v>3263</v>
      </c>
      <c r="AW409" s="41"/>
      <c r="AX409" s="41"/>
      <c r="AY409" s="41"/>
    </row>
    <row r="410" spans="47:51" ht="15" customHeight="1" x14ac:dyDescent="0.25">
      <c r="AU410" s="186">
        <f t="shared" si="18"/>
        <v>401</v>
      </c>
      <c r="AV410" s="41" t="s">
        <v>140</v>
      </c>
      <c r="AW410" s="41"/>
      <c r="AX410" s="41"/>
      <c r="AY410" s="41"/>
    </row>
    <row r="411" spans="47:51" ht="15" customHeight="1" x14ac:dyDescent="0.25">
      <c r="AU411" s="186">
        <f t="shared" si="18"/>
        <v>402</v>
      </c>
      <c r="AV411" s="41" t="s">
        <v>245</v>
      </c>
      <c r="AW411" s="41"/>
      <c r="AX411" s="41"/>
      <c r="AY411" s="41"/>
    </row>
    <row r="412" spans="47:51" ht="15" customHeight="1" x14ac:dyDescent="0.25">
      <c r="AU412" s="186">
        <f t="shared" si="18"/>
        <v>403</v>
      </c>
      <c r="AV412" s="41" t="s">
        <v>4395</v>
      </c>
      <c r="AW412" s="41"/>
      <c r="AX412" s="41"/>
      <c r="AY412" s="41"/>
    </row>
    <row r="413" spans="47:51" ht="15" customHeight="1" x14ac:dyDescent="0.25">
      <c r="AU413" s="186">
        <f t="shared" si="18"/>
        <v>404</v>
      </c>
      <c r="AV413" s="41" t="s">
        <v>1511</v>
      </c>
      <c r="AW413" s="41"/>
      <c r="AX413" s="41"/>
      <c r="AY413" s="41"/>
    </row>
    <row r="414" spans="47:51" ht="15" customHeight="1" x14ac:dyDescent="0.25">
      <c r="AU414" s="186">
        <f t="shared" si="18"/>
        <v>405</v>
      </c>
      <c r="AV414" s="41" t="s">
        <v>4750</v>
      </c>
      <c r="AW414" s="41"/>
      <c r="AX414" s="41"/>
      <c r="AY414" s="41"/>
    </row>
    <row r="415" spans="47:51" ht="15" customHeight="1" x14ac:dyDescent="0.25">
      <c r="AU415" s="186">
        <f t="shared" si="18"/>
        <v>406</v>
      </c>
      <c r="AV415" s="41" t="s">
        <v>937</v>
      </c>
      <c r="AW415" s="41"/>
      <c r="AX415" s="41"/>
      <c r="AY415" s="41"/>
    </row>
    <row r="416" spans="47:51" ht="15" customHeight="1" x14ac:dyDescent="0.25">
      <c r="AU416" s="186">
        <f t="shared" si="18"/>
        <v>407</v>
      </c>
      <c r="AV416" s="41" t="s">
        <v>5319</v>
      </c>
      <c r="AW416" s="41"/>
      <c r="AX416" s="41"/>
      <c r="AY416" s="41"/>
    </row>
    <row r="417" spans="47:51" ht="15" customHeight="1" x14ac:dyDescent="0.25">
      <c r="AU417" s="186">
        <f t="shared" si="18"/>
        <v>408</v>
      </c>
      <c r="AV417" s="41" t="s">
        <v>2525</v>
      </c>
      <c r="AW417" s="41"/>
      <c r="AX417" s="41"/>
      <c r="AY417" s="41"/>
    </row>
    <row r="418" spans="47:51" ht="15" customHeight="1" x14ac:dyDescent="0.25">
      <c r="AU418" s="186">
        <f t="shared" si="18"/>
        <v>409</v>
      </c>
      <c r="AV418" s="41" t="s">
        <v>1512</v>
      </c>
      <c r="AW418" s="41"/>
      <c r="AX418" s="41"/>
      <c r="AY418" s="41"/>
    </row>
    <row r="419" spans="47:51" ht="15" customHeight="1" x14ac:dyDescent="0.25">
      <c r="AU419" s="186">
        <f t="shared" si="18"/>
        <v>410</v>
      </c>
      <c r="AV419" s="41" t="s">
        <v>3926</v>
      </c>
      <c r="AW419" s="41"/>
      <c r="AX419" s="41"/>
      <c r="AY419" s="41"/>
    </row>
    <row r="420" spans="47:51" ht="15" customHeight="1" x14ac:dyDescent="0.25">
      <c r="AU420" s="186">
        <f t="shared" si="18"/>
        <v>411</v>
      </c>
      <c r="AV420" s="41" t="s">
        <v>3706</v>
      </c>
      <c r="AW420" s="41"/>
      <c r="AX420" s="41"/>
      <c r="AY420" s="41"/>
    </row>
    <row r="421" spans="47:51" ht="15" customHeight="1" x14ac:dyDescent="0.25">
      <c r="AU421" s="186">
        <f t="shared" si="18"/>
        <v>412</v>
      </c>
      <c r="AV421" s="41" t="s">
        <v>3927</v>
      </c>
      <c r="AW421" s="41"/>
      <c r="AX421" s="41"/>
      <c r="AY421" s="41"/>
    </row>
    <row r="422" spans="47:51" ht="15" customHeight="1" x14ac:dyDescent="0.25">
      <c r="AU422" s="186">
        <f t="shared" si="18"/>
        <v>413</v>
      </c>
      <c r="AV422" s="41" t="s">
        <v>348</v>
      </c>
      <c r="AW422" s="41"/>
      <c r="AX422" s="41"/>
      <c r="AY422" s="41"/>
    </row>
    <row r="423" spans="47:51" ht="15" customHeight="1" x14ac:dyDescent="0.25">
      <c r="AU423" s="186">
        <f t="shared" si="18"/>
        <v>414</v>
      </c>
      <c r="AV423" s="41" t="s">
        <v>4751</v>
      </c>
      <c r="AW423" s="41"/>
      <c r="AX423" s="41"/>
      <c r="AY423" s="41"/>
    </row>
    <row r="424" spans="47:51" ht="15" customHeight="1" x14ac:dyDescent="0.25">
      <c r="AU424" s="186">
        <f t="shared" si="18"/>
        <v>415</v>
      </c>
      <c r="AV424" s="41" t="s">
        <v>1034</v>
      </c>
      <c r="AW424" s="41"/>
      <c r="AX424" s="41"/>
      <c r="AY424" s="41"/>
    </row>
    <row r="425" spans="47:51" ht="15" customHeight="1" x14ac:dyDescent="0.25">
      <c r="AU425" s="186">
        <f t="shared" si="18"/>
        <v>416</v>
      </c>
      <c r="AV425" s="41" t="s">
        <v>756</v>
      </c>
      <c r="AW425" s="41"/>
      <c r="AX425" s="41"/>
      <c r="AY425" s="41"/>
    </row>
    <row r="426" spans="47:51" ht="15" customHeight="1" x14ac:dyDescent="0.25">
      <c r="AU426" s="186">
        <f t="shared" si="18"/>
        <v>417</v>
      </c>
      <c r="AV426" s="41" t="s">
        <v>2526</v>
      </c>
      <c r="AW426" s="41"/>
      <c r="AX426" s="41"/>
      <c r="AY426" s="41"/>
    </row>
    <row r="427" spans="47:51" ht="15" customHeight="1" x14ac:dyDescent="0.25">
      <c r="AU427" s="186">
        <f t="shared" si="18"/>
        <v>418</v>
      </c>
      <c r="AV427" s="41" t="s">
        <v>5320</v>
      </c>
      <c r="AW427" s="41"/>
      <c r="AX427" s="41"/>
      <c r="AY427" s="41"/>
    </row>
    <row r="428" spans="47:51" ht="15" customHeight="1" x14ac:dyDescent="0.25">
      <c r="AU428" s="186">
        <f t="shared" si="18"/>
        <v>419</v>
      </c>
      <c r="AV428" s="41" t="s">
        <v>246</v>
      </c>
      <c r="AW428" s="41"/>
      <c r="AX428" s="41"/>
      <c r="AY428" s="41"/>
    </row>
    <row r="429" spans="47:51" ht="15" customHeight="1" x14ac:dyDescent="0.25">
      <c r="AU429" s="186">
        <f t="shared" si="18"/>
        <v>420</v>
      </c>
      <c r="AV429" s="41" t="s">
        <v>4752</v>
      </c>
      <c r="AW429" s="41"/>
      <c r="AX429" s="41"/>
      <c r="AY429" s="41"/>
    </row>
    <row r="430" spans="47:51" ht="15" customHeight="1" x14ac:dyDescent="0.25">
      <c r="AU430" s="186">
        <f t="shared" si="18"/>
        <v>421</v>
      </c>
      <c r="AV430" s="41" t="s">
        <v>4753</v>
      </c>
      <c r="AW430" s="41"/>
      <c r="AX430" s="41"/>
      <c r="AY430" s="41"/>
    </row>
    <row r="431" spans="47:51" ht="15" customHeight="1" x14ac:dyDescent="0.25">
      <c r="AU431" s="186">
        <f t="shared" si="18"/>
        <v>422</v>
      </c>
      <c r="AV431" s="41" t="s">
        <v>4754</v>
      </c>
      <c r="AW431" s="41"/>
      <c r="AX431" s="41"/>
      <c r="AY431" s="41"/>
    </row>
    <row r="432" spans="47:51" ht="15" customHeight="1" x14ac:dyDescent="0.25">
      <c r="AU432" s="186">
        <f t="shared" si="18"/>
        <v>423</v>
      </c>
      <c r="AV432" s="41" t="s">
        <v>2527</v>
      </c>
      <c r="AW432" s="41"/>
      <c r="AX432" s="41"/>
      <c r="AY432" s="41"/>
    </row>
    <row r="433" spans="47:51" ht="15" customHeight="1" x14ac:dyDescent="0.25">
      <c r="AU433" s="186">
        <f t="shared" si="18"/>
        <v>424</v>
      </c>
      <c r="AV433" s="41" t="s">
        <v>3039</v>
      </c>
      <c r="AW433" s="41"/>
      <c r="AX433" s="41"/>
      <c r="AY433" s="41"/>
    </row>
    <row r="434" spans="47:51" ht="15" customHeight="1" x14ac:dyDescent="0.25">
      <c r="AU434" s="186">
        <f t="shared" si="18"/>
        <v>425</v>
      </c>
      <c r="AV434" s="41" t="s">
        <v>1035</v>
      </c>
      <c r="AW434" s="41"/>
      <c r="AX434" s="41"/>
      <c r="AY434" s="41"/>
    </row>
    <row r="435" spans="47:51" ht="15" customHeight="1" x14ac:dyDescent="0.25">
      <c r="AU435" s="186">
        <f t="shared" si="18"/>
        <v>426</v>
      </c>
      <c r="AV435" s="41" t="s">
        <v>1264</v>
      </c>
      <c r="AW435" s="41"/>
      <c r="AX435" s="41"/>
      <c r="AY435" s="41"/>
    </row>
    <row r="436" spans="47:51" ht="15" customHeight="1" x14ac:dyDescent="0.25">
      <c r="AU436" s="186">
        <f t="shared" si="18"/>
        <v>427</v>
      </c>
      <c r="AV436" s="41" t="s">
        <v>5321</v>
      </c>
      <c r="AW436" s="41"/>
      <c r="AX436" s="41"/>
      <c r="AY436" s="41"/>
    </row>
    <row r="437" spans="47:51" ht="15" customHeight="1" x14ac:dyDescent="0.25">
      <c r="AU437" s="186">
        <f t="shared" si="18"/>
        <v>428</v>
      </c>
      <c r="AV437" s="41" t="s">
        <v>5322</v>
      </c>
      <c r="AW437" s="41"/>
      <c r="AX437" s="41"/>
      <c r="AY437" s="41"/>
    </row>
    <row r="438" spans="47:51" ht="15" customHeight="1" x14ac:dyDescent="0.25">
      <c r="AU438" s="186">
        <f t="shared" si="18"/>
        <v>429</v>
      </c>
      <c r="AV438" s="41" t="s">
        <v>1265</v>
      </c>
      <c r="AW438" s="41"/>
      <c r="AX438" s="41"/>
      <c r="AY438" s="41"/>
    </row>
    <row r="439" spans="47:51" ht="15" customHeight="1" x14ac:dyDescent="0.25">
      <c r="AU439" s="186">
        <f t="shared" si="18"/>
        <v>430</v>
      </c>
      <c r="AV439" s="41" t="s">
        <v>1266</v>
      </c>
      <c r="AW439" s="41"/>
      <c r="AX439" s="41"/>
      <c r="AY439" s="41"/>
    </row>
    <row r="440" spans="47:51" ht="15" customHeight="1" x14ac:dyDescent="0.25">
      <c r="AU440" s="186">
        <f t="shared" si="18"/>
        <v>431</v>
      </c>
      <c r="AV440" s="41" t="s">
        <v>1267</v>
      </c>
      <c r="AW440" s="41"/>
      <c r="AX440" s="41"/>
      <c r="AY440" s="41"/>
    </row>
    <row r="441" spans="47:51" ht="15" customHeight="1" x14ac:dyDescent="0.25">
      <c r="AU441" s="186">
        <f t="shared" si="18"/>
        <v>432</v>
      </c>
      <c r="AV441" s="41" t="s">
        <v>1268</v>
      </c>
      <c r="AW441" s="41"/>
      <c r="AX441" s="41"/>
      <c r="AY441" s="41"/>
    </row>
    <row r="442" spans="47:51" ht="15" customHeight="1" x14ac:dyDescent="0.25">
      <c r="AU442" s="186">
        <f t="shared" si="18"/>
        <v>433</v>
      </c>
      <c r="AV442" s="41" t="s">
        <v>4755</v>
      </c>
      <c r="AW442" s="41"/>
      <c r="AX442" s="41"/>
      <c r="AY442" s="41"/>
    </row>
    <row r="443" spans="47:51" ht="15" customHeight="1" x14ac:dyDescent="0.25">
      <c r="AU443" s="186">
        <f t="shared" si="18"/>
        <v>434</v>
      </c>
      <c r="AV443" s="41" t="s">
        <v>1513</v>
      </c>
      <c r="AW443" s="41"/>
      <c r="AX443" s="41"/>
      <c r="AY443" s="41"/>
    </row>
    <row r="444" spans="47:51" ht="15" customHeight="1" x14ac:dyDescent="0.25">
      <c r="AU444" s="186">
        <f t="shared" si="18"/>
        <v>435</v>
      </c>
      <c r="AV444" s="41" t="s">
        <v>3928</v>
      </c>
      <c r="AW444" s="41"/>
      <c r="AX444" s="41"/>
      <c r="AY444" s="41"/>
    </row>
    <row r="445" spans="47:51" ht="15" customHeight="1" x14ac:dyDescent="0.25">
      <c r="AU445" s="186">
        <f t="shared" si="18"/>
        <v>436</v>
      </c>
      <c r="AV445" s="41" t="s">
        <v>2528</v>
      </c>
      <c r="AW445" s="41"/>
      <c r="AX445" s="41"/>
      <c r="AY445" s="41"/>
    </row>
    <row r="446" spans="47:51" ht="15" customHeight="1" x14ac:dyDescent="0.25">
      <c r="AU446" s="186">
        <f t="shared" si="18"/>
        <v>437</v>
      </c>
      <c r="AV446" s="41" t="s">
        <v>2672</v>
      </c>
      <c r="AW446" s="41"/>
      <c r="AX446" s="41"/>
      <c r="AY446" s="41"/>
    </row>
    <row r="447" spans="47:51" ht="15" customHeight="1" x14ac:dyDescent="0.25">
      <c r="AU447" s="186">
        <f t="shared" si="18"/>
        <v>438</v>
      </c>
      <c r="AV447" s="41" t="s">
        <v>3707</v>
      </c>
      <c r="AW447" s="41"/>
      <c r="AX447" s="41"/>
      <c r="AY447" s="41"/>
    </row>
    <row r="448" spans="47:51" ht="15" customHeight="1" x14ac:dyDescent="0.25">
      <c r="AU448" s="186">
        <f t="shared" si="18"/>
        <v>439</v>
      </c>
      <c r="AV448" s="41" t="s">
        <v>349</v>
      </c>
      <c r="AW448" s="41"/>
      <c r="AX448" s="41"/>
      <c r="AY448" s="41"/>
    </row>
    <row r="449" spans="47:51" ht="15" customHeight="1" x14ac:dyDescent="0.25">
      <c r="AU449" s="186">
        <f t="shared" si="18"/>
        <v>440</v>
      </c>
      <c r="AV449" s="41" t="s">
        <v>2529</v>
      </c>
      <c r="AW449" s="41"/>
      <c r="AX449" s="41"/>
      <c r="AY449" s="41"/>
    </row>
    <row r="450" spans="47:51" ht="15" customHeight="1" x14ac:dyDescent="0.25">
      <c r="AU450" s="186">
        <f t="shared" si="18"/>
        <v>441</v>
      </c>
      <c r="AV450" s="41" t="s">
        <v>350</v>
      </c>
      <c r="AW450" s="41"/>
      <c r="AX450" s="41"/>
      <c r="AY450" s="41"/>
    </row>
    <row r="451" spans="47:51" ht="15" customHeight="1" x14ac:dyDescent="0.25">
      <c r="AU451" s="186">
        <f t="shared" si="18"/>
        <v>442</v>
      </c>
      <c r="AV451" s="41" t="s">
        <v>3040</v>
      </c>
      <c r="AW451" s="41"/>
      <c r="AX451" s="41"/>
      <c r="AY451" s="41"/>
    </row>
    <row r="452" spans="47:51" ht="15" customHeight="1" x14ac:dyDescent="0.25">
      <c r="AU452" s="186">
        <f t="shared" si="18"/>
        <v>443</v>
      </c>
      <c r="AV452" s="41" t="s">
        <v>757</v>
      </c>
      <c r="AW452" s="41"/>
      <c r="AX452" s="41"/>
      <c r="AY452" s="41"/>
    </row>
    <row r="453" spans="47:51" ht="15" customHeight="1" x14ac:dyDescent="0.25">
      <c r="AU453" s="186">
        <f t="shared" si="18"/>
        <v>444</v>
      </c>
      <c r="AV453" s="41" t="s">
        <v>938</v>
      </c>
      <c r="AW453" s="41"/>
      <c r="AX453" s="41"/>
      <c r="AY453" s="41"/>
    </row>
    <row r="454" spans="47:51" ht="15" customHeight="1" x14ac:dyDescent="0.25">
      <c r="AU454" s="186">
        <f t="shared" si="18"/>
        <v>445</v>
      </c>
      <c r="AV454" s="41" t="s">
        <v>4756</v>
      </c>
      <c r="AW454" s="41"/>
      <c r="AX454" s="41"/>
      <c r="AY454" s="41"/>
    </row>
    <row r="455" spans="47:51" ht="15" customHeight="1" x14ac:dyDescent="0.25">
      <c r="AU455" s="186">
        <f t="shared" si="18"/>
        <v>446</v>
      </c>
      <c r="AV455" s="41" t="s">
        <v>1514</v>
      </c>
      <c r="AW455" s="41"/>
      <c r="AX455" s="41"/>
      <c r="AY455" s="41"/>
    </row>
    <row r="456" spans="47:51" ht="15" customHeight="1" x14ac:dyDescent="0.25">
      <c r="AU456" s="186">
        <f t="shared" si="18"/>
        <v>447</v>
      </c>
      <c r="AV456" s="41" t="s">
        <v>1036</v>
      </c>
      <c r="AW456" s="41"/>
      <c r="AX456" s="41"/>
      <c r="AY456" s="41"/>
    </row>
    <row r="457" spans="47:51" ht="15" customHeight="1" x14ac:dyDescent="0.25">
      <c r="AU457" s="186">
        <f t="shared" si="18"/>
        <v>448</v>
      </c>
      <c r="AV457" s="41" t="s">
        <v>4396</v>
      </c>
      <c r="AW457" s="41"/>
      <c r="AX457" s="41"/>
      <c r="AY457" s="41"/>
    </row>
    <row r="458" spans="47:51" ht="15" customHeight="1" x14ac:dyDescent="0.25">
      <c r="AU458" s="186">
        <f t="shared" si="18"/>
        <v>449</v>
      </c>
      <c r="AV458" s="41" t="s">
        <v>4397</v>
      </c>
      <c r="AW458" s="41"/>
      <c r="AX458" s="41"/>
      <c r="AY458" s="41"/>
    </row>
    <row r="459" spans="47:51" ht="15" customHeight="1" x14ac:dyDescent="0.25">
      <c r="AU459" s="186">
        <f t="shared" ref="AU459:AU522" si="19">ROW()-9</f>
        <v>450</v>
      </c>
      <c r="AV459" s="41" t="s">
        <v>4398</v>
      </c>
      <c r="AW459" s="41"/>
      <c r="AX459" s="41"/>
      <c r="AY459" s="41"/>
    </row>
    <row r="460" spans="47:51" ht="15" customHeight="1" x14ac:dyDescent="0.25">
      <c r="AU460" s="186">
        <f t="shared" si="19"/>
        <v>451</v>
      </c>
      <c r="AV460" s="41" t="s">
        <v>4399</v>
      </c>
      <c r="AW460" s="41"/>
      <c r="AX460" s="41"/>
      <c r="AY460" s="41"/>
    </row>
    <row r="461" spans="47:51" ht="15" customHeight="1" x14ac:dyDescent="0.25">
      <c r="AU461" s="186">
        <f t="shared" si="19"/>
        <v>452</v>
      </c>
      <c r="AV461" s="41" t="s">
        <v>3929</v>
      </c>
      <c r="AW461" s="41"/>
      <c r="AX461" s="41"/>
      <c r="AY461" s="41"/>
    </row>
    <row r="462" spans="47:51" ht="15" customHeight="1" x14ac:dyDescent="0.25">
      <c r="AU462" s="186">
        <f t="shared" si="19"/>
        <v>453</v>
      </c>
      <c r="AV462" s="41" t="s">
        <v>3264</v>
      </c>
      <c r="AW462" s="41"/>
      <c r="AX462" s="41"/>
      <c r="AY462" s="41"/>
    </row>
    <row r="463" spans="47:51" ht="15" customHeight="1" x14ac:dyDescent="0.25">
      <c r="AU463" s="186">
        <f t="shared" si="19"/>
        <v>454</v>
      </c>
      <c r="AV463" s="41" t="s">
        <v>4757</v>
      </c>
      <c r="AW463" s="41"/>
      <c r="AX463" s="41"/>
      <c r="AY463" s="41"/>
    </row>
    <row r="464" spans="47:51" ht="15" customHeight="1" x14ac:dyDescent="0.25">
      <c r="AU464" s="186">
        <f t="shared" si="19"/>
        <v>455</v>
      </c>
      <c r="AV464" s="41" t="s">
        <v>1269</v>
      </c>
      <c r="AW464" s="41"/>
      <c r="AX464" s="41"/>
      <c r="AY464" s="41"/>
    </row>
    <row r="465" spans="47:51" ht="15" customHeight="1" x14ac:dyDescent="0.25">
      <c r="AU465" s="186">
        <f t="shared" si="19"/>
        <v>456</v>
      </c>
      <c r="AV465" s="41" t="s">
        <v>1515</v>
      </c>
      <c r="AW465" s="41"/>
      <c r="AX465" s="41"/>
      <c r="AY465" s="41"/>
    </row>
    <row r="466" spans="47:51" ht="15" customHeight="1" x14ac:dyDescent="0.25">
      <c r="AU466" s="186">
        <f t="shared" si="19"/>
        <v>457</v>
      </c>
      <c r="AV466" s="41" t="s">
        <v>758</v>
      </c>
      <c r="AW466" s="41"/>
      <c r="AX466" s="41"/>
      <c r="AY466" s="41"/>
    </row>
    <row r="467" spans="47:51" ht="15" customHeight="1" x14ac:dyDescent="0.25">
      <c r="AU467" s="186">
        <f t="shared" si="19"/>
        <v>458</v>
      </c>
      <c r="AV467" s="41" t="s">
        <v>4758</v>
      </c>
      <c r="AW467" s="41"/>
      <c r="AX467" s="41"/>
      <c r="AY467" s="41"/>
    </row>
    <row r="468" spans="47:51" ht="15" customHeight="1" x14ac:dyDescent="0.25">
      <c r="AU468" s="186">
        <f t="shared" si="19"/>
        <v>459</v>
      </c>
      <c r="AV468" s="41" t="s">
        <v>2673</v>
      </c>
      <c r="AW468" s="41"/>
      <c r="AX468" s="41"/>
      <c r="AY468" s="41"/>
    </row>
    <row r="469" spans="47:51" ht="15" customHeight="1" x14ac:dyDescent="0.25">
      <c r="AU469" s="186">
        <f t="shared" si="19"/>
        <v>460</v>
      </c>
      <c r="AV469" s="41" t="s">
        <v>1516</v>
      </c>
      <c r="AW469" s="41"/>
      <c r="AX469" s="41"/>
      <c r="AY469" s="41"/>
    </row>
    <row r="470" spans="47:51" ht="15" customHeight="1" x14ac:dyDescent="0.25">
      <c r="AU470" s="186">
        <f t="shared" si="19"/>
        <v>461</v>
      </c>
      <c r="AV470" s="41" t="s">
        <v>1517</v>
      </c>
      <c r="AW470" s="41"/>
      <c r="AX470" s="41"/>
      <c r="AY470" s="41"/>
    </row>
    <row r="471" spans="47:51" ht="15" customHeight="1" x14ac:dyDescent="0.25">
      <c r="AU471" s="186">
        <f t="shared" si="19"/>
        <v>462</v>
      </c>
      <c r="AV471" s="41" t="s">
        <v>4400</v>
      </c>
      <c r="AW471" s="41"/>
      <c r="AX471" s="41"/>
      <c r="AY471" s="41"/>
    </row>
    <row r="472" spans="47:51" ht="15" customHeight="1" x14ac:dyDescent="0.25">
      <c r="AU472" s="186">
        <f t="shared" si="19"/>
        <v>463</v>
      </c>
      <c r="AV472" s="41" t="s">
        <v>2311</v>
      </c>
      <c r="AW472" s="41"/>
      <c r="AX472" s="41"/>
      <c r="AY472" s="41"/>
    </row>
    <row r="473" spans="47:51" ht="15" customHeight="1" x14ac:dyDescent="0.25">
      <c r="AU473" s="186">
        <f t="shared" si="19"/>
        <v>464</v>
      </c>
      <c r="AV473" s="41" t="s">
        <v>5323</v>
      </c>
      <c r="AW473" s="41"/>
      <c r="AX473" s="41"/>
      <c r="AY473" s="41"/>
    </row>
    <row r="474" spans="47:51" ht="15" customHeight="1" x14ac:dyDescent="0.25">
      <c r="AU474" s="186">
        <f t="shared" si="19"/>
        <v>465</v>
      </c>
      <c r="AV474" s="41" t="s">
        <v>2530</v>
      </c>
      <c r="AW474" s="41"/>
      <c r="AX474" s="41"/>
      <c r="AY474" s="41"/>
    </row>
    <row r="475" spans="47:51" ht="15" customHeight="1" x14ac:dyDescent="0.25">
      <c r="AU475" s="186">
        <f t="shared" si="19"/>
        <v>466</v>
      </c>
      <c r="AV475" s="41" t="s">
        <v>351</v>
      </c>
      <c r="AW475" s="41"/>
      <c r="AX475" s="41"/>
      <c r="AY475" s="41"/>
    </row>
    <row r="476" spans="47:51" ht="15" customHeight="1" x14ac:dyDescent="0.25">
      <c r="AU476" s="186">
        <f t="shared" si="19"/>
        <v>467</v>
      </c>
      <c r="AV476" s="41" t="s">
        <v>3930</v>
      </c>
      <c r="AW476" s="41"/>
      <c r="AX476" s="41"/>
      <c r="AY476" s="41"/>
    </row>
    <row r="477" spans="47:51" ht="15" customHeight="1" x14ac:dyDescent="0.25">
      <c r="AU477" s="186">
        <f t="shared" si="19"/>
        <v>468</v>
      </c>
      <c r="AV477" s="41" t="s">
        <v>4759</v>
      </c>
      <c r="AW477" s="41"/>
      <c r="AX477" s="41"/>
      <c r="AY477" s="41"/>
    </row>
    <row r="478" spans="47:51" ht="15" customHeight="1" x14ac:dyDescent="0.25">
      <c r="AU478" s="186">
        <f t="shared" si="19"/>
        <v>469</v>
      </c>
      <c r="AV478" s="41" t="s">
        <v>1518</v>
      </c>
      <c r="AW478" s="41"/>
      <c r="AX478" s="41"/>
      <c r="AY478" s="41"/>
    </row>
    <row r="479" spans="47:51" ht="15" customHeight="1" x14ac:dyDescent="0.25">
      <c r="AU479" s="186">
        <f t="shared" si="19"/>
        <v>470</v>
      </c>
      <c r="AV479" s="41" t="s">
        <v>3931</v>
      </c>
      <c r="AW479" s="41"/>
      <c r="AX479" s="41"/>
      <c r="AY479" s="41"/>
    </row>
    <row r="480" spans="47:51" ht="15" customHeight="1" x14ac:dyDescent="0.25">
      <c r="AU480" s="186">
        <f t="shared" si="19"/>
        <v>471</v>
      </c>
      <c r="AV480" s="41" t="s">
        <v>1270</v>
      </c>
      <c r="AW480" s="41"/>
      <c r="AX480" s="41"/>
      <c r="AY480" s="41"/>
    </row>
    <row r="481" spans="47:51" ht="15" customHeight="1" x14ac:dyDescent="0.25">
      <c r="AU481" s="186">
        <f t="shared" si="19"/>
        <v>472</v>
      </c>
      <c r="AV481" s="41" t="s">
        <v>2389</v>
      </c>
      <c r="AW481" s="41"/>
      <c r="AX481" s="41"/>
      <c r="AY481" s="41"/>
    </row>
    <row r="482" spans="47:51" ht="15" customHeight="1" x14ac:dyDescent="0.25">
      <c r="AU482" s="186">
        <f t="shared" si="19"/>
        <v>473</v>
      </c>
      <c r="AV482" s="41" t="s">
        <v>1519</v>
      </c>
      <c r="AW482" s="41"/>
      <c r="AX482" s="41"/>
      <c r="AY482" s="41"/>
    </row>
    <row r="483" spans="47:51" ht="15" customHeight="1" x14ac:dyDescent="0.25">
      <c r="AU483" s="186">
        <f t="shared" si="19"/>
        <v>474</v>
      </c>
      <c r="AV483" s="41" t="s">
        <v>3932</v>
      </c>
      <c r="AW483" s="41"/>
      <c r="AX483" s="41"/>
      <c r="AY483" s="41"/>
    </row>
    <row r="484" spans="47:51" ht="15" customHeight="1" x14ac:dyDescent="0.25">
      <c r="AU484" s="186">
        <f t="shared" si="19"/>
        <v>475</v>
      </c>
      <c r="AV484" s="41" t="s">
        <v>2674</v>
      </c>
      <c r="AW484" s="41"/>
      <c r="AX484" s="41"/>
      <c r="AY484" s="41"/>
    </row>
    <row r="485" spans="47:51" ht="15" customHeight="1" x14ac:dyDescent="0.25">
      <c r="AU485" s="186">
        <f t="shared" si="19"/>
        <v>476</v>
      </c>
      <c r="AV485" s="41" t="s">
        <v>1520</v>
      </c>
      <c r="AW485" s="41"/>
      <c r="AX485" s="41"/>
      <c r="AY485" s="41"/>
    </row>
    <row r="486" spans="47:51" ht="15" customHeight="1" x14ac:dyDescent="0.25">
      <c r="AU486" s="186">
        <f t="shared" si="19"/>
        <v>477</v>
      </c>
      <c r="AV486" s="41" t="s">
        <v>759</v>
      </c>
      <c r="AW486" s="41"/>
      <c r="AX486" s="41"/>
      <c r="AY486" s="41"/>
    </row>
    <row r="487" spans="47:51" ht="15" customHeight="1" x14ac:dyDescent="0.25">
      <c r="AU487" s="186">
        <f t="shared" si="19"/>
        <v>478</v>
      </c>
      <c r="AV487" s="41" t="s">
        <v>4760</v>
      </c>
      <c r="AW487" s="41"/>
      <c r="AX487" s="41"/>
      <c r="AY487" s="41"/>
    </row>
    <row r="488" spans="47:51" ht="15" customHeight="1" x14ac:dyDescent="0.25">
      <c r="AU488" s="186">
        <f t="shared" si="19"/>
        <v>479</v>
      </c>
      <c r="AV488" s="41" t="s">
        <v>3265</v>
      </c>
      <c r="AW488" s="41"/>
      <c r="AX488" s="41"/>
      <c r="AY488" s="41"/>
    </row>
    <row r="489" spans="47:51" ht="15" customHeight="1" x14ac:dyDescent="0.25">
      <c r="AU489" s="186">
        <f t="shared" si="19"/>
        <v>480</v>
      </c>
      <c r="AV489" s="41" t="s">
        <v>2531</v>
      </c>
      <c r="AW489" s="41"/>
      <c r="AX489" s="41"/>
      <c r="AY489" s="41"/>
    </row>
    <row r="490" spans="47:51" ht="15" customHeight="1" x14ac:dyDescent="0.25">
      <c r="AU490" s="186">
        <f t="shared" si="19"/>
        <v>481</v>
      </c>
      <c r="AV490" s="41" t="s">
        <v>3708</v>
      </c>
      <c r="AW490" s="41"/>
      <c r="AX490" s="41"/>
      <c r="AY490" s="41"/>
    </row>
    <row r="491" spans="47:51" ht="15" customHeight="1" x14ac:dyDescent="0.25">
      <c r="AU491" s="186">
        <f t="shared" si="19"/>
        <v>482</v>
      </c>
      <c r="AV491" s="41" t="s">
        <v>247</v>
      </c>
      <c r="AW491" s="41"/>
      <c r="AX491" s="41"/>
      <c r="AY491" s="41"/>
    </row>
    <row r="492" spans="47:51" ht="15" customHeight="1" x14ac:dyDescent="0.25">
      <c r="AU492" s="186">
        <f t="shared" si="19"/>
        <v>483</v>
      </c>
      <c r="AV492" s="41" t="s">
        <v>4761</v>
      </c>
      <c r="AW492" s="41"/>
      <c r="AX492" s="41"/>
      <c r="AY492" s="41"/>
    </row>
    <row r="493" spans="47:51" ht="15" customHeight="1" x14ac:dyDescent="0.25">
      <c r="AU493" s="186">
        <f t="shared" si="19"/>
        <v>484</v>
      </c>
      <c r="AV493" s="41" t="s">
        <v>352</v>
      </c>
      <c r="AW493" s="41"/>
      <c r="AX493" s="41"/>
      <c r="AY493" s="41"/>
    </row>
    <row r="494" spans="47:51" ht="15" customHeight="1" x14ac:dyDescent="0.25">
      <c r="AU494" s="186">
        <f t="shared" si="19"/>
        <v>485</v>
      </c>
      <c r="AV494" s="41" t="s">
        <v>4401</v>
      </c>
      <c r="AW494" s="41"/>
      <c r="AX494" s="41"/>
      <c r="AY494" s="41"/>
    </row>
    <row r="495" spans="47:51" ht="15" customHeight="1" x14ac:dyDescent="0.25">
      <c r="AU495" s="186">
        <f t="shared" si="19"/>
        <v>486</v>
      </c>
      <c r="AV495" s="41" t="s">
        <v>353</v>
      </c>
      <c r="AW495" s="41"/>
      <c r="AX495" s="41"/>
      <c r="AY495" s="41"/>
    </row>
    <row r="496" spans="47:51" ht="15" customHeight="1" x14ac:dyDescent="0.25">
      <c r="AU496" s="186">
        <f t="shared" si="19"/>
        <v>487</v>
      </c>
      <c r="AV496" s="41" t="s">
        <v>3041</v>
      </c>
      <c r="AW496" s="41"/>
      <c r="AX496" s="41"/>
      <c r="AY496" s="41"/>
    </row>
    <row r="497" spans="47:51" ht="15" customHeight="1" x14ac:dyDescent="0.25">
      <c r="AU497" s="186">
        <f t="shared" si="19"/>
        <v>488</v>
      </c>
      <c r="AV497" s="41" t="s">
        <v>2870</v>
      </c>
      <c r="AW497" s="41"/>
      <c r="AX497" s="41"/>
      <c r="AY497" s="41"/>
    </row>
    <row r="498" spans="47:51" ht="15" customHeight="1" x14ac:dyDescent="0.25">
      <c r="AU498" s="186">
        <f t="shared" si="19"/>
        <v>489</v>
      </c>
      <c r="AV498" s="41" t="s">
        <v>2675</v>
      </c>
      <c r="AW498" s="41"/>
      <c r="AX498" s="41"/>
      <c r="AY498" s="41"/>
    </row>
    <row r="499" spans="47:51" ht="15" customHeight="1" x14ac:dyDescent="0.25">
      <c r="AU499" s="186">
        <f t="shared" si="19"/>
        <v>490</v>
      </c>
      <c r="AV499" s="41" t="s">
        <v>2676</v>
      </c>
      <c r="AW499" s="41"/>
      <c r="AX499" s="41"/>
      <c r="AY499" s="41"/>
    </row>
    <row r="500" spans="47:51" ht="15" customHeight="1" x14ac:dyDescent="0.25">
      <c r="AU500" s="186">
        <f t="shared" si="19"/>
        <v>491</v>
      </c>
      <c r="AV500" s="41" t="s">
        <v>141</v>
      </c>
      <c r="AW500" s="41"/>
      <c r="AX500" s="41"/>
      <c r="AY500" s="41"/>
    </row>
    <row r="501" spans="47:51" ht="15" customHeight="1" x14ac:dyDescent="0.25">
      <c r="AU501" s="186">
        <f t="shared" si="19"/>
        <v>492</v>
      </c>
      <c r="AV501" s="41" t="s">
        <v>939</v>
      </c>
      <c r="AW501" s="41"/>
      <c r="AX501" s="41"/>
      <c r="AY501" s="41"/>
    </row>
    <row r="502" spans="47:51" ht="15" customHeight="1" x14ac:dyDescent="0.25">
      <c r="AU502" s="186">
        <f t="shared" si="19"/>
        <v>493</v>
      </c>
      <c r="AV502" s="41" t="s">
        <v>142</v>
      </c>
      <c r="AW502" s="41"/>
      <c r="AX502" s="41"/>
      <c r="AY502" s="41"/>
    </row>
    <row r="503" spans="47:51" ht="15" customHeight="1" x14ac:dyDescent="0.25">
      <c r="AU503" s="186">
        <f t="shared" si="19"/>
        <v>494</v>
      </c>
      <c r="AV503" s="41" t="s">
        <v>2390</v>
      </c>
      <c r="AW503" s="41"/>
      <c r="AX503" s="41"/>
      <c r="AY503" s="41"/>
    </row>
    <row r="504" spans="47:51" ht="15" customHeight="1" x14ac:dyDescent="0.25">
      <c r="AU504" s="186">
        <f t="shared" si="19"/>
        <v>495</v>
      </c>
      <c r="AV504" s="41" t="s">
        <v>4762</v>
      </c>
      <c r="AW504" s="41"/>
      <c r="AX504" s="41"/>
      <c r="AY504" s="41"/>
    </row>
    <row r="505" spans="47:51" ht="15" customHeight="1" x14ac:dyDescent="0.25">
      <c r="AU505" s="186">
        <f t="shared" si="19"/>
        <v>496</v>
      </c>
      <c r="AV505" s="41" t="s">
        <v>354</v>
      </c>
      <c r="AW505" s="41"/>
      <c r="AX505" s="41"/>
      <c r="AY505" s="41"/>
    </row>
    <row r="506" spans="47:51" ht="15" customHeight="1" x14ac:dyDescent="0.25">
      <c r="AU506" s="186">
        <f t="shared" si="19"/>
        <v>497</v>
      </c>
      <c r="AV506" s="41" t="s">
        <v>1271</v>
      </c>
      <c r="AW506" s="41"/>
      <c r="AX506" s="41"/>
      <c r="AY506" s="41"/>
    </row>
    <row r="507" spans="47:51" ht="15" customHeight="1" x14ac:dyDescent="0.25">
      <c r="AU507" s="186">
        <f t="shared" si="19"/>
        <v>498</v>
      </c>
      <c r="AV507" s="41" t="s">
        <v>2391</v>
      </c>
      <c r="AW507" s="41"/>
      <c r="AX507" s="41"/>
      <c r="AY507" s="41"/>
    </row>
    <row r="508" spans="47:51" ht="15" customHeight="1" x14ac:dyDescent="0.25">
      <c r="AU508" s="186">
        <f t="shared" si="19"/>
        <v>499</v>
      </c>
      <c r="AV508" s="41" t="s">
        <v>3933</v>
      </c>
      <c r="AW508" s="41"/>
      <c r="AX508" s="41"/>
      <c r="AY508" s="41"/>
    </row>
    <row r="509" spans="47:51" ht="15" customHeight="1" x14ac:dyDescent="0.25">
      <c r="AU509" s="186">
        <f t="shared" si="19"/>
        <v>500</v>
      </c>
      <c r="AV509" s="41" t="s">
        <v>3266</v>
      </c>
      <c r="AW509" s="41"/>
      <c r="AX509" s="41"/>
      <c r="AY509" s="41"/>
    </row>
    <row r="510" spans="47:51" ht="15" customHeight="1" x14ac:dyDescent="0.25">
      <c r="AU510" s="186">
        <f t="shared" si="19"/>
        <v>501</v>
      </c>
      <c r="AV510" s="41" t="s">
        <v>355</v>
      </c>
      <c r="AW510" s="41"/>
      <c r="AX510" s="41"/>
      <c r="AY510" s="41"/>
    </row>
    <row r="511" spans="47:51" ht="15" customHeight="1" x14ac:dyDescent="0.25">
      <c r="AU511" s="186">
        <f t="shared" si="19"/>
        <v>502</v>
      </c>
      <c r="AV511" s="41" t="s">
        <v>5324</v>
      </c>
      <c r="AW511" s="41"/>
      <c r="AX511" s="41"/>
      <c r="AY511" s="41"/>
    </row>
    <row r="512" spans="47:51" ht="15" customHeight="1" x14ac:dyDescent="0.25">
      <c r="AU512" s="186">
        <f t="shared" si="19"/>
        <v>503</v>
      </c>
      <c r="AV512" s="41" t="s">
        <v>3612</v>
      </c>
      <c r="AW512" s="41"/>
      <c r="AX512" s="41"/>
      <c r="AY512" s="41"/>
    </row>
    <row r="513" spans="47:51" ht="15" customHeight="1" x14ac:dyDescent="0.25">
      <c r="AU513" s="186">
        <f t="shared" si="19"/>
        <v>504</v>
      </c>
      <c r="AV513" s="41" t="s">
        <v>3934</v>
      </c>
      <c r="AW513" s="41"/>
      <c r="AX513" s="41"/>
      <c r="AY513" s="41"/>
    </row>
    <row r="514" spans="47:51" ht="15" customHeight="1" x14ac:dyDescent="0.25">
      <c r="AU514" s="186">
        <f t="shared" si="19"/>
        <v>505</v>
      </c>
      <c r="AV514" s="41" t="s">
        <v>3935</v>
      </c>
      <c r="AW514" s="41"/>
      <c r="AX514" s="41"/>
      <c r="AY514" s="41"/>
    </row>
    <row r="515" spans="47:51" ht="15" customHeight="1" x14ac:dyDescent="0.25">
      <c r="AU515" s="186">
        <f t="shared" si="19"/>
        <v>506</v>
      </c>
      <c r="AV515" s="41" t="s">
        <v>3936</v>
      </c>
      <c r="AW515" s="41"/>
      <c r="AX515" s="41"/>
      <c r="AY515" s="41"/>
    </row>
    <row r="516" spans="47:51" ht="15" customHeight="1" x14ac:dyDescent="0.25">
      <c r="AU516" s="186">
        <f t="shared" si="19"/>
        <v>507</v>
      </c>
      <c r="AV516" s="41" t="s">
        <v>356</v>
      </c>
      <c r="AW516" s="41"/>
      <c r="AX516" s="41"/>
      <c r="AY516" s="41"/>
    </row>
    <row r="517" spans="47:51" ht="15" customHeight="1" x14ac:dyDescent="0.25">
      <c r="AU517" s="186">
        <f t="shared" si="19"/>
        <v>508</v>
      </c>
      <c r="AV517" s="41" t="s">
        <v>4763</v>
      </c>
      <c r="AW517" s="41"/>
      <c r="AX517" s="41"/>
      <c r="AY517" s="41"/>
    </row>
    <row r="518" spans="47:51" ht="15" customHeight="1" x14ac:dyDescent="0.25">
      <c r="AU518" s="186">
        <f t="shared" si="19"/>
        <v>509</v>
      </c>
      <c r="AV518" s="41" t="s">
        <v>4644</v>
      </c>
      <c r="AW518" s="41"/>
      <c r="AX518" s="41"/>
      <c r="AY518" s="41"/>
    </row>
    <row r="519" spans="47:51" ht="15" customHeight="1" x14ac:dyDescent="0.25">
      <c r="AU519" s="186">
        <f t="shared" si="19"/>
        <v>510</v>
      </c>
      <c r="AV519" s="41" t="s">
        <v>3937</v>
      </c>
      <c r="AW519" s="41"/>
      <c r="AX519" s="41"/>
      <c r="AY519" s="41"/>
    </row>
    <row r="520" spans="47:51" ht="15" customHeight="1" x14ac:dyDescent="0.25">
      <c r="AU520" s="186">
        <f t="shared" si="19"/>
        <v>511</v>
      </c>
      <c r="AV520" s="41" t="s">
        <v>1521</v>
      </c>
      <c r="AW520" s="41"/>
      <c r="AX520" s="41"/>
      <c r="AY520" s="41"/>
    </row>
    <row r="521" spans="47:51" ht="15" customHeight="1" x14ac:dyDescent="0.25">
      <c r="AU521" s="186">
        <f t="shared" si="19"/>
        <v>512</v>
      </c>
      <c r="AV521" s="41" t="s">
        <v>3613</v>
      </c>
      <c r="AW521" s="41"/>
      <c r="AX521" s="41"/>
      <c r="AY521" s="41"/>
    </row>
    <row r="522" spans="47:51" ht="15" customHeight="1" x14ac:dyDescent="0.25">
      <c r="AU522" s="186">
        <f t="shared" si="19"/>
        <v>513</v>
      </c>
      <c r="AV522" s="41" t="s">
        <v>4402</v>
      </c>
      <c r="AW522" s="41"/>
      <c r="AX522" s="41"/>
      <c r="AY522" s="41"/>
    </row>
    <row r="523" spans="47:51" ht="15" customHeight="1" x14ac:dyDescent="0.25">
      <c r="AU523" s="186">
        <f t="shared" ref="AU523:AU586" si="20">ROW()-9</f>
        <v>514</v>
      </c>
      <c r="AV523" s="41" t="s">
        <v>3267</v>
      </c>
      <c r="AW523" s="41"/>
      <c r="AX523" s="41"/>
      <c r="AY523" s="41"/>
    </row>
    <row r="524" spans="47:51" ht="15" customHeight="1" x14ac:dyDescent="0.25">
      <c r="AU524" s="186">
        <f t="shared" si="20"/>
        <v>515</v>
      </c>
      <c r="AV524" s="41" t="s">
        <v>3042</v>
      </c>
      <c r="AW524" s="41"/>
      <c r="AX524" s="41"/>
      <c r="AY524" s="41"/>
    </row>
    <row r="525" spans="47:51" ht="15" customHeight="1" x14ac:dyDescent="0.25">
      <c r="AU525" s="186">
        <f t="shared" si="20"/>
        <v>516</v>
      </c>
      <c r="AV525" s="41" t="s">
        <v>760</v>
      </c>
      <c r="AW525" s="41"/>
      <c r="AX525" s="41"/>
      <c r="AY525" s="41"/>
    </row>
    <row r="526" spans="47:51" ht="15" customHeight="1" x14ac:dyDescent="0.25">
      <c r="AU526" s="186">
        <f t="shared" si="20"/>
        <v>517</v>
      </c>
      <c r="AV526" s="41" t="s">
        <v>357</v>
      </c>
      <c r="AW526" s="41"/>
      <c r="AX526" s="41"/>
      <c r="AY526" s="41"/>
    </row>
    <row r="527" spans="47:51" ht="15" customHeight="1" x14ac:dyDescent="0.25">
      <c r="AU527" s="186">
        <f t="shared" si="20"/>
        <v>518</v>
      </c>
      <c r="AV527" s="41" t="s">
        <v>3043</v>
      </c>
      <c r="AW527" s="41"/>
      <c r="AX527" s="41"/>
      <c r="AY527" s="41"/>
    </row>
    <row r="528" spans="47:51" ht="15" customHeight="1" x14ac:dyDescent="0.25">
      <c r="AU528" s="186">
        <f t="shared" si="20"/>
        <v>519</v>
      </c>
      <c r="AV528" s="41" t="s">
        <v>248</v>
      </c>
      <c r="AW528" s="41"/>
      <c r="AX528" s="41"/>
      <c r="AY528" s="41"/>
    </row>
    <row r="529" spans="47:51" ht="15" customHeight="1" x14ac:dyDescent="0.25">
      <c r="AU529" s="186">
        <f t="shared" si="20"/>
        <v>520</v>
      </c>
      <c r="AV529" s="41" t="s">
        <v>1272</v>
      </c>
      <c r="AW529" s="41"/>
      <c r="AX529" s="41"/>
      <c r="AY529" s="41"/>
    </row>
    <row r="530" spans="47:51" ht="15" customHeight="1" x14ac:dyDescent="0.25">
      <c r="AU530" s="186">
        <f t="shared" si="20"/>
        <v>521</v>
      </c>
      <c r="AV530" s="41" t="s">
        <v>2871</v>
      </c>
      <c r="AW530" s="41"/>
      <c r="AX530" s="41"/>
      <c r="AY530" s="41"/>
    </row>
    <row r="531" spans="47:51" ht="15" customHeight="1" x14ac:dyDescent="0.25">
      <c r="AU531" s="186">
        <f t="shared" si="20"/>
        <v>522</v>
      </c>
      <c r="AV531" s="41" t="s">
        <v>4764</v>
      </c>
      <c r="AW531" s="41"/>
      <c r="AX531" s="41"/>
      <c r="AY531" s="41"/>
    </row>
    <row r="532" spans="47:51" ht="15" customHeight="1" x14ac:dyDescent="0.25">
      <c r="AU532" s="186">
        <f t="shared" si="20"/>
        <v>523</v>
      </c>
      <c r="AV532" s="41" t="s">
        <v>4765</v>
      </c>
      <c r="AW532" s="41"/>
      <c r="AX532" s="41"/>
      <c r="AY532" s="41"/>
    </row>
    <row r="533" spans="47:51" ht="15" customHeight="1" x14ac:dyDescent="0.25">
      <c r="AU533" s="186">
        <f t="shared" si="20"/>
        <v>524</v>
      </c>
      <c r="AV533" s="41" t="s">
        <v>761</v>
      </c>
      <c r="AW533" s="41"/>
      <c r="AX533" s="41"/>
      <c r="AY533" s="41"/>
    </row>
    <row r="534" spans="47:51" ht="15" customHeight="1" x14ac:dyDescent="0.25">
      <c r="AU534" s="186">
        <f t="shared" si="20"/>
        <v>525</v>
      </c>
      <c r="AV534" s="41" t="s">
        <v>358</v>
      </c>
      <c r="AW534" s="41"/>
      <c r="AX534" s="41"/>
      <c r="AY534" s="41"/>
    </row>
    <row r="535" spans="47:51" ht="15" customHeight="1" x14ac:dyDescent="0.25">
      <c r="AU535" s="186">
        <f t="shared" si="20"/>
        <v>526</v>
      </c>
      <c r="AV535" s="41" t="s">
        <v>3044</v>
      </c>
      <c r="AW535" s="41"/>
      <c r="AX535" s="41"/>
      <c r="AY535" s="41"/>
    </row>
    <row r="536" spans="47:51" ht="15" customHeight="1" x14ac:dyDescent="0.25">
      <c r="AU536" s="186">
        <f t="shared" si="20"/>
        <v>527</v>
      </c>
      <c r="AV536" s="41" t="s">
        <v>359</v>
      </c>
      <c r="AW536" s="41"/>
      <c r="AX536" s="41"/>
      <c r="AY536" s="41"/>
    </row>
    <row r="537" spans="47:51" ht="15" customHeight="1" x14ac:dyDescent="0.25">
      <c r="AU537" s="186">
        <f t="shared" si="20"/>
        <v>528</v>
      </c>
      <c r="AV537" s="41" t="s">
        <v>360</v>
      </c>
      <c r="AW537" s="41"/>
      <c r="AX537" s="41"/>
      <c r="AY537" s="41"/>
    </row>
    <row r="538" spans="47:51" ht="15" customHeight="1" x14ac:dyDescent="0.25">
      <c r="AU538" s="186">
        <f t="shared" si="20"/>
        <v>529</v>
      </c>
      <c r="AV538" s="41" t="s">
        <v>5325</v>
      </c>
      <c r="AW538" s="41"/>
      <c r="AX538" s="41"/>
      <c r="AY538" s="41"/>
    </row>
    <row r="539" spans="47:51" ht="15" customHeight="1" x14ac:dyDescent="0.25">
      <c r="AU539" s="186">
        <f t="shared" si="20"/>
        <v>530</v>
      </c>
      <c r="AV539" s="41" t="s">
        <v>762</v>
      </c>
      <c r="AW539" s="41"/>
      <c r="AX539" s="41"/>
      <c r="AY539" s="41"/>
    </row>
    <row r="540" spans="47:51" ht="15" customHeight="1" x14ac:dyDescent="0.25">
      <c r="AU540" s="186">
        <f t="shared" si="20"/>
        <v>531</v>
      </c>
      <c r="AV540" s="41" t="s">
        <v>3938</v>
      </c>
      <c r="AW540" s="41"/>
      <c r="AX540" s="41"/>
      <c r="AY540" s="41"/>
    </row>
    <row r="541" spans="47:51" ht="15" customHeight="1" x14ac:dyDescent="0.25">
      <c r="AU541" s="186">
        <f t="shared" si="20"/>
        <v>532</v>
      </c>
      <c r="AV541" s="41" t="s">
        <v>1522</v>
      </c>
      <c r="AW541" s="41"/>
      <c r="AX541" s="41"/>
      <c r="AY541" s="41"/>
    </row>
    <row r="542" spans="47:51" ht="15" customHeight="1" x14ac:dyDescent="0.25">
      <c r="AU542" s="186">
        <f t="shared" si="20"/>
        <v>533</v>
      </c>
      <c r="AV542" s="41" t="s">
        <v>4766</v>
      </c>
      <c r="AW542" s="41"/>
      <c r="AX542" s="41"/>
      <c r="AY542" s="41"/>
    </row>
    <row r="543" spans="47:51" ht="15" customHeight="1" x14ac:dyDescent="0.25">
      <c r="AU543" s="186">
        <f t="shared" si="20"/>
        <v>534</v>
      </c>
      <c r="AV543" s="41" t="s">
        <v>4767</v>
      </c>
      <c r="AW543" s="41"/>
      <c r="AX543" s="41"/>
      <c r="AY543" s="41"/>
    </row>
    <row r="544" spans="47:51" ht="15" customHeight="1" x14ac:dyDescent="0.25">
      <c r="AU544" s="186">
        <f t="shared" si="20"/>
        <v>535</v>
      </c>
      <c r="AV544" s="41" t="s">
        <v>2312</v>
      </c>
      <c r="AW544" s="41"/>
      <c r="AX544" s="41"/>
      <c r="AY544" s="41"/>
    </row>
    <row r="545" spans="47:51" ht="15" customHeight="1" x14ac:dyDescent="0.25">
      <c r="AU545" s="186">
        <f t="shared" si="20"/>
        <v>536</v>
      </c>
      <c r="AV545" s="41" t="s">
        <v>143</v>
      </c>
      <c r="AW545" s="41"/>
      <c r="AX545" s="41"/>
      <c r="AY545" s="41"/>
    </row>
    <row r="546" spans="47:51" ht="15" customHeight="1" x14ac:dyDescent="0.25">
      <c r="AU546" s="186">
        <f t="shared" si="20"/>
        <v>537</v>
      </c>
      <c r="AV546" s="41" t="s">
        <v>4768</v>
      </c>
      <c r="AW546" s="41"/>
      <c r="AX546" s="41"/>
      <c r="AY546" s="41"/>
    </row>
    <row r="547" spans="47:51" ht="15" customHeight="1" x14ac:dyDescent="0.25">
      <c r="AU547" s="186">
        <f t="shared" si="20"/>
        <v>538</v>
      </c>
      <c r="AV547" s="41" t="s">
        <v>2313</v>
      </c>
      <c r="AW547" s="41"/>
      <c r="AX547" s="41"/>
      <c r="AY547" s="41"/>
    </row>
    <row r="548" spans="47:51" ht="15" customHeight="1" x14ac:dyDescent="0.25">
      <c r="AU548" s="186">
        <f t="shared" si="20"/>
        <v>539</v>
      </c>
      <c r="AV548" s="41" t="s">
        <v>763</v>
      </c>
      <c r="AW548" s="41"/>
      <c r="AX548" s="41"/>
      <c r="AY548" s="41"/>
    </row>
    <row r="549" spans="47:51" ht="15" customHeight="1" x14ac:dyDescent="0.25">
      <c r="AU549" s="186">
        <f t="shared" si="20"/>
        <v>540</v>
      </c>
      <c r="AV549" s="41" t="s">
        <v>4769</v>
      </c>
      <c r="AW549" s="41"/>
      <c r="AX549" s="41"/>
      <c r="AY549" s="41"/>
    </row>
    <row r="550" spans="47:51" ht="15" customHeight="1" x14ac:dyDescent="0.25">
      <c r="AU550" s="186">
        <f t="shared" si="20"/>
        <v>541</v>
      </c>
      <c r="AV550" s="41" t="s">
        <v>2677</v>
      </c>
      <c r="AW550" s="41"/>
      <c r="AX550" s="41"/>
      <c r="AY550" s="41"/>
    </row>
    <row r="551" spans="47:51" ht="15" customHeight="1" x14ac:dyDescent="0.25">
      <c r="AU551" s="186">
        <f t="shared" si="20"/>
        <v>542</v>
      </c>
      <c r="AV551" s="41" t="s">
        <v>4770</v>
      </c>
      <c r="AW551" s="41"/>
      <c r="AX551" s="41"/>
      <c r="AY551" s="41"/>
    </row>
    <row r="552" spans="47:51" ht="15" customHeight="1" x14ac:dyDescent="0.25">
      <c r="AU552" s="186">
        <f t="shared" si="20"/>
        <v>543</v>
      </c>
      <c r="AV552" s="41" t="s">
        <v>764</v>
      </c>
      <c r="AW552" s="41"/>
      <c r="AX552" s="41"/>
      <c r="AY552" s="41"/>
    </row>
    <row r="553" spans="47:51" ht="15" customHeight="1" x14ac:dyDescent="0.25">
      <c r="AU553" s="186">
        <f t="shared" si="20"/>
        <v>544</v>
      </c>
      <c r="AV553" s="41" t="s">
        <v>765</v>
      </c>
      <c r="AW553" s="41"/>
      <c r="AX553" s="41"/>
      <c r="AY553" s="41"/>
    </row>
    <row r="554" spans="47:51" ht="15" customHeight="1" x14ac:dyDescent="0.25">
      <c r="AU554" s="186">
        <f t="shared" si="20"/>
        <v>545</v>
      </c>
      <c r="AV554" s="41" t="s">
        <v>2314</v>
      </c>
      <c r="AW554" s="41"/>
      <c r="AX554" s="41"/>
      <c r="AY554" s="41"/>
    </row>
    <row r="555" spans="47:51" ht="15" customHeight="1" x14ac:dyDescent="0.25">
      <c r="AU555" s="186">
        <f t="shared" si="20"/>
        <v>546</v>
      </c>
      <c r="AV555" s="41" t="s">
        <v>3268</v>
      </c>
      <c r="AW555" s="41"/>
      <c r="AX555" s="41"/>
      <c r="AY555" s="41"/>
    </row>
    <row r="556" spans="47:51" ht="15" customHeight="1" x14ac:dyDescent="0.25">
      <c r="AU556" s="186">
        <f t="shared" si="20"/>
        <v>547</v>
      </c>
      <c r="AV556" s="41" t="s">
        <v>1037</v>
      </c>
      <c r="AW556" s="41"/>
      <c r="AX556" s="41"/>
      <c r="AY556" s="41"/>
    </row>
    <row r="557" spans="47:51" ht="15" customHeight="1" x14ac:dyDescent="0.25">
      <c r="AU557" s="186">
        <f t="shared" si="20"/>
        <v>548</v>
      </c>
      <c r="AV557" s="41" t="s">
        <v>1523</v>
      </c>
      <c r="AW557" s="41"/>
      <c r="AX557" s="41"/>
      <c r="AY557" s="41"/>
    </row>
    <row r="558" spans="47:51" ht="15" customHeight="1" x14ac:dyDescent="0.25">
      <c r="AU558" s="186">
        <f t="shared" si="20"/>
        <v>549</v>
      </c>
      <c r="AV558" s="41" t="s">
        <v>1273</v>
      </c>
      <c r="AW558" s="41"/>
      <c r="AX558" s="41"/>
      <c r="AY558" s="41"/>
    </row>
    <row r="559" spans="47:51" ht="15" customHeight="1" x14ac:dyDescent="0.25">
      <c r="AU559" s="186">
        <f t="shared" si="20"/>
        <v>550</v>
      </c>
      <c r="AV559" s="41" t="s">
        <v>3269</v>
      </c>
      <c r="AW559" s="41"/>
      <c r="AX559" s="41"/>
      <c r="AY559" s="41"/>
    </row>
    <row r="560" spans="47:51" ht="15" customHeight="1" x14ac:dyDescent="0.25">
      <c r="AU560" s="186">
        <f t="shared" si="20"/>
        <v>551</v>
      </c>
      <c r="AV560" s="41" t="s">
        <v>3045</v>
      </c>
      <c r="AW560" s="41"/>
      <c r="AX560" s="41"/>
      <c r="AY560" s="41"/>
    </row>
    <row r="561" spans="47:51" ht="15" customHeight="1" x14ac:dyDescent="0.25">
      <c r="AU561" s="186">
        <f t="shared" si="20"/>
        <v>552</v>
      </c>
      <c r="AV561" s="41" t="s">
        <v>4403</v>
      </c>
      <c r="AW561" s="41"/>
      <c r="AX561" s="41"/>
      <c r="AY561" s="41"/>
    </row>
    <row r="562" spans="47:51" ht="15" customHeight="1" x14ac:dyDescent="0.25">
      <c r="AU562" s="186">
        <f t="shared" si="20"/>
        <v>553</v>
      </c>
      <c r="AV562" s="41" t="s">
        <v>1274</v>
      </c>
      <c r="AW562" s="41"/>
      <c r="AX562" s="41"/>
      <c r="AY562" s="41"/>
    </row>
    <row r="563" spans="47:51" ht="15" customHeight="1" x14ac:dyDescent="0.25">
      <c r="AU563" s="186">
        <f t="shared" si="20"/>
        <v>554</v>
      </c>
      <c r="AV563" s="41" t="s">
        <v>144</v>
      </c>
      <c r="AW563" s="41"/>
      <c r="AX563" s="41"/>
      <c r="AY563" s="41"/>
    </row>
    <row r="564" spans="47:51" ht="15" customHeight="1" x14ac:dyDescent="0.25">
      <c r="AU564" s="186">
        <f t="shared" si="20"/>
        <v>555</v>
      </c>
      <c r="AV564" s="41" t="s">
        <v>2872</v>
      </c>
      <c r="AW564" s="41"/>
      <c r="AX564" s="41"/>
      <c r="AY564" s="41"/>
    </row>
    <row r="565" spans="47:51" ht="15" customHeight="1" x14ac:dyDescent="0.25">
      <c r="AU565" s="186">
        <f t="shared" si="20"/>
        <v>556</v>
      </c>
      <c r="AV565" s="41" t="s">
        <v>2873</v>
      </c>
      <c r="AW565" s="41"/>
      <c r="AX565" s="41"/>
      <c r="AY565" s="41"/>
    </row>
    <row r="566" spans="47:51" ht="15" customHeight="1" x14ac:dyDescent="0.25">
      <c r="AU566" s="186">
        <f t="shared" si="20"/>
        <v>557</v>
      </c>
      <c r="AV566" s="41" t="s">
        <v>2678</v>
      </c>
      <c r="AW566" s="41"/>
      <c r="AX566" s="41"/>
      <c r="AY566" s="41"/>
    </row>
    <row r="567" spans="47:51" ht="15" customHeight="1" x14ac:dyDescent="0.25">
      <c r="AU567" s="186">
        <f t="shared" si="20"/>
        <v>558</v>
      </c>
      <c r="AV567" s="41" t="s">
        <v>3046</v>
      </c>
      <c r="AW567" s="41"/>
      <c r="AX567" s="41"/>
      <c r="AY567" s="41"/>
    </row>
    <row r="568" spans="47:51" ht="15" customHeight="1" x14ac:dyDescent="0.25">
      <c r="AU568" s="186">
        <f t="shared" si="20"/>
        <v>559</v>
      </c>
      <c r="AV568" s="41" t="s">
        <v>3614</v>
      </c>
      <c r="AW568" s="41"/>
      <c r="AX568" s="41"/>
      <c r="AY568" s="41"/>
    </row>
    <row r="569" spans="47:51" ht="15" customHeight="1" x14ac:dyDescent="0.25">
      <c r="AU569" s="186">
        <f t="shared" si="20"/>
        <v>560</v>
      </c>
      <c r="AV569" s="41" t="s">
        <v>1524</v>
      </c>
      <c r="AW569" s="41"/>
      <c r="AX569" s="41"/>
      <c r="AY569" s="41"/>
    </row>
    <row r="570" spans="47:51" ht="15" customHeight="1" x14ac:dyDescent="0.25">
      <c r="AU570" s="186">
        <f t="shared" si="20"/>
        <v>561</v>
      </c>
      <c r="AV570" s="41" t="s">
        <v>361</v>
      </c>
      <c r="AW570" s="41"/>
      <c r="AX570" s="41"/>
      <c r="AY570" s="41"/>
    </row>
    <row r="571" spans="47:51" ht="15" customHeight="1" x14ac:dyDescent="0.25">
      <c r="AU571" s="186">
        <f t="shared" si="20"/>
        <v>562</v>
      </c>
      <c r="AV571" s="41" t="s">
        <v>362</v>
      </c>
      <c r="AW571" s="41"/>
      <c r="AX571" s="41"/>
      <c r="AY571" s="41"/>
    </row>
    <row r="572" spans="47:51" ht="15" customHeight="1" x14ac:dyDescent="0.25">
      <c r="AU572" s="186">
        <f t="shared" si="20"/>
        <v>563</v>
      </c>
      <c r="AV572" s="41" t="s">
        <v>1525</v>
      </c>
      <c r="AW572" s="41"/>
      <c r="AX572" s="41"/>
      <c r="AY572" s="41"/>
    </row>
    <row r="573" spans="47:51" ht="15" customHeight="1" x14ac:dyDescent="0.25">
      <c r="AU573" s="186">
        <f t="shared" si="20"/>
        <v>564</v>
      </c>
      <c r="AV573" s="41" t="s">
        <v>2874</v>
      </c>
      <c r="AW573" s="41"/>
      <c r="AX573" s="41"/>
      <c r="AY573" s="41"/>
    </row>
    <row r="574" spans="47:51" ht="15" customHeight="1" x14ac:dyDescent="0.25">
      <c r="AU574" s="186">
        <f t="shared" si="20"/>
        <v>565</v>
      </c>
      <c r="AV574" s="41" t="s">
        <v>145</v>
      </c>
      <c r="AW574" s="41"/>
      <c r="AX574" s="41"/>
      <c r="AY574" s="41"/>
    </row>
    <row r="575" spans="47:51" ht="15" customHeight="1" x14ac:dyDescent="0.25">
      <c r="AU575" s="186">
        <f t="shared" si="20"/>
        <v>566</v>
      </c>
      <c r="AV575" s="41" t="s">
        <v>1526</v>
      </c>
      <c r="AW575" s="41"/>
      <c r="AX575" s="41"/>
      <c r="AY575" s="41"/>
    </row>
    <row r="576" spans="47:51" ht="15" customHeight="1" x14ac:dyDescent="0.25">
      <c r="AU576" s="186">
        <f t="shared" si="20"/>
        <v>567</v>
      </c>
      <c r="AV576" s="41" t="s">
        <v>1527</v>
      </c>
      <c r="AW576" s="41"/>
      <c r="AX576" s="41"/>
      <c r="AY576" s="41"/>
    </row>
    <row r="577" spans="47:51" ht="15" customHeight="1" x14ac:dyDescent="0.25">
      <c r="AU577" s="186">
        <f t="shared" si="20"/>
        <v>568</v>
      </c>
      <c r="AV577" s="41" t="s">
        <v>2532</v>
      </c>
      <c r="AW577" s="41"/>
      <c r="AX577" s="41"/>
      <c r="AY577" s="41"/>
    </row>
    <row r="578" spans="47:51" ht="15" customHeight="1" x14ac:dyDescent="0.25">
      <c r="AU578" s="186">
        <f t="shared" si="20"/>
        <v>569</v>
      </c>
      <c r="AV578" s="41" t="s">
        <v>3047</v>
      </c>
      <c r="AW578" s="41"/>
      <c r="AX578" s="41"/>
      <c r="AY578" s="41"/>
    </row>
    <row r="579" spans="47:51" ht="15" customHeight="1" x14ac:dyDescent="0.25">
      <c r="AU579" s="186">
        <f t="shared" si="20"/>
        <v>570</v>
      </c>
      <c r="AV579" s="41" t="s">
        <v>1275</v>
      </c>
      <c r="AW579" s="41"/>
      <c r="AX579" s="41"/>
      <c r="AY579" s="41"/>
    </row>
    <row r="580" spans="47:51" ht="15" customHeight="1" x14ac:dyDescent="0.25">
      <c r="AU580" s="186">
        <f t="shared" si="20"/>
        <v>571</v>
      </c>
      <c r="AV580" s="41" t="s">
        <v>4404</v>
      </c>
      <c r="AW580" s="41"/>
      <c r="AX580" s="41"/>
      <c r="AY580" s="41"/>
    </row>
    <row r="581" spans="47:51" ht="15" customHeight="1" x14ac:dyDescent="0.25">
      <c r="AU581" s="186">
        <f t="shared" si="20"/>
        <v>572</v>
      </c>
      <c r="AV581" s="41" t="s">
        <v>2533</v>
      </c>
      <c r="AW581" s="41"/>
      <c r="AX581" s="41"/>
      <c r="AY581" s="41"/>
    </row>
    <row r="582" spans="47:51" ht="15" customHeight="1" x14ac:dyDescent="0.25">
      <c r="AU582" s="186">
        <f t="shared" si="20"/>
        <v>573</v>
      </c>
      <c r="AV582" s="41" t="s">
        <v>249</v>
      </c>
      <c r="AW582" s="41"/>
      <c r="AX582" s="41"/>
      <c r="AY582" s="41"/>
    </row>
    <row r="583" spans="47:51" ht="15" customHeight="1" x14ac:dyDescent="0.25">
      <c r="AU583" s="186">
        <f t="shared" si="20"/>
        <v>574</v>
      </c>
      <c r="AV583" s="41" t="s">
        <v>3939</v>
      </c>
      <c r="AW583" s="41"/>
      <c r="AX583" s="41"/>
      <c r="AY583" s="41"/>
    </row>
    <row r="584" spans="47:51" ht="15" customHeight="1" x14ac:dyDescent="0.25">
      <c r="AU584" s="186">
        <f t="shared" si="20"/>
        <v>575</v>
      </c>
      <c r="AV584" s="41" t="s">
        <v>4771</v>
      </c>
      <c r="AW584" s="41"/>
      <c r="AX584" s="41"/>
      <c r="AY584" s="41"/>
    </row>
    <row r="585" spans="47:51" ht="15" customHeight="1" x14ac:dyDescent="0.25">
      <c r="AU585" s="186">
        <f t="shared" si="20"/>
        <v>576</v>
      </c>
      <c r="AV585" s="41" t="s">
        <v>3709</v>
      </c>
      <c r="AW585" s="41"/>
      <c r="AX585" s="41"/>
      <c r="AY585" s="41"/>
    </row>
    <row r="586" spans="47:51" ht="15" customHeight="1" x14ac:dyDescent="0.25">
      <c r="AU586" s="186">
        <f t="shared" si="20"/>
        <v>577</v>
      </c>
      <c r="AV586" s="41" t="s">
        <v>3940</v>
      </c>
      <c r="AW586" s="41"/>
      <c r="AX586" s="41"/>
      <c r="AY586" s="41"/>
    </row>
    <row r="587" spans="47:51" ht="15" customHeight="1" x14ac:dyDescent="0.25">
      <c r="AU587" s="186">
        <f t="shared" ref="AU587:AU650" si="21">ROW()-9</f>
        <v>578</v>
      </c>
      <c r="AV587" s="41" t="s">
        <v>1276</v>
      </c>
      <c r="AW587" s="41"/>
      <c r="AX587" s="41"/>
      <c r="AY587" s="41"/>
    </row>
    <row r="588" spans="47:51" ht="15" customHeight="1" x14ac:dyDescent="0.25">
      <c r="AU588" s="186">
        <f t="shared" si="21"/>
        <v>579</v>
      </c>
      <c r="AV588" s="41" t="s">
        <v>1528</v>
      </c>
      <c r="AW588" s="41"/>
      <c r="AX588" s="41"/>
      <c r="AY588" s="41"/>
    </row>
    <row r="589" spans="47:51" ht="15" customHeight="1" x14ac:dyDescent="0.25">
      <c r="AU589" s="186">
        <f t="shared" si="21"/>
        <v>580</v>
      </c>
      <c r="AV589" s="41" t="s">
        <v>1529</v>
      </c>
      <c r="AW589" s="41"/>
      <c r="AX589" s="41"/>
      <c r="AY589" s="41"/>
    </row>
    <row r="590" spans="47:51" ht="15" customHeight="1" x14ac:dyDescent="0.25">
      <c r="AU590" s="186">
        <f t="shared" si="21"/>
        <v>581</v>
      </c>
      <c r="AV590" s="41" t="s">
        <v>2679</v>
      </c>
      <c r="AW590" s="41"/>
      <c r="AX590" s="41"/>
      <c r="AY590" s="41"/>
    </row>
    <row r="591" spans="47:51" ht="15" customHeight="1" x14ac:dyDescent="0.25">
      <c r="AU591" s="186">
        <f t="shared" si="21"/>
        <v>582</v>
      </c>
      <c r="AV591" s="41" t="s">
        <v>4772</v>
      </c>
      <c r="AW591" s="41"/>
      <c r="AX591" s="41"/>
      <c r="AY591" s="41"/>
    </row>
    <row r="592" spans="47:51" ht="15" customHeight="1" x14ac:dyDescent="0.25">
      <c r="AU592" s="186">
        <f t="shared" si="21"/>
        <v>583</v>
      </c>
      <c r="AV592" s="41" t="s">
        <v>1277</v>
      </c>
      <c r="AW592" s="41"/>
      <c r="AX592" s="41"/>
      <c r="AY592" s="41"/>
    </row>
    <row r="593" spans="47:51" ht="15" customHeight="1" x14ac:dyDescent="0.25">
      <c r="AU593" s="186">
        <f t="shared" si="21"/>
        <v>584</v>
      </c>
      <c r="AV593" s="41" t="s">
        <v>5326</v>
      </c>
      <c r="AW593" s="41"/>
      <c r="AX593" s="41"/>
      <c r="AY593" s="41"/>
    </row>
    <row r="594" spans="47:51" ht="15" customHeight="1" x14ac:dyDescent="0.25">
      <c r="AU594" s="186">
        <f t="shared" si="21"/>
        <v>585</v>
      </c>
      <c r="AV594" s="41" t="s">
        <v>4773</v>
      </c>
      <c r="AW594" s="41"/>
      <c r="AX594" s="41"/>
      <c r="AY594" s="41"/>
    </row>
    <row r="595" spans="47:51" ht="15" customHeight="1" x14ac:dyDescent="0.25">
      <c r="AU595" s="186">
        <f t="shared" si="21"/>
        <v>586</v>
      </c>
      <c r="AV595" s="41" t="s">
        <v>3048</v>
      </c>
      <c r="AW595" s="41"/>
      <c r="AX595" s="41"/>
      <c r="AY595" s="41"/>
    </row>
    <row r="596" spans="47:51" ht="15" customHeight="1" x14ac:dyDescent="0.25">
      <c r="AU596" s="186">
        <f t="shared" si="21"/>
        <v>587</v>
      </c>
      <c r="AV596" s="41" t="s">
        <v>1530</v>
      </c>
      <c r="AW596" s="41"/>
      <c r="AX596" s="41"/>
      <c r="AY596" s="41"/>
    </row>
    <row r="597" spans="47:51" ht="15" customHeight="1" x14ac:dyDescent="0.25">
      <c r="AU597" s="186">
        <f t="shared" si="21"/>
        <v>588</v>
      </c>
      <c r="AV597" s="41" t="s">
        <v>250</v>
      </c>
      <c r="AW597" s="41"/>
      <c r="AX597" s="41"/>
      <c r="AY597" s="41"/>
    </row>
    <row r="598" spans="47:51" ht="15" customHeight="1" x14ac:dyDescent="0.25">
      <c r="AU598" s="186">
        <f t="shared" si="21"/>
        <v>589</v>
      </c>
      <c r="AV598" s="41" t="s">
        <v>2875</v>
      </c>
      <c r="AW598" s="41"/>
      <c r="AX598" s="41"/>
      <c r="AY598" s="41"/>
    </row>
    <row r="599" spans="47:51" ht="15" customHeight="1" x14ac:dyDescent="0.25">
      <c r="AU599" s="186">
        <f t="shared" si="21"/>
        <v>590</v>
      </c>
      <c r="AV599" s="41" t="s">
        <v>3049</v>
      </c>
      <c r="AW599" s="41"/>
      <c r="AX599" s="41"/>
      <c r="AY599" s="41"/>
    </row>
    <row r="600" spans="47:51" ht="15" customHeight="1" x14ac:dyDescent="0.25">
      <c r="AU600" s="186">
        <f t="shared" si="21"/>
        <v>591</v>
      </c>
      <c r="AV600" s="41" t="s">
        <v>1531</v>
      </c>
      <c r="AW600" s="41"/>
      <c r="AX600" s="41"/>
      <c r="AY600" s="41"/>
    </row>
    <row r="601" spans="47:51" ht="15" customHeight="1" x14ac:dyDescent="0.25">
      <c r="AU601" s="186">
        <f t="shared" si="21"/>
        <v>592</v>
      </c>
      <c r="AV601" s="41" t="s">
        <v>2876</v>
      </c>
      <c r="AW601" s="41"/>
      <c r="AX601" s="41"/>
      <c r="AY601" s="41"/>
    </row>
    <row r="602" spans="47:51" ht="15" customHeight="1" x14ac:dyDescent="0.25">
      <c r="AU602" s="186">
        <f t="shared" si="21"/>
        <v>593</v>
      </c>
      <c r="AV602" s="41" t="s">
        <v>1532</v>
      </c>
      <c r="AW602" s="41"/>
      <c r="AX602" s="41"/>
      <c r="AY602" s="41"/>
    </row>
    <row r="603" spans="47:51" ht="15" customHeight="1" x14ac:dyDescent="0.25">
      <c r="AU603" s="186">
        <f t="shared" si="21"/>
        <v>594</v>
      </c>
      <c r="AV603" s="41" t="s">
        <v>1533</v>
      </c>
      <c r="AW603" s="41"/>
      <c r="AX603" s="41"/>
      <c r="AY603" s="41"/>
    </row>
    <row r="604" spans="47:51" ht="15" customHeight="1" x14ac:dyDescent="0.25">
      <c r="AU604" s="186">
        <f t="shared" si="21"/>
        <v>595</v>
      </c>
      <c r="AV604" s="41" t="s">
        <v>4405</v>
      </c>
      <c r="AW604" s="41"/>
      <c r="AX604" s="41"/>
      <c r="AY604" s="41"/>
    </row>
    <row r="605" spans="47:51" ht="15" customHeight="1" x14ac:dyDescent="0.25">
      <c r="AU605" s="186">
        <f t="shared" si="21"/>
        <v>596</v>
      </c>
      <c r="AV605" s="41" t="s">
        <v>4774</v>
      </c>
      <c r="AW605" s="41"/>
      <c r="AX605" s="41"/>
      <c r="AY605" s="41"/>
    </row>
    <row r="606" spans="47:51" ht="15" customHeight="1" x14ac:dyDescent="0.25">
      <c r="AU606" s="186">
        <f t="shared" si="21"/>
        <v>597</v>
      </c>
      <c r="AV606" s="41" t="s">
        <v>1534</v>
      </c>
      <c r="AW606" s="41"/>
      <c r="AX606" s="41"/>
      <c r="AY606" s="41"/>
    </row>
    <row r="607" spans="47:51" ht="15" customHeight="1" x14ac:dyDescent="0.25">
      <c r="AU607" s="186">
        <f t="shared" si="21"/>
        <v>598</v>
      </c>
      <c r="AV607" s="41" t="s">
        <v>4775</v>
      </c>
      <c r="AW607" s="41"/>
      <c r="AX607" s="41"/>
      <c r="AY607" s="41"/>
    </row>
    <row r="608" spans="47:51" ht="15" customHeight="1" x14ac:dyDescent="0.25">
      <c r="AU608" s="186">
        <f t="shared" si="21"/>
        <v>599</v>
      </c>
      <c r="AV608" s="41" t="s">
        <v>4776</v>
      </c>
      <c r="AW608" s="41"/>
      <c r="AX608" s="41"/>
      <c r="AY608" s="41"/>
    </row>
    <row r="609" spans="47:51" ht="15" customHeight="1" x14ac:dyDescent="0.25">
      <c r="AU609" s="186">
        <f t="shared" si="21"/>
        <v>600</v>
      </c>
      <c r="AV609" s="41" t="s">
        <v>363</v>
      </c>
      <c r="AW609" s="41"/>
      <c r="AX609" s="41"/>
      <c r="AY609" s="41"/>
    </row>
    <row r="610" spans="47:51" ht="15" customHeight="1" x14ac:dyDescent="0.25">
      <c r="AU610" s="186">
        <f t="shared" si="21"/>
        <v>601</v>
      </c>
      <c r="AV610" s="41" t="s">
        <v>3270</v>
      </c>
      <c r="AW610" s="41"/>
      <c r="AX610" s="41"/>
      <c r="AY610" s="41"/>
    </row>
    <row r="611" spans="47:51" ht="15" customHeight="1" x14ac:dyDescent="0.25">
      <c r="AU611" s="186">
        <f t="shared" si="21"/>
        <v>602</v>
      </c>
      <c r="AV611" s="41" t="s">
        <v>4406</v>
      </c>
      <c r="AW611" s="41"/>
      <c r="AX611" s="41"/>
      <c r="AY611" s="41"/>
    </row>
    <row r="612" spans="47:51" ht="15" customHeight="1" x14ac:dyDescent="0.25">
      <c r="AU612" s="186">
        <f t="shared" si="21"/>
        <v>603</v>
      </c>
      <c r="AV612" s="41" t="s">
        <v>940</v>
      </c>
      <c r="AW612" s="41"/>
      <c r="AX612" s="41"/>
      <c r="AY612" s="41"/>
    </row>
    <row r="613" spans="47:51" ht="15" customHeight="1" x14ac:dyDescent="0.25">
      <c r="AU613" s="186">
        <f t="shared" si="21"/>
        <v>604</v>
      </c>
      <c r="AV613" s="41" t="s">
        <v>3271</v>
      </c>
      <c r="AW613" s="41"/>
      <c r="AX613" s="41"/>
      <c r="AY613" s="41"/>
    </row>
    <row r="614" spans="47:51" ht="15" customHeight="1" x14ac:dyDescent="0.25">
      <c r="AU614" s="186">
        <f t="shared" si="21"/>
        <v>605</v>
      </c>
      <c r="AV614" s="41" t="s">
        <v>4777</v>
      </c>
      <c r="AW614" s="41"/>
      <c r="AX614" s="41"/>
      <c r="AY614" s="41"/>
    </row>
    <row r="615" spans="47:51" ht="15" customHeight="1" x14ac:dyDescent="0.25">
      <c r="AU615" s="186">
        <f t="shared" si="21"/>
        <v>606</v>
      </c>
      <c r="AV615" s="41" t="s">
        <v>3050</v>
      </c>
      <c r="AW615" s="41"/>
      <c r="AX615" s="41"/>
      <c r="AY615" s="41"/>
    </row>
    <row r="616" spans="47:51" ht="15" customHeight="1" x14ac:dyDescent="0.25">
      <c r="AU616" s="186">
        <f t="shared" si="21"/>
        <v>607</v>
      </c>
      <c r="AV616" s="41" t="s">
        <v>364</v>
      </c>
      <c r="AW616" s="41"/>
      <c r="AX616" s="41"/>
      <c r="AY616" s="41"/>
    </row>
    <row r="617" spans="47:51" ht="15" customHeight="1" x14ac:dyDescent="0.25">
      <c r="AU617" s="186">
        <f t="shared" si="21"/>
        <v>608</v>
      </c>
      <c r="AV617" s="41" t="s">
        <v>2680</v>
      </c>
      <c r="AW617" s="41"/>
      <c r="AX617" s="41"/>
      <c r="AY617" s="41"/>
    </row>
    <row r="618" spans="47:51" ht="15" customHeight="1" x14ac:dyDescent="0.25">
      <c r="AU618" s="186">
        <f t="shared" si="21"/>
        <v>609</v>
      </c>
      <c r="AV618" s="41" t="s">
        <v>3272</v>
      </c>
      <c r="AW618" s="41"/>
      <c r="AX618" s="41"/>
      <c r="AY618" s="41"/>
    </row>
    <row r="619" spans="47:51" ht="15" customHeight="1" x14ac:dyDescent="0.25">
      <c r="AU619" s="186">
        <f t="shared" si="21"/>
        <v>610</v>
      </c>
      <c r="AV619" s="41" t="s">
        <v>766</v>
      </c>
      <c r="AW619" s="41"/>
      <c r="AX619" s="41"/>
      <c r="AY619" s="41"/>
    </row>
    <row r="620" spans="47:51" ht="15" customHeight="1" x14ac:dyDescent="0.25">
      <c r="AU620" s="186">
        <f t="shared" si="21"/>
        <v>611</v>
      </c>
      <c r="AV620" s="41" t="s">
        <v>2681</v>
      </c>
      <c r="AW620" s="41"/>
      <c r="AX620" s="41"/>
      <c r="AY620" s="41"/>
    </row>
    <row r="621" spans="47:51" ht="15" customHeight="1" x14ac:dyDescent="0.25">
      <c r="AU621" s="186">
        <f t="shared" si="21"/>
        <v>612</v>
      </c>
      <c r="AV621" s="41" t="s">
        <v>3273</v>
      </c>
      <c r="AW621" s="41"/>
      <c r="AX621" s="41"/>
      <c r="AY621" s="41"/>
    </row>
    <row r="622" spans="47:51" ht="15" customHeight="1" x14ac:dyDescent="0.25">
      <c r="AU622" s="186">
        <f t="shared" si="21"/>
        <v>613</v>
      </c>
      <c r="AV622" s="41" t="s">
        <v>3941</v>
      </c>
      <c r="AW622" s="41"/>
      <c r="AX622" s="41"/>
      <c r="AY622" s="41"/>
    </row>
    <row r="623" spans="47:51" ht="15" customHeight="1" x14ac:dyDescent="0.25">
      <c r="AU623" s="186">
        <f t="shared" si="21"/>
        <v>614</v>
      </c>
      <c r="AV623" s="41" t="s">
        <v>3942</v>
      </c>
      <c r="AW623" s="41"/>
      <c r="AX623" s="41"/>
      <c r="AY623" s="41"/>
    </row>
    <row r="624" spans="47:51" ht="15" customHeight="1" x14ac:dyDescent="0.25">
      <c r="AU624" s="186">
        <f t="shared" si="21"/>
        <v>615</v>
      </c>
      <c r="AV624" s="41" t="s">
        <v>3943</v>
      </c>
      <c r="AW624" s="41"/>
      <c r="AX624" s="41"/>
      <c r="AY624" s="41"/>
    </row>
    <row r="625" spans="47:51" ht="15" customHeight="1" x14ac:dyDescent="0.25">
      <c r="AU625" s="186">
        <f t="shared" si="21"/>
        <v>616</v>
      </c>
      <c r="AV625" s="41" t="s">
        <v>1278</v>
      </c>
      <c r="AW625" s="41"/>
      <c r="AX625" s="41"/>
      <c r="AY625" s="41"/>
    </row>
    <row r="626" spans="47:51" ht="15" customHeight="1" x14ac:dyDescent="0.25">
      <c r="AU626" s="186">
        <f t="shared" si="21"/>
        <v>617</v>
      </c>
      <c r="AV626" s="41" t="s">
        <v>3944</v>
      </c>
      <c r="AW626" s="41"/>
      <c r="AX626" s="41"/>
      <c r="AY626" s="41"/>
    </row>
    <row r="627" spans="47:51" ht="15" customHeight="1" x14ac:dyDescent="0.25">
      <c r="AU627" s="186">
        <f t="shared" si="21"/>
        <v>618</v>
      </c>
      <c r="AV627" s="41" t="s">
        <v>251</v>
      </c>
      <c r="AW627" s="41"/>
      <c r="AX627" s="41"/>
      <c r="AY627" s="41"/>
    </row>
    <row r="628" spans="47:51" ht="15" customHeight="1" x14ac:dyDescent="0.25">
      <c r="AU628" s="186">
        <f t="shared" si="21"/>
        <v>619</v>
      </c>
      <c r="AV628" s="41" t="s">
        <v>3945</v>
      </c>
      <c r="AW628" s="41"/>
      <c r="AX628" s="41"/>
      <c r="AY628" s="41"/>
    </row>
    <row r="629" spans="47:51" ht="15" customHeight="1" x14ac:dyDescent="0.25">
      <c r="AU629" s="186">
        <f t="shared" si="21"/>
        <v>620</v>
      </c>
      <c r="AV629" s="41" t="s">
        <v>365</v>
      </c>
      <c r="AW629" s="41"/>
      <c r="AX629" s="41"/>
      <c r="AY629" s="41"/>
    </row>
    <row r="630" spans="47:51" ht="15" customHeight="1" x14ac:dyDescent="0.25">
      <c r="AU630" s="186">
        <f t="shared" si="21"/>
        <v>621</v>
      </c>
      <c r="AV630" s="41" t="s">
        <v>146</v>
      </c>
      <c r="AW630" s="41"/>
      <c r="AX630" s="41"/>
      <c r="AY630" s="41"/>
    </row>
    <row r="631" spans="47:51" ht="15" customHeight="1" x14ac:dyDescent="0.25">
      <c r="AU631" s="186">
        <f t="shared" si="21"/>
        <v>622</v>
      </c>
      <c r="AV631" s="41" t="s">
        <v>252</v>
      </c>
      <c r="AW631" s="41"/>
      <c r="AX631" s="41"/>
      <c r="AY631" s="41"/>
    </row>
    <row r="632" spans="47:51" ht="15" customHeight="1" x14ac:dyDescent="0.25">
      <c r="AU632" s="186">
        <f t="shared" si="21"/>
        <v>623</v>
      </c>
      <c r="AV632" s="41" t="s">
        <v>3051</v>
      </c>
      <c r="AW632" s="41"/>
      <c r="AX632" s="41"/>
      <c r="AY632" s="41"/>
    </row>
    <row r="633" spans="47:51" ht="15" customHeight="1" x14ac:dyDescent="0.25">
      <c r="AU633" s="186">
        <f t="shared" si="21"/>
        <v>624</v>
      </c>
      <c r="AV633" s="41" t="s">
        <v>1535</v>
      </c>
      <c r="AW633" s="41"/>
      <c r="AX633" s="41"/>
      <c r="AY633" s="41"/>
    </row>
    <row r="634" spans="47:51" ht="15" customHeight="1" x14ac:dyDescent="0.25">
      <c r="AU634" s="186">
        <f t="shared" si="21"/>
        <v>625</v>
      </c>
      <c r="AV634" s="41" t="s">
        <v>4407</v>
      </c>
      <c r="AW634" s="41"/>
      <c r="AX634" s="41"/>
      <c r="AY634" s="41"/>
    </row>
    <row r="635" spans="47:51" ht="15" customHeight="1" x14ac:dyDescent="0.25">
      <c r="AU635" s="186">
        <f t="shared" si="21"/>
        <v>626</v>
      </c>
      <c r="AV635" s="41" t="s">
        <v>1536</v>
      </c>
      <c r="AW635" s="41"/>
      <c r="AX635" s="41"/>
      <c r="AY635" s="41"/>
    </row>
    <row r="636" spans="47:51" ht="15" customHeight="1" x14ac:dyDescent="0.25">
      <c r="AU636" s="186">
        <f t="shared" si="21"/>
        <v>627</v>
      </c>
      <c r="AV636" s="41" t="s">
        <v>3274</v>
      </c>
      <c r="AW636" s="41"/>
      <c r="AX636" s="41"/>
      <c r="AY636" s="41"/>
    </row>
    <row r="637" spans="47:51" ht="15" customHeight="1" x14ac:dyDescent="0.25">
      <c r="AU637" s="186">
        <f t="shared" si="21"/>
        <v>628</v>
      </c>
      <c r="AV637" s="41" t="s">
        <v>3710</v>
      </c>
      <c r="AW637" s="41"/>
      <c r="AX637" s="41"/>
      <c r="AY637" s="41"/>
    </row>
    <row r="638" spans="47:51" ht="15" customHeight="1" x14ac:dyDescent="0.25">
      <c r="AU638" s="186">
        <f t="shared" si="21"/>
        <v>629</v>
      </c>
      <c r="AV638" s="41" t="s">
        <v>2877</v>
      </c>
      <c r="AW638" s="41"/>
      <c r="AX638" s="41"/>
      <c r="AY638" s="41"/>
    </row>
    <row r="639" spans="47:51" ht="15" customHeight="1" x14ac:dyDescent="0.25">
      <c r="AU639" s="186">
        <f t="shared" si="21"/>
        <v>630</v>
      </c>
      <c r="AV639" s="41" t="s">
        <v>2315</v>
      </c>
      <c r="AW639" s="41"/>
      <c r="AX639" s="41"/>
      <c r="AY639" s="41"/>
    </row>
    <row r="640" spans="47:51" ht="15" customHeight="1" x14ac:dyDescent="0.25">
      <c r="AU640" s="186">
        <f t="shared" si="21"/>
        <v>631</v>
      </c>
      <c r="AV640" s="41" t="s">
        <v>4778</v>
      </c>
      <c r="AW640" s="41"/>
      <c r="AX640" s="41"/>
      <c r="AY640" s="41"/>
    </row>
    <row r="641" spans="47:51" ht="15" customHeight="1" x14ac:dyDescent="0.25">
      <c r="AU641" s="186">
        <f t="shared" si="21"/>
        <v>632</v>
      </c>
      <c r="AV641" s="41" t="s">
        <v>4779</v>
      </c>
      <c r="AW641" s="41"/>
      <c r="AX641" s="41"/>
      <c r="AY641" s="41"/>
    </row>
    <row r="642" spans="47:51" ht="15" customHeight="1" x14ac:dyDescent="0.25">
      <c r="AU642" s="186">
        <f t="shared" si="21"/>
        <v>633</v>
      </c>
      <c r="AV642" s="41" t="s">
        <v>2878</v>
      </c>
      <c r="AW642" s="41"/>
      <c r="AX642" s="41"/>
      <c r="AY642" s="41"/>
    </row>
    <row r="643" spans="47:51" ht="15" customHeight="1" x14ac:dyDescent="0.25">
      <c r="AU643" s="186">
        <f t="shared" si="21"/>
        <v>634</v>
      </c>
      <c r="AV643" s="41" t="s">
        <v>1537</v>
      </c>
      <c r="AW643" s="41"/>
      <c r="AX643" s="41"/>
      <c r="AY643" s="41"/>
    </row>
    <row r="644" spans="47:51" ht="15" customHeight="1" x14ac:dyDescent="0.25">
      <c r="AU644" s="186">
        <f t="shared" si="21"/>
        <v>635</v>
      </c>
      <c r="AV644" s="41" t="s">
        <v>1279</v>
      </c>
      <c r="AW644" s="41"/>
      <c r="AX644" s="41"/>
      <c r="AY644" s="41"/>
    </row>
    <row r="645" spans="47:51" ht="15" customHeight="1" x14ac:dyDescent="0.25">
      <c r="AU645" s="186">
        <f t="shared" si="21"/>
        <v>636</v>
      </c>
      <c r="AV645" s="41" t="s">
        <v>4408</v>
      </c>
      <c r="AW645" s="41"/>
      <c r="AX645" s="41"/>
      <c r="AY645" s="41"/>
    </row>
    <row r="646" spans="47:51" ht="15" customHeight="1" x14ac:dyDescent="0.25">
      <c r="AU646" s="186">
        <f t="shared" si="21"/>
        <v>637</v>
      </c>
      <c r="AV646" s="41" t="s">
        <v>1038</v>
      </c>
      <c r="AW646" s="41"/>
      <c r="AX646" s="41"/>
      <c r="AY646" s="41"/>
    </row>
    <row r="647" spans="47:51" ht="15" customHeight="1" x14ac:dyDescent="0.25">
      <c r="AU647" s="186">
        <f t="shared" si="21"/>
        <v>638</v>
      </c>
      <c r="AV647" s="41" t="s">
        <v>1538</v>
      </c>
      <c r="AW647" s="41"/>
      <c r="AX647" s="41"/>
      <c r="AY647" s="41"/>
    </row>
    <row r="648" spans="47:51" ht="15" customHeight="1" x14ac:dyDescent="0.25">
      <c r="AU648" s="186">
        <f t="shared" si="21"/>
        <v>639</v>
      </c>
      <c r="AV648" s="41" t="s">
        <v>2682</v>
      </c>
      <c r="AW648" s="41"/>
      <c r="AX648" s="41"/>
      <c r="AY648" s="41"/>
    </row>
    <row r="649" spans="47:51" ht="15" customHeight="1" x14ac:dyDescent="0.25">
      <c r="AU649" s="186">
        <f t="shared" si="21"/>
        <v>640</v>
      </c>
      <c r="AV649" s="41" t="s">
        <v>366</v>
      </c>
      <c r="AW649" s="41"/>
      <c r="AX649" s="41"/>
      <c r="AY649" s="41"/>
    </row>
    <row r="650" spans="47:51" ht="15" customHeight="1" x14ac:dyDescent="0.25">
      <c r="AU650" s="186">
        <f t="shared" si="21"/>
        <v>641</v>
      </c>
      <c r="AV650" s="41" t="s">
        <v>1539</v>
      </c>
      <c r="AW650" s="41"/>
      <c r="AX650" s="41"/>
      <c r="AY650" s="41"/>
    </row>
    <row r="651" spans="47:51" ht="15" customHeight="1" x14ac:dyDescent="0.25">
      <c r="AU651" s="186">
        <f t="shared" ref="AU651:AU714" si="22">ROW()-9</f>
        <v>642</v>
      </c>
      <c r="AV651" s="41" t="s">
        <v>367</v>
      </c>
      <c r="AW651" s="41"/>
      <c r="AX651" s="41"/>
      <c r="AY651" s="41"/>
    </row>
    <row r="652" spans="47:51" ht="15" customHeight="1" x14ac:dyDescent="0.25">
      <c r="AU652" s="186">
        <f t="shared" si="22"/>
        <v>643</v>
      </c>
      <c r="AV652" s="41" t="s">
        <v>1280</v>
      </c>
      <c r="AW652" s="41"/>
      <c r="AX652" s="41"/>
      <c r="AY652" s="41"/>
    </row>
    <row r="653" spans="47:51" ht="15" customHeight="1" x14ac:dyDescent="0.25">
      <c r="AU653" s="186">
        <f t="shared" si="22"/>
        <v>644</v>
      </c>
      <c r="AV653" s="41" t="s">
        <v>1039</v>
      </c>
      <c r="AW653" s="41"/>
      <c r="AX653" s="41"/>
      <c r="AY653" s="41"/>
    </row>
    <row r="654" spans="47:51" ht="15" customHeight="1" x14ac:dyDescent="0.25">
      <c r="AU654" s="186">
        <f t="shared" si="22"/>
        <v>645</v>
      </c>
      <c r="AV654" s="41" t="s">
        <v>1540</v>
      </c>
      <c r="AW654" s="41"/>
      <c r="AX654" s="41"/>
      <c r="AY654" s="41"/>
    </row>
    <row r="655" spans="47:51" ht="15" customHeight="1" x14ac:dyDescent="0.25">
      <c r="AU655" s="186">
        <f t="shared" si="22"/>
        <v>646</v>
      </c>
      <c r="AV655" s="41" t="s">
        <v>2392</v>
      </c>
      <c r="AW655" s="41"/>
      <c r="AX655" s="41"/>
      <c r="AY655" s="41"/>
    </row>
    <row r="656" spans="47:51" ht="15" customHeight="1" x14ac:dyDescent="0.25">
      <c r="AU656" s="186">
        <f t="shared" si="22"/>
        <v>647</v>
      </c>
      <c r="AV656" s="41" t="s">
        <v>1541</v>
      </c>
      <c r="AW656" s="41"/>
      <c r="AX656" s="41"/>
      <c r="AY656" s="41"/>
    </row>
    <row r="657" spans="47:51" ht="15" customHeight="1" x14ac:dyDescent="0.25">
      <c r="AU657" s="186">
        <f t="shared" si="22"/>
        <v>648</v>
      </c>
      <c r="AV657" s="41" t="s">
        <v>3615</v>
      </c>
      <c r="AW657" s="41"/>
      <c r="AX657" s="41"/>
      <c r="AY657" s="41"/>
    </row>
    <row r="658" spans="47:51" ht="15" customHeight="1" x14ac:dyDescent="0.25">
      <c r="AU658" s="186">
        <f t="shared" si="22"/>
        <v>649</v>
      </c>
      <c r="AV658" s="41" t="s">
        <v>941</v>
      </c>
      <c r="AW658" s="41"/>
      <c r="AX658" s="41"/>
      <c r="AY658" s="41"/>
    </row>
    <row r="659" spans="47:51" ht="15" customHeight="1" x14ac:dyDescent="0.25">
      <c r="AU659" s="186">
        <f t="shared" si="22"/>
        <v>650</v>
      </c>
      <c r="AV659" s="41" t="s">
        <v>4409</v>
      </c>
      <c r="AW659" s="41"/>
      <c r="AX659" s="41"/>
      <c r="AY659" s="41"/>
    </row>
    <row r="660" spans="47:51" ht="15" customHeight="1" x14ac:dyDescent="0.25">
      <c r="AU660" s="186">
        <f t="shared" si="22"/>
        <v>651</v>
      </c>
      <c r="AV660" s="41" t="s">
        <v>3275</v>
      </c>
      <c r="AW660" s="41"/>
      <c r="AX660" s="41"/>
      <c r="AY660" s="41"/>
    </row>
    <row r="661" spans="47:51" ht="15" customHeight="1" x14ac:dyDescent="0.25">
      <c r="AU661" s="186">
        <f t="shared" si="22"/>
        <v>652</v>
      </c>
      <c r="AV661" s="41" t="s">
        <v>2534</v>
      </c>
      <c r="AW661" s="41"/>
      <c r="AX661" s="41"/>
      <c r="AY661" s="41"/>
    </row>
    <row r="662" spans="47:51" ht="15" customHeight="1" x14ac:dyDescent="0.25">
      <c r="AU662" s="186">
        <f t="shared" si="22"/>
        <v>653</v>
      </c>
      <c r="AV662" s="41" t="s">
        <v>4780</v>
      </c>
      <c r="AW662" s="41"/>
      <c r="AX662" s="41"/>
      <c r="AY662" s="41"/>
    </row>
    <row r="663" spans="47:51" ht="15" customHeight="1" x14ac:dyDescent="0.25">
      <c r="AU663" s="186">
        <f t="shared" si="22"/>
        <v>654</v>
      </c>
      <c r="AV663" s="41" t="s">
        <v>1281</v>
      </c>
      <c r="AW663" s="41"/>
      <c r="AX663" s="41"/>
      <c r="AY663" s="41"/>
    </row>
    <row r="664" spans="47:51" ht="15" customHeight="1" x14ac:dyDescent="0.25">
      <c r="AU664" s="186">
        <f t="shared" si="22"/>
        <v>655</v>
      </c>
      <c r="AV664" s="41" t="s">
        <v>3946</v>
      </c>
      <c r="AW664" s="41"/>
      <c r="AX664" s="41"/>
      <c r="AY664" s="41"/>
    </row>
    <row r="665" spans="47:51" ht="15" customHeight="1" x14ac:dyDescent="0.25">
      <c r="AU665" s="186">
        <f t="shared" si="22"/>
        <v>656</v>
      </c>
      <c r="AV665" s="41" t="s">
        <v>3052</v>
      </c>
      <c r="AW665" s="41"/>
      <c r="AX665" s="41"/>
      <c r="AY665" s="41"/>
    </row>
    <row r="666" spans="47:51" ht="15" customHeight="1" x14ac:dyDescent="0.25">
      <c r="AU666" s="186">
        <f t="shared" si="22"/>
        <v>657</v>
      </c>
      <c r="AV666" s="41" t="s">
        <v>3947</v>
      </c>
      <c r="AW666" s="41"/>
      <c r="AX666" s="41"/>
      <c r="AY666" s="41"/>
    </row>
    <row r="667" spans="47:51" ht="15" customHeight="1" x14ac:dyDescent="0.25">
      <c r="AU667" s="186">
        <f t="shared" si="22"/>
        <v>658</v>
      </c>
      <c r="AV667" s="41" t="s">
        <v>1542</v>
      </c>
      <c r="AW667" s="41"/>
      <c r="AX667" s="41"/>
      <c r="AY667" s="41"/>
    </row>
    <row r="668" spans="47:51" ht="15" customHeight="1" x14ac:dyDescent="0.25">
      <c r="AU668" s="186">
        <f t="shared" si="22"/>
        <v>659</v>
      </c>
      <c r="AV668" s="41" t="s">
        <v>4410</v>
      </c>
      <c r="AW668" s="41"/>
      <c r="AX668" s="41"/>
      <c r="AY668" s="41"/>
    </row>
    <row r="669" spans="47:51" ht="15" customHeight="1" x14ac:dyDescent="0.25">
      <c r="AU669" s="186">
        <f t="shared" si="22"/>
        <v>660</v>
      </c>
      <c r="AV669" s="41" t="s">
        <v>3948</v>
      </c>
      <c r="AW669" s="41"/>
      <c r="AX669" s="41"/>
      <c r="AY669" s="41"/>
    </row>
    <row r="670" spans="47:51" ht="15" customHeight="1" x14ac:dyDescent="0.25">
      <c r="AU670" s="186">
        <f t="shared" si="22"/>
        <v>661</v>
      </c>
      <c r="AV670" s="41" t="s">
        <v>1543</v>
      </c>
      <c r="AW670" s="41"/>
      <c r="AX670" s="41"/>
      <c r="AY670" s="41"/>
    </row>
    <row r="671" spans="47:51" ht="15" customHeight="1" x14ac:dyDescent="0.25">
      <c r="AU671" s="186">
        <f t="shared" si="22"/>
        <v>662</v>
      </c>
      <c r="AV671" s="41" t="s">
        <v>4781</v>
      </c>
      <c r="AW671" s="41"/>
      <c r="AX671" s="41"/>
      <c r="AY671" s="41"/>
    </row>
    <row r="672" spans="47:51" ht="15" customHeight="1" x14ac:dyDescent="0.25">
      <c r="AU672" s="186">
        <f t="shared" si="22"/>
        <v>663</v>
      </c>
      <c r="AV672" s="41" t="s">
        <v>3276</v>
      </c>
      <c r="AW672" s="41"/>
      <c r="AX672" s="41"/>
      <c r="AY672" s="41"/>
    </row>
    <row r="673" spans="47:51" ht="15" customHeight="1" x14ac:dyDescent="0.25">
      <c r="AU673" s="186">
        <f t="shared" si="22"/>
        <v>664</v>
      </c>
      <c r="AV673" s="41" t="s">
        <v>4411</v>
      </c>
      <c r="AW673" s="41"/>
      <c r="AX673" s="41"/>
      <c r="AY673" s="41"/>
    </row>
    <row r="674" spans="47:51" ht="15" customHeight="1" x14ac:dyDescent="0.25">
      <c r="AU674" s="186">
        <f t="shared" si="22"/>
        <v>665</v>
      </c>
      <c r="AV674" s="41" t="s">
        <v>1544</v>
      </c>
      <c r="AW674" s="41"/>
      <c r="AX674" s="41"/>
      <c r="AY674" s="41"/>
    </row>
    <row r="675" spans="47:51" ht="15" customHeight="1" x14ac:dyDescent="0.25">
      <c r="AU675" s="186">
        <f t="shared" si="22"/>
        <v>666</v>
      </c>
      <c r="AV675" s="41" t="s">
        <v>3053</v>
      </c>
      <c r="AW675" s="41"/>
      <c r="AX675" s="41"/>
      <c r="AY675" s="41"/>
    </row>
    <row r="676" spans="47:51" ht="15" customHeight="1" x14ac:dyDescent="0.25">
      <c r="AU676" s="186">
        <f t="shared" si="22"/>
        <v>667</v>
      </c>
      <c r="AV676" s="41" t="s">
        <v>1040</v>
      </c>
      <c r="AW676" s="41"/>
      <c r="AX676" s="41"/>
      <c r="AY676" s="41"/>
    </row>
    <row r="677" spans="47:51" ht="15" customHeight="1" x14ac:dyDescent="0.25">
      <c r="AU677" s="186">
        <f t="shared" si="22"/>
        <v>668</v>
      </c>
      <c r="AV677" s="41" t="s">
        <v>1545</v>
      </c>
      <c r="AW677" s="41"/>
      <c r="AX677" s="41"/>
      <c r="AY677" s="41"/>
    </row>
    <row r="678" spans="47:51" ht="15" customHeight="1" x14ac:dyDescent="0.25">
      <c r="AU678" s="186">
        <f t="shared" si="22"/>
        <v>669</v>
      </c>
      <c r="AV678" s="41" t="s">
        <v>368</v>
      </c>
      <c r="AW678" s="41"/>
      <c r="AX678" s="41"/>
      <c r="AY678" s="41"/>
    </row>
    <row r="679" spans="47:51" ht="15" customHeight="1" x14ac:dyDescent="0.25">
      <c r="AU679" s="186">
        <f t="shared" si="22"/>
        <v>670</v>
      </c>
      <c r="AV679" s="41" t="s">
        <v>369</v>
      </c>
      <c r="AW679" s="41"/>
      <c r="AX679" s="41"/>
      <c r="AY679" s="41"/>
    </row>
    <row r="680" spans="47:51" ht="15" customHeight="1" x14ac:dyDescent="0.25">
      <c r="AU680" s="186">
        <f t="shared" si="22"/>
        <v>671</v>
      </c>
      <c r="AV680" s="41" t="s">
        <v>1546</v>
      </c>
      <c r="AW680" s="41"/>
      <c r="AX680" s="41"/>
      <c r="AY680" s="41"/>
    </row>
    <row r="681" spans="47:51" ht="15" customHeight="1" x14ac:dyDescent="0.25">
      <c r="AU681" s="186">
        <f t="shared" si="22"/>
        <v>672</v>
      </c>
      <c r="AV681" s="41" t="s">
        <v>2683</v>
      </c>
      <c r="AW681" s="41"/>
      <c r="AX681" s="41"/>
      <c r="AY681" s="41"/>
    </row>
    <row r="682" spans="47:51" ht="15" customHeight="1" x14ac:dyDescent="0.25">
      <c r="AU682" s="186">
        <f t="shared" si="22"/>
        <v>673</v>
      </c>
      <c r="AV682" s="41" t="s">
        <v>1041</v>
      </c>
      <c r="AW682" s="41"/>
      <c r="AX682" s="41"/>
      <c r="AY682" s="41"/>
    </row>
    <row r="683" spans="47:51" ht="15" customHeight="1" x14ac:dyDescent="0.25">
      <c r="AU683" s="186">
        <f t="shared" si="22"/>
        <v>674</v>
      </c>
      <c r="AV683" s="41" t="s">
        <v>2684</v>
      </c>
      <c r="AW683" s="41"/>
      <c r="AX683" s="41"/>
      <c r="AY683" s="41"/>
    </row>
    <row r="684" spans="47:51" ht="15" customHeight="1" x14ac:dyDescent="0.25">
      <c r="AU684" s="186">
        <f t="shared" si="22"/>
        <v>675</v>
      </c>
      <c r="AV684" s="41" t="s">
        <v>3949</v>
      </c>
      <c r="AW684" s="41"/>
      <c r="AX684" s="41"/>
      <c r="AY684" s="41"/>
    </row>
    <row r="685" spans="47:51" ht="15" customHeight="1" x14ac:dyDescent="0.25">
      <c r="AU685" s="186">
        <f t="shared" si="22"/>
        <v>676</v>
      </c>
      <c r="AV685" s="41" t="s">
        <v>3054</v>
      </c>
      <c r="AW685" s="41"/>
      <c r="AX685" s="41"/>
      <c r="AY685" s="41"/>
    </row>
    <row r="686" spans="47:51" ht="15" customHeight="1" x14ac:dyDescent="0.25">
      <c r="AU686" s="186">
        <f t="shared" si="22"/>
        <v>677</v>
      </c>
      <c r="AV686" s="41" t="s">
        <v>4645</v>
      </c>
      <c r="AW686" s="41"/>
      <c r="AX686" s="41"/>
      <c r="AY686" s="41"/>
    </row>
    <row r="687" spans="47:51" ht="15" customHeight="1" x14ac:dyDescent="0.25">
      <c r="AU687" s="186">
        <f t="shared" si="22"/>
        <v>678</v>
      </c>
      <c r="AV687" s="41" t="s">
        <v>370</v>
      </c>
      <c r="AW687" s="41"/>
      <c r="AX687" s="41"/>
      <c r="AY687" s="41"/>
    </row>
    <row r="688" spans="47:51" ht="15" customHeight="1" x14ac:dyDescent="0.25">
      <c r="AU688" s="186">
        <f t="shared" si="22"/>
        <v>679</v>
      </c>
      <c r="AV688" s="41" t="s">
        <v>4782</v>
      </c>
      <c r="AW688" s="41"/>
      <c r="AX688" s="41"/>
      <c r="AY688" s="41"/>
    </row>
    <row r="689" spans="47:51" ht="15" customHeight="1" x14ac:dyDescent="0.25">
      <c r="AU689" s="186">
        <f t="shared" si="22"/>
        <v>680</v>
      </c>
      <c r="AV689" s="41" t="s">
        <v>4783</v>
      </c>
      <c r="AW689" s="41"/>
      <c r="AX689" s="41"/>
      <c r="AY689" s="41"/>
    </row>
    <row r="690" spans="47:51" ht="15" customHeight="1" x14ac:dyDescent="0.25">
      <c r="AU690" s="186">
        <f t="shared" si="22"/>
        <v>681</v>
      </c>
      <c r="AV690" s="41" t="s">
        <v>253</v>
      </c>
      <c r="AW690" s="41"/>
      <c r="AX690" s="41"/>
      <c r="AY690" s="41"/>
    </row>
    <row r="691" spans="47:51" ht="15" customHeight="1" x14ac:dyDescent="0.25">
      <c r="AU691" s="186">
        <f t="shared" si="22"/>
        <v>682</v>
      </c>
      <c r="AV691" s="41" t="s">
        <v>2685</v>
      </c>
      <c r="AW691" s="41"/>
      <c r="AX691" s="41"/>
      <c r="AY691" s="41"/>
    </row>
    <row r="692" spans="47:51" ht="15" customHeight="1" x14ac:dyDescent="0.25">
      <c r="AU692" s="186">
        <f t="shared" si="22"/>
        <v>683</v>
      </c>
      <c r="AV692" s="41" t="s">
        <v>1547</v>
      </c>
      <c r="AW692" s="41"/>
      <c r="AX692" s="41"/>
      <c r="AY692" s="41"/>
    </row>
    <row r="693" spans="47:51" ht="15" customHeight="1" x14ac:dyDescent="0.25">
      <c r="AU693" s="186">
        <f t="shared" si="22"/>
        <v>684</v>
      </c>
      <c r="AV693" s="41" t="s">
        <v>4784</v>
      </c>
      <c r="AW693" s="41"/>
      <c r="AX693" s="41"/>
      <c r="AY693" s="41"/>
    </row>
    <row r="694" spans="47:51" ht="15" customHeight="1" x14ac:dyDescent="0.25">
      <c r="AU694" s="186">
        <f t="shared" si="22"/>
        <v>685</v>
      </c>
      <c r="AV694" s="41" t="s">
        <v>3277</v>
      </c>
      <c r="AW694" s="41"/>
      <c r="AX694" s="41"/>
      <c r="AY694" s="41"/>
    </row>
    <row r="695" spans="47:51" ht="15" customHeight="1" x14ac:dyDescent="0.25">
      <c r="AU695" s="186">
        <f t="shared" si="22"/>
        <v>686</v>
      </c>
      <c r="AV695" s="41" t="s">
        <v>3950</v>
      </c>
      <c r="AW695" s="41"/>
      <c r="AX695" s="41"/>
      <c r="AY695" s="41"/>
    </row>
    <row r="696" spans="47:51" ht="15" customHeight="1" x14ac:dyDescent="0.25">
      <c r="AU696" s="186">
        <f t="shared" si="22"/>
        <v>687</v>
      </c>
      <c r="AV696" s="41" t="s">
        <v>1548</v>
      </c>
      <c r="AW696" s="41"/>
      <c r="AX696" s="41"/>
      <c r="AY696" s="41"/>
    </row>
    <row r="697" spans="47:51" ht="15" customHeight="1" x14ac:dyDescent="0.25">
      <c r="AU697" s="186">
        <f t="shared" si="22"/>
        <v>688</v>
      </c>
      <c r="AV697" s="41" t="s">
        <v>4785</v>
      </c>
      <c r="AW697" s="41"/>
      <c r="AX697" s="41"/>
      <c r="AY697" s="41"/>
    </row>
    <row r="698" spans="47:51" ht="15" customHeight="1" x14ac:dyDescent="0.25">
      <c r="AU698" s="186">
        <f t="shared" si="22"/>
        <v>689</v>
      </c>
      <c r="AV698" s="41" t="s">
        <v>1549</v>
      </c>
      <c r="AW698" s="41"/>
      <c r="AX698" s="41"/>
      <c r="AY698" s="41"/>
    </row>
    <row r="699" spans="47:51" ht="15" customHeight="1" x14ac:dyDescent="0.25">
      <c r="AU699" s="186">
        <f t="shared" si="22"/>
        <v>690</v>
      </c>
      <c r="AV699" s="41" t="s">
        <v>371</v>
      </c>
      <c r="AW699" s="41"/>
      <c r="AX699" s="41"/>
      <c r="AY699" s="41"/>
    </row>
    <row r="700" spans="47:51" ht="15" customHeight="1" x14ac:dyDescent="0.25">
      <c r="AU700" s="186">
        <f t="shared" si="22"/>
        <v>691</v>
      </c>
      <c r="AV700" s="41" t="s">
        <v>4412</v>
      </c>
      <c r="AW700" s="41"/>
      <c r="AX700" s="41"/>
      <c r="AY700" s="41"/>
    </row>
    <row r="701" spans="47:51" ht="15" customHeight="1" x14ac:dyDescent="0.25">
      <c r="AU701" s="186">
        <f t="shared" si="22"/>
        <v>692</v>
      </c>
      <c r="AV701" s="41" t="s">
        <v>3951</v>
      </c>
      <c r="AW701" s="41"/>
      <c r="AX701" s="41"/>
      <c r="AY701" s="41"/>
    </row>
    <row r="702" spans="47:51" ht="15" customHeight="1" x14ac:dyDescent="0.25">
      <c r="AU702" s="186">
        <f t="shared" si="22"/>
        <v>693</v>
      </c>
      <c r="AV702" s="41" t="s">
        <v>4413</v>
      </c>
      <c r="AW702" s="41"/>
      <c r="AX702" s="41"/>
      <c r="AY702" s="41"/>
    </row>
    <row r="703" spans="47:51" ht="15" customHeight="1" x14ac:dyDescent="0.25">
      <c r="AU703" s="186">
        <f t="shared" si="22"/>
        <v>694</v>
      </c>
      <c r="AV703" s="41" t="s">
        <v>4414</v>
      </c>
      <c r="AW703" s="41"/>
      <c r="AX703" s="41"/>
      <c r="AY703" s="41"/>
    </row>
    <row r="704" spans="47:51" ht="15" customHeight="1" x14ac:dyDescent="0.25">
      <c r="AU704" s="186">
        <f t="shared" si="22"/>
        <v>695</v>
      </c>
      <c r="AV704" s="41" t="s">
        <v>3952</v>
      </c>
      <c r="AW704" s="41"/>
      <c r="AX704" s="41"/>
      <c r="AY704" s="41"/>
    </row>
    <row r="705" spans="47:51" ht="15" customHeight="1" x14ac:dyDescent="0.25">
      <c r="AU705" s="186">
        <f t="shared" si="22"/>
        <v>696</v>
      </c>
      <c r="AV705" s="41" t="s">
        <v>2535</v>
      </c>
      <c r="AW705" s="41"/>
      <c r="AX705" s="41"/>
      <c r="AY705" s="41"/>
    </row>
    <row r="706" spans="47:51" ht="15" customHeight="1" x14ac:dyDescent="0.25">
      <c r="AU706" s="186">
        <f t="shared" si="22"/>
        <v>697</v>
      </c>
      <c r="AV706" s="41" t="s">
        <v>4786</v>
      </c>
      <c r="AW706" s="41"/>
      <c r="AX706" s="41"/>
      <c r="AY706" s="41"/>
    </row>
    <row r="707" spans="47:51" ht="15" customHeight="1" x14ac:dyDescent="0.25">
      <c r="AU707" s="186">
        <f t="shared" si="22"/>
        <v>698</v>
      </c>
      <c r="AV707" s="41" t="s">
        <v>3278</v>
      </c>
      <c r="AW707" s="41"/>
      <c r="AX707" s="41"/>
      <c r="AY707" s="41"/>
    </row>
    <row r="708" spans="47:51" ht="15" customHeight="1" x14ac:dyDescent="0.25">
      <c r="AU708" s="186">
        <f t="shared" si="22"/>
        <v>699</v>
      </c>
      <c r="AV708" s="41" t="s">
        <v>147</v>
      </c>
      <c r="AW708" s="41"/>
      <c r="AX708" s="41"/>
      <c r="AY708" s="41"/>
    </row>
    <row r="709" spans="47:51" ht="15" customHeight="1" x14ac:dyDescent="0.25">
      <c r="AU709" s="186">
        <f t="shared" si="22"/>
        <v>700</v>
      </c>
      <c r="AV709" s="41" t="s">
        <v>1550</v>
      </c>
      <c r="AW709" s="41"/>
      <c r="AX709" s="41"/>
      <c r="AY709" s="41"/>
    </row>
    <row r="710" spans="47:51" ht="15" customHeight="1" x14ac:dyDescent="0.25">
      <c r="AU710" s="186">
        <f t="shared" si="22"/>
        <v>701</v>
      </c>
      <c r="AV710" s="41" t="s">
        <v>2536</v>
      </c>
      <c r="AW710" s="41"/>
      <c r="AX710" s="41"/>
      <c r="AY710" s="41"/>
    </row>
    <row r="711" spans="47:51" ht="15" customHeight="1" x14ac:dyDescent="0.25">
      <c r="AU711" s="186">
        <f t="shared" si="22"/>
        <v>702</v>
      </c>
      <c r="AV711" s="41" t="s">
        <v>2316</v>
      </c>
      <c r="AW711" s="41"/>
      <c r="AX711" s="41"/>
      <c r="AY711" s="41"/>
    </row>
    <row r="712" spans="47:51" ht="15" customHeight="1" x14ac:dyDescent="0.25">
      <c r="AU712" s="186">
        <f t="shared" si="22"/>
        <v>703</v>
      </c>
      <c r="AV712" s="41" t="s">
        <v>1551</v>
      </c>
      <c r="AW712" s="41"/>
      <c r="AX712" s="41"/>
      <c r="AY712" s="41"/>
    </row>
    <row r="713" spans="47:51" ht="15" customHeight="1" x14ac:dyDescent="0.25">
      <c r="AU713" s="186">
        <f t="shared" si="22"/>
        <v>704</v>
      </c>
      <c r="AV713" s="41" t="s">
        <v>3279</v>
      </c>
      <c r="AW713" s="41"/>
      <c r="AX713" s="41"/>
      <c r="AY713" s="41"/>
    </row>
    <row r="714" spans="47:51" ht="15" customHeight="1" x14ac:dyDescent="0.25">
      <c r="AU714" s="186">
        <f t="shared" si="22"/>
        <v>705</v>
      </c>
      <c r="AV714" s="41" t="s">
        <v>5327</v>
      </c>
      <c r="AW714" s="41"/>
      <c r="AX714" s="41"/>
      <c r="AY714" s="41"/>
    </row>
    <row r="715" spans="47:51" ht="15" customHeight="1" x14ac:dyDescent="0.25">
      <c r="AU715" s="186">
        <f t="shared" ref="AU715:AU778" si="23">ROW()-9</f>
        <v>706</v>
      </c>
      <c r="AV715" s="41" t="s">
        <v>116</v>
      </c>
      <c r="AW715" s="41"/>
      <c r="AX715" s="41"/>
      <c r="AY715" s="41"/>
    </row>
    <row r="716" spans="47:51" ht="15" customHeight="1" x14ac:dyDescent="0.25">
      <c r="AU716" s="186">
        <f t="shared" si="23"/>
        <v>707</v>
      </c>
      <c r="AV716" s="41" t="s">
        <v>3055</v>
      </c>
      <c r="AW716" s="41"/>
      <c r="AX716" s="41"/>
      <c r="AY716" s="41"/>
    </row>
    <row r="717" spans="47:51" ht="15" customHeight="1" x14ac:dyDescent="0.25">
      <c r="AU717" s="186">
        <f t="shared" si="23"/>
        <v>708</v>
      </c>
      <c r="AV717" s="41" t="s">
        <v>920</v>
      </c>
      <c r="AW717" s="41"/>
      <c r="AX717" s="41"/>
      <c r="AY717" s="41"/>
    </row>
    <row r="718" spans="47:51" ht="15" customHeight="1" x14ac:dyDescent="0.25">
      <c r="AU718" s="186">
        <f t="shared" si="23"/>
        <v>709</v>
      </c>
      <c r="AV718" s="41" t="s">
        <v>1552</v>
      </c>
      <c r="AW718" s="41"/>
      <c r="AX718" s="41"/>
      <c r="AY718" s="41"/>
    </row>
    <row r="719" spans="47:51" ht="15" customHeight="1" x14ac:dyDescent="0.25">
      <c r="AU719" s="186">
        <f t="shared" si="23"/>
        <v>710</v>
      </c>
      <c r="AV719" s="41" t="s">
        <v>2393</v>
      </c>
      <c r="AW719" s="41"/>
      <c r="AX719" s="41"/>
      <c r="AY719" s="41"/>
    </row>
    <row r="720" spans="47:51" ht="15" customHeight="1" x14ac:dyDescent="0.25">
      <c r="AU720" s="186">
        <f t="shared" si="23"/>
        <v>711</v>
      </c>
      <c r="AV720" s="41" t="s">
        <v>1553</v>
      </c>
      <c r="AW720" s="41"/>
      <c r="AX720" s="41"/>
      <c r="AY720" s="41"/>
    </row>
    <row r="721" spans="47:51" ht="15" customHeight="1" x14ac:dyDescent="0.25">
      <c r="AU721" s="186">
        <f t="shared" si="23"/>
        <v>712</v>
      </c>
      <c r="AV721" s="41" t="s">
        <v>4787</v>
      </c>
      <c r="AW721" s="41"/>
      <c r="AX721" s="41"/>
      <c r="AY721" s="41"/>
    </row>
    <row r="722" spans="47:51" ht="15" customHeight="1" x14ac:dyDescent="0.25">
      <c r="AU722" s="186">
        <f t="shared" si="23"/>
        <v>713</v>
      </c>
      <c r="AV722" s="41" t="s">
        <v>1554</v>
      </c>
      <c r="AW722" s="41"/>
      <c r="AX722" s="41"/>
      <c r="AY722" s="41"/>
    </row>
    <row r="723" spans="47:51" ht="15" customHeight="1" x14ac:dyDescent="0.25">
      <c r="AU723" s="186">
        <f t="shared" si="23"/>
        <v>714</v>
      </c>
      <c r="AV723" s="41" t="s">
        <v>1042</v>
      </c>
      <c r="AW723" s="41"/>
      <c r="AX723" s="41"/>
      <c r="AY723" s="41"/>
    </row>
    <row r="724" spans="47:51" ht="15" customHeight="1" x14ac:dyDescent="0.25">
      <c r="AU724" s="186">
        <f t="shared" si="23"/>
        <v>715</v>
      </c>
      <c r="AV724" s="41" t="s">
        <v>2879</v>
      </c>
      <c r="AW724" s="41"/>
      <c r="AX724" s="41"/>
      <c r="AY724" s="41"/>
    </row>
    <row r="725" spans="47:51" ht="15" customHeight="1" x14ac:dyDescent="0.25">
      <c r="AU725" s="186">
        <f t="shared" si="23"/>
        <v>716</v>
      </c>
      <c r="AV725" s="41" t="s">
        <v>942</v>
      </c>
      <c r="AW725" s="41"/>
      <c r="AX725" s="41"/>
      <c r="AY725" s="41"/>
    </row>
    <row r="726" spans="47:51" ht="15" customHeight="1" x14ac:dyDescent="0.25">
      <c r="AU726" s="186">
        <f t="shared" si="23"/>
        <v>717</v>
      </c>
      <c r="AV726" s="41" t="s">
        <v>2880</v>
      </c>
      <c r="AW726" s="41"/>
      <c r="AX726" s="41"/>
      <c r="AY726" s="41"/>
    </row>
    <row r="727" spans="47:51" ht="15" customHeight="1" x14ac:dyDescent="0.25">
      <c r="AU727" s="186">
        <f t="shared" si="23"/>
        <v>718</v>
      </c>
      <c r="AV727" s="41" t="s">
        <v>5328</v>
      </c>
      <c r="AW727" s="41"/>
      <c r="AX727" s="41"/>
      <c r="AY727" s="41"/>
    </row>
    <row r="728" spans="47:51" ht="15" customHeight="1" x14ac:dyDescent="0.25">
      <c r="AU728" s="186">
        <f t="shared" si="23"/>
        <v>719</v>
      </c>
      <c r="AV728" s="41" t="s">
        <v>1282</v>
      </c>
      <c r="AW728" s="41"/>
      <c r="AX728" s="41"/>
      <c r="AY728" s="41"/>
    </row>
    <row r="729" spans="47:51" ht="15" customHeight="1" x14ac:dyDescent="0.25">
      <c r="AU729" s="186">
        <f t="shared" si="23"/>
        <v>720</v>
      </c>
      <c r="AV729" s="41" t="s">
        <v>4788</v>
      </c>
      <c r="AW729" s="41"/>
      <c r="AX729" s="41"/>
      <c r="AY729" s="41"/>
    </row>
    <row r="730" spans="47:51" ht="15" customHeight="1" x14ac:dyDescent="0.25">
      <c r="AU730" s="186">
        <f t="shared" si="23"/>
        <v>721</v>
      </c>
      <c r="AV730" s="41" t="s">
        <v>2881</v>
      </c>
      <c r="AW730" s="41"/>
      <c r="AX730" s="41"/>
      <c r="AY730" s="41"/>
    </row>
    <row r="731" spans="47:51" ht="15" customHeight="1" x14ac:dyDescent="0.25">
      <c r="AU731" s="186">
        <f t="shared" si="23"/>
        <v>722</v>
      </c>
      <c r="AV731" s="41" t="s">
        <v>1283</v>
      </c>
      <c r="AW731" s="41"/>
      <c r="AX731" s="41"/>
      <c r="AY731" s="41"/>
    </row>
    <row r="732" spans="47:51" ht="15" customHeight="1" x14ac:dyDescent="0.25">
      <c r="AU732" s="186">
        <f t="shared" si="23"/>
        <v>723</v>
      </c>
      <c r="AV732" s="41" t="s">
        <v>2686</v>
      </c>
      <c r="AW732" s="41"/>
      <c r="AX732" s="41"/>
      <c r="AY732" s="41"/>
    </row>
    <row r="733" spans="47:51" ht="15" customHeight="1" x14ac:dyDescent="0.25">
      <c r="AU733" s="186">
        <f t="shared" si="23"/>
        <v>724</v>
      </c>
      <c r="AV733" s="41" t="s">
        <v>3056</v>
      </c>
      <c r="AW733" s="41"/>
      <c r="AX733" s="41"/>
      <c r="AY733" s="41"/>
    </row>
    <row r="734" spans="47:51" ht="15" customHeight="1" x14ac:dyDescent="0.25">
      <c r="AU734" s="186">
        <f t="shared" si="23"/>
        <v>725</v>
      </c>
      <c r="AV734" s="41" t="s">
        <v>2687</v>
      </c>
      <c r="AW734" s="41"/>
      <c r="AX734" s="41"/>
      <c r="AY734" s="41"/>
    </row>
    <row r="735" spans="47:51" ht="15" customHeight="1" x14ac:dyDescent="0.25">
      <c r="AU735" s="186">
        <f t="shared" si="23"/>
        <v>726</v>
      </c>
      <c r="AV735" s="41" t="s">
        <v>4646</v>
      </c>
      <c r="AW735" s="41"/>
      <c r="AX735" s="41"/>
      <c r="AY735" s="41"/>
    </row>
    <row r="736" spans="47:51" ht="15" customHeight="1" x14ac:dyDescent="0.25">
      <c r="AU736" s="186">
        <f t="shared" si="23"/>
        <v>727</v>
      </c>
      <c r="AV736" s="41" t="s">
        <v>2537</v>
      </c>
      <c r="AW736" s="41"/>
      <c r="AX736" s="41"/>
      <c r="AY736" s="41"/>
    </row>
    <row r="737" spans="47:51" ht="15" customHeight="1" x14ac:dyDescent="0.25">
      <c r="AU737" s="186">
        <f t="shared" si="23"/>
        <v>728</v>
      </c>
      <c r="AV737" s="41" t="s">
        <v>767</v>
      </c>
      <c r="AW737" s="41"/>
      <c r="AX737" s="41"/>
      <c r="AY737" s="41"/>
    </row>
    <row r="738" spans="47:51" ht="15" customHeight="1" x14ac:dyDescent="0.25">
      <c r="AU738" s="186">
        <f t="shared" si="23"/>
        <v>729</v>
      </c>
      <c r="AV738" s="41" t="s">
        <v>372</v>
      </c>
      <c r="AW738" s="41"/>
      <c r="AX738" s="41"/>
      <c r="AY738" s="41"/>
    </row>
    <row r="739" spans="47:51" ht="15" customHeight="1" x14ac:dyDescent="0.25">
      <c r="AU739" s="186">
        <f t="shared" si="23"/>
        <v>730</v>
      </c>
      <c r="AV739" s="41" t="s">
        <v>373</v>
      </c>
      <c r="AW739" s="41"/>
      <c r="AX739" s="41"/>
      <c r="AY739" s="41"/>
    </row>
    <row r="740" spans="47:51" ht="15" customHeight="1" x14ac:dyDescent="0.25">
      <c r="AU740" s="186">
        <f t="shared" si="23"/>
        <v>731</v>
      </c>
      <c r="AV740" s="41" t="s">
        <v>2538</v>
      </c>
      <c r="AW740" s="41"/>
      <c r="AX740" s="41"/>
      <c r="AY740" s="41"/>
    </row>
    <row r="741" spans="47:51" ht="15" customHeight="1" x14ac:dyDescent="0.25">
      <c r="AU741" s="186">
        <f t="shared" si="23"/>
        <v>732</v>
      </c>
      <c r="AV741" s="41" t="s">
        <v>2539</v>
      </c>
      <c r="AW741" s="41"/>
      <c r="AX741" s="41"/>
      <c r="AY741" s="41"/>
    </row>
    <row r="742" spans="47:51" ht="15" customHeight="1" x14ac:dyDescent="0.25">
      <c r="AU742" s="186">
        <f t="shared" si="23"/>
        <v>733</v>
      </c>
      <c r="AV742" s="41" t="s">
        <v>1043</v>
      </c>
      <c r="AW742" s="41"/>
      <c r="AX742" s="41"/>
      <c r="AY742" s="41"/>
    </row>
    <row r="743" spans="47:51" ht="15" customHeight="1" x14ac:dyDescent="0.25">
      <c r="AU743" s="186">
        <f t="shared" si="23"/>
        <v>734</v>
      </c>
      <c r="AV743" s="41" t="s">
        <v>3953</v>
      </c>
      <c r="AW743" s="41"/>
      <c r="AX743" s="41"/>
      <c r="AY743" s="41"/>
    </row>
    <row r="744" spans="47:51" ht="15" customHeight="1" x14ac:dyDescent="0.25">
      <c r="AU744" s="186">
        <f t="shared" si="23"/>
        <v>735</v>
      </c>
      <c r="AV744" s="41" t="s">
        <v>4789</v>
      </c>
      <c r="AW744" s="41"/>
      <c r="AX744" s="41"/>
      <c r="AY744" s="41"/>
    </row>
    <row r="745" spans="47:51" ht="15" customHeight="1" x14ac:dyDescent="0.25">
      <c r="AU745" s="186">
        <f t="shared" si="23"/>
        <v>736</v>
      </c>
      <c r="AV745" s="41" t="s">
        <v>4790</v>
      </c>
      <c r="AW745" s="41"/>
      <c r="AX745" s="41"/>
      <c r="AY745" s="41"/>
    </row>
    <row r="746" spans="47:51" ht="15" customHeight="1" x14ac:dyDescent="0.25">
      <c r="AU746" s="186">
        <f t="shared" si="23"/>
        <v>737</v>
      </c>
      <c r="AV746" s="41" t="s">
        <v>374</v>
      </c>
      <c r="AW746" s="41"/>
      <c r="AX746" s="41"/>
      <c r="AY746" s="41"/>
    </row>
    <row r="747" spans="47:51" ht="15" customHeight="1" x14ac:dyDescent="0.25">
      <c r="AU747" s="186">
        <f t="shared" si="23"/>
        <v>738</v>
      </c>
      <c r="AV747" s="41" t="s">
        <v>1555</v>
      </c>
      <c r="AW747" s="41"/>
      <c r="AX747" s="41"/>
      <c r="AY747" s="41"/>
    </row>
    <row r="748" spans="47:51" ht="15" customHeight="1" x14ac:dyDescent="0.25">
      <c r="AU748" s="186">
        <f t="shared" si="23"/>
        <v>739</v>
      </c>
      <c r="AV748" s="41" t="s">
        <v>375</v>
      </c>
      <c r="AW748" s="41"/>
      <c r="AX748" s="41"/>
      <c r="AY748" s="41"/>
    </row>
    <row r="749" spans="47:51" ht="15" customHeight="1" x14ac:dyDescent="0.25">
      <c r="AU749" s="186">
        <f t="shared" si="23"/>
        <v>740</v>
      </c>
      <c r="AV749" s="41" t="s">
        <v>4415</v>
      </c>
      <c r="AW749" s="41"/>
      <c r="AX749" s="41"/>
      <c r="AY749" s="41"/>
    </row>
    <row r="750" spans="47:51" ht="15" customHeight="1" x14ac:dyDescent="0.25">
      <c r="AU750" s="186">
        <f t="shared" si="23"/>
        <v>741</v>
      </c>
      <c r="AV750" s="41" t="s">
        <v>4416</v>
      </c>
      <c r="AW750" s="41"/>
      <c r="AX750" s="41"/>
      <c r="AY750" s="41"/>
    </row>
    <row r="751" spans="47:51" ht="15" customHeight="1" x14ac:dyDescent="0.25">
      <c r="AU751" s="186">
        <f t="shared" si="23"/>
        <v>742</v>
      </c>
      <c r="AV751" s="41" t="s">
        <v>1556</v>
      </c>
      <c r="AW751" s="41"/>
      <c r="AX751" s="41"/>
      <c r="AY751" s="41"/>
    </row>
    <row r="752" spans="47:51" ht="15" customHeight="1" x14ac:dyDescent="0.25">
      <c r="AU752" s="186">
        <f t="shared" si="23"/>
        <v>743</v>
      </c>
      <c r="AV752" s="41" t="s">
        <v>1557</v>
      </c>
      <c r="AW752" s="41"/>
      <c r="AX752" s="41"/>
      <c r="AY752" s="41"/>
    </row>
    <row r="753" spans="47:51" ht="15" customHeight="1" x14ac:dyDescent="0.25">
      <c r="AU753" s="186">
        <f t="shared" si="23"/>
        <v>744</v>
      </c>
      <c r="AV753" s="41" t="s">
        <v>2882</v>
      </c>
      <c r="AW753" s="41"/>
      <c r="AX753" s="41"/>
      <c r="AY753" s="41"/>
    </row>
    <row r="754" spans="47:51" ht="15" customHeight="1" x14ac:dyDescent="0.25">
      <c r="AU754" s="186">
        <f t="shared" si="23"/>
        <v>745</v>
      </c>
      <c r="AV754" s="41" t="s">
        <v>376</v>
      </c>
      <c r="AW754" s="41"/>
      <c r="AX754" s="41"/>
      <c r="AY754" s="41"/>
    </row>
    <row r="755" spans="47:51" ht="15" customHeight="1" x14ac:dyDescent="0.25">
      <c r="AU755" s="186">
        <f t="shared" si="23"/>
        <v>746</v>
      </c>
      <c r="AV755" s="41" t="s">
        <v>1558</v>
      </c>
      <c r="AW755" s="41"/>
      <c r="AX755" s="41"/>
      <c r="AY755" s="41"/>
    </row>
    <row r="756" spans="47:51" ht="15" customHeight="1" x14ac:dyDescent="0.25">
      <c r="AU756" s="186">
        <f t="shared" si="23"/>
        <v>747</v>
      </c>
      <c r="AV756" s="41" t="s">
        <v>2883</v>
      </c>
      <c r="AW756" s="41"/>
      <c r="AX756" s="41"/>
      <c r="AY756" s="41"/>
    </row>
    <row r="757" spans="47:51" ht="15" customHeight="1" x14ac:dyDescent="0.25">
      <c r="AU757" s="186">
        <f t="shared" si="23"/>
        <v>748</v>
      </c>
      <c r="AV757" s="41" t="s">
        <v>117</v>
      </c>
      <c r="AW757" s="41"/>
      <c r="AX757" s="41"/>
      <c r="AY757" s="41"/>
    </row>
    <row r="758" spans="47:51" ht="15" customHeight="1" x14ac:dyDescent="0.25">
      <c r="AU758" s="186">
        <f t="shared" si="23"/>
        <v>749</v>
      </c>
      <c r="AV758" s="41" t="s">
        <v>2540</v>
      </c>
      <c r="AW758" s="41"/>
      <c r="AX758" s="41"/>
      <c r="AY758" s="41"/>
    </row>
    <row r="759" spans="47:51" ht="15" customHeight="1" x14ac:dyDescent="0.25">
      <c r="AU759" s="186">
        <f t="shared" si="23"/>
        <v>750</v>
      </c>
      <c r="AV759" s="41" t="s">
        <v>4791</v>
      </c>
      <c r="AW759" s="41"/>
      <c r="AX759" s="41"/>
      <c r="AY759" s="41"/>
    </row>
    <row r="760" spans="47:51" ht="15" customHeight="1" x14ac:dyDescent="0.25">
      <c r="AU760" s="186">
        <f t="shared" si="23"/>
        <v>751</v>
      </c>
      <c r="AV760" s="41" t="s">
        <v>4792</v>
      </c>
      <c r="AW760" s="41"/>
      <c r="AX760" s="41"/>
      <c r="AY760" s="41"/>
    </row>
    <row r="761" spans="47:51" ht="15" customHeight="1" x14ac:dyDescent="0.25">
      <c r="AU761" s="186">
        <f t="shared" si="23"/>
        <v>752</v>
      </c>
      <c r="AV761" s="41" t="s">
        <v>1284</v>
      </c>
      <c r="AW761" s="41"/>
      <c r="AX761" s="41"/>
      <c r="AY761" s="41"/>
    </row>
    <row r="762" spans="47:51" ht="15" customHeight="1" x14ac:dyDescent="0.25">
      <c r="AU762" s="186">
        <f t="shared" si="23"/>
        <v>753</v>
      </c>
      <c r="AV762" s="41" t="s">
        <v>1044</v>
      </c>
      <c r="AW762" s="41"/>
      <c r="AX762" s="41"/>
      <c r="AY762" s="41"/>
    </row>
    <row r="763" spans="47:51" ht="15" customHeight="1" x14ac:dyDescent="0.25">
      <c r="AU763" s="186">
        <f t="shared" si="23"/>
        <v>754</v>
      </c>
      <c r="AV763" s="41" t="s">
        <v>1285</v>
      </c>
      <c r="AW763" s="41"/>
      <c r="AX763" s="41"/>
      <c r="AY763" s="41"/>
    </row>
    <row r="764" spans="47:51" ht="15" customHeight="1" x14ac:dyDescent="0.25">
      <c r="AU764" s="186">
        <f t="shared" si="23"/>
        <v>755</v>
      </c>
      <c r="AV764" s="41" t="s">
        <v>1045</v>
      </c>
      <c r="AW764" s="41"/>
      <c r="AX764" s="41"/>
      <c r="AY764" s="41"/>
    </row>
    <row r="765" spans="47:51" ht="15" customHeight="1" x14ac:dyDescent="0.25">
      <c r="AU765" s="186">
        <f t="shared" si="23"/>
        <v>756</v>
      </c>
      <c r="AV765" s="41" t="s">
        <v>5329</v>
      </c>
      <c r="AW765" s="41"/>
      <c r="AX765" s="41"/>
      <c r="AY765" s="41"/>
    </row>
    <row r="766" spans="47:51" ht="15" customHeight="1" x14ac:dyDescent="0.25">
      <c r="AU766" s="186">
        <f t="shared" si="23"/>
        <v>757</v>
      </c>
      <c r="AV766" s="41" t="s">
        <v>3057</v>
      </c>
      <c r="AW766" s="41"/>
      <c r="AX766" s="41"/>
      <c r="AY766" s="41"/>
    </row>
    <row r="767" spans="47:51" ht="15" customHeight="1" x14ac:dyDescent="0.25">
      <c r="AU767" s="186">
        <f t="shared" si="23"/>
        <v>758</v>
      </c>
      <c r="AV767" s="41" t="s">
        <v>3058</v>
      </c>
      <c r="AW767" s="41"/>
      <c r="AX767" s="41"/>
      <c r="AY767" s="41"/>
    </row>
    <row r="768" spans="47:51" ht="15" customHeight="1" x14ac:dyDescent="0.25">
      <c r="AU768" s="186">
        <f t="shared" si="23"/>
        <v>759</v>
      </c>
      <c r="AV768" s="41" t="s">
        <v>1286</v>
      </c>
      <c r="AW768" s="41"/>
      <c r="AX768" s="41"/>
      <c r="AY768" s="41"/>
    </row>
    <row r="769" spans="47:51" ht="15" customHeight="1" x14ac:dyDescent="0.25">
      <c r="AU769" s="186">
        <f t="shared" si="23"/>
        <v>760</v>
      </c>
      <c r="AV769" s="41" t="s">
        <v>1046</v>
      </c>
      <c r="AW769" s="41"/>
      <c r="AX769" s="41"/>
      <c r="AY769" s="41"/>
    </row>
    <row r="770" spans="47:51" ht="15" customHeight="1" x14ac:dyDescent="0.25">
      <c r="AU770" s="186">
        <f t="shared" si="23"/>
        <v>761</v>
      </c>
      <c r="AV770" s="41" t="s">
        <v>377</v>
      </c>
      <c r="AW770" s="41"/>
      <c r="AX770" s="41"/>
      <c r="AY770" s="41"/>
    </row>
    <row r="771" spans="47:51" ht="15" customHeight="1" x14ac:dyDescent="0.25">
      <c r="AU771" s="186">
        <f t="shared" si="23"/>
        <v>762</v>
      </c>
      <c r="AV771" s="41" t="s">
        <v>1287</v>
      </c>
      <c r="AW771" s="41"/>
      <c r="AX771" s="41"/>
      <c r="AY771" s="41"/>
    </row>
    <row r="772" spans="47:51" ht="15" customHeight="1" x14ac:dyDescent="0.25">
      <c r="AU772" s="186">
        <f t="shared" si="23"/>
        <v>763</v>
      </c>
      <c r="AV772" s="41" t="s">
        <v>1559</v>
      </c>
      <c r="AW772" s="41"/>
      <c r="AX772" s="41"/>
      <c r="AY772" s="41"/>
    </row>
    <row r="773" spans="47:51" ht="15" customHeight="1" x14ac:dyDescent="0.25">
      <c r="AU773" s="186">
        <f t="shared" si="23"/>
        <v>764</v>
      </c>
      <c r="AV773" s="41" t="s">
        <v>4793</v>
      </c>
      <c r="AW773" s="41"/>
      <c r="AX773" s="41"/>
      <c r="AY773" s="41"/>
    </row>
    <row r="774" spans="47:51" ht="15" customHeight="1" x14ac:dyDescent="0.25">
      <c r="AU774" s="186">
        <f t="shared" si="23"/>
        <v>765</v>
      </c>
      <c r="AV774" s="41" t="s">
        <v>1560</v>
      </c>
      <c r="AW774" s="41"/>
      <c r="AX774" s="41"/>
      <c r="AY774" s="41"/>
    </row>
    <row r="775" spans="47:51" ht="15" customHeight="1" x14ac:dyDescent="0.25">
      <c r="AU775" s="186">
        <f t="shared" si="23"/>
        <v>766</v>
      </c>
      <c r="AV775" s="41" t="s">
        <v>3954</v>
      </c>
      <c r="AW775" s="41"/>
      <c r="AX775" s="41"/>
      <c r="AY775" s="41"/>
    </row>
    <row r="776" spans="47:51" ht="15" customHeight="1" x14ac:dyDescent="0.25">
      <c r="AU776" s="186">
        <f t="shared" si="23"/>
        <v>767</v>
      </c>
      <c r="AV776" s="41" t="s">
        <v>254</v>
      </c>
      <c r="AW776" s="41"/>
      <c r="AX776" s="41"/>
      <c r="AY776" s="41"/>
    </row>
    <row r="777" spans="47:51" ht="15" customHeight="1" x14ac:dyDescent="0.25">
      <c r="AU777" s="186">
        <f t="shared" si="23"/>
        <v>768</v>
      </c>
      <c r="AV777" s="41" t="s">
        <v>2688</v>
      </c>
      <c r="AW777" s="41"/>
      <c r="AX777" s="41"/>
      <c r="AY777" s="41"/>
    </row>
    <row r="778" spans="47:51" ht="15" customHeight="1" x14ac:dyDescent="0.25">
      <c r="AU778" s="186">
        <f t="shared" si="23"/>
        <v>769</v>
      </c>
      <c r="AV778" s="41" t="s">
        <v>2317</v>
      </c>
      <c r="AW778" s="41"/>
      <c r="AX778" s="41"/>
      <c r="AY778" s="41"/>
    </row>
    <row r="779" spans="47:51" ht="15" customHeight="1" x14ac:dyDescent="0.25">
      <c r="AU779" s="186">
        <f t="shared" ref="AU779:AU842" si="24">ROW()-9</f>
        <v>770</v>
      </c>
      <c r="AV779" s="41" t="s">
        <v>378</v>
      </c>
      <c r="AW779" s="41"/>
      <c r="AX779" s="41"/>
      <c r="AY779" s="41"/>
    </row>
    <row r="780" spans="47:51" ht="15" customHeight="1" x14ac:dyDescent="0.25">
      <c r="AU780" s="186">
        <f t="shared" si="24"/>
        <v>771</v>
      </c>
      <c r="AV780" s="41" t="s">
        <v>2689</v>
      </c>
      <c r="AW780" s="41"/>
      <c r="AX780" s="41"/>
      <c r="AY780" s="41"/>
    </row>
    <row r="781" spans="47:51" ht="15" customHeight="1" x14ac:dyDescent="0.25">
      <c r="AU781" s="186">
        <f t="shared" si="24"/>
        <v>772</v>
      </c>
      <c r="AV781" s="41" t="s">
        <v>379</v>
      </c>
      <c r="AW781" s="41"/>
      <c r="AX781" s="41"/>
      <c r="AY781" s="41"/>
    </row>
    <row r="782" spans="47:51" ht="15" customHeight="1" x14ac:dyDescent="0.25">
      <c r="AU782" s="186">
        <f t="shared" si="24"/>
        <v>773</v>
      </c>
      <c r="AV782" s="41" t="s">
        <v>1561</v>
      </c>
      <c r="AW782" s="41"/>
      <c r="AX782" s="41"/>
      <c r="AY782" s="41"/>
    </row>
    <row r="783" spans="47:51" ht="15" customHeight="1" x14ac:dyDescent="0.25">
      <c r="AU783" s="186">
        <f t="shared" si="24"/>
        <v>774</v>
      </c>
      <c r="AV783" s="41" t="s">
        <v>1047</v>
      </c>
      <c r="AW783" s="41"/>
      <c r="AX783" s="41"/>
      <c r="AY783" s="41"/>
    </row>
    <row r="784" spans="47:51" ht="15" customHeight="1" x14ac:dyDescent="0.25">
      <c r="AU784" s="186">
        <f t="shared" si="24"/>
        <v>775</v>
      </c>
      <c r="AV784" s="41" t="s">
        <v>3059</v>
      </c>
      <c r="AW784" s="41"/>
      <c r="AX784" s="41"/>
      <c r="AY784" s="41"/>
    </row>
    <row r="785" spans="47:51" ht="15" customHeight="1" x14ac:dyDescent="0.25">
      <c r="AU785" s="186">
        <f t="shared" si="24"/>
        <v>776</v>
      </c>
      <c r="AV785" s="41" t="s">
        <v>2690</v>
      </c>
      <c r="AW785" s="41"/>
      <c r="AX785" s="41"/>
      <c r="AY785" s="41"/>
    </row>
    <row r="786" spans="47:51" ht="15" customHeight="1" x14ac:dyDescent="0.25">
      <c r="AU786" s="186">
        <f t="shared" si="24"/>
        <v>777</v>
      </c>
      <c r="AV786" s="41" t="s">
        <v>3842</v>
      </c>
      <c r="AW786" s="41"/>
      <c r="AX786" s="41"/>
      <c r="AY786" s="41"/>
    </row>
    <row r="787" spans="47:51" ht="15" customHeight="1" x14ac:dyDescent="0.25">
      <c r="AU787" s="186">
        <f t="shared" si="24"/>
        <v>778</v>
      </c>
      <c r="AV787" s="41" t="s">
        <v>2884</v>
      </c>
      <c r="AW787" s="41"/>
      <c r="AX787" s="41"/>
      <c r="AY787" s="41"/>
    </row>
    <row r="788" spans="47:51" ht="15" customHeight="1" x14ac:dyDescent="0.25">
      <c r="AU788" s="186">
        <f t="shared" si="24"/>
        <v>779</v>
      </c>
      <c r="AV788" s="41" t="s">
        <v>3616</v>
      </c>
      <c r="AW788" s="41"/>
      <c r="AX788" s="41"/>
      <c r="AY788" s="41"/>
    </row>
    <row r="789" spans="47:51" ht="15" customHeight="1" x14ac:dyDescent="0.25">
      <c r="AU789" s="186">
        <f t="shared" si="24"/>
        <v>780</v>
      </c>
      <c r="AV789" s="41" t="s">
        <v>1562</v>
      </c>
      <c r="AW789" s="41"/>
      <c r="AX789" s="41"/>
      <c r="AY789" s="41"/>
    </row>
    <row r="790" spans="47:51" ht="15" customHeight="1" x14ac:dyDescent="0.25">
      <c r="AU790" s="186">
        <f t="shared" si="24"/>
        <v>781</v>
      </c>
      <c r="AV790" s="41" t="s">
        <v>4794</v>
      </c>
      <c r="AW790" s="41"/>
      <c r="AX790" s="41"/>
      <c r="AY790" s="41"/>
    </row>
    <row r="791" spans="47:51" ht="15" customHeight="1" x14ac:dyDescent="0.25">
      <c r="AU791" s="186">
        <f t="shared" si="24"/>
        <v>782</v>
      </c>
      <c r="AV791" s="41" t="s">
        <v>4795</v>
      </c>
      <c r="AW791" s="41"/>
      <c r="AX791" s="41"/>
      <c r="AY791" s="41"/>
    </row>
    <row r="792" spans="47:51" ht="15" customHeight="1" x14ac:dyDescent="0.25">
      <c r="AU792" s="186">
        <f t="shared" si="24"/>
        <v>783</v>
      </c>
      <c r="AV792" s="41" t="s">
        <v>2885</v>
      </c>
      <c r="AW792" s="41"/>
      <c r="AX792" s="41"/>
      <c r="AY792" s="41"/>
    </row>
    <row r="793" spans="47:51" ht="15" customHeight="1" x14ac:dyDescent="0.25">
      <c r="AU793" s="186">
        <f t="shared" si="24"/>
        <v>784</v>
      </c>
      <c r="AV793" s="41" t="s">
        <v>4417</v>
      </c>
      <c r="AW793" s="41"/>
      <c r="AX793" s="41"/>
      <c r="AY793" s="41"/>
    </row>
    <row r="794" spans="47:51" ht="15" customHeight="1" x14ac:dyDescent="0.25">
      <c r="AU794" s="186">
        <f t="shared" si="24"/>
        <v>785</v>
      </c>
      <c r="AV794" s="41" t="s">
        <v>4796</v>
      </c>
      <c r="AW794" s="41"/>
      <c r="AX794" s="41"/>
      <c r="AY794" s="41"/>
    </row>
    <row r="795" spans="47:51" ht="15" customHeight="1" x14ac:dyDescent="0.25">
      <c r="AU795" s="186">
        <f t="shared" si="24"/>
        <v>786</v>
      </c>
      <c r="AV795" s="41" t="s">
        <v>3955</v>
      </c>
      <c r="AW795" s="41"/>
      <c r="AX795" s="41"/>
      <c r="AY795" s="41"/>
    </row>
    <row r="796" spans="47:51" ht="15" customHeight="1" x14ac:dyDescent="0.25">
      <c r="AU796" s="186">
        <f t="shared" si="24"/>
        <v>787</v>
      </c>
      <c r="AV796" s="41" t="s">
        <v>3843</v>
      </c>
      <c r="AW796" s="41"/>
      <c r="AX796" s="41"/>
      <c r="AY796" s="41"/>
    </row>
    <row r="797" spans="47:51" ht="15" customHeight="1" x14ac:dyDescent="0.25">
      <c r="AU797" s="186">
        <f t="shared" si="24"/>
        <v>788</v>
      </c>
      <c r="AV797" s="41" t="s">
        <v>3956</v>
      </c>
      <c r="AW797" s="41"/>
      <c r="AX797" s="41"/>
      <c r="AY797" s="41"/>
    </row>
    <row r="798" spans="47:51" ht="15" customHeight="1" x14ac:dyDescent="0.25">
      <c r="AU798" s="186">
        <f t="shared" si="24"/>
        <v>789</v>
      </c>
      <c r="AV798" s="41" t="s">
        <v>2394</v>
      </c>
      <c r="AW798" s="41"/>
      <c r="AX798" s="41"/>
      <c r="AY798" s="41"/>
    </row>
    <row r="799" spans="47:51" ht="15" customHeight="1" x14ac:dyDescent="0.25">
      <c r="AU799" s="186">
        <f t="shared" si="24"/>
        <v>790</v>
      </c>
      <c r="AV799" s="41" t="s">
        <v>380</v>
      </c>
      <c r="AW799" s="41"/>
      <c r="AX799" s="41"/>
      <c r="AY799" s="41"/>
    </row>
    <row r="800" spans="47:51" ht="15" customHeight="1" x14ac:dyDescent="0.25">
      <c r="AU800" s="186">
        <f t="shared" si="24"/>
        <v>791</v>
      </c>
      <c r="AV800" s="41" t="s">
        <v>1048</v>
      </c>
      <c r="AW800" s="41"/>
      <c r="AX800" s="41"/>
      <c r="AY800" s="41"/>
    </row>
    <row r="801" spans="47:51" ht="15" customHeight="1" x14ac:dyDescent="0.25">
      <c r="AU801" s="186">
        <f t="shared" si="24"/>
        <v>792</v>
      </c>
      <c r="AV801" s="41" t="s">
        <v>1563</v>
      </c>
      <c r="AW801" s="41"/>
      <c r="AX801" s="41"/>
      <c r="AY801" s="41"/>
    </row>
    <row r="802" spans="47:51" ht="15" customHeight="1" x14ac:dyDescent="0.25">
      <c r="AU802" s="186">
        <f t="shared" si="24"/>
        <v>793</v>
      </c>
      <c r="AV802" s="41" t="s">
        <v>1049</v>
      </c>
      <c r="AW802" s="41"/>
      <c r="AX802" s="41"/>
      <c r="AY802" s="41"/>
    </row>
    <row r="803" spans="47:51" ht="15" customHeight="1" x14ac:dyDescent="0.25">
      <c r="AU803" s="186">
        <f t="shared" si="24"/>
        <v>794</v>
      </c>
      <c r="AV803" s="41" t="s">
        <v>1564</v>
      </c>
      <c r="AW803" s="41"/>
      <c r="AX803" s="41"/>
      <c r="AY803" s="41"/>
    </row>
    <row r="804" spans="47:51" ht="15" customHeight="1" x14ac:dyDescent="0.25">
      <c r="AU804" s="186">
        <f t="shared" si="24"/>
        <v>795</v>
      </c>
      <c r="AV804" s="41" t="s">
        <v>1565</v>
      </c>
      <c r="AW804" s="41"/>
      <c r="AX804" s="41"/>
      <c r="AY804" s="41"/>
    </row>
    <row r="805" spans="47:51" ht="15" customHeight="1" x14ac:dyDescent="0.25">
      <c r="AU805" s="186">
        <f t="shared" si="24"/>
        <v>796</v>
      </c>
      <c r="AV805" s="41" t="s">
        <v>2541</v>
      </c>
      <c r="AW805" s="41"/>
      <c r="AX805" s="41"/>
      <c r="AY805" s="41"/>
    </row>
    <row r="806" spans="47:51" ht="15" customHeight="1" x14ac:dyDescent="0.25">
      <c r="AU806" s="186">
        <f t="shared" si="24"/>
        <v>797</v>
      </c>
      <c r="AV806" s="41" t="s">
        <v>2542</v>
      </c>
      <c r="AW806" s="41"/>
      <c r="AX806" s="41"/>
      <c r="AY806" s="41"/>
    </row>
    <row r="807" spans="47:51" ht="15" customHeight="1" x14ac:dyDescent="0.25">
      <c r="AU807" s="186">
        <f t="shared" si="24"/>
        <v>798</v>
      </c>
      <c r="AV807" s="41" t="s">
        <v>3957</v>
      </c>
      <c r="AW807" s="41"/>
      <c r="AX807" s="41"/>
      <c r="AY807" s="41"/>
    </row>
    <row r="808" spans="47:51" ht="15" customHeight="1" x14ac:dyDescent="0.25">
      <c r="AU808" s="186">
        <f t="shared" si="24"/>
        <v>799</v>
      </c>
      <c r="AV808" s="41" t="s">
        <v>2691</v>
      </c>
      <c r="AW808" s="41"/>
      <c r="AX808" s="41"/>
      <c r="AY808" s="41"/>
    </row>
    <row r="809" spans="47:51" ht="15" customHeight="1" x14ac:dyDescent="0.25">
      <c r="AU809" s="186">
        <f t="shared" si="24"/>
        <v>800</v>
      </c>
      <c r="AV809" s="41" t="s">
        <v>1050</v>
      </c>
      <c r="AW809" s="41"/>
      <c r="AX809" s="41"/>
      <c r="AY809" s="41"/>
    </row>
    <row r="810" spans="47:51" ht="15" customHeight="1" x14ac:dyDescent="0.25">
      <c r="AU810" s="186">
        <f t="shared" si="24"/>
        <v>801</v>
      </c>
      <c r="AV810" s="41" t="s">
        <v>1288</v>
      </c>
      <c r="AW810" s="41"/>
      <c r="AX810" s="41"/>
      <c r="AY810" s="41"/>
    </row>
    <row r="811" spans="47:51" ht="15" customHeight="1" x14ac:dyDescent="0.25">
      <c r="AU811" s="186">
        <f t="shared" si="24"/>
        <v>802</v>
      </c>
      <c r="AV811" s="41" t="s">
        <v>4797</v>
      </c>
      <c r="AW811" s="41"/>
      <c r="AX811" s="41"/>
      <c r="AY811" s="41"/>
    </row>
    <row r="812" spans="47:51" ht="15" customHeight="1" x14ac:dyDescent="0.25">
      <c r="AU812" s="186">
        <f t="shared" si="24"/>
        <v>803</v>
      </c>
      <c r="AV812" s="41" t="s">
        <v>3617</v>
      </c>
      <c r="AW812" s="41"/>
      <c r="AX812" s="41"/>
      <c r="AY812" s="41"/>
    </row>
    <row r="813" spans="47:51" ht="15" customHeight="1" x14ac:dyDescent="0.25">
      <c r="AU813" s="186">
        <f t="shared" si="24"/>
        <v>804</v>
      </c>
      <c r="AV813" s="41" t="s">
        <v>2886</v>
      </c>
      <c r="AW813" s="41"/>
      <c r="AX813" s="41"/>
      <c r="AY813" s="41"/>
    </row>
    <row r="814" spans="47:51" ht="15" customHeight="1" x14ac:dyDescent="0.25">
      <c r="AU814" s="186">
        <f t="shared" si="24"/>
        <v>805</v>
      </c>
      <c r="AV814" s="41" t="s">
        <v>943</v>
      </c>
      <c r="AW814" s="41"/>
      <c r="AX814" s="41"/>
      <c r="AY814" s="41"/>
    </row>
    <row r="815" spans="47:51" ht="15" customHeight="1" x14ac:dyDescent="0.25">
      <c r="AU815" s="186">
        <f t="shared" si="24"/>
        <v>806</v>
      </c>
      <c r="AV815" s="41" t="s">
        <v>2692</v>
      </c>
      <c r="AW815" s="41"/>
      <c r="AX815" s="41"/>
      <c r="AY815" s="41"/>
    </row>
    <row r="816" spans="47:51" ht="15" customHeight="1" x14ac:dyDescent="0.25">
      <c r="AU816" s="186">
        <f t="shared" si="24"/>
        <v>807</v>
      </c>
      <c r="AV816" s="41" t="s">
        <v>2693</v>
      </c>
      <c r="AW816" s="41"/>
      <c r="AX816" s="41"/>
      <c r="AY816" s="41"/>
    </row>
    <row r="817" spans="47:51" ht="15" customHeight="1" x14ac:dyDescent="0.25">
      <c r="AU817" s="186">
        <f t="shared" si="24"/>
        <v>808</v>
      </c>
      <c r="AV817" s="41" t="s">
        <v>2694</v>
      </c>
      <c r="AW817" s="41"/>
      <c r="AX817" s="41"/>
      <c r="AY817" s="41"/>
    </row>
    <row r="818" spans="47:51" ht="15" customHeight="1" x14ac:dyDescent="0.25">
      <c r="AU818" s="186">
        <f t="shared" si="24"/>
        <v>809</v>
      </c>
      <c r="AV818" s="41" t="s">
        <v>148</v>
      </c>
      <c r="AW818" s="41"/>
      <c r="AX818" s="41"/>
      <c r="AY818" s="41"/>
    </row>
    <row r="819" spans="47:51" ht="15" customHeight="1" x14ac:dyDescent="0.25">
      <c r="AU819" s="186">
        <f t="shared" si="24"/>
        <v>810</v>
      </c>
      <c r="AV819" s="41" t="s">
        <v>3958</v>
      </c>
      <c r="AW819" s="41"/>
      <c r="AX819" s="41"/>
      <c r="AY819" s="41"/>
    </row>
    <row r="820" spans="47:51" ht="15" customHeight="1" x14ac:dyDescent="0.25">
      <c r="AU820" s="186">
        <f t="shared" si="24"/>
        <v>811</v>
      </c>
      <c r="AV820" s="41" t="s">
        <v>3844</v>
      </c>
      <c r="AW820" s="41"/>
      <c r="AX820" s="41"/>
      <c r="AY820" s="41"/>
    </row>
    <row r="821" spans="47:51" ht="15" customHeight="1" x14ac:dyDescent="0.25">
      <c r="AU821" s="186">
        <f t="shared" si="24"/>
        <v>812</v>
      </c>
      <c r="AV821" s="41" t="s">
        <v>4798</v>
      </c>
      <c r="AW821" s="41"/>
      <c r="AX821" s="41"/>
      <c r="AY821" s="41"/>
    </row>
    <row r="822" spans="47:51" ht="15" customHeight="1" x14ac:dyDescent="0.25">
      <c r="AU822" s="186">
        <f t="shared" si="24"/>
        <v>813</v>
      </c>
      <c r="AV822" s="41" t="s">
        <v>1051</v>
      </c>
      <c r="AW822" s="41"/>
      <c r="AX822" s="41"/>
      <c r="AY822" s="41"/>
    </row>
    <row r="823" spans="47:51" ht="15" customHeight="1" x14ac:dyDescent="0.25">
      <c r="AU823" s="186">
        <f t="shared" si="24"/>
        <v>814</v>
      </c>
      <c r="AV823" s="41" t="s">
        <v>381</v>
      </c>
      <c r="AW823" s="41"/>
      <c r="AX823" s="41"/>
      <c r="AY823" s="41"/>
    </row>
    <row r="824" spans="47:51" ht="15" customHeight="1" x14ac:dyDescent="0.25">
      <c r="AU824" s="186">
        <f t="shared" si="24"/>
        <v>815</v>
      </c>
      <c r="AV824" s="41" t="s">
        <v>382</v>
      </c>
      <c r="AW824" s="41"/>
      <c r="AX824" s="41"/>
      <c r="AY824" s="41"/>
    </row>
    <row r="825" spans="47:51" ht="15" customHeight="1" x14ac:dyDescent="0.25">
      <c r="AU825" s="186">
        <f t="shared" si="24"/>
        <v>816</v>
      </c>
      <c r="AV825" s="41" t="s">
        <v>1566</v>
      </c>
      <c r="AW825" s="41"/>
      <c r="AX825" s="41"/>
      <c r="AY825" s="41"/>
    </row>
    <row r="826" spans="47:51" ht="15" customHeight="1" x14ac:dyDescent="0.25">
      <c r="AU826" s="186">
        <f t="shared" si="24"/>
        <v>817</v>
      </c>
      <c r="AV826" s="41" t="s">
        <v>383</v>
      </c>
      <c r="AW826" s="41"/>
      <c r="AX826" s="41"/>
      <c r="AY826" s="41"/>
    </row>
    <row r="827" spans="47:51" ht="15" customHeight="1" x14ac:dyDescent="0.25">
      <c r="AU827" s="186">
        <f t="shared" si="24"/>
        <v>818</v>
      </c>
      <c r="AV827" s="41" t="s">
        <v>1567</v>
      </c>
      <c r="AW827" s="41"/>
      <c r="AX827" s="41"/>
      <c r="AY827" s="41"/>
    </row>
    <row r="828" spans="47:51" ht="15" customHeight="1" x14ac:dyDescent="0.25">
      <c r="AU828" s="186">
        <f t="shared" si="24"/>
        <v>819</v>
      </c>
      <c r="AV828" s="41" t="s">
        <v>2887</v>
      </c>
      <c r="AW828" s="41"/>
      <c r="AX828" s="41"/>
      <c r="AY828" s="41"/>
    </row>
    <row r="829" spans="47:51" ht="15" customHeight="1" x14ac:dyDescent="0.25">
      <c r="AU829" s="186">
        <f t="shared" si="24"/>
        <v>820</v>
      </c>
      <c r="AV829" s="41" t="s">
        <v>384</v>
      </c>
      <c r="AW829" s="41"/>
      <c r="AX829" s="41"/>
      <c r="AY829" s="41"/>
    </row>
    <row r="830" spans="47:51" ht="15" customHeight="1" x14ac:dyDescent="0.25">
      <c r="AU830" s="186">
        <f t="shared" si="24"/>
        <v>821</v>
      </c>
      <c r="AV830" s="41" t="s">
        <v>385</v>
      </c>
      <c r="AW830" s="41"/>
      <c r="AX830" s="41"/>
      <c r="AY830" s="41"/>
    </row>
    <row r="831" spans="47:51" ht="15" customHeight="1" x14ac:dyDescent="0.25">
      <c r="AU831" s="186">
        <f t="shared" si="24"/>
        <v>822</v>
      </c>
      <c r="AV831" s="41" t="s">
        <v>3280</v>
      </c>
      <c r="AW831" s="41"/>
      <c r="AX831" s="41"/>
      <c r="AY831" s="41"/>
    </row>
    <row r="832" spans="47:51" ht="15" customHeight="1" x14ac:dyDescent="0.25">
      <c r="AU832" s="186">
        <f t="shared" si="24"/>
        <v>823</v>
      </c>
      <c r="AV832" s="41" t="s">
        <v>3281</v>
      </c>
      <c r="AW832" s="41"/>
      <c r="AX832" s="41"/>
      <c r="AY832" s="41"/>
    </row>
    <row r="833" spans="47:51" ht="15" customHeight="1" x14ac:dyDescent="0.25">
      <c r="AU833" s="186">
        <f t="shared" si="24"/>
        <v>824</v>
      </c>
      <c r="AV833" s="41" t="s">
        <v>3282</v>
      </c>
      <c r="AW833" s="41"/>
      <c r="AX833" s="41"/>
      <c r="AY833" s="41"/>
    </row>
    <row r="834" spans="47:51" ht="15" customHeight="1" x14ac:dyDescent="0.25">
      <c r="AU834" s="186">
        <f t="shared" si="24"/>
        <v>825</v>
      </c>
      <c r="AV834" s="41" t="s">
        <v>4799</v>
      </c>
      <c r="AW834" s="41"/>
      <c r="AX834" s="41"/>
      <c r="AY834" s="41"/>
    </row>
    <row r="835" spans="47:51" ht="15" customHeight="1" x14ac:dyDescent="0.25">
      <c r="AU835" s="186">
        <f t="shared" si="24"/>
        <v>826</v>
      </c>
      <c r="AV835" s="41" t="s">
        <v>1568</v>
      </c>
      <c r="AW835" s="41"/>
      <c r="AX835" s="41"/>
      <c r="AY835" s="41"/>
    </row>
    <row r="836" spans="47:51" ht="15" customHeight="1" x14ac:dyDescent="0.25">
      <c r="AU836" s="186">
        <f t="shared" si="24"/>
        <v>827</v>
      </c>
      <c r="AV836" s="41" t="s">
        <v>1052</v>
      </c>
      <c r="AW836" s="41"/>
      <c r="AX836" s="41"/>
      <c r="AY836" s="41"/>
    </row>
    <row r="837" spans="47:51" ht="15" customHeight="1" x14ac:dyDescent="0.25">
      <c r="AU837" s="186">
        <f t="shared" si="24"/>
        <v>828</v>
      </c>
      <c r="AV837" s="41" t="s">
        <v>3959</v>
      </c>
      <c r="AW837" s="41"/>
      <c r="AX837" s="41"/>
      <c r="AY837" s="41"/>
    </row>
    <row r="838" spans="47:51" ht="15" customHeight="1" x14ac:dyDescent="0.25">
      <c r="AU838" s="186">
        <f t="shared" si="24"/>
        <v>829</v>
      </c>
      <c r="AV838" s="41" t="s">
        <v>4418</v>
      </c>
      <c r="AW838" s="41"/>
      <c r="AX838" s="41"/>
      <c r="AY838" s="41"/>
    </row>
    <row r="839" spans="47:51" ht="15" customHeight="1" x14ac:dyDescent="0.25">
      <c r="AU839" s="186">
        <f t="shared" si="24"/>
        <v>830</v>
      </c>
      <c r="AV839" s="41" t="s">
        <v>2695</v>
      </c>
      <c r="AW839" s="41"/>
      <c r="AX839" s="41"/>
      <c r="AY839" s="41"/>
    </row>
    <row r="840" spans="47:51" ht="15" customHeight="1" x14ac:dyDescent="0.25">
      <c r="AU840" s="186">
        <f t="shared" si="24"/>
        <v>831</v>
      </c>
      <c r="AV840" s="41" t="s">
        <v>3711</v>
      </c>
      <c r="AW840" s="41"/>
      <c r="AX840" s="41"/>
      <c r="AY840" s="41"/>
    </row>
    <row r="841" spans="47:51" ht="15" customHeight="1" x14ac:dyDescent="0.25">
      <c r="AU841" s="186">
        <f t="shared" si="24"/>
        <v>832</v>
      </c>
      <c r="AV841" s="41" t="s">
        <v>3712</v>
      </c>
      <c r="AW841" s="41"/>
      <c r="AX841" s="41"/>
      <c r="AY841" s="41"/>
    </row>
    <row r="842" spans="47:51" ht="15" customHeight="1" x14ac:dyDescent="0.25">
      <c r="AU842" s="186">
        <f t="shared" si="24"/>
        <v>833</v>
      </c>
      <c r="AV842" s="41" t="s">
        <v>3713</v>
      </c>
      <c r="AW842" s="41"/>
      <c r="AX842" s="41"/>
      <c r="AY842" s="41"/>
    </row>
    <row r="843" spans="47:51" ht="15" customHeight="1" x14ac:dyDescent="0.25">
      <c r="AU843" s="186">
        <f t="shared" ref="AU843:AU906" si="25">ROW()-9</f>
        <v>834</v>
      </c>
      <c r="AV843" s="41" t="s">
        <v>4800</v>
      </c>
      <c r="AW843" s="41"/>
      <c r="AX843" s="41"/>
      <c r="AY843" s="41"/>
    </row>
    <row r="844" spans="47:51" ht="15" customHeight="1" x14ac:dyDescent="0.25">
      <c r="AU844" s="186">
        <f t="shared" si="25"/>
        <v>835</v>
      </c>
      <c r="AV844" s="41" t="s">
        <v>386</v>
      </c>
      <c r="AW844" s="41"/>
      <c r="AX844" s="41"/>
      <c r="AY844" s="41"/>
    </row>
    <row r="845" spans="47:51" ht="15" customHeight="1" x14ac:dyDescent="0.25">
      <c r="AU845" s="186">
        <f t="shared" si="25"/>
        <v>836</v>
      </c>
      <c r="AV845" s="41" t="s">
        <v>4801</v>
      </c>
      <c r="AW845" s="41"/>
      <c r="AX845" s="41"/>
      <c r="AY845" s="41"/>
    </row>
    <row r="846" spans="47:51" ht="15" customHeight="1" x14ac:dyDescent="0.25">
      <c r="AU846" s="186">
        <f t="shared" si="25"/>
        <v>837</v>
      </c>
      <c r="AV846" s="41" t="s">
        <v>4802</v>
      </c>
      <c r="AW846" s="41"/>
      <c r="AX846" s="41"/>
      <c r="AY846" s="41"/>
    </row>
    <row r="847" spans="47:51" ht="15" customHeight="1" x14ac:dyDescent="0.25">
      <c r="AU847" s="186">
        <f t="shared" si="25"/>
        <v>838</v>
      </c>
      <c r="AV847" s="41" t="s">
        <v>1289</v>
      </c>
      <c r="AW847" s="41"/>
      <c r="AX847" s="41"/>
      <c r="AY847" s="41"/>
    </row>
    <row r="848" spans="47:51" ht="15" customHeight="1" x14ac:dyDescent="0.25">
      <c r="AU848" s="186">
        <f t="shared" si="25"/>
        <v>839</v>
      </c>
      <c r="AV848" s="41" t="s">
        <v>1290</v>
      </c>
      <c r="AW848" s="41"/>
      <c r="AX848" s="41"/>
      <c r="AY848" s="41"/>
    </row>
    <row r="849" spans="47:51" ht="15" customHeight="1" x14ac:dyDescent="0.25">
      <c r="AU849" s="186">
        <f t="shared" si="25"/>
        <v>840</v>
      </c>
      <c r="AV849" s="41" t="s">
        <v>4803</v>
      </c>
      <c r="AW849" s="41"/>
      <c r="AX849" s="41"/>
      <c r="AY849" s="41"/>
    </row>
    <row r="850" spans="47:51" ht="15" customHeight="1" x14ac:dyDescent="0.25">
      <c r="AU850" s="186">
        <f t="shared" si="25"/>
        <v>841</v>
      </c>
      <c r="AV850" s="41" t="s">
        <v>2696</v>
      </c>
      <c r="AW850" s="41"/>
      <c r="AX850" s="41"/>
      <c r="AY850" s="41"/>
    </row>
    <row r="851" spans="47:51" ht="15" customHeight="1" x14ac:dyDescent="0.25">
      <c r="AU851" s="186">
        <f t="shared" si="25"/>
        <v>842</v>
      </c>
      <c r="AV851" s="41" t="s">
        <v>3060</v>
      </c>
      <c r="AW851" s="41"/>
      <c r="AX851" s="41"/>
      <c r="AY851" s="41"/>
    </row>
    <row r="852" spans="47:51" ht="15" customHeight="1" x14ac:dyDescent="0.25">
      <c r="AU852" s="186">
        <f t="shared" si="25"/>
        <v>843</v>
      </c>
      <c r="AV852" s="41" t="s">
        <v>2697</v>
      </c>
      <c r="AW852" s="41"/>
      <c r="AX852" s="41"/>
      <c r="AY852" s="41"/>
    </row>
    <row r="853" spans="47:51" ht="15" customHeight="1" x14ac:dyDescent="0.25">
      <c r="AU853" s="186">
        <f t="shared" si="25"/>
        <v>844</v>
      </c>
      <c r="AV853" s="41" t="s">
        <v>4804</v>
      </c>
      <c r="AW853" s="41"/>
      <c r="AX853" s="41"/>
      <c r="AY853" s="41"/>
    </row>
    <row r="854" spans="47:51" ht="15" customHeight="1" x14ac:dyDescent="0.25">
      <c r="AU854" s="186">
        <f t="shared" si="25"/>
        <v>845</v>
      </c>
      <c r="AV854" s="41" t="s">
        <v>149</v>
      </c>
      <c r="AW854" s="41"/>
      <c r="AX854" s="41"/>
      <c r="AY854" s="41"/>
    </row>
    <row r="855" spans="47:51" ht="15" customHeight="1" x14ac:dyDescent="0.25">
      <c r="AU855" s="186">
        <f t="shared" si="25"/>
        <v>846</v>
      </c>
      <c r="AV855" s="41" t="s">
        <v>3061</v>
      </c>
      <c r="AW855" s="41"/>
      <c r="AX855" s="41"/>
      <c r="AY855" s="41"/>
    </row>
    <row r="856" spans="47:51" ht="15" customHeight="1" x14ac:dyDescent="0.25">
      <c r="AU856" s="186">
        <f t="shared" si="25"/>
        <v>847</v>
      </c>
      <c r="AV856" s="41" t="s">
        <v>1569</v>
      </c>
      <c r="AW856" s="41"/>
      <c r="AX856" s="41"/>
      <c r="AY856" s="41"/>
    </row>
    <row r="857" spans="47:51" ht="15" customHeight="1" x14ac:dyDescent="0.25">
      <c r="AU857" s="186">
        <f t="shared" si="25"/>
        <v>848</v>
      </c>
      <c r="AV857" s="41" t="s">
        <v>4805</v>
      </c>
      <c r="AW857" s="41"/>
      <c r="AX857" s="41"/>
      <c r="AY857" s="41"/>
    </row>
    <row r="858" spans="47:51" ht="15" customHeight="1" x14ac:dyDescent="0.25">
      <c r="AU858" s="186">
        <f t="shared" si="25"/>
        <v>849</v>
      </c>
      <c r="AV858" s="41" t="s">
        <v>2888</v>
      </c>
      <c r="AW858" s="41"/>
      <c r="AX858" s="41"/>
      <c r="AY858" s="41"/>
    </row>
    <row r="859" spans="47:51" ht="15" customHeight="1" x14ac:dyDescent="0.25">
      <c r="AU859" s="186">
        <f t="shared" si="25"/>
        <v>850</v>
      </c>
      <c r="AV859" s="41" t="s">
        <v>304</v>
      </c>
      <c r="AW859" s="41"/>
      <c r="AX859" s="41"/>
      <c r="AY859" s="41"/>
    </row>
    <row r="860" spans="47:51" ht="15" customHeight="1" x14ac:dyDescent="0.25">
      <c r="AU860" s="186">
        <f t="shared" si="25"/>
        <v>851</v>
      </c>
      <c r="AV860" s="41" t="s">
        <v>1570</v>
      </c>
      <c r="AW860" s="41"/>
      <c r="AX860" s="41"/>
      <c r="AY860" s="41"/>
    </row>
    <row r="861" spans="47:51" ht="15" customHeight="1" x14ac:dyDescent="0.25">
      <c r="AU861" s="186">
        <f t="shared" si="25"/>
        <v>852</v>
      </c>
      <c r="AV861" s="41" t="s">
        <v>2698</v>
      </c>
      <c r="AW861" s="41"/>
      <c r="AX861" s="41"/>
      <c r="AY861" s="41"/>
    </row>
    <row r="862" spans="47:51" ht="15" customHeight="1" x14ac:dyDescent="0.25">
      <c r="AU862" s="186">
        <f t="shared" si="25"/>
        <v>853</v>
      </c>
      <c r="AV862" s="41" t="s">
        <v>1053</v>
      </c>
      <c r="AW862" s="41"/>
      <c r="AX862" s="41"/>
      <c r="AY862" s="41"/>
    </row>
    <row r="863" spans="47:51" ht="15" customHeight="1" x14ac:dyDescent="0.25">
      <c r="AU863" s="186">
        <f t="shared" si="25"/>
        <v>854</v>
      </c>
      <c r="AV863" s="41" t="s">
        <v>1054</v>
      </c>
      <c r="AW863" s="41"/>
      <c r="AX863" s="41"/>
      <c r="AY863" s="41"/>
    </row>
    <row r="864" spans="47:51" ht="15" customHeight="1" x14ac:dyDescent="0.25">
      <c r="AU864" s="186">
        <f t="shared" si="25"/>
        <v>855</v>
      </c>
      <c r="AV864" s="41" t="s">
        <v>387</v>
      </c>
      <c r="AW864" s="41"/>
      <c r="AX864" s="41"/>
      <c r="AY864" s="41"/>
    </row>
    <row r="865" spans="47:51" ht="15" customHeight="1" x14ac:dyDescent="0.25">
      <c r="AU865" s="186">
        <f t="shared" si="25"/>
        <v>856</v>
      </c>
      <c r="AV865" s="41" t="s">
        <v>3062</v>
      </c>
      <c r="AW865" s="41"/>
      <c r="AX865" s="41"/>
      <c r="AY865" s="41"/>
    </row>
    <row r="866" spans="47:51" ht="15" customHeight="1" x14ac:dyDescent="0.25">
      <c r="AU866" s="186">
        <f t="shared" si="25"/>
        <v>857</v>
      </c>
      <c r="AV866" s="41" t="s">
        <v>3283</v>
      </c>
      <c r="AW866" s="41"/>
      <c r="AX866" s="41"/>
      <c r="AY866" s="41"/>
    </row>
    <row r="867" spans="47:51" ht="15" customHeight="1" x14ac:dyDescent="0.25">
      <c r="AU867" s="186">
        <f t="shared" si="25"/>
        <v>858</v>
      </c>
      <c r="AV867" s="41" t="s">
        <v>4419</v>
      </c>
      <c r="AW867" s="41"/>
      <c r="AX867" s="41"/>
      <c r="AY867" s="41"/>
    </row>
    <row r="868" spans="47:51" ht="15" customHeight="1" x14ac:dyDescent="0.25">
      <c r="AU868" s="186">
        <f t="shared" si="25"/>
        <v>859</v>
      </c>
      <c r="AV868" s="41" t="s">
        <v>2889</v>
      </c>
      <c r="AW868" s="41"/>
      <c r="AX868" s="41"/>
      <c r="AY868" s="41"/>
    </row>
    <row r="869" spans="47:51" ht="15" customHeight="1" x14ac:dyDescent="0.25">
      <c r="AU869" s="186">
        <f t="shared" si="25"/>
        <v>860</v>
      </c>
      <c r="AV869" s="41" t="s">
        <v>388</v>
      </c>
      <c r="AW869" s="41"/>
      <c r="AX869" s="41"/>
      <c r="AY869" s="41"/>
    </row>
    <row r="870" spans="47:51" ht="15" customHeight="1" x14ac:dyDescent="0.25">
      <c r="AU870" s="186">
        <f t="shared" si="25"/>
        <v>861</v>
      </c>
      <c r="AV870" s="41" t="s">
        <v>389</v>
      </c>
      <c r="AW870" s="41"/>
      <c r="AX870" s="41"/>
      <c r="AY870" s="41"/>
    </row>
    <row r="871" spans="47:51" ht="15" customHeight="1" x14ac:dyDescent="0.25">
      <c r="AU871" s="186">
        <f t="shared" si="25"/>
        <v>862</v>
      </c>
      <c r="AV871" s="41" t="s">
        <v>1571</v>
      </c>
      <c r="AW871" s="41"/>
      <c r="AX871" s="41"/>
      <c r="AY871" s="41"/>
    </row>
    <row r="872" spans="47:51" ht="15" customHeight="1" x14ac:dyDescent="0.25">
      <c r="AU872" s="186">
        <f t="shared" si="25"/>
        <v>863</v>
      </c>
      <c r="AV872" s="41" t="s">
        <v>2699</v>
      </c>
      <c r="AW872" s="41"/>
      <c r="AX872" s="41"/>
      <c r="AY872" s="41"/>
    </row>
    <row r="873" spans="47:51" ht="15" customHeight="1" x14ac:dyDescent="0.25">
      <c r="AU873" s="186">
        <f t="shared" si="25"/>
        <v>864</v>
      </c>
      <c r="AV873" s="41" t="s">
        <v>390</v>
      </c>
      <c r="AW873" s="41"/>
      <c r="AX873" s="41"/>
      <c r="AY873" s="41"/>
    </row>
    <row r="874" spans="47:51" ht="15" customHeight="1" x14ac:dyDescent="0.25">
      <c r="AU874" s="186">
        <f t="shared" si="25"/>
        <v>865</v>
      </c>
      <c r="AV874" s="41" t="s">
        <v>1572</v>
      </c>
      <c r="AW874" s="41"/>
      <c r="AX874" s="41"/>
      <c r="AY874" s="41"/>
    </row>
    <row r="875" spans="47:51" ht="15" customHeight="1" x14ac:dyDescent="0.25">
      <c r="AU875" s="186">
        <f t="shared" si="25"/>
        <v>866</v>
      </c>
      <c r="AV875" s="41" t="s">
        <v>2318</v>
      </c>
      <c r="AW875" s="41"/>
      <c r="AX875" s="41"/>
      <c r="AY875" s="41"/>
    </row>
    <row r="876" spans="47:51" ht="15" customHeight="1" x14ac:dyDescent="0.25">
      <c r="AU876" s="186">
        <f t="shared" si="25"/>
        <v>867</v>
      </c>
      <c r="AV876" s="41" t="s">
        <v>3960</v>
      </c>
      <c r="AW876" s="41"/>
      <c r="AX876" s="41"/>
      <c r="AY876" s="41"/>
    </row>
    <row r="877" spans="47:51" ht="15" customHeight="1" x14ac:dyDescent="0.25">
      <c r="AU877" s="186">
        <f t="shared" si="25"/>
        <v>868</v>
      </c>
      <c r="AV877" s="41" t="s">
        <v>2890</v>
      </c>
      <c r="AW877" s="41"/>
      <c r="AX877" s="41"/>
      <c r="AY877" s="41"/>
    </row>
    <row r="878" spans="47:51" ht="15" customHeight="1" x14ac:dyDescent="0.25">
      <c r="AU878" s="186">
        <f t="shared" si="25"/>
        <v>869</v>
      </c>
      <c r="AV878" s="41" t="s">
        <v>3961</v>
      </c>
      <c r="AW878" s="41"/>
      <c r="AX878" s="41"/>
      <c r="AY878" s="41"/>
    </row>
    <row r="879" spans="47:51" ht="15" customHeight="1" x14ac:dyDescent="0.25">
      <c r="AU879" s="186">
        <f t="shared" si="25"/>
        <v>870</v>
      </c>
      <c r="AV879" s="41" t="s">
        <v>3284</v>
      </c>
      <c r="AW879" s="41"/>
      <c r="AX879" s="41"/>
      <c r="AY879" s="41"/>
    </row>
    <row r="880" spans="47:51" ht="15" customHeight="1" x14ac:dyDescent="0.25">
      <c r="AU880" s="186">
        <f t="shared" si="25"/>
        <v>871</v>
      </c>
      <c r="AV880" s="41" t="s">
        <v>3962</v>
      </c>
      <c r="AW880" s="41"/>
      <c r="AX880" s="41"/>
      <c r="AY880" s="41"/>
    </row>
    <row r="881" spans="47:51" ht="15" customHeight="1" x14ac:dyDescent="0.25">
      <c r="AU881" s="186">
        <f t="shared" si="25"/>
        <v>872</v>
      </c>
      <c r="AV881" s="41" t="s">
        <v>3285</v>
      </c>
      <c r="AW881" s="41"/>
      <c r="AX881" s="41"/>
      <c r="AY881" s="41"/>
    </row>
    <row r="882" spans="47:51" ht="15" customHeight="1" x14ac:dyDescent="0.25">
      <c r="AU882" s="186">
        <f t="shared" si="25"/>
        <v>873</v>
      </c>
      <c r="AV882" s="41" t="s">
        <v>3286</v>
      </c>
      <c r="AW882" s="41"/>
      <c r="AX882" s="41"/>
      <c r="AY882" s="41"/>
    </row>
    <row r="883" spans="47:51" ht="15" customHeight="1" x14ac:dyDescent="0.25">
      <c r="AU883" s="186">
        <f t="shared" si="25"/>
        <v>874</v>
      </c>
      <c r="AV883" s="41" t="s">
        <v>4420</v>
      </c>
      <c r="AW883" s="41"/>
      <c r="AX883" s="41"/>
      <c r="AY883" s="41"/>
    </row>
    <row r="884" spans="47:51" ht="15" customHeight="1" x14ac:dyDescent="0.25">
      <c r="AU884" s="186">
        <f t="shared" si="25"/>
        <v>875</v>
      </c>
      <c r="AV884" s="41" t="s">
        <v>3618</v>
      </c>
      <c r="AW884" s="41"/>
      <c r="AX884" s="41"/>
      <c r="AY884" s="41"/>
    </row>
    <row r="885" spans="47:51" ht="15" customHeight="1" x14ac:dyDescent="0.25">
      <c r="AU885" s="186">
        <f t="shared" si="25"/>
        <v>876</v>
      </c>
      <c r="AV885" s="41" t="s">
        <v>1573</v>
      </c>
      <c r="AW885" s="41"/>
      <c r="AX885" s="41"/>
      <c r="AY885" s="41"/>
    </row>
    <row r="886" spans="47:51" ht="15" customHeight="1" x14ac:dyDescent="0.25">
      <c r="AU886" s="186">
        <f t="shared" si="25"/>
        <v>877</v>
      </c>
      <c r="AV886" s="41" t="s">
        <v>1574</v>
      </c>
      <c r="AW886" s="41"/>
      <c r="AX886" s="41"/>
      <c r="AY886" s="41"/>
    </row>
    <row r="887" spans="47:51" ht="15" customHeight="1" x14ac:dyDescent="0.25">
      <c r="AU887" s="186">
        <f t="shared" si="25"/>
        <v>878</v>
      </c>
      <c r="AV887" s="41" t="s">
        <v>2543</v>
      </c>
      <c r="AW887" s="41"/>
      <c r="AX887" s="41"/>
      <c r="AY887" s="41"/>
    </row>
    <row r="888" spans="47:51" ht="15" customHeight="1" x14ac:dyDescent="0.25">
      <c r="AU888" s="186">
        <f t="shared" si="25"/>
        <v>879</v>
      </c>
      <c r="AV888" s="41" t="s">
        <v>768</v>
      </c>
      <c r="AW888" s="41"/>
      <c r="AX888" s="41"/>
      <c r="AY888" s="41"/>
    </row>
    <row r="889" spans="47:51" ht="15" customHeight="1" x14ac:dyDescent="0.25">
      <c r="AU889" s="186">
        <f t="shared" si="25"/>
        <v>880</v>
      </c>
      <c r="AV889" s="41" t="s">
        <v>2891</v>
      </c>
      <c r="AW889" s="41"/>
      <c r="AX889" s="41"/>
      <c r="AY889" s="41"/>
    </row>
    <row r="890" spans="47:51" ht="15" customHeight="1" x14ac:dyDescent="0.25">
      <c r="AU890" s="186">
        <f t="shared" si="25"/>
        <v>881</v>
      </c>
      <c r="AV890" s="41" t="s">
        <v>1575</v>
      </c>
      <c r="AW890" s="41"/>
      <c r="AX890" s="41"/>
      <c r="AY890" s="41"/>
    </row>
    <row r="891" spans="47:51" ht="15" customHeight="1" x14ac:dyDescent="0.25">
      <c r="AU891" s="186">
        <f t="shared" si="25"/>
        <v>882</v>
      </c>
      <c r="AV891" s="41" t="s">
        <v>1576</v>
      </c>
      <c r="AW891" s="41"/>
      <c r="AX891" s="41"/>
      <c r="AY891" s="41"/>
    </row>
    <row r="892" spans="47:51" ht="15" customHeight="1" x14ac:dyDescent="0.25">
      <c r="AU892" s="186">
        <f t="shared" si="25"/>
        <v>883</v>
      </c>
      <c r="AV892" s="41" t="s">
        <v>150</v>
      </c>
      <c r="AW892" s="41"/>
      <c r="AX892" s="41"/>
      <c r="AY892" s="41"/>
    </row>
    <row r="893" spans="47:51" ht="15" customHeight="1" x14ac:dyDescent="0.25">
      <c r="AU893" s="186">
        <f t="shared" si="25"/>
        <v>884</v>
      </c>
      <c r="AV893" s="41" t="s">
        <v>3963</v>
      </c>
      <c r="AW893" s="41"/>
      <c r="AX893" s="41"/>
      <c r="AY893" s="41"/>
    </row>
    <row r="894" spans="47:51" ht="15" customHeight="1" x14ac:dyDescent="0.25">
      <c r="AU894" s="186">
        <f t="shared" si="25"/>
        <v>885</v>
      </c>
      <c r="AV894" s="41" t="s">
        <v>1055</v>
      </c>
      <c r="AW894" s="41"/>
      <c r="AX894" s="41"/>
      <c r="AY894" s="41"/>
    </row>
    <row r="895" spans="47:51" ht="15" customHeight="1" x14ac:dyDescent="0.25">
      <c r="AU895" s="186">
        <f t="shared" si="25"/>
        <v>886</v>
      </c>
      <c r="AV895" s="41" t="s">
        <v>1291</v>
      </c>
      <c r="AW895" s="41"/>
      <c r="AX895" s="41"/>
      <c r="AY895" s="41"/>
    </row>
    <row r="896" spans="47:51" ht="15" customHeight="1" x14ac:dyDescent="0.25">
      <c r="AU896" s="186">
        <f t="shared" si="25"/>
        <v>887</v>
      </c>
      <c r="AV896" s="41" t="s">
        <v>3287</v>
      </c>
      <c r="AW896" s="41"/>
      <c r="AX896" s="41"/>
      <c r="AY896" s="41"/>
    </row>
    <row r="897" spans="47:51" ht="15" customHeight="1" x14ac:dyDescent="0.25">
      <c r="AU897" s="186">
        <f t="shared" si="25"/>
        <v>888</v>
      </c>
      <c r="AV897" s="41" t="s">
        <v>3964</v>
      </c>
      <c r="AW897" s="41"/>
      <c r="AX897" s="41"/>
      <c r="AY897" s="41"/>
    </row>
    <row r="898" spans="47:51" ht="15" customHeight="1" x14ac:dyDescent="0.25">
      <c r="AU898" s="186">
        <f t="shared" si="25"/>
        <v>889</v>
      </c>
      <c r="AV898" s="41" t="s">
        <v>4806</v>
      </c>
      <c r="AW898" s="41"/>
      <c r="AX898" s="41"/>
      <c r="AY898" s="41"/>
    </row>
    <row r="899" spans="47:51" ht="15" customHeight="1" x14ac:dyDescent="0.25">
      <c r="AU899" s="186">
        <f t="shared" si="25"/>
        <v>890</v>
      </c>
      <c r="AV899" s="41" t="s">
        <v>3288</v>
      </c>
      <c r="AW899" s="41"/>
      <c r="AX899" s="41"/>
      <c r="AY899" s="41"/>
    </row>
    <row r="900" spans="47:51" ht="15" customHeight="1" x14ac:dyDescent="0.25">
      <c r="AU900" s="186">
        <f t="shared" si="25"/>
        <v>891</v>
      </c>
      <c r="AV900" s="41" t="s">
        <v>2700</v>
      </c>
      <c r="AW900" s="41"/>
      <c r="AX900" s="41"/>
      <c r="AY900" s="41"/>
    </row>
    <row r="901" spans="47:51" ht="15" customHeight="1" x14ac:dyDescent="0.25">
      <c r="AU901" s="186">
        <f t="shared" si="25"/>
        <v>892</v>
      </c>
      <c r="AV901" s="41" t="s">
        <v>3289</v>
      </c>
      <c r="AW901" s="41"/>
      <c r="AX901" s="41"/>
      <c r="AY901" s="41"/>
    </row>
    <row r="902" spans="47:51" ht="15" customHeight="1" x14ac:dyDescent="0.25">
      <c r="AU902" s="186">
        <f t="shared" si="25"/>
        <v>893</v>
      </c>
      <c r="AV902" s="41" t="s">
        <v>1577</v>
      </c>
      <c r="AW902" s="41"/>
      <c r="AX902" s="41"/>
      <c r="AY902" s="41"/>
    </row>
    <row r="903" spans="47:51" ht="15" customHeight="1" x14ac:dyDescent="0.25">
      <c r="AU903" s="186">
        <f t="shared" si="25"/>
        <v>894</v>
      </c>
      <c r="AV903" s="41" t="s">
        <v>1056</v>
      </c>
      <c r="AW903" s="41"/>
      <c r="AX903" s="41"/>
      <c r="AY903" s="41"/>
    </row>
    <row r="904" spans="47:51" ht="15" customHeight="1" x14ac:dyDescent="0.25">
      <c r="AU904" s="186">
        <f t="shared" si="25"/>
        <v>895</v>
      </c>
      <c r="AV904" s="41" t="s">
        <v>2395</v>
      </c>
      <c r="AW904" s="41"/>
      <c r="AX904" s="41"/>
      <c r="AY904" s="41"/>
    </row>
    <row r="905" spans="47:51" ht="15" customHeight="1" x14ac:dyDescent="0.25">
      <c r="AU905" s="186">
        <f t="shared" si="25"/>
        <v>896</v>
      </c>
      <c r="AV905" s="41" t="s">
        <v>4807</v>
      </c>
      <c r="AW905" s="41"/>
      <c r="AX905" s="41"/>
      <c r="AY905" s="41"/>
    </row>
    <row r="906" spans="47:51" ht="15" customHeight="1" x14ac:dyDescent="0.25">
      <c r="AU906" s="186">
        <f t="shared" si="25"/>
        <v>897</v>
      </c>
      <c r="AV906" s="41" t="s">
        <v>3063</v>
      </c>
      <c r="AW906" s="41"/>
      <c r="AX906" s="41"/>
      <c r="AY906" s="41"/>
    </row>
    <row r="907" spans="47:51" ht="15" customHeight="1" x14ac:dyDescent="0.25">
      <c r="AU907" s="186">
        <f t="shared" ref="AU907:AU970" si="26">ROW()-9</f>
        <v>898</v>
      </c>
      <c r="AV907" s="41" t="s">
        <v>3965</v>
      </c>
      <c r="AW907" s="41"/>
      <c r="AX907" s="41"/>
      <c r="AY907" s="41"/>
    </row>
    <row r="908" spans="47:51" ht="15" customHeight="1" x14ac:dyDescent="0.25">
      <c r="AU908" s="186">
        <f t="shared" si="26"/>
        <v>899</v>
      </c>
      <c r="AV908" s="41" t="s">
        <v>1057</v>
      </c>
      <c r="AW908" s="41"/>
      <c r="AX908" s="41"/>
      <c r="AY908" s="41"/>
    </row>
    <row r="909" spans="47:51" ht="15" customHeight="1" x14ac:dyDescent="0.25">
      <c r="AU909" s="186">
        <f t="shared" si="26"/>
        <v>900</v>
      </c>
      <c r="AV909" s="41" t="s">
        <v>151</v>
      </c>
      <c r="AW909" s="41"/>
      <c r="AX909" s="41"/>
      <c r="AY909" s="41"/>
    </row>
    <row r="910" spans="47:51" ht="15" customHeight="1" x14ac:dyDescent="0.25">
      <c r="AU910" s="186">
        <f t="shared" si="26"/>
        <v>901</v>
      </c>
      <c r="AV910" s="41" t="s">
        <v>1058</v>
      </c>
      <c r="AW910" s="41"/>
      <c r="AX910" s="41"/>
      <c r="AY910" s="41"/>
    </row>
    <row r="911" spans="47:51" ht="15" customHeight="1" x14ac:dyDescent="0.25">
      <c r="AU911" s="186">
        <f t="shared" si="26"/>
        <v>902</v>
      </c>
      <c r="AV911" s="41" t="s">
        <v>391</v>
      </c>
      <c r="AW911" s="41"/>
      <c r="AX911" s="41"/>
      <c r="AY911" s="41"/>
    </row>
    <row r="912" spans="47:51" ht="15" customHeight="1" x14ac:dyDescent="0.25">
      <c r="AU912" s="186">
        <f t="shared" si="26"/>
        <v>903</v>
      </c>
      <c r="AV912" s="41" t="s">
        <v>3064</v>
      </c>
      <c r="AW912" s="41"/>
      <c r="AX912" s="41"/>
      <c r="AY912" s="41"/>
    </row>
    <row r="913" spans="47:51" ht="15" customHeight="1" x14ac:dyDescent="0.25">
      <c r="AU913" s="186">
        <f t="shared" si="26"/>
        <v>904</v>
      </c>
      <c r="AV913" s="41" t="s">
        <v>1578</v>
      </c>
      <c r="AW913" s="41"/>
      <c r="AX913" s="41"/>
      <c r="AY913" s="41"/>
    </row>
    <row r="914" spans="47:51" ht="15" customHeight="1" x14ac:dyDescent="0.25">
      <c r="AU914" s="186">
        <f t="shared" si="26"/>
        <v>905</v>
      </c>
      <c r="AV914" s="41" t="s">
        <v>1579</v>
      </c>
      <c r="AW914" s="41"/>
      <c r="AX914" s="41"/>
      <c r="AY914" s="41"/>
    </row>
    <row r="915" spans="47:51" ht="15" customHeight="1" x14ac:dyDescent="0.25">
      <c r="AU915" s="186">
        <f t="shared" si="26"/>
        <v>906</v>
      </c>
      <c r="AV915" s="41" t="s">
        <v>4421</v>
      </c>
      <c r="AW915" s="41"/>
      <c r="AX915" s="41"/>
      <c r="AY915" s="41"/>
    </row>
    <row r="916" spans="47:51" ht="15" customHeight="1" x14ac:dyDescent="0.25">
      <c r="AU916" s="186">
        <f t="shared" si="26"/>
        <v>907</v>
      </c>
      <c r="AV916" s="41" t="s">
        <v>3966</v>
      </c>
      <c r="AW916" s="41"/>
      <c r="AX916" s="41"/>
      <c r="AY916" s="41"/>
    </row>
    <row r="917" spans="47:51" ht="15" customHeight="1" x14ac:dyDescent="0.25">
      <c r="AU917" s="186">
        <f t="shared" si="26"/>
        <v>908</v>
      </c>
      <c r="AV917" s="41" t="s">
        <v>3290</v>
      </c>
      <c r="AW917" s="41"/>
      <c r="AX917" s="41"/>
      <c r="AY917" s="41"/>
    </row>
    <row r="918" spans="47:51" ht="15" customHeight="1" x14ac:dyDescent="0.25">
      <c r="AU918" s="186">
        <f t="shared" si="26"/>
        <v>909</v>
      </c>
      <c r="AV918" s="41" t="s">
        <v>2701</v>
      </c>
      <c r="AW918" s="41"/>
      <c r="AX918" s="41"/>
      <c r="AY918" s="41"/>
    </row>
    <row r="919" spans="47:51" ht="15" customHeight="1" x14ac:dyDescent="0.25">
      <c r="AU919" s="186">
        <f t="shared" si="26"/>
        <v>910</v>
      </c>
      <c r="AV919" s="41" t="s">
        <v>4647</v>
      </c>
      <c r="AW919" s="41"/>
      <c r="AX919" s="41"/>
      <c r="AY919" s="41"/>
    </row>
    <row r="920" spans="47:51" ht="15" customHeight="1" x14ac:dyDescent="0.25">
      <c r="AU920" s="186">
        <f t="shared" si="26"/>
        <v>911</v>
      </c>
      <c r="AV920" s="41" t="s">
        <v>1580</v>
      </c>
      <c r="AW920" s="41"/>
      <c r="AX920" s="41"/>
      <c r="AY920" s="41"/>
    </row>
    <row r="921" spans="47:51" ht="15" customHeight="1" x14ac:dyDescent="0.25">
      <c r="AU921" s="186">
        <f t="shared" si="26"/>
        <v>912</v>
      </c>
      <c r="AV921" s="41" t="s">
        <v>3291</v>
      </c>
      <c r="AW921" s="41"/>
      <c r="AX921" s="41"/>
      <c r="AY921" s="41"/>
    </row>
    <row r="922" spans="47:51" ht="15" customHeight="1" x14ac:dyDescent="0.25">
      <c r="AU922" s="186">
        <f t="shared" si="26"/>
        <v>913</v>
      </c>
      <c r="AV922" s="41" t="s">
        <v>4422</v>
      </c>
      <c r="AW922" s="41"/>
      <c r="AX922" s="41"/>
      <c r="AY922" s="41"/>
    </row>
    <row r="923" spans="47:51" ht="15" customHeight="1" x14ac:dyDescent="0.25">
      <c r="AU923" s="186">
        <f t="shared" si="26"/>
        <v>914</v>
      </c>
      <c r="AV923" s="41" t="s">
        <v>1581</v>
      </c>
      <c r="AW923" s="41"/>
      <c r="AX923" s="41"/>
      <c r="AY923" s="41"/>
    </row>
    <row r="924" spans="47:51" ht="15" customHeight="1" x14ac:dyDescent="0.25">
      <c r="AU924" s="186">
        <f t="shared" si="26"/>
        <v>915</v>
      </c>
      <c r="AV924" s="41" t="s">
        <v>392</v>
      </c>
      <c r="AW924" s="41"/>
      <c r="AX924" s="41"/>
      <c r="AY924" s="41"/>
    </row>
    <row r="925" spans="47:51" ht="15" customHeight="1" x14ac:dyDescent="0.25">
      <c r="AU925" s="186">
        <f t="shared" si="26"/>
        <v>916</v>
      </c>
      <c r="AV925" s="41" t="s">
        <v>152</v>
      </c>
      <c r="AW925" s="41"/>
      <c r="AX925" s="41"/>
      <c r="AY925" s="41"/>
    </row>
    <row r="926" spans="47:51" ht="15" customHeight="1" x14ac:dyDescent="0.25">
      <c r="AU926" s="186">
        <f t="shared" si="26"/>
        <v>917</v>
      </c>
      <c r="AV926" s="41" t="s">
        <v>3065</v>
      </c>
      <c r="AW926" s="41"/>
      <c r="AX926" s="41"/>
      <c r="AY926" s="41"/>
    </row>
    <row r="927" spans="47:51" ht="15" customHeight="1" x14ac:dyDescent="0.25">
      <c r="AU927" s="186">
        <f t="shared" si="26"/>
        <v>918</v>
      </c>
      <c r="AV927" s="41" t="s">
        <v>3292</v>
      </c>
      <c r="AW927" s="41"/>
      <c r="AX927" s="41"/>
      <c r="AY927" s="41"/>
    </row>
    <row r="928" spans="47:51" ht="15" customHeight="1" x14ac:dyDescent="0.25">
      <c r="AU928" s="186">
        <f t="shared" si="26"/>
        <v>919</v>
      </c>
      <c r="AV928" s="41" t="s">
        <v>3066</v>
      </c>
      <c r="AW928" s="41"/>
      <c r="AX928" s="41"/>
      <c r="AY928" s="41"/>
    </row>
    <row r="929" spans="47:51" ht="15" customHeight="1" x14ac:dyDescent="0.25">
      <c r="AU929" s="186">
        <f t="shared" si="26"/>
        <v>920</v>
      </c>
      <c r="AV929" s="41" t="s">
        <v>1059</v>
      </c>
      <c r="AW929" s="41"/>
      <c r="AX929" s="41"/>
      <c r="AY929" s="41"/>
    </row>
    <row r="930" spans="47:51" ht="15" customHeight="1" x14ac:dyDescent="0.25">
      <c r="AU930" s="186">
        <f t="shared" si="26"/>
        <v>921</v>
      </c>
      <c r="AV930" s="41" t="s">
        <v>4808</v>
      </c>
      <c r="AW930" s="41"/>
      <c r="AX930" s="41"/>
      <c r="AY930" s="41"/>
    </row>
    <row r="931" spans="47:51" ht="15" customHeight="1" x14ac:dyDescent="0.25">
      <c r="AU931" s="186">
        <f t="shared" si="26"/>
        <v>922</v>
      </c>
      <c r="AV931" s="41" t="s">
        <v>3293</v>
      </c>
      <c r="AW931" s="41"/>
      <c r="AX931" s="41"/>
      <c r="AY931" s="41"/>
    </row>
    <row r="932" spans="47:51" ht="15" customHeight="1" x14ac:dyDescent="0.25">
      <c r="AU932" s="186">
        <f t="shared" si="26"/>
        <v>923</v>
      </c>
      <c r="AV932" s="41" t="s">
        <v>3067</v>
      </c>
      <c r="AW932" s="41"/>
      <c r="AX932" s="41"/>
      <c r="AY932" s="41"/>
    </row>
    <row r="933" spans="47:51" ht="15" customHeight="1" x14ac:dyDescent="0.25">
      <c r="AU933" s="186">
        <f t="shared" si="26"/>
        <v>924</v>
      </c>
      <c r="AV933" s="41" t="s">
        <v>3294</v>
      </c>
      <c r="AW933" s="41"/>
      <c r="AX933" s="41"/>
      <c r="AY933" s="41"/>
    </row>
    <row r="934" spans="47:51" ht="15" customHeight="1" x14ac:dyDescent="0.25">
      <c r="AU934" s="186">
        <f t="shared" si="26"/>
        <v>925</v>
      </c>
      <c r="AV934" s="41" t="s">
        <v>3967</v>
      </c>
      <c r="AW934" s="41"/>
      <c r="AX934" s="41"/>
      <c r="AY934" s="41"/>
    </row>
    <row r="935" spans="47:51" ht="15" customHeight="1" x14ac:dyDescent="0.25">
      <c r="AU935" s="186">
        <f t="shared" si="26"/>
        <v>926</v>
      </c>
      <c r="AV935" s="41" t="s">
        <v>3845</v>
      </c>
      <c r="AW935" s="41"/>
      <c r="AX935" s="41"/>
      <c r="AY935" s="41"/>
    </row>
    <row r="936" spans="47:51" ht="15" customHeight="1" x14ac:dyDescent="0.25">
      <c r="AU936" s="186">
        <f t="shared" si="26"/>
        <v>927</v>
      </c>
      <c r="AV936" s="41" t="s">
        <v>2396</v>
      </c>
      <c r="AW936" s="41"/>
      <c r="AX936" s="41"/>
      <c r="AY936" s="41"/>
    </row>
    <row r="937" spans="47:51" ht="15" customHeight="1" x14ac:dyDescent="0.25">
      <c r="AU937" s="186">
        <f t="shared" si="26"/>
        <v>928</v>
      </c>
      <c r="AV937" s="41" t="s">
        <v>3714</v>
      </c>
      <c r="AW937" s="41"/>
      <c r="AX937" s="41"/>
      <c r="AY937" s="41"/>
    </row>
    <row r="938" spans="47:51" ht="15" customHeight="1" x14ac:dyDescent="0.25">
      <c r="AU938" s="186">
        <f t="shared" si="26"/>
        <v>929</v>
      </c>
      <c r="AV938" s="41" t="s">
        <v>2397</v>
      </c>
      <c r="AW938" s="41"/>
      <c r="AX938" s="41"/>
      <c r="AY938" s="41"/>
    </row>
    <row r="939" spans="47:51" ht="15" customHeight="1" x14ac:dyDescent="0.25">
      <c r="AU939" s="186">
        <f t="shared" si="26"/>
        <v>930</v>
      </c>
      <c r="AV939" s="41" t="s">
        <v>1582</v>
      </c>
      <c r="AW939" s="41"/>
      <c r="AX939" s="41"/>
      <c r="AY939" s="41"/>
    </row>
    <row r="940" spans="47:51" ht="15" customHeight="1" x14ac:dyDescent="0.25">
      <c r="AU940" s="186">
        <f t="shared" si="26"/>
        <v>931</v>
      </c>
      <c r="AV940" s="41" t="s">
        <v>1060</v>
      </c>
      <c r="AW940" s="41"/>
      <c r="AX940" s="41"/>
      <c r="AY940" s="41"/>
    </row>
    <row r="941" spans="47:51" ht="15" customHeight="1" x14ac:dyDescent="0.25">
      <c r="AU941" s="186">
        <f t="shared" si="26"/>
        <v>932</v>
      </c>
      <c r="AV941" s="41" t="s">
        <v>3968</v>
      </c>
      <c r="AW941" s="41"/>
      <c r="AX941" s="41"/>
      <c r="AY941" s="41"/>
    </row>
    <row r="942" spans="47:51" ht="15" customHeight="1" x14ac:dyDescent="0.25">
      <c r="AU942" s="186">
        <f t="shared" si="26"/>
        <v>933</v>
      </c>
      <c r="AV942" s="41" t="s">
        <v>2398</v>
      </c>
      <c r="AW942" s="41"/>
      <c r="AX942" s="41"/>
      <c r="AY942" s="41"/>
    </row>
    <row r="943" spans="47:51" ht="15" customHeight="1" x14ac:dyDescent="0.25">
      <c r="AU943" s="186">
        <f t="shared" si="26"/>
        <v>934</v>
      </c>
      <c r="AV943" s="41" t="s">
        <v>4809</v>
      </c>
      <c r="AW943" s="41"/>
      <c r="AX943" s="41"/>
      <c r="AY943" s="41"/>
    </row>
    <row r="944" spans="47:51" ht="15" customHeight="1" x14ac:dyDescent="0.25">
      <c r="AU944" s="186">
        <f t="shared" si="26"/>
        <v>935</v>
      </c>
      <c r="AV944" s="41" t="s">
        <v>3619</v>
      </c>
      <c r="AW944" s="41"/>
      <c r="AX944" s="41"/>
      <c r="AY944" s="41"/>
    </row>
    <row r="945" spans="47:51" ht="15" customHeight="1" x14ac:dyDescent="0.25">
      <c r="AU945" s="186">
        <f t="shared" si="26"/>
        <v>936</v>
      </c>
      <c r="AV945" s="41" t="s">
        <v>1583</v>
      </c>
      <c r="AW945" s="41"/>
      <c r="AX945" s="41"/>
      <c r="AY945" s="41"/>
    </row>
    <row r="946" spans="47:51" ht="15" customHeight="1" x14ac:dyDescent="0.25">
      <c r="AU946" s="186">
        <f t="shared" si="26"/>
        <v>937</v>
      </c>
      <c r="AV946" s="41" t="s">
        <v>5330</v>
      </c>
      <c r="AW946" s="41"/>
      <c r="AX946" s="41"/>
      <c r="AY946" s="41"/>
    </row>
    <row r="947" spans="47:51" ht="15" customHeight="1" x14ac:dyDescent="0.25">
      <c r="AU947" s="186">
        <f t="shared" si="26"/>
        <v>938</v>
      </c>
      <c r="AV947" s="41" t="s">
        <v>4423</v>
      </c>
      <c r="AW947" s="41"/>
      <c r="AX947" s="41"/>
      <c r="AY947" s="41"/>
    </row>
    <row r="948" spans="47:51" ht="15" customHeight="1" x14ac:dyDescent="0.25">
      <c r="AU948" s="186">
        <f t="shared" si="26"/>
        <v>939</v>
      </c>
      <c r="AV948" s="41" t="s">
        <v>4810</v>
      </c>
      <c r="AW948" s="41"/>
      <c r="AX948" s="41"/>
      <c r="AY948" s="41"/>
    </row>
    <row r="949" spans="47:51" ht="15" customHeight="1" x14ac:dyDescent="0.25">
      <c r="AU949" s="186">
        <f t="shared" si="26"/>
        <v>940</v>
      </c>
      <c r="AV949" s="41" t="s">
        <v>769</v>
      </c>
      <c r="AW949" s="41"/>
      <c r="AX949" s="41"/>
      <c r="AY949" s="41"/>
    </row>
    <row r="950" spans="47:51" ht="15" customHeight="1" x14ac:dyDescent="0.25">
      <c r="AU950" s="186">
        <f t="shared" si="26"/>
        <v>941</v>
      </c>
      <c r="AV950" s="41" t="s">
        <v>1061</v>
      </c>
      <c r="AW950" s="41"/>
      <c r="AX950" s="41"/>
      <c r="AY950" s="41"/>
    </row>
    <row r="951" spans="47:51" ht="15" customHeight="1" x14ac:dyDescent="0.25">
      <c r="AU951" s="186">
        <f t="shared" si="26"/>
        <v>942</v>
      </c>
      <c r="AV951" s="41" t="s">
        <v>2892</v>
      </c>
      <c r="AW951" s="41"/>
      <c r="AX951" s="41"/>
      <c r="AY951" s="41"/>
    </row>
    <row r="952" spans="47:51" ht="15" customHeight="1" x14ac:dyDescent="0.25">
      <c r="AU952" s="186">
        <f t="shared" si="26"/>
        <v>943</v>
      </c>
      <c r="AV952" s="41" t="s">
        <v>1584</v>
      </c>
      <c r="AW952" s="41"/>
      <c r="AX952" s="41"/>
      <c r="AY952" s="41"/>
    </row>
    <row r="953" spans="47:51" ht="15" customHeight="1" x14ac:dyDescent="0.25">
      <c r="AU953" s="186">
        <f t="shared" si="26"/>
        <v>944</v>
      </c>
      <c r="AV953" s="41" t="s">
        <v>1585</v>
      </c>
      <c r="AW953" s="41"/>
      <c r="AX953" s="41"/>
      <c r="AY953" s="41"/>
    </row>
    <row r="954" spans="47:51" ht="15" customHeight="1" x14ac:dyDescent="0.25">
      <c r="AU954" s="186">
        <f t="shared" si="26"/>
        <v>945</v>
      </c>
      <c r="AV954" s="41" t="s">
        <v>2544</v>
      </c>
      <c r="AW954" s="41"/>
      <c r="AX954" s="41"/>
      <c r="AY954" s="41"/>
    </row>
    <row r="955" spans="47:51" ht="15" customHeight="1" x14ac:dyDescent="0.25">
      <c r="AU955" s="186">
        <f t="shared" si="26"/>
        <v>946</v>
      </c>
      <c r="AV955" s="41" t="s">
        <v>2399</v>
      </c>
      <c r="AW955" s="41"/>
      <c r="AX955" s="41"/>
      <c r="AY955" s="41"/>
    </row>
    <row r="956" spans="47:51" ht="15" customHeight="1" x14ac:dyDescent="0.25">
      <c r="AU956" s="186">
        <f t="shared" si="26"/>
        <v>947</v>
      </c>
      <c r="AV956" s="41" t="s">
        <v>4811</v>
      </c>
      <c r="AW956" s="41"/>
      <c r="AX956" s="41"/>
      <c r="AY956" s="41"/>
    </row>
    <row r="957" spans="47:51" ht="15" customHeight="1" x14ac:dyDescent="0.25">
      <c r="AU957" s="186">
        <f t="shared" si="26"/>
        <v>948</v>
      </c>
      <c r="AV957" s="41" t="s">
        <v>153</v>
      </c>
      <c r="AW957" s="41"/>
      <c r="AX957" s="41"/>
      <c r="AY957" s="41"/>
    </row>
    <row r="958" spans="47:51" ht="15" customHeight="1" x14ac:dyDescent="0.25">
      <c r="AU958" s="186">
        <f t="shared" si="26"/>
        <v>949</v>
      </c>
      <c r="AV958" s="41" t="s">
        <v>393</v>
      </c>
      <c r="AW958" s="41"/>
      <c r="AX958" s="41"/>
      <c r="AY958" s="41"/>
    </row>
    <row r="959" spans="47:51" ht="15" customHeight="1" x14ac:dyDescent="0.25">
      <c r="AU959" s="186">
        <f t="shared" si="26"/>
        <v>950</v>
      </c>
      <c r="AV959" s="41" t="s">
        <v>394</v>
      </c>
      <c r="AW959" s="41"/>
      <c r="AX959" s="41"/>
      <c r="AY959" s="41"/>
    </row>
    <row r="960" spans="47:51" ht="15" customHeight="1" x14ac:dyDescent="0.25">
      <c r="AU960" s="186">
        <f t="shared" si="26"/>
        <v>951</v>
      </c>
      <c r="AV960" s="41" t="s">
        <v>4812</v>
      </c>
      <c r="AW960" s="41"/>
      <c r="AX960" s="41"/>
      <c r="AY960" s="41"/>
    </row>
    <row r="961" spans="47:51" ht="15" customHeight="1" x14ac:dyDescent="0.25">
      <c r="AU961" s="186">
        <f t="shared" si="26"/>
        <v>952</v>
      </c>
      <c r="AV961" s="41" t="s">
        <v>3068</v>
      </c>
      <c r="AW961" s="41"/>
      <c r="AX961" s="41"/>
      <c r="AY961" s="41"/>
    </row>
    <row r="962" spans="47:51" ht="15" customHeight="1" x14ac:dyDescent="0.25">
      <c r="AU962" s="186">
        <f t="shared" si="26"/>
        <v>953</v>
      </c>
      <c r="AV962" s="41" t="s">
        <v>395</v>
      </c>
      <c r="AW962" s="41"/>
      <c r="AX962" s="41"/>
      <c r="AY962" s="41"/>
    </row>
    <row r="963" spans="47:51" ht="15" customHeight="1" x14ac:dyDescent="0.25">
      <c r="AU963" s="186">
        <f t="shared" si="26"/>
        <v>954</v>
      </c>
      <c r="AV963" s="41" t="s">
        <v>396</v>
      </c>
      <c r="AW963" s="41"/>
      <c r="AX963" s="41"/>
      <c r="AY963" s="41"/>
    </row>
    <row r="964" spans="47:51" ht="15" customHeight="1" x14ac:dyDescent="0.25">
      <c r="AU964" s="186">
        <f t="shared" si="26"/>
        <v>955</v>
      </c>
      <c r="AV964" s="41" t="s">
        <v>397</v>
      </c>
      <c r="AW964" s="41"/>
      <c r="AX964" s="41"/>
      <c r="AY964" s="41"/>
    </row>
    <row r="965" spans="47:51" ht="15" customHeight="1" x14ac:dyDescent="0.25">
      <c r="AU965" s="186">
        <f t="shared" si="26"/>
        <v>956</v>
      </c>
      <c r="AV965" s="41" t="s">
        <v>3846</v>
      </c>
      <c r="AW965" s="41"/>
      <c r="AX965" s="41"/>
      <c r="AY965" s="41"/>
    </row>
    <row r="966" spans="47:51" ht="15" customHeight="1" x14ac:dyDescent="0.25">
      <c r="AU966" s="186">
        <f t="shared" si="26"/>
        <v>957</v>
      </c>
      <c r="AV966" s="41" t="s">
        <v>3969</v>
      </c>
      <c r="AW966" s="41"/>
      <c r="AX966" s="41"/>
      <c r="AY966" s="41"/>
    </row>
    <row r="967" spans="47:51" ht="15" customHeight="1" x14ac:dyDescent="0.25">
      <c r="AU967" s="186">
        <f t="shared" si="26"/>
        <v>958</v>
      </c>
      <c r="AV967" s="41" t="s">
        <v>398</v>
      </c>
      <c r="AW967" s="41"/>
      <c r="AX967" s="41"/>
      <c r="AY967" s="41"/>
    </row>
    <row r="968" spans="47:51" ht="15" customHeight="1" x14ac:dyDescent="0.25">
      <c r="AU968" s="186">
        <f t="shared" si="26"/>
        <v>959</v>
      </c>
      <c r="AV968" s="41" t="s">
        <v>3295</v>
      </c>
      <c r="AW968" s="41"/>
      <c r="AX968" s="41"/>
      <c r="AY968" s="41"/>
    </row>
    <row r="969" spans="47:51" ht="15" customHeight="1" x14ac:dyDescent="0.25">
      <c r="AU969" s="186">
        <f t="shared" si="26"/>
        <v>960</v>
      </c>
      <c r="AV969" s="41" t="s">
        <v>3970</v>
      </c>
      <c r="AW969" s="41"/>
      <c r="AX969" s="41"/>
      <c r="AY969" s="41"/>
    </row>
    <row r="970" spans="47:51" ht="15" customHeight="1" x14ac:dyDescent="0.25">
      <c r="AU970" s="186">
        <f t="shared" si="26"/>
        <v>961</v>
      </c>
      <c r="AV970" s="41" t="s">
        <v>1292</v>
      </c>
      <c r="AW970" s="41"/>
      <c r="AX970" s="41"/>
      <c r="AY970" s="41"/>
    </row>
    <row r="971" spans="47:51" ht="15" customHeight="1" x14ac:dyDescent="0.25">
      <c r="AU971" s="186">
        <f t="shared" ref="AU971:AU1034" si="27">ROW()-9</f>
        <v>962</v>
      </c>
      <c r="AV971" s="41" t="s">
        <v>4813</v>
      </c>
      <c r="AW971" s="41"/>
      <c r="AX971" s="41"/>
      <c r="AY971" s="41"/>
    </row>
    <row r="972" spans="47:51" ht="15" customHeight="1" x14ac:dyDescent="0.25">
      <c r="AU972" s="186">
        <f t="shared" si="27"/>
        <v>963</v>
      </c>
      <c r="AV972" s="41" t="s">
        <v>4814</v>
      </c>
      <c r="AW972" s="41"/>
      <c r="AX972" s="41"/>
      <c r="AY972" s="41"/>
    </row>
    <row r="973" spans="47:51" ht="15" customHeight="1" x14ac:dyDescent="0.25">
      <c r="AU973" s="186">
        <f t="shared" si="27"/>
        <v>964</v>
      </c>
      <c r="AV973" s="41" t="s">
        <v>399</v>
      </c>
      <c r="AW973" s="41"/>
      <c r="AX973" s="41"/>
      <c r="AY973" s="41"/>
    </row>
    <row r="974" spans="47:51" ht="15" customHeight="1" x14ac:dyDescent="0.25">
      <c r="AU974" s="186">
        <f t="shared" si="27"/>
        <v>965</v>
      </c>
      <c r="AV974" s="41" t="s">
        <v>3971</v>
      </c>
      <c r="AW974" s="41"/>
      <c r="AX974" s="41"/>
      <c r="AY974" s="41"/>
    </row>
    <row r="975" spans="47:51" ht="15" customHeight="1" x14ac:dyDescent="0.25">
      <c r="AU975" s="186">
        <f t="shared" si="27"/>
        <v>966</v>
      </c>
      <c r="AV975" s="41" t="s">
        <v>3296</v>
      </c>
      <c r="AW975" s="41"/>
      <c r="AX975" s="41"/>
      <c r="AY975" s="41"/>
    </row>
    <row r="976" spans="47:51" ht="15" customHeight="1" x14ac:dyDescent="0.25">
      <c r="AU976" s="186">
        <f t="shared" si="27"/>
        <v>967</v>
      </c>
      <c r="AV976" s="41" t="s">
        <v>3972</v>
      </c>
      <c r="AW976" s="41"/>
      <c r="AX976" s="41"/>
      <c r="AY976" s="41"/>
    </row>
    <row r="977" spans="47:51" ht="15" customHeight="1" x14ac:dyDescent="0.25">
      <c r="AU977" s="186">
        <f t="shared" si="27"/>
        <v>968</v>
      </c>
      <c r="AV977" s="41" t="s">
        <v>4424</v>
      </c>
      <c r="AW977" s="41"/>
      <c r="AX977" s="41"/>
      <c r="AY977" s="41"/>
    </row>
    <row r="978" spans="47:51" ht="15" customHeight="1" x14ac:dyDescent="0.25">
      <c r="AU978" s="186">
        <f t="shared" si="27"/>
        <v>969</v>
      </c>
      <c r="AV978" s="41" t="s">
        <v>3715</v>
      </c>
      <c r="AW978" s="41"/>
      <c r="AX978" s="41"/>
      <c r="AY978" s="41"/>
    </row>
    <row r="979" spans="47:51" ht="15" customHeight="1" x14ac:dyDescent="0.25">
      <c r="AU979" s="186">
        <f t="shared" si="27"/>
        <v>970</v>
      </c>
      <c r="AV979" s="41" t="s">
        <v>3973</v>
      </c>
      <c r="AW979" s="41"/>
      <c r="AX979" s="41"/>
      <c r="AY979" s="41"/>
    </row>
    <row r="980" spans="47:51" ht="15" customHeight="1" x14ac:dyDescent="0.25">
      <c r="AU980" s="186">
        <f t="shared" si="27"/>
        <v>971</v>
      </c>
      <c r="AV980" s="41" t="s">
        <v>4648</v>
      </c>
      <c r="AW980" s="41"/>
      <c r="AX980" s="41"/>
      <c r="AY980" s="41"/>
    </row>
    <row r="981" spans="47:51" ht="15" customHeight="1" x14ac:dyDescent="0.25">
      <c r="AU981" s="186">
        <f t="shared" si="27"/>
        <v>972</v>
      </c>
      <c r="AV981" s="41" t="s">
        <v>2893</v>
      </c>
      <c r="AW981" s="41"/>
      <c r="AX981" s="41"/>
      <c r="AY981" s="41"/>
    </row>
    <row r="982" spans="47:51" ht="15" customHeight="1" x14ac:dyDescent="0.25">
      <c r="AU982" s="186">
        <f t="shared" si="27"/>
        <v>973</v>
      </c>
      <c r="AV982" s="41" t="s">
        <v>770</v>
      </c>
      <c r="AW982" s="41"/>
      <c r="AX982" s="41"/>
      <c r="AY982" s="41"/>
    </row>
    <row r="983" spans="47:51" ht="15" customHeight="1" x14ac:dyDescent="0.25">
      <c r="AU983" s="186">
        <f t="shared" si="27"/>
        <v>974</v>
      </c>
      <c r="AV983" s="41" t="s">
        <v>4649</v>
      </c>
      <c r="AW983" s="41"/>
      <c r="AX983" s="41"/>
      <c r="AY983" s="41"/>
    </row>
    <row r="984" spans="47:51" ht="15" customHeight="1" x14ac:dyDescent="0.25">
      <c r="AU984" s="186">
        <f t="shared" si="27"/>
        <v>975</v>
      </c>
      <c r="AV984" s="41" t="s">
        <v>4815</v>
      </c>
      <c r="AW984" s="41"/>
      <c r="AX984" s="41"/>
      <c r="AY984" s="41"/>
    </row>
    <row r="985" spans="47:51" ht="15" customHeight="1" x14ac:dyDescent="0.25">
      <c r="AU985" s="186">
        <f t="shared" si="27"/>
        <v>976</v>
      </c>
      <c r="AV985" s="41" t="s">
        <v>3974</v>
      </c>
      <c r="AW985" s="41"/>
      <c r="AX985" s="41"/>
      <c r="AY985" s="41"/>
    </row>
    <row r="986" spans="47:51" ht="15" customHeight="1" x14ac:dyDescent="0.25">
      <c r="AU986" s="186">
        <f t="shared" si="27"/>
        <v>977</v>
      </c>
      <c r="AV986" s="41" t="s">
        <v>4425</v>
      </c>
      <c r="AW986" s="41"/>
      <c r="AX986" s="41"/>
      <c r="AY986" s="41"/>
    </row>
    <row r="987" spans="47:51" ht="15" customHeight="1" x14ac:dyDescent="0.25">
      <c r="AU987" s="186">
        <f t="shared" si="27"/>
        <v>978</v>
      </c>
      <c r="AV987" s="41" t="s">
        <v>400</v>
      </c>
      <c r="AW987" s="41"/>
      <c r="AX987" s="41"/>
      <c r="AY987" s="41"/>
    </row>
    <row r="988" spans="47:51" ht="15" customHeight="1" x14ac:dyDescent="0.25">
      <c r="AU988" s="186">
        <f t="shared" si="27"/>
        <v>979</v>
      </c>
      <c r="AV988" s="41" t="s">
        <v>3889</v>
      </c>
      <c r="AW988" s="41"/>
      <c r="AX988" s="41"/>
      <c r="AY988" s="41"/>
    </row>
    <row r="989" spans="47:51" ht="15" customHeight="1" x14ac:dyDescent="0.25">
      <c r="AU989" s="186">
        <f t="shared" si="27"/>
        <v>980</v>
      </c>
      <c r="AV989" s="41" t="s">
        <v>1586</v>
      </c>
      <c r="AW989" s="41"/>
      <c r="AX989" s="41"/>
      <c r="AY989" s="41"/>
    </row>
    <row r="990" spans="47:51" ht="15" customHeight="1" x14ac:dyDescent="0.25">
      <c r="AU990" s="186">
        <f t="shared" si="27"/>
        <v>981</v>
      </c>
      <c r="AV990" s="41" t="s">
        <v>1293</v>
      </c>
      <c r="AW990" s="41"/>
      <c r="AX990" s="41"/>
      <c r="AY990" s="41"/>
    </row>
    <row r="991" spans="47:51" ht="15" customHeight="1" x14ac:dyDescent="0.25">
      <c r="AU991" s="186">
        <f t="shared" si="27"/>
        <v>982</v>
      </c>
      <c r="AV991" s="41" t="s">
        <v>3069</v>
      </c>
      <c r="AW991" s="41"/>
      <c r="AX991" s="41"/>
      <c r="AY991" s="41"/>
    </row>
    <row r="992" spans="47:51" ht="15" customHeight="1" x14ac:dyDescent="0.25">
      <c r="AU992" s="186">
        <f t="shared" si="27"/>
        <v>983</v>
      </c>
      <c r="AV992" s="41" t="s">
        <v>401</v>
      </c>
      <c r="AW992" s="41"/>
      <c r="AX992" s="41"/>
      <c r="AY992" s="41"/>
    </row>
    <row r="993" spans="47:51" ht="15" customHeight="1" x14ac:dyDescent="0.25">
      <c r="AU993" s="186">
        <f t="shared" si="27"/>
        <v>984</v>
      </c>
      <c r="AV993" s="41" t="s">
        <v>3975</v>
      </c>
      <c r="AW993" s="41"/>
      <c r="AX993" s="41"/>
      <c r="AY993" s="41"/>
    </row>
    <row r="994" spans="47:51" ht="15" customHeight="1" x14ac:dyDescent="0.25">
      <c r="AU994" s="186">
        <f t="shared" si="27"/>
        <v>985</v>
      </c>
      <c r="AV994" s="41" t="s">
        <v>255</v>
      </c>
      <c r="AW994" s="41"/>
      <c r="AX994" s="41"/>
      <c r="AY994" s="41"/>
    </row>
    <row r="995" spans="47:51" ht="15" customHeight="1" x14ac:dyDescent="0.25">
      <c r="AU995" s="186">
        <f t="shared" si="27"/>
        <v>986</v>
      </c>
      <c r="AV995" s="41" t="s">
        <v>2545</v>
      </c>
      <c r="AW995" s="41"/>
      <c r="AX995" s="41"/>
      <c r="AY995" s="41"/>
    </row>
    <row r="996" spans="47:51" ht="15" customHeight="1" x14ac:dyDescent="0.25">
      <c r="AU996" s="186">
        <f t="shared" si="27"/>
        <v>987</v>
      </c>
      <c r="AV996" s="41" t="s">
        <v>4426</v>
      </c>
      <c r="AW996" s="41"/>
      <c r="AX996" s="41"/>
      <c r="AY996" s="41"/>
    </row>
    <row r="997" spans="47:51" ht="15" customHeight="1" x14ac:dyDescent="0.25">
      <c r="AU997" s="186">
        <f t="shared" si="27"/>
        <v>988</v>
      </c>
      <c r="AV997" s="41" t="s">
        <v>4816</v>
      </c>
      <c r="AW997" s="41"/>
      <c r="AX997" s="41"/>
      <c r="AY997" s="41"/>
    </row>
    <row r="998" spans="47:51" ht="15" customHeight="1" x14ac:dyDescent="0.25">
      <c r="AU998" s="186">
        <f t="shared" si="27"/>
        <v>989</v>
      </c>
      <c r="AV998" s="41" t="s">
        <v>3976</v>
      </c>
      <c r="AW998" s="41"/>
      <c r="AX998" s="41"/>
      <c r="AY998" s="41"/>
    </row>
    <row r="999" spans="47:51" ht="15" customHeight="1" x14ac:dyDescent="0.25">
      <c r="AU999" s="186">
        <f t="shared" si="27"/>
        <v>990</v>
      </c>
      <c r="AV999" s="41" t="s">
        <v>3977</v>
      </c>
      <c r="AW999" s="41"/>
      <c r="AX999" s="41"/>
      <c r="AY999" s="41"/>
    </row>
    <row r="1000" spans="47:51" ht="15" customHeight="1" x14ac:dyDescent="0.25">
      <c r="AU1000" s="186">
        <f t="shared" si="27"/>
        <v>991</v>
      </c>
      <c r="AV1000" s="41" t="s">
        <v>3978</v>
      </c>
      <c r="AW1000" s="41"/>
      <c r="AX1000" s="41"/>
      <c r="AY1000" s="41"/>
    </row>
    <row r="1001" spans="47:51" ht="15" customHeight="1" x14ac:dyDescent="0.25">
      <c r="AU1001" s="186">
        <f t="shared" si="27"/>
        <v>992</v>
      </c>
      <c r="AV1001" s="41" t="s">
        <v>3979</v>
      </c>
      <c r="AW1001" s="41"/>
      <c r="AX1001" s="41"/>
      <c r="AY1001" s="41"/>
    </row>
    <row r="1002" spans="47:51" ht="15" customHeight="1" x14ac:dyDescent="0.25">
      <c r="AU1002" s="186">
        <f t="shared" si="27"/>
        <v>993</v>
      </c>
      <c r="AV1002" s="41" t="s">
        <v>1587</v>
      </c>
      <c r="AW1002" s="41"/>
      <c r="AX1002" s="41"/>
      <c r="AY1002" s="41"/>
    </row>
    <row r="1003" spans="47:51" ht="15" customHeight="1" x14ac:dyDescent="0.25">
      <c r="AU1003" s="186">
        <f t="shared" si="27"/>
        <v>994</v>
      </c>
      <c r="AV1003" s="41" t="s">
        <v>154</v>
      </c>
      <c r="AW1003" s="41"/>
      <c r="AX1003" s="41"/>
      <c r="AY1003" s="41"/>
    </row>
    <row r="1004" spans="47:51" ht="15" customHeight="1" x14ac:dyDescent="0.25">
      <c r="AU1004" s="186">
        <f t="shared" si="27"/>
        <v>995</v>
      </c>
      <c r="AV1004" s="41" t="s">
        <v>3980</v>
      </c>
      <c r="AW1004" s="41"/>
      <c r="AX1004" s="41"/>
      <c r="AY1004" s="41"/>
    </row>
    <row r="1005" spans="47:51" ht="15" customHeight="1" x14ac:dyDescent="0.25">
      <c r="AU1005" s="186">
        <f t="shared" si="27"/>
        <v>996</v>
      </c>
      <c r="AV1005" s="41" t="s">
        <v>4817</v>
      </c>
      <c r="AW1005" s="41"/>
      <c r="AX1005" s="41"/>
      <c r="AY1005" s="41"/>
    </row>
    <row r="1006" spans="47:51" ht="15" customHeight="1" x14ac:dyDescent="0.25">
      <c r="AU1006" s="186">
        <f t="shared" si="27"/>
        <v>997</v>
      </c>
      <c r="AV1006" s="41" t="s">
        <v>402</v>
      </c>
      <c r="AW1006" s="41"/>
      <c r="AX1006" s="41"/>
      <c r="AY1006" s="41"/>
    </row>
    <row r="1007" spans="47:51" ht="15" customHeight="1" x14ac:dyDescent="0.25">
      <c r="AU1007" s="186">
        <f t="shared" si="27"/>
        <v>998</v>
      </c>
      <c r="AV1007" s="41" t="s">
        <v>1588</v>
      </c>
      <c r="AW1007" s="41"/>
      <c r="AX1007" s="41"/>
      <c r="AY1007" s="41"/>
    </row>
    <row r="1008" spans="47:51" ht="15" customHeight="1" x14ac:dyDescent="0.25">
      <c r="AU1008" s="186">
        <f t="shared" si="27"/>
        <v>999</v>
      </c>
      <c r="AV1008" s="41" t="s">
        <v>1589</v>
      </c>
      <c r="AW1008" s="41"/>
      <c r="AX1008" s="41"/>
      <c r="AY1008" s="41"/>
    </row>
    <row r="1009" spans="47:51" ht="15" customHeight="1" x14ac:dyDescent="0.25">
      <c r="AU1009" s="186">
        <f t="shared" si="27"/>
        <v>1000</v>
      </c>
      <c r="AV1009" s="41" t="s">
        <v>1590</v>
      </c>
      <c r="AW1009" s="41"/>
      <c r="AX1009" s="41"/>
      <c r="AY1009" s="41"/>
    </row>
    <row r="1010" spans="47:51" ht="15" customHeight="1" x14ac:dyDescent="0.25">
      <c r="AU1010" s="186">
        <f t="shared" si="27"/>
        <v>1001</v>
      </c>
      <c r="AV1010" s="41" t="s">
        <v>2702</v>
      </c>
      <c r="AW1010" s="41"/>
      <c r="AX1010" s="41"/>
      <c r="AY1010" s="41"/>
    </row>
    <row r="1011" spans="47:51" ht="15" customHeight="1" x14ac:dyDescent="0.25">
      <c r="AU1011" s="186">
        <f t="shared" si="27"/>
        <v>1002</v>
      </c>
      <c r="AV1011" s="41" t="s">
        <v>1591</v>
      </c>
      <c r="AW1011" s="41"/>
      <c r="AX1011" s="41"/>
      <c r="AY1011" s="41"/>
    </row>
    <row r="1012" spans="47:51" ht="15" customHeight="1" x14ac:dyDescent="0.25">
      <c r="AU1012" s="186">
        <f t="shared" si="27"/>
        <v>1003</v>
      </c>
      <c r="AV1012" s="41" t="s">
        <v>403</v>
      </c>
      <c r="AW1012" s="41"/>
      <c r="AX1012" s="41"/>
      <c r="AY1012" s="41"/>
    </row>
    <row r="1013" spans="47:51" ht="15" customHeight="1" x14ac:dyDescent="0.25">
      <c r="AU1013" s="186">
        <f t="shared" si="27"/>
        <v>1004</v>
      </c>
      <c r="AV1013" s="41" t="s">
        <v>1592</v>
      </c>
      <c r="AW1013" s="41"/>
      <c r="AX1013" s="41"/>
      <c r="AY1013" s="41"/>
    </row>
    <row r="1014" spans="47:51" ht="15" customHeight="1" x14ac:dyDescent="0.25">
      <c r="AU1014" s="186">
        <f t="shared" si="27"/>
        <v>1005</v>
      </c>
      <c r="AV1014" s="41" t="s">
        <v>4427</v>
      </c>
      <c r="AW1014" s="41"/>
      <c r="AX1014" s="41"/>
      <c r="AY1014" s="41"/>
    </row>
    <row r="1015" spans="47:51" ht="15" customHeight="1" x14ac:dyDescent="0.25">
      <c r="AU1015" s="186">
        <f t="shared" si="27"/>
        <v>1006</v>
      </c>
      <c r="AV1015" s="41" t="s">
        <v>1294</v>
      </c>
      <c r="AW1015" s="41"/>
      <c r="AX1015" s="41"/>
      <c r="AY1015" s="41"/>
    </row>
    <row r="1016" spans="47:51" ht="15" customHeight="1" x14ac:dyDescent="0.25">
      <c r="AU1016" s="186">
        <f t="shared" si="27"/>
        <v>1007</v>
      </c>
      <c r="AV1016" s="41" t="s">
        <v>771</v>
      </c>
      <c r="AW1016" s="41"/>
      <c r="AX1016" s="41"/>
      <c r="AY1016" s="41"/>
    </row>
    <row r="1017" spans="47:51" ht="15" customHeight="1" x14ac:dyDescent="0.25">
      <c r="AU1017" s="186">
        <f t="shared" si="27"/>
        <v>1008</v>
      </c>
      <c r="AV1017" s="41" t="s">
        <v>3981</v>
      </c>
      <c r="AW1017" s="41"/>
      <c r="AX1017" s="41"/>
      <c r="AY1017" s="41"/>
    </row>
    <row r="1018" spans="47:51" ht="15" customHeight="1" x14ac:dyDescent="0.25">
      <c r="AU1018" s="186">
        <f t="shared" si="27"/>
        <v>1009</v>
      </c>
      <c r="AV1018" s="41" t="s">
        <v>1593</v>
      </c>
      <c r="AW1018" s="41"/>
      <c r="AX1018" s="41"/>
      <c r="AY1018" s="41"/>
    </row>
    <row r="1019" spans="47:51" ht="15" customHeight="1" x14ac:dyDescent="0.25">
      <c r="AU1019" s="186">
        <f t="shared" si="27"/>
        <v>1010</v>
      </c>
      <c r="AV1019" s="41" t="s">
        <v>3070</v>
      </c>
      <c r="AW1019" s="41"/>
      <c r="AX1019" s="41"/>
      <c r="AY1019" s="41"/>
    </row>
    <row r="1020" spans="47:51" ht="15" customHeight="1" x14ac:dyDescent="0.25">
      <c r="AU1020" s="186">
        <f t="shared" si="27"/>
        <v>1011</v>
      </c>
      <c r="AV1020" s="41" t="s">
        <v>1594</v>
      </c>
      <c r="AW1020" s="41"/>
      <c r="AX1020" s="41"/>
      <c r="AY1020" s="41"/>
    </row>
    <row r="1021" spans="47:51" ht="15" customHeight="1" x14ac:dyDescent="0.25">
      <c r="AU1021" s="186">
        <f t="shared" si="27"/>
        <v>1012</v>
      </c>
      <c r="AV1021" s="41" t="s">
        <v>3071</v>
      </c>
      <c r="AW1021" s="41"/>
      <c r="AX1021" s="41"/>
      <c r="AY1021" s="41"/>
    </row>
    <row r="1022" spans="47:51" ht="15" customHeight="1" x14ac:dyDescent="0.25">
      <c r="AU1022" s="186">
        <f t="shared" si="27"/>
        <v>1013</v>
      </c>
      <c r="AV1022" s="41" t="s">
        <v>3297</v>
      </c>
      <c r="AW1022" s="41"/>
      <c r="AX1022" s="41"/>
      <c r="AY1022" s="41"/>
    </row>
    <row r="1023" spans="47:51" ht="15" customHeight="1" x14ac:dyDescent="0.25">
      <c r="AU1023" s="186">
        <f t="shared" si="27"/>
        <v>1014</v>
      </c>
      <c r="AV1023" s="41" t="s">
        <v>2546</v>
      </c>
      <c r="AW1023" s="41"/>
      <c r="AX1023" s="41"/>
      <c r="AY1023" s="41"/>
    </row>
    <row r="1024" spans="47:51" ht="15" customHeight="1" x14ac:dyDescent="0.25">
      <c r="AU1024" s="186">
        <f t="shared" si="27"/>
        <v>1015</v>
      </c>
      <c r="AV1024" s="41" t="s">
        <v>1595</v>
      </c>
      <c r="AW1024" s="41"/>
      <c r="AX1024" s="41"/>
      <c r="AY1024" s="41"/>
    </row>
    <row r="1025" spans="47:51" ht="15" customHeight="1" x14ac:dyDescent="0.25">
      <c r="AU1025" s="186">
        <f t="shared" si="27"/>
        <v>1016</v>
      </c>
      <c r="AV1025" s="41" t="s">
        <v>4818</v>
      </c>
      <c r="AW1025" s="41"/>
      <c r="AX1025" s="41"/>
      <c r="AY1025" s="41"/>
    </row>
    <row r="1026" spans="47:51" ht="15" customHeight="1" x14ac:dyDescent="0.25">
      <c r="AU1026" s="186">
        <f t="shared" si="27"/>
        <v>1017</v>
      </c>
      <c r="AV1026" s="41" t="s">
        <v>4428</v>
      </c>
      <c r="AW1026" s="41"/>
      <c r="AX1026" s="41"/>
      <c r="AY1026" s="41"/>
    </row>
    <row r="1027" spans="47:51" ht="15" customHeight="1" x14ac:dyDescent="0.25">
      <c r="AU1027" s="186">
        <f t="shared" si="27"/>
        <v>1018</v>
      </c>
      <c r="AV1027" s="41" t="s">
        <v>3982</v>
      </c>
      <c r="AW1027" s="41"/>
      <c r="AX1027" s="41"/>
      <c r="AY1027" s="41"/>
    </row>
    <row r="1028" spans="47:51" ht="15" customHeight="1" x14ac:dyDescent="0.25">
      <c r="AU1028" s="186">
        <f t="shared" si="27"/>
        <v>1019</v>
      </c>
      <c r="AV1028" s="41" t="s">
        <v>118</v>
      </c>
      <c r="AW1028" s="41"/>
      <c r="AX1028" s="41"/>
      <c r="AY1028" s="41"/>
    </row>
    <row r="1029" spans="47:51" ht="15" customHeight="1" x14ac:dyDescent="0.25">
      <c r="AU1029" s="186">
        <f t="shared" si="27"/>
        <v>1020</v>
      </c>
      <c r="AV1029" s="41" t="s">
        <v>2894</v>
      </c>
      <c r="AW1029" s="41"/>
      <c r="AX1029" s="41"/>
      <c r="AY1029" s="41"/>
    </row>
    <row r="1030" spans="47:51" ht="15" customHeight="1" x14ac:dyDescent="0.25">
      <c r="AU1030" s="186">
        <f t="shared" si="27"/>
        <v>1021</v>
      </c>
      <c r="AV1030" s="41" t="s">
        <v>1596</v>
      </c>
      <c r="AW1030" s="41"/>
      <c r="AX1030" s="41"/>
      <c r="AY1030" s="41"/>
    </row>
    <row r="1031" spans="47:51" ht="15" customHeight="1" x14ac:dyDescent="0.25">
      <c r="AU1031" s="186">
        <f t="shared" si="27"/>
        <v>1022</v>
      </c>
      <c r="AV1031" s="41" t="s">
        <v>3983</v>
      </c>
      <c r="AW1031" s="41"/>
      <c r="AX1031" s="41"/>
      <c r="AY1031" s="41"/>
    </row>
    <row r="1032" spans="47:51" ht="15" customHeight="1" x14ac:dyDescent="0.25">
      <c r="AU1032" s="186">
        <f t="shared" si="27"/>
        <v>1023</v>
      </c>
      <c r="AV1032" s="41" t="s">
        <v>3890</v>
      </c>
      <c r="AW1032" s="41"/>
      <c r="AX1032" s="41"/>
      <c r="AY1032" s="41"/>
    </row>
    <row r="1033" spans="47:51" ht="15" customHeight="1" x14ac:dyDescent="0.25">
      <c r="AU1033" s="186">
        <f t="shared" si="27"/>
        <v>1024</v>
      </c>
      <c r="AV1033" s="41" t="s">
        <v>2319</v>
      </c>
      <c r="AW1033" s="41"/>
      <c r="AX1033" s="41"/>
      <c r="AY1033" s="41"/>
    </row>
    <row r="1034" spans="47:51" ht="15" customHeight="1" x14ac:dyDescent="0.25">
      <c r="AU1034" s="186">
        <f t="shared" si="27"/>
        <v>1025</v>
      </c>
      <c r="AV1034" s="41" t="s">
        <v>4819</v>
      </c>
      <c r="AW1034" s="41"/>
      <c r="AX1034" s="41"/>
      <c r="AY1034" s="41"/>
    </row>
    <row r="1035" spans="47:51" ht="15" customHeight="1" x14ac:dyDescent="0.25">
      <c r="AU1035" s="186">
        <f t="shared" ref="AU1035:AU1098" si="28">ROW()-9</f>
        <v>1026</v>
      </c>
      <c r="AV1035" s="41" t="s">
        <v>1597</v>
      </c>
      <c r="AW1035" s="41"/>
      <c r="AX1035" s="41"/>
      <c r="AY1035" s="41"/>
    </row>
    <row r="1036" spans="47:51" ht="15" customHeight="1" x14ac:dyDescent="0.25">
      <c r="AU1036" s="186">
        <f t="shared" si="28"/>
        <v>1027</v>
      </c>
      <c r="AV1036" s="41" t="s">
        <v>404</v>
      </c>
      <c r="AW1036" s="41"/>
      <c r="AX1036" s="41"/>
      <c r="AY1036" s="41"/>
    </row>
    <row r="1037" spans="47:51" ht="15" customHeight="1" x14ac:dyDescent="0.25">
      <c r="AU1037" s="186">
        <f t="shared" si="28"/>
        <v>1028</v>
      </c>
      <c r="AV1037" s="41" t="s">
        <v>3298</v>
      </c>
      <c r="AW1037" s="41"/>
      <c r="AX1037" s="41"/>
      <c r="AY1037" s="41"/>
    </row>
    <row r="1038" spans="47:51" ht="15" customHeight="1" x14ac:dyDescent="0.25">
      <c r="AU1038" s="186">
        <f t="shared" si="28"/>
        <v>1029</v>
      </c>
      <c r="AV1038" s="41" t="s">
        <v>1598</v>
      </c>
      <c r="AW1038" s="41"/>
      <c r="AX1038" s="41"/>
      <c r="AY1038" s="41"/>
    </row>
    <row r="1039" spans="47:51" ht="15" customHeight="1" x14ac:dyDescent="0.25">
      <c r="AU1039" s="186">
        <f t="shared" si="28"/>
        <v>1030</v>
      </c>
      <c r="AV1039" s="41" t="s">
        <v>1599</v>
      </c>
      <c r="AW1039" s="41"/>
      <c r="AX1039" s="41"/>
      <c r="AY1039" s="41"/>
    </row>
    <row r="1040" spans="47:51" ht="15" customHeight="1" x14ac:dyDescent="0.25">
      <c r="AU1040" s="186">
        <f t="shared" si="28"/>
        <v>1031</v>
      </c>
      <c r="AV1040" s="41" t="s">
        <v>1600</v>
      </c>
      <c r="AW1040" s="41"/>
      <c r="AX1040" s="41"/>
      <c r="AY1040" s="41"/>
    </row>
    <row r="1041" spans="47:51" ht="15" customHeight="1" x14ac:dyDescent="0.25">
      <c r="AU1041" s="186">
        <f t="shared" si="28"/>
        <v>1032</v>
      </c>
      <c r="AV1041" s="41" t="s">
        <v>3620</v>
      </c>
      <c r="AW1041" s="41"/>
      <c r="AX1041" s="41"/>
      <c r="AY1041" s="41"/>
    </row>
    <row r="1042" spans="47:51" ht="15" customHeight="1" x14ac:dyDescent="0.25">
      <c r="AU1042" s="186">
        <f t="shared" si="28"/>
        <v>1033</v>
      </c>
      <c r="AV1042" s="41" t="s">
        <v>4820</v>
      </c>
      <c r="AW1042" s="41"/>
      <c r="AX1042" s="41"/>
      <c r="AY1042" s="41"/>
    </row>
    <row r="1043" spans="47:51" ht="15" customHeight="1" x14ac:dyDescent="0.25">
      <c r="AU1043" s="186">
        <f t="shared" si="28"/>
        <v>1034</v>
      </c>
      <c r="AV1043" s="41" t="s">
        <v>1601</v>
      </c>
      <c r="AW1043" s="41"/>
      <c r="AX1043" s="41"/>
      <c r="AY1043" s="41"/>
    </row>
    <row r="1044" spans="47:51" ht="15" customHeight="1" x14ac:dyDescent="0.25">
      <c r="AU1044" s="186">
        <f t="shared" si="28"/>
        <v>1035</v>
      </c>
      <c r="AV1044" s="41" t="s">
        <v>256</v>
      </c>
      <c r="AW1044" s="41"/>
      <c r="AX1044" s="41"/>
      <c r="AY1044" s="41"/>
    </row>
    <row r="1045" spans="47:51" ht="15" customHeight="1" x14ac:dyDescent="0.25">
      <c r="AU1045" s="186">
        <f t="shared" si="28"/>
        <v>1036</v>
      </c>
      <c r="AV1045" s="41" t="s">
        <v>2703</v>
      </c>
      <c r="AW1045" s="41"/>
      <c r="AX1045" s="41"/>
      <c r="AY1045" s="41"/>
    </row>
    <row r="1046" spans="47:51" ht="15" customHeight="1" x14ac:dyDescent="0.25">
      <c r="AU1046" s="186">
        <f t="shared" si="28"/>
        <v>1037</v>
      </c>
      <c r="AV1046" s="41" t="s">
        <v>3072</v>
      </c>
      <c r="AW1046" s="41"/>
      <c r="AX1046" s="41"/>
      <c r="AY1046" s="41"/>
    </row>
    <row r="1047" spans="47:51" ht="15" customHeight="1" x14ac:dyDescent="0.25">
      <c r="AU1047" s="186">
        <f t="shared" si="28"/>
        <v>1038</v>
      </c>
      <c r="AV1047" s="41" t="s">
        <v>405</v>
      </c>
      <c r="AW1047" s="41"/>
      <c r="AX1047" s="41"/>
      <c r="AY1047" s="41"/>
    </row>
    <row r="1048" spans="47:51" ht="15" customHeight="1" x14ac:dyDescent="0.25">
      <c r="AU1048" s="186">
        <f t="shared" si="28"/>
        <v>1039</v>
      </c>
      <c r="AV1048" s="41" t="s">
        <v>3984</v>
      </c>
      <c r="AW1048" s="41"/>
      <c r="AX1048" s="41"/>
      <c r="AY1048" s="41"/>
    </row>
    <row r="1049" spans="47:51" ht="15" customHeight="1" x14ac:dyDescent="0.25">
      <c r="AU1049" s="186">
        <f t="shared" si="28"/>
        <v>1040</v>
      </c>
      <c r="AV1049" s="41" t="s">
        <v>1602</v>
      </c>
      <c r="AW1049" s="41"/>
      <c r="AX1049" s="41"/>
      <c r="AY1049" s="41"/>
    </row>
    <row r="1050" spans="47:51" ht="15" customHeight="1" x14ac:dyDescent="0.25">
      <c r="AU1050" s="186">
        <f t="shared" si="28"/>
        <v>1041</v>
      </c>
      <c r="AV1050" s="41" t="s">
        <v>406</v>
      </c>
      <c r="AW1050" s="41"/>
      <c r="AX1050" s="41"/>
      <c r="AY1050" s="41"/>
    </row>
    <row r="1051" spans="47:51" ht="15" customHeight="1" x14ac:dyDescent="0.25">
      <c r="AU1051" s="186">
        <f t="shared" si="28"/>
        <v>1042</v>
      </c>
      <c r="AV1051" s="41" t="s">
        <v>4821</v>
      </c>
      <c r="AW1051" s="41"/>
      <c r="AX1051" s="41"/>
      <c r="AY1051" s="41"/>
    </row>
    <row r="1052" spans="47:51" ht="15" customHeight="1" x14ac:dyDescent="0.25">
      <c r="AU1052" s="186">
        <f t="shared" si="28"/>
        <v>1043</v>
      </c>
      <c r="AV1052" s="41" t="s">
        <v>3621</v>
      </c>
      <c r="AW1052" s="41"/>
      <c r="AX1052" s="41"/>
      <c r="AY1052" s="41"/>
    </row>
    <row r="1053" spans="47:51" ht="15" customHeight="1" x14ac:dyDescent="0.25">
      <c r="AU1053" s="186">
        <f t="shared" si="28"/>
        <v>1044</v>
      </c>
      <c r="AV1053" s="41" t="s">
        <v>1603</v>
      </c>
      <c r="AW1053" s="41"/>
      <c r="AX1053" s="41"/>
      <c r="AY1053" s="41"/>
    </row>
    <row r="1054" spans="47:51" ht="15" customHeight="1" x14ac:dyDescent="0.25">
      <c r="AU1054" s="186">
        <f t="shared" si="28"/>
        <v>1045</v>
      </c>
      <c r="AV1054" s="41" t="s">
        <v>257</v>
      </c>
      <c r="AW1054" s="41"/>
      <c r="AX1054" s="41"/>
      <c r="AY1054" s="41"/>
    </row>
    <row r="1055" spans="47:51" ht="15" customHeight="1" x14ac:dyDescent="0.25">
      <c r="AU1055" s="186">
        <f t="shared" si="28"/>
        <v>1046</v>
      </c>
      <c r="AV1055" s="41" t="s">
        <v>258</v>
      </c>
      <c r="AW1055" s="41"/>
      <c r="AX1055" s="41"/>
      <c r="AY1055" s="41"/>
    </row>
    <row r="1056" spans="47:51" ht="15" customHeight="1" x14ac:dyDescent="0.25">
      <c r="AU1056" s="186">
        <f t="shared" si="28"/>
        <v>1047</v>
      </c>
      <c r="AV1056" s="41" t="s">
        <v>944</v>
      </c>
      <c r="AW1056" s="41"/>
      <c r="AX1056" s="41"/>
      <c r="AY1056" s="41"/>
    </row>
    <row r="1057" spans="47:51" ht="15" customHeight="1" x14ac:dyDescent="0.25">
      <c r="AU1057" s="186">
        <f t="shared" si="28"/>
        <v>1048</v>
      </c>
      <c r="AV1057" s="41" t="s">
        <v>772</v>
      </c>
      <c r="AW1057" s="41"/>
      <c r="AX1057" s="41"/>
      <c r="AY1057" s="41"/>
    </row>
    <row r="1058" spans="47:51" ht="15" customHeight="1" x14ac:dyDescent="0.25">
      <c r="AU1058" s="186">
        <f t="shared" si="28"/>
        <v>1049</v>
      </c>
      <c r="AV1058" s="41" t="s">
        <v>3073</v>
      </c>
      <c r="AW1058" s="41"/>
      <c r="AX1058" s="41"/>
      <c r="AY1058" s="41"/>
    </row>
    <row r="1059" spans="47:51" ht="15" customHeight="1" x14ac:dyDescent="0.25">
      <c r="AU1059" s="186">
        <f t="shared" si="28"/>
        <v>1050</v>
      </c>
      <c r="AV1059" s="41" t="s">
        <v>407</v>
      </c>
      <c r="AW1059" s="41"/>
      <c r="AX1059" s="41"/>
      <c r="AY1059" s="41"/>
    </row>
    <row r="1060" spans="47:51" ht="15" customHeight="1" x14ac:dyDescent="0.25">
      <c r="AU1060" s="186">
        <f t="shared" si="28"/>
        <v>1051</v>
      </c>
      <c r="AV1060" s="41" t="s">
        <v>4650</v>
      </c>
      <c r="AW1060" s="41"/>
      <c r="AX1060" s="41"/>
      <c r="AY1060" s="41"/>
    </row>
    <row r="1061" spans="47:51" ht="15" customHeight="1" x14ac:dyDescent="0.25">
      <c r="AU1061" s="186">
        <f t="shared" si="28"/>
        <v>1052</v>
      </c>
      <c r="AV1061" s="41" t="s">
        <v>773</v>
      </c>
      <c r="AW1061" s="41"/>
      <c r="AX1061" s="41"/>
      <c r="AY1061" s="41"/>
    </row>
    <row r="1062" spans="47:51" ht="15" customHeight="1" x14ac:dyDescent="0.25">
      <c r="AU1062" s="186">
        <f t="shared" si="28"/>
        <v>1053</v>
      </c>
      <c r="AV1062" s="41" t="s">
        <v>5331</v>
      </c>
      <c r="AW1062" s="41"/>
      <c r="AX1062" s="41"/>
      <c r="AY1062" s="41"/>
    </row>
    <row r="1063" spans="47:51" ht="15" customHeight="1" x14ac:dyDescent="0.25">
      <c r="AU1063" s="186">
        <f t="shared" si="28"/>
        <v>1054</v>
      </c>
      <c r="AV1063" s="41" t="s">
        <v>774</v>
      </c>
      <c r="AW1063" s="41"/>
      <c r="AX1063" s="41"/>
      <c r="AY1063" s="41"/>
    </row>
    <row r="1064" spans="47:51" ht="15" customHeight="1" x14ac:dyDescent="0.25">
      <c r="AU1064" s="186">
        <f t="shared" si="28"/>
        <v>1055</v>
      </c>
      <c r="AV1064" s="41" t="s">
        <v>775</v>
      </c>
      <c r="AW1064" s="41"/>
      <c r="AX1064" s="41"/>
      <c r="AY1064" s="41"/>
    </row>
    <row r="1065" spans="47:51" ht="15" customHeight="1" x14ac:dyDescent="0.25">
      <c r="AU1065" s="186">
        <f t="shared" si="28"/>
        <v>1056</v>
      </c>
      <c r="AV1065" s="41" t="s">
        <v>2400</v>
      </c>
      <c r="AW1065" s="41"/>
      <c r="AX1065" s="41"/>
      <c r="AY1065" s="41"/>
    </row>
    <row r="1066" spans="47:51" ht="15" customHeight="1" x14ac:dyDescent="0.25">
      <c r="AU1066" s="186">
        <f t="shared" si="28"/>
        <v>1057</v>
      </c>
      <c r="AV1066" s="41" t="s">
        <v>3299</v>
      </c>
      <c r="AW1066" s="41"/>
      <c r="AX1066" s="41"/>
      <c r="AY1066" s="41"/>
    </row>
    <row r="1067" spans="47:51" ht="15" customHeight="1" x14ac:dyDescent="0.25">
      <c r="AU1067" s="186">
        <f t="shared" si="28"/>
        <v>1058</v>
      </c>
      <c r="AV1067" s="41" t="s">
        <v>3985</v>
      </c>
      <c r="AW1067" s="41"/>
      <c r="AX1067" s="41"/>
      <c r="AY1067" s="41"/>
    </row>
    <row r="1068" spans="47:51" ht="15" customHeight="1" x14ac:dyDescent="0.25">
      <c r="AU1068" s="186">
        <f t="shared" si="28"/>
        <v>1059</v>
      </c>
      <c r="AV1068" s="41" t="s">
        <v>1604</v>
      </c>
      <c r="AW1068" s="41"/>
      <c r="AX1068" s="41"/>
      <c r="AY1068" s="41"/>
    </row>
    <row r="1069" spans="47:51" ht="15" customHeight="1" x14ac:dyDescent="0.25">
      <c r="AU1069" s="186">
        <f t="shared" si="28"/>
        <v>1060</v>
      </c>
      <c r="AV1069" s="41" t="s">
        <v>3986</v>
      </c>
      <c r="AW1069" s="41"/>
      <c r="AX1069" s="41"/>
      <c r="AY1069" s="41"/>
    </row>
    <row r="1070" spans="47:51" ht="15" customHeight="1" x14ac:dyDescent="0.25">
      <c r="AU1070" s="186">
        <f t="shared" si="28"/>
        <v>1061</v>
      </c>
      <c r="AV1070" s="41" t="s">
        <v>1605</v>
      </c>
      <c r="AW1070" s="41"/>
      <c r="AX1070" s="41"/>
      <c r="AY1070" s="41"/>
    </row>
    <row r="1071" spans="47:51" ht="15" customHeight="1" x14ac:dyDescent="0.25">
      <c r="AU1071" s="186">
        <f t="shared" si="28"/>
        <v>1062</v>
      </c>
      <c r="AV1071" s="41" t="s">
        <v>3622</v>
      </c>
      <c r="AW1071" s="41"/>
      <c r="AX1071" s="41"/>
      <c r="AY1071" s="41"/>
    </row>
    <row r="1072" spans="47:51" ht="15" customHeight="1" x14ac:dyDescent="0.25">
      <c r="AU1072" s="186">
        <f t="shared" si="28"/>
        <v>1063</v>
      </c>
      <c r="AV1072" s="41" t="s">
        <v>1606</v>
      </c>
      <c r="AW1072" s="41"/>
      <c r="AX1072" s="41"/>
      <c r="AY1072" s="41"/>
    </row>
    <row r="1073" spans="47:51" ht="15" customHeight="1" x14ac:dyDescent="0.25">
      <c r="AU1073" s="186">
        <f t="shared" si="28"/>
        <v>1064</v>
      </c>
      <c r="AV1073" s="41" t="s">
        <v>1607</v>
      </c>
      <c r="AW1073" s="41"/>
      <c r="AX1073" s="41"/>
      <c r="AY1073" s="41"/>
    </row>
    <row r="1074" spans="47:51" ht="15" customHeight="1" x14ac:dyDescent="0.25">
      <c r="AU1074" s="186">
        <f t="shared" si="28"/>
        <v>1065</v>
      </c>
      <c r="AV1074" s="41" t="s">
        <v>1608</v>
      </c>
      <c r="AW1074" s="41"/>
      <c r="AX1074" s="41"/>
      <c r="AY1074" s="41"/>
    </row>
    <row r="1075" spans="47:51" ht="15" customHeight="1" x14ac:dyDescent="0.25">
      <c r="AU1075" s="186">
        <f t="shared" si="28"/>
        <v>1066</v>
      </c>
      <c r="AV1075" s="41" t="s">
        <v>1609</v>
      </c>
      <c r="AW1075" s="41"/>
      <c r="AX1075" s="41"/>
      <c r="AY1075" s="41"/>
    </row>
    <row r="1076" spans="47:51" ht="15" customHeight="1" x14ac:dyDescent="0.25">
      <c r="AU1076" s="186">
        <f t="shared" si="28"/>
        <v>1067</v>
      </c>
      <c r="AV1076" s="41" t="s">
        <v>1610</v>
      </c>
      <c r="AW1076" s="41"/>
      <c r="AX1076" s="41"/>
      <c r="AY1076" s="41"/>
    </row>
    <row r="1077" spans="47:51" ht="15" customHeight="1" x14ac:dyDescent="0.25">
      <c r="AU1077" s="186">
        <f t="shared" si="28"/>
        <v>1068</v>
      </c>
      <c r="AV1077" s="41" t="s">
        <v>1611</v>
      </c>
      <c r="AW1077" s="41"/>
      <c r="AX1077" s="41"/>
      <c r="AY1077" s="41"/>
    </row>
    <row r="1078" spans="47:51" ht="15" customHeight="1" x14ac:dyDescent="0.25">
      <c r="AU1078" s="186">
        <f t="shared" si="28"/>
        <v>1069</v>
      </c>
      <c r="AV1078" s="41" t="s">
        <v>1062</v>
      </c>
      <c r="AW1078" s="41"/>
      <c r="AX1078" s="41"/>
      <c r="AY1078" s="41"/>
    </row>
    <row r="1079" spans="47:51" ht="15" customHeight="1" x14ac:dyDescent="0.25">
      <c r="AU1079" s="186">
        <f t="shared" si="28"/>
        <v>1070</v>
      </c>
      <c r="AV1079" s="41" t="s">
        <v>5332</v>
      </c>
      <c r="AW1079" s="41"/>
      <c r="AX1079" s="41"/>
      <c r="AY1079" s="41"/>
    </row>
    <row r="1080" spans="47:51" ht="15" customHeight="1" x14ac:dyDescent="0.25">
      <c r="AU1080" s="186">
        <f t="shared" si="28"/>
        <v>1071</v>
      </c>
      <c r="AV1080" s="41" t="s">
        <v>4651</v>
      </c>
      <c r="AW1080" s="41"/>
      <c r="AX1080" s="41"/>
      <c r="AY1080" s="41"/>
    </row>
    <row r="1081" spans="47:51" ht="15" customHeight="1" x14ac:dyDescent="0.25">
      <c r="AU1081" s="186">
        <f t="shared" si="28"/>
        <v>1072</v>
      </c>
      <c r="AV1081" s="41" t="s">
        <v>1612</v>
      </c>
      <c r="AW1081" s="41"/>
      <c r="AX1081" s="41"/>
      <c r="AY1081" s="41"/>
    </row>
    <row r="1082" spans="47:51" ht="15" customHeight="1" x14ac:dyDescent="0.25">
      <c r="AU1082" s="186">
        <f t="shared" si="28"/>
        <v>1073</v>
      </c>
      <c r="AV1082" s="41" t="s">
        <v>2895</v>
      </c>
      <c r="AW1082" s="41"/>
      <c r="AX1082" s="41"/>
      <c r="AY1082" s="41"/>
    </row>
    <row r="1083" spans="47:51" ht="15" customHeight="1" x14ac:dyDescent="0.25">
      <c r="AU1083" s="186">
        <f t="shared" si="28"/>
        <v>1074</v>
      </c>
      <c r="AV1083" s="41" t="s">
        <v>3716</v>
      </c>
      <c r="AW1083" s="41"/>
      <c r="AX1083" s="41"/>
      <c r="AY1083" s="41"/>
    </row>
    <row r="1084" spans="47:51" ht="15" customHeight="1" x14ac:dyDescent="0.25">
      <c r="AU1084" s="186">
        <f t="shared" si="28"/>
        <v>1075</v>
      </c>
      <c r="AV1084" s="41" t="s">
        <v>3717</v>
      </c>
      <c r="AW1084" s="41"/>
      <c r="AX1084" s="41"/>
      <c r="AY1084" s="41"/>
    </row>
    <row r="1085" spans="47:51" ht="15" customHeight="1" x14ac:dyDescent="0.25">
      <c r="AU1085" s="186">
        <f t="shared" si="28"/>
        <v>1076</v>
      </c>
      <c r="AV1085" s="41" t="s">
        <v>776</v>
      </c>
      <c r="AW1085" s="41"/>
      <c r="AX1085" s="41"/>
      <c r="AY1085" s="41"/>
    </row>
    <row r="1086" spans="47:51" ht="15" customHeight="1" x14ac:dyDescent="0.25">
      <c r="AU1086" s="186">
        <f t="shared" si="28"/>
        <v>1077</v>
      </c>
      <c r="AV1086" s="41" t="s">
        <v>2896</v>
      </c>
      <c r="AW1086" s="41"/>
      <c r="AX1086" s="41"/>
      <c r="AY1086" s="41"/>
    </row>
    <row r="1087" spans="47:51" ht="15" customHeight="1" x14ac:dyDescent="0.25">
      <c r="AU1087" s="186">
        <f t="shared" si="28"/>
        <v>1078</v>
      </c>
      <c r="AV1087" s="41" t="s">
        <v>1613</v>
      </c>
      <c r="AW1087" s="41"/>
      <c r="AX1087" s="41"/>
      <c r="AY1087" s="41"/>
    </row>
    <row r="1088" spans="47:51" ht="15" customHeight="1" x14ac:dyDescent="0.25">
      <c r="AU1088" s="186">
        <f t="shared" si="28"/>
        <v>1079</v>
      </c>
      <c r="AV1088" s="41" t="s">
        <v>155</v>
      </c>
      <c r="AW1088" s="41"/>
      <c r="AX1088" s="41"/>
      <c r="AY1088" s="41"/>
    </row>
    <row r="1089" spans="47:51" ht="15" customHeight="1" x14ac:dyDescent="0.25">
      <c r="AU1089" s="186">
        <f t="shared" si="28"/>
        <v>1080</v>
      </c>
      <c r="AV1089" s="41" t="s">
        <v>3891</v>
      </c>
      <c r="AW1089" s="41"/>
      <c r="AX1089" s="41"/>
      <c r="AY1089" s="41"/>
    </row>
    <row r="1090" spans="47:51" ht="15" customHeight="1" x14ac:dyDescent="0.25">
      <c r="AU1090" s="186">
        <f t="shared" si="28"/>
        <v>1081</v>
      </c>
      <c r="AV1090" s="41" t="s">
        <v>1295</v>
      </c>
      <c r="AW1090" s="41"/>
      <c r="AX1090" s="41"/>
      <c r="AY1090" s="41"/>
    </row>
    <row r="1091" spans="47:51" ht="15" customHeight="1" x14ac:dyDescent="0.25">
      <c r="AU1091" s="186">
        <f t="shared" si="28"/>
        <v>1082</v>
      </c>
      <c r="AV1091" s="41" t="s">
        <v>2897</v>
      </c>
      <c r="AW1091" s="41"/>
      <c r="AX1091" s="41"/>
      <c r="AY1091" s="41"/>
    </row>
    <row r="1092" spans="47:51" ht="15" customHeight="1" x14ac:dyDescent="0.25">
      <c r="AU1092" s="186">
        <f t="shared" si="28"/>
        <v>1083</v>
      </c>
      <c r="AV1092" s="41" t="s">
        <v>1614</v>
      </c>
      <c r="AW1092" s="41"/>
      <c r="AX1092" s="41"/>
      <c r="AY1092" s="41"/>
    </row>
    <row r="1093" spans="47:51" ht="15" customHeight="1" x14ac:dyDescent="0.25">
      <c r="AU1093" s="186">
        <f t="shared" si="28"/>
        <v>1084</v>
      </c>
      <c r="AV1093" s="41" t="s">
        <v>2704</v>
      </c>
      <c r="AW1093" s="41"/>
      <c r="AX1093" s="41"/>
      <c r="AY1093" s="41"/>
    </row>
    <row r="1094" spans="47:51" ht="15" customHeight="1" x14ac:dyDescent="0.25">
      <c r="AU1094" s="186">
        <f t="shared" si="28"/>
        <v>1085</v>
      </c>
      <c r="AV1094" s="41" t="s">
        <v>5333</v>
      </c>
      <c r="AW1094" s="41"/>
      <c r="AX1094" s="41"/>
      <c r="AY1094" s="41"/>
    </row>
    <row r="1095" spans="47:51" ht="15" customHeight="1" x14ac:dyDescent="0.25">
      <c r="AU1095" s="186">
        <f t="shared" si="28"/>
        <v>1086</v>
      </c>
      <c r="AV1095" s="41" t="s">
        <v>2898</v>
      </c>
      <c r="AW1095" s="41"/>
      <c r="AX1095" s="41"/>
      <c r="AY1095" s="41"/>
    </row>
    <row r="1096" spans="47:51" ht="15" customHeight="1" x14ac:dyDescent="0.25">
      <c r="AU1096" s="186">
        <f t="shared" si="28"/>
        <v>1087</v>
      </c>
      <c r="AV1096" s="41" t="s">
        <v>1296</v>
      </c>
      <c r="AW1096" s="41"/>
      <c r="AX1096" s="41"/>
      <c r="AY1096" s="41"/>
    </row>
    <row r="1097" spans="47:51" ht="15" customHeight="1" x14ac:dyDescent="0.25">
      <c r="AU1097" s="186">
        <f t="shared" si="28"/>
        <v>1088</v>
      </c>
      <c r="AV1097" s="41" t="s">
        <v>1615</v>
      </c>
      <c r="AW1097" s="41"/>
      <c r="AX1097" s="41"/>
      <c r="AY1097" s="41"/>
    </row>
    <row r="1098" spans="47:51" ht="15" customHeight="1" x14ac:dyDescent="0.25">
      <c r="AU1098" s="186">
        <f t="shared" si="28"/>
        <v>1089</v>
      </c>
      <c r="AV1098" s="41" t="s">
        <v>1616</v>
      </c>
      <c r="AW1098" s="41"/>
      <c r="AX1098" s="41"/>
      <c r="AY1098" s="41"/>
    </row>
    <row r="1099" spans="47:51" ht="15" customHeight="1" x14ac:dyDescent="0.25">
      <c r="AU1099" s="186">
        <f t="shared" ref="AU1099:AU1162" si="29">ROW()-9</f>
        <v>1090</v>
      </c>
      <c r="AV1099" s="41" t="s">
        <v>4822</v>
      </c>
      <c r="AW1099" s="41"/>
      <c r="AX1099" s="41"/>
      <c r="AY1099" s="41"/>
    </row>
    <row r="1100" spans="47:51" ht="15" customHeight="1" x14ac:dyDescent="0.25">
      <c r="AU1100" s="186">
        <f t="shared" si="29"/>
        <v>1091</v>
      </c>
      <c r="AV1100" s="41" t="s">
        <v>1617</v>
      </c>
      <c r="AW1100" s="41"/>
      <c r="AX1100" s="41"/>
      <c r="AY1100" s="41"/>
    </row>
    <row r="1101" spans="47:51" ht="15" customHeight="1" x14ac:dyDescent="0.25">
      <c r="AU1101" s="186">
        <f t="shared" si="29"/>
        <v>1092</v>
      </c>
      <c r="AV1101" s="41" t="s">
        <v>408</v>
      </c>
      <c r="AW1101" s="41"/>
      <c r="AX1101" s="41"/>
      <c r="AY1101" s="41"/>
    </row>
    <row r="1102" spans="47:51" ht="15" customHeight="1" x14ac:dyDescent="0.25">
      <c r="AU1102" s="186">
        <f t="shared" si="29"/>
        <v>1093</v>
      </c>
      <c r="AV1102" s="41" t="s">
        <v>3987</v>
      </c>
      <c r="AW1102" s="41"/>
      <c r="AX1102" s="41"/>
      <c r="AY1102" s="41"/>
    </row>
    <row r="1103" spans="47:51" ht="15" customHeight="1" x14ac:dyDescent="0.25">
      <c r="AU1103" s="186">
        <f t="shared" si="29"/>
        <v>1094</v>
      </c>
      <c r="AV1103" s="41" t="s">
        <v>1618</v>
      </c>
      <c r="AW1103" s="41"/>
      <c r="AX1103" s="41"/>
      <c r="AY1103" s="41"/>
    </row>
    <row r="1104" spans="47:51" ht="15" customHeight="1" x14ac:dyDescent="0.25">
      <c r="AU1104" s="186">
        <f t="shared" si="29"/>
        <v>1095</v>
      </c>
      <c r="AV1104" s="41" t="s">
        <v>777</v>
      </c>
      <c r="AW1104" s="41"/>
      <c r="AX1104" s="41"/>
      <c r="AY1104" s="41"/>
    </row>
    <row r="1105" spans="47:51" ht="15" customHeight="1" x14ac:dyDescent="0.25">
      <c r="AU1105" s="186">
        <f t="shared" si="29"/>
        <v>1096</v>
      </c>
      <c r="AV1105" s="41" t="s">
        <v>5334</v>
      </c>
      <c r="AW1105" s="41"/>
      <c r="AX1105" s="41"/>
      <c r="AY1105" s="41"/>
    </row>
    <row r="1106" spans="47:51" ht="15" customHeight="1" x14ac:dyDescent="0.25">
      <c r="AU1106" s="186">
        <f t="shared" si="29"/>
        <v>1097</v>
      </c>
      <c r="AV1106" s="41" t="s">
        <v>3988</v>
      </c>
      <c r="AW1106" s="41"/>
      <c r="AX1106" s="41"/>
      <c r="AY1106" s="41"/>
    </row>
    <row r="1107" spans="47:51" ht="15" customHeight="1" x14ac:dyDescent="0.25">
      <c r="AU1107" s="186">
        <f t="shared" si="29"/>
        <v>1098</v>
      </c>
      <c r="AV1107" s="41" t="s">
        <v>3623</v>
      </c>
      <c r="AW1107" s="41"/>
      <c r="AX1107" s="41"/>
      <c r="AY1107" s="41"/>
    </row>
    <row r="1108" spans="47:51" ht="15" customHeight="1" x14ac:dyDescent="0.25">
      <c r="AU1108" s="186">
        <f t="shared" si="29"/>
        <v>1099</v>
      </c>
      <c r="AV1108" s="41" t="s">
        <v>2899</v>
      </c>
      <c r="AW1108" s="41"/>
      <c r="AX1108" s="41"/>
      <c r="AY1108" s="41"/>
    </row>
    <row r="1109" spans="47:51" ht="15" customHeight="1" x14ac:dyDescent="0.25">
      <c r="AU1109" s="186">
        <f t="shared" si="29"/>
        <v>1100</v>
      </c>
      <c r="AV1109" s="41" t="s">
        <v>2705</v>
      </c>
      <c r="AW1109" s="41"/>
      <c r="AX1109" s="41"/>
      <c r="AY1109" s="41"/>
    </row>
    <row r="1110" spans="47:51" ht="15" customHeight="1" x14ac:dyDescent="0.25">
      <c r="AU1110" s="186">
        <f t="shared" si="29"/>
        <v>1101</v>
      </c>
      <c r="AV1110" s="41" t="s">
        <v>1619</v>
      </c>
      <c r="AW1110" s="41"/>
      <c r="AX1110" s="41"/>
      <c r="AY1110" s="41"/>
    </row>
    <row r="1111" spans="47:51" ht="15" customHeight="1" x14ac:dyDescent="0.25">
      <c r="AU1111" s="186">
        <f t="shared" si="29"/>
        <v>1102</v>
      </c>
      <c r="AV1111" s="41" t="s">
        <v>4823</v>
      </c>
      <c r="AW1111" s="41"/>
      <c r="AX1111" s="41"/>
      <c r="AY1111" s="41"/>
    </row>
    <row r="1112" spans="47:51" ht="15" customHeight="1" x14ac:dyDescent="0.25">
      <c r="AU1112" s="186">
        <f t="shared" si="29"/>
        <v>1103</v>
      </c>
      <c r="AV1112" s="41" t="s">
        <v>2320</v>
      </c>
      <c r="AW1112" s="41"/>
      <c r="AX1112" s="41"/>
      <c r="AY1112" s="41"/>
    </row>
    <row r="1113" spans="47:51" ht="15" customHeight="1" x14ac:dyDescent="0.25">
      <c r="AU1113" s="186">
        <f t="shared" si="29"/>
        <v>1104</v>
      </c>
      <c r="AV1113" s="41" t="s">
        <v>2547</v>
      </c>
      <c r="AW1113" s="41"/>
      <c r="AX1113" s="41"/>
      <c r="AY1113" s="41"/>
    </row>
    <row r="1114" spans="47:51" ht="15" customHeight="1" x14ac:dyDescent="0.25">
      <c r="AU1114" s="186">
        <f t="shared" si="29"/>
        <v>1105</v>
      </c>
      <c r="AV1114" s="41" t="s">
        <v>2401</v>
      </c>
      <c r="AW1114" s="41"/>
      <c r="AX1114" s="41"/>
      <c r="AY1114" s="41"/>
    </row>
    <row r="1115" spans="47:51" ht="15" customHeight="1" x14ac:dyDescent="0.25">
      <c r="AU1115" s="186">
        <f t="shared" si="29"/>
        <v>1106</v>
      </c>
      <c r="AV1115" s="41" t="s">
        <v>3847</v>
      </c>
      <c r="AW1115" s="41"/>
      <c r="AX1115" s="41"/>
      <c r="AY1115" s="41"/>
    </row>
    <row r="1116" spans="47:51" ht="15" customHeight="1" x14ac:dyDescent="0.25">
      <c r="AU1116" s="186">
        <f t="shared" si="29"/>
        <v>1107</v>
      </c>
      <c r="AV1116" s="41" t="s">
        <v>1063</v>
      </c>
      <c r="AW1116" s="41"/>
      <c r="AX1116" s="41"/>
      <c r="AY1116" s="41"/>
    </row>
    <row r="1117" spans="47:51" ht="15" customHeight="1" x14ac:dyDescent="0.25">
      <c r="AU1117" s="186">
        <f t="shared" si="29"/>
        <v>1108</v>
      </c>
      <c r="AV1117" s="41" t="s">
        <v>945</v>
      </c>
      <c r="AW1117" s="41"/>
      <c r="AX1117" s="41"/>
      <c r="AY1117" s="41"/>
    </row>
    <row r="1118" spans="47:51" ht="15" customHeight="1" x14ac:dyDescent="0.25">
      <c r="AU1118" s="186">
        <f t="shared" si="29"/>
        <v>1109</v>
      </c>
      <c r="AV1118" s="41" t="s">
        <v>3074</v>
      </c>
      <c r="AW1118" s="41"/>
      <c r="AX1118" s="41"/>
      <c r="AY1118" s="41"/>
    </row>
    <row r="1119" spans="47:51" ht="15" customHeight="1" x14ac:dyDescent="0.25">
      <c r="AU1119" s="186">
        <f t="shared" si="29"/>
        <v>1110</v>
      </c>
      <c r="AV1119" s="41" t="s">
        <v>4824</v>
      </c>
      <c r="AW1119" s="41"/>
      <c r="AX1119" s="41"/>
      <c r="AY1119" s="41"/>
    </row>
    <row r="1120" spans="47:51" ht="15" customHeight="1" x14ac:dyDescent="0.25">
      <c r="AU1120" s="186">
        <f t="shared" si="29"/>
        <v>1111</v>
      </c>
      <c r="AV1120" s="41" t="s">
        <v>3300</v>
      </c>
      <c r="AW1120" s="41"/>
      <c r="AX1120" s="41"/>
      <c r="AY1120" s="41"/>
    </row>
    <row r="1121" spans="47:51" ht="15" customHeight="1" x14ac:dyDescent="0.25">
      <c r="AU1121" s="186">
        <f t="shared" si="29"/>
        <v>1112</v>
      </c>
      <c r="AV1121" s="41" t="s">
        <v>409</v>
      </c>
      <c r="AW1121" s="41"/>
      <c r="AX1121" s="41"/>
      <c r="AY1121" s="41"/>
    </row>
    <row r="1122" spans="47:51" ht="15" customHeight="1" x14ac:dyDescent="0.25">
      <c r="AU1122" s="186">
        <f t="shared" si="29"/>
        <v>1113</v>
      </c>
      <c r="AV1122" s="41" t="s">
        <v>1620</v>
      </c>
      <c r="AW1122" s="41"/>
      <c r="AX1122" s="41"/>
      <c r="AY1122" s="41"/>
    </row>
    <row r="1123" spans="47:51" ht="15" customHeight="1" x14ac:dyDescent="0.25">
      <c r="AU1123" s="186">
        <f t="shared" si="29"/>
        <v>1114</v>
      </c>
      <c r="AV1123" s="41" t="s">
        <v>1064</v>
      </c>
      <c r="AW1123" s="41"/>
      <c r="AX1123" s="41"/>
      <c r="AY1123" s="41"/>
    </row>
    <row r="1124" spans="47:51" ht="15" customHeight="1" x14ac:dyDescent="0.25">
      <c r="AU1124" s="186">
        <f t="shared" si="29"/>
        <v>1115</v>
      </c>
      <c r="AV1124" s="41" t="s">
        <v>4825</v>
      </c>
      <c r="AW1124" s="41"/>
      <c r="AX1124" s="41"/>
      <c r="AY1124" s="41"/>
    </row>
    <row r="1125" spans="47:51" ht="15" customHeight="1" x14ac:dyDescent="0.25">
      <c r="AU1125" s="186">
        <f t="shared" si="29"/>
        <v>1116</v>
      </c>
      <c r="AV1125" s="41" t="s">
        <v>3301</v>
      </c>
      <c r="AW1125" s="41"/>
      <c r="AX1125" s="41"/>
      <c r="AY1125" s="41"/>
    </row>
    <row r="1126" spans="47:51" ht="15" customHeight="1" x14ac:dyDescent="0.25">
      <c r="AU1126" s="186">
        <f t="shared" si="29"/>
        <v>1117</v>
      </c>
      <c r="AV1126" s="41" t="s">
        <v>778</v>
      </c>
      <c r="AW1126" s="41"/>
      <c r="AX1126" s="41"/>
      <c r="AY1126" s="41"/>
    </row>
    <row r="1127" spans="47:51" ht="15" customHeight="1" x14ac:dyDescent="0.25">
      <c r="AU1127" s="186">
        <f t="shared" si="29"/>
        <v>1118</v>
      </c>
      <c r="AV1127" s="41" t="s">
        <v>1621</v>
      </c>
      <c r="AW1127" s="41"/>
      <c r="AX1127" s="41"/>
      <c r="AY1127" s="41"/>
    </row>
    <row r="1128" spans="47:51" ht="15" customHeight="1" x14ac:dyDescent="0.25">
      <c r="AU1128" s="186">
        <f t="shared" si="29"/>
        <v>1119</v>
      </c>
      <c r="AV1128" s="41" t="s">
        <v>1622</v>
      </c>
      <c r="AW1128" s="41"/>
      <c r="AX1128" s="41"/>
      <c r="AY1128" s="41"/>
    </row>
    <row r="1129" spans="47:51" ht="15" customHeight="1" x14ac:dyDescent="0.25">
      <c r="AU1129" s="186">
        <f t="shared" si="29"/>
        <v>1120</v>
      </c>
      <c r="AV1129" s="41" t="s">
        <v>2900</v>
      </c>
      <c r="AW1129" s="41"/>
      <c r="AX1129" s="41"/>
      <c r="AY1129" s="41"/>
    </row>
    <row r="1130" spans="47:51" ht="15" customHeight="1" x14ac:dyDescent="0.25">
      <c r="AU1130" s="186">
        <f t="shared" si="29"/>
        <v>1121</v>
      </c>
      <c r="AV1130" s="41" t="s">
        <v>4826</v>
      </c>
      <c r="AW1130" s="41"/>
      <c r="AX1130" s="41"/>
      <c r="AY1130" s="41"/>
    </row>
    <row r="1131" spans="47:51" ht="15" customHeight="1" x14ac:dyDescent="0.25">
      <c r="AU1131" s="186">
        <f t="shared" si="29"/>
        <v>1122</v>
      </c>
      <c r="AV1131" s="41" t="s">
        <v>2706</v>
      </c>
      <c r="AW1131" s="41"/>
      <c r="AX1131" s="41"/>
      <c r="AY1131" s="41"/>
    </row>
    <row r="1132" spans="47:51" ht="15" customHeight="1" x14ac:dyDescent="0.25">
      <c r="AU1132" s="186">
        <f t="shared" si="29"/>
        <v>1123</v>
      </c>
      <c r="AV1132" s="41" t="s">
        <v>410</v>
      </c>
      <c r="AW1132" s="41"/>
      <c r="AX1132" s="41"/>
      <c r="AY1132" s="41"/>
    </row>
    <row r="1133" spans="47:51" ht="15" customHeight="1" x14ac:dyDescent="0.25">
      <c r="AU1133" s="186">
        <f t="shared" si="29"/>
        <v>1124</v>
      </c>
      <c r="AV1133" s="41" t="s">
        <v>2707</v>
      </c>
      <c r="AW1133" s="41"/>
      <c r="AX1133" s="41"/>
      <c r="AY1133" s="41"/>
    </row>
    <row r="1134" spans="47:51" ht="15" customHeight="1" x14ac:dyDescent="0.25">
      <c r="AU1134" s="186">
        <f t="shared" si="29"/>
        <v>1125</v>
      </c>
      <c r="AV1134" s="41" t="s">
        <v>411</v>
      </c>
      <c r="AW1134" s="41"/>
      <c r="AX1134" s="41"/>
      <c r="AY1134" s="41"/>
    </row>
    <row r="1135" spans="47:51" ht="15" customHeight="1" x14ac:dyDescent="0.25">
      <c r="AU1135" s="186">
        <f t="shared" si="29"/>
        <v>1126</v>
      </c>
      <c r="AV1135" s="41" t="s">
        <v>3989</v>
      </c>
      <c r="AW1135" s="41"/>
      <c r="AX1135" s="41"/>
      <c r="AY1135" s="41"/>
    </row>
    <row r="1136" spans="47:51" ht="15" customHeight="1" x14ac:dyDescent="0.25">
      <c r="AU1136" s="186">
        <f t="shared" si="29"/>
        <v>1127</v>
      </c>
      <c r="AV1136" s="41" t="s">
        <v>1623</v>
      </c>
      <c r="AW1136" s="41"/>
      <c r="AX1136" s="41"/>
      <c r="AY1136" s="41"/>
    </row>
    <row r="1137" spans="47:51" ht="15" customHeight="1" x14ac:dyDescent="0.25">
      <c r="AU1137" s="186">
        <f t="shared" si="29"/>
        <v>1128</v>
      </c>
      <c r="AV1137" s="41" t="s">
        <v>779</v>
      </c>
      <c r="AW1137" s="41"/>
      <c r="AX1137" s="41"/>
      <c r="AY1137" s="41"/>
    </row>
    <row r="1138" spans="47:51" ht="15" customHeight="1" x14ac:dyDescent="0.25">
      <c r="AU1138" s="186">
        <f t="shared" si="29"/>
        <v>1129</v>
      </c>
      <c r="AV1138" s="41" t="s">
        <v>1065</v>
      </c>
      <c r="AW1138" s="41"/>
      <c r="AX1138" s="41"/>
      <c r="AY1138" s="41"/>
    </row>
    <row r="1139" spans="47:51" ht="15" customHeight="1" x14ac:dyDescent="0.25">
      <c r="AU1139" s="186">
        <f t="shared" si="29"/>
        <v>1130</v>
      </c>
      <c r="AV1139" s="41" t="s">
        <v>412</v>
      </c>
      <c r="AW1139" s="41"/>
      <c r="AX1139" s="41"/>
      <c r="AY1139" s="41"/>
    </row>
    <row r="1140" spans="47:51" ht="15" customHeight="1" x14ac:dyDescent="0.25">
      <c r="AU1140" s="186">
        <f t="shared" si="29"/>
        <v>1131</v>
      </c>
      <c r="AV1140" s="41" t="s">
        <v>2708</v>
      </c>
      <c r="AW1140" s="41"/>
      <c r="AX1140" s="41"/>
      <c r="AY1140" s="41"/>
    </row>
    <row r="1141" spans="47:51" ht="15" customHeight="1" x14ac:dyDescent="0.25">
      <c r="AU1141" s="186">
        <f t="shared" si="29"/>
        <v>1132</v>
      </c>
      <c r="AV1141" s="41" t="s">
        <v>1624</v>
      </c>
      <c r="AW1141" s="41"/>
      <c r="AX1141" s="41"/>
      <c r="AY1141" s="41"/>
    </row>
    <row r="1142" spans="47:51" ht="15" customHeight="1" x14ac:dyDescent="0.25">
      <c r="AU1142" s="186">
        <f t="shared" si="29"/>
        <v>1133</v>
      </c>
      <c r="AV1142" s="41" t="s">
        <v>780</v>
      </c>
      <c r="AW1142" s="41"/>
      <c r="AX1142" s="41"/>
      <c r="AY1142" s="41"/>
    </row>
    <row r="1143" spans="47:51" ht="15" customHeight="1" x14ac:dyDescent="0.25">
      <c r="AU1143" s="186">
        <f t="shared" si="29"/>
        <v>1134</v>
      </c>
      <c r="AV1143" s="41" t="s">
        <v>1066</v>
      </c>
      <c r="AW1143" s="41"/>
      <c r="AX1143" s="41"/>
      <c r="AY1143" s="41"/>
    </row>
    <row r="1144" spans="47:51" ht="15" customHeight="1" x14ac:dyDescent="0.25">
      <c r="AU1144" s="186">
        <f t="shared" si="29"/>
        <v>1135</v>
      </c>
      <c r="AV1144" s="41" t="s">
        <v>1625</v>
      </c>
      <c r="AW1144" s="41"/>
      <c r="AX1144" s="41"/>
      <c r="AY1144" s="41"/>
    </row>
    <row r="1145" spans="47:51" ht="15" customHeight="1" x14ac:dyDescent="0.25">
      <c r="AU1145" s="186">
        <f t="shared" si="29"/>
        <v>1136</v>
      </c>
      <c r="AV1145" s="41" t="s">
        <v>4429</v>
      </c>
      <c r="AW1145" s="41"/>
      <c r="AX1145" s="41"/>
      <c r="AY1145" s="41"/>
    </row>
    <row r="1146" spans="47:51" ht="15" customHeight="1" x14ac:dyDescent="0.25">
      <c r="AU1146" s="186">
        <f t="shared" si="29"/>
        <v>1137</v>
      </c>
      <c r="AV1146" s="41" t="s">
        <v>1297</v>
      </c>
      <c r="AW1146" s="41"/>
      <c r="AX1146" s="41"/>
      <c r="AY1146" s="41"/>
    </row>
    <row r="1147" spans="47:51" ht="15" customHeight="1" x14ac:dyDescent="0.25">
      <c r="AU1147" s="186">
        <f t="shared" si="29"/>
        <v>1138</v>
      </c>
      <c r="AV1147" s="41" t="s">
        <v>3990</v>
      </c>
      <c r="AW1147" s="41"/>
      <c r="AX1147" s="41"/>
      <c r="AY1147" s="41"/>
    </row>
    <row r="1148" spans="47:51" ht="15" customHeight="1" x14ac:dyDescent="0.25">
      <c r="AU1148" s="186">
        <f t="shared" si="29"/>
        <v>1139</v>
      </c>
      <c r="AV1148" s="41" t="s">
        <v>3075</v>
      </c>
      <c r="AW1148" s="41"/>
      <c r="AX1148" s="41"/>
      <c r="AY1148" s="41"/>
    </row>
    <row r="1149" spans="47:51" ht="15" customHeight="1" x14ac:dyDescent="0.25">
      <c r="AU1149" s="186">
        <f t="shared" si="29"/>
        <v>1140</v>
      </c>
      <c r="AV1149" s="41" t="s">
        <v>3718</v>
      </c>
      <c r="AW1149" s="41"/>
      <c r="AX1149" s="41"/>
      <c r="AY1149" s="41"/>
    </row>
    <row r="1150" spans="47:51" ht="15" customHeight="1" x14ac:dyDescent="0.25">
      <c r="AU1150" s="186">
        <f t="shared" si="29"/>
        <v>1141</v>
      </c>
      <c r="AV1150" s="41" t="s">
        <v>1298</v>
      </c>
      <c r="AW1150" s="41"/>
      <c r="AX1150" s="41"/>
      <c r="AY1150" s="41"/>
    </row>
    <row r="1151" spans="47:51" ht="15" customHeight="1" x14ac:dyDescent="0.25">
      <c r="AU1151" s="186">
        <f t="shared" si="29"/>
        <v>1142</v>
      </c>
      <c r="AV1151" s="41" t="s">
        <v>781</v>
      </c>
      <c r="AW1151" s="41"/>
      <c r="AX1151" s="41"/>
      <c r="AY1151" s="41"/>
    </row>
    <row r="1152" spans="47:51" ht="15" customHeight="1" x14ac:dyDescent="0.25">
      <c r="AU1152" s="186">
        <f t="shared" si="29"/>
        <v>1143</v>
      </c>
      <c r="AV1152" s="41" t="s">
        <v>4652</v>
      </c>
      <c r="AW1152" s="41"/>
      <c r="AX1152" s="41"/>
      <c r="AY1152" s="41"/>
    </row>
    <row r="1153" spans="47:51" ht="15" customHeight="1" x14ac:dyDescent="0.25">
      <c r="AU1153" s="186">
        <f t="shared" si="29"/>
        <v>1144</v>
      </c>
      <c r="AV1153" s="41" t="s">
        <v>1626</v>
      </c>
      <c r="AW1153" s="41"/>
      <c r="AX1153" s="41"/>
      <c r="AY1153" s="41"/>
    </row>
    <row r="1154" spans="47:51" ht="15" customHeight="1" x14ac:dyDescent="0.25">
      <c r="AU1154" s="186">
        <f t="shared" si="29"/>
        <v>1145</v>
      </c>
      <c r="AV1154" s="41" t="s">
        <v>921</v>
      </c>
      <c r="AW1154" s="41"/>
      <c r="AX1154" s="41"/>
      <c r="AY1154" s="41"/>
    </row>
    <row r="1155" spans="47:51" ht="15" customHeight="1" x14ac:dyDescent="0.25">
      <c r="AU1155" s="186">
        <f t="shared" si="29"/>
        <v>1146</v>
      </c>
      <c r="AV1155" s="41" t="s">
        <v>4430</v>
      </c>
      <c r="AW1155" s="41"/>
      <c r="AX1155" s="41"/>
      <c r="AY1155" s="41"/>
    </row>
    <row r="1156" spans="47:51" ht="15" customHeight="1" x14ac:dyDescent="0.25">
      <c r="AU1156" s="186">
        <f t="shared" si="29"/>
        <v>1147</v>
      </c>
      <c r="AV1156" s="41" t="s">
        <v>3991</v>
      </c>
      <c r="AW1156" s="41"/>
      <c r="AX1156" s="41"/>
      <c r="AY1156" s="41"/>
    </row>
    <row r="1157" spans="47:51" ht="15" customHeight="1" x14ac:dyDescent="0.25">
      <c r="AU1157" s="186">
        <f t="shared" si="29"/>
        <v>1148</v>
      </c>
      <c r="AV1157" s="41" t="s">
        <v>3302</v>
      </c>
      <c r="AW1157" s="41"/>
      <c r="AX1157" s="41"/>
      <c r="AY1157" s="41"/>
    </row>
    <row r="1158" spans="47:51" ht="15" customHeight="1" x14ac:dyDescent="0.25">
      <c r="AU1158" s="186">
        <f t="shared" si="29"/>
        <v>1149</v>
      </c>
      <c r="AV1158" s="41" t="s">
        <v>413</v>
      </c>
      <c r="AW1158" s="41"/>
      <c r="AX1158" s="41"/>
      <c r="AY1158" s="41"/>
    </row>
    <row r="1159" spans="47:51" ht="15" customHeight="1" x14ac:dyDescent="0.25">
      <c r="AU1159" s="186">
        <f t="shared" si="29"/>
        <v>1150</v>
      </c>
      <c r="AV1159" s="41" t="s">
        <v>1627</v>
      </c>
      <c r="AW1159" s="41"/>
      <c r="AX1159" s="41"/>
      <c r="AY1159" s="41"/>
    </row>
    <row r="1160" spans="47:51" ht="15" customHeight="1" x14ac:dyDescent="0.25">
      <c r="AU1160" s="186">
        <f t="shared" si="29"/>
        <v>1151</v>
      </c>
      <c r="AV1160" s="41" t="s">
        <v>1299</v>
      </c>
      <c r="AW1160" s="41"/>
      <c r="AX1160" s="41"/>
      <c r="AY1160" s="41"/>
    </row>
    <row r="1161" spans="47:51" ht="15" customHeight="1" x14ac:dyDescent="0.25">
      <c r="AU1161" s="186">
        <f t="shared" si="29"/>
        <v>1152</v>
      </c>
      <c r="AV1161" s="41" t="s">
        <v>1628</v>
      </c>
      <c r="AW1161" s="41"/>
      <c r="AX1161" s="41"/>
      <c r="AY1161" s="41"/>
    </row>
    <row r="1162" spans="47:51" ht="15" customHeight="1" x14ac:dyDescent="0.25">
      <c r="AU1162" s="186">
        <f t="shared" si="29"/>
        <v>1153</v>
      </c>
      <c r="AV1162" s="41" t="s">
        <v>1300</v>
      </c>
      <c r="AW1162" s="41"/>
      <c r="AX1162" s="41"/>
      <c r="AY1162" s="41"/>
    </row>
    <row r="1163" spans="47:51" ht="15" customHeight="1" x14ac:dyDescent="0.25">
      <c r="AU1163" s="186">
        <f t="shared" ref="AU1163:AU1226" si="30">ROW()-9</f>
        <v>1154</v>
      </c>
      <c r="AV1163" s="41" t="s">
        <v>1301</v>
      </c>
      <c r="AW1163" s="41"/>
      <c r="AX1163" s="41"/>
      <c r="AY1163" s="41"/>
    </row>
    <row r="1164" spans="47:51" ht="15" customHeight="1" x14ac:dyDescent="0.25">
      <c r="AU1164" s="186">
        <f t="shared" si="30"/>
        <v>1155</v>
      </c>
      <c r="AV1164" s="41" t="s">
        <v>3848</v>
      </c>
      <c r="AW1164" s="41"/>
      <c r="AX1164" s="41"/>
      <c r="AY1164" s="41"/>
    </row>
    <row r="1165" spans="47:51" ht="15" customHeight="1" x14ac:dyDescent="0.25">
      <c r="AU1165" s="186">
        <f t="shared" si="30"/>
        <v>1156</v>
      </c>
      <c r="AV1165" s="41" t="s">
        <v>1067</v>
      </c>
      <c r="AW1165" s="41"/>
      <c r="AX1165" s="41"/>
      <c r="AY1165" s="41"/>
    </row>
    <row r="1166" spans="47:51" ht="15" customHeight="1" x14ac:dyDescent="0.25">
      <c r="AU1166" s="186">
        <f t="shared" si="30"/>
        <v>1157</v>
      </c>
      <c r="AV1166" s="41" t="s">
        <v>4827</v>
      </c>
      <c r="AW1166" s="41"/>
      <c r="AX1166" s="41"/>
      <c r="AY1166" s="41"/>
    </row>
    <row r="1167" spans="47:51" ht="15" customHeight="1" x14ac:dyDescent="0.25">
      <c r="AU1167" s="186">
        <f t="shared" si="30"/>
        <v>1158</v>
      </c>
      <c r="AV1167" s="41" t="s">
        <v>4828</v>
      </c>
      <c r="AW1167" s="41"/>
      <c r="AX1167" s="41"/>
      <c r="AY1167" s="41"/>
    </row>
    <row r="1168" spans="47:51" ht="15" customHeight="1" x14ac:dyDescent="0.25">
      <c r="AU1168" s="186">
        <f t="shared" si="30"/>
        <v>1159</v>
      </c>
      <c r="AV1168" s="41" t="s">
        <v>3992</v>
      </c>
      <c r="AW1168" s="41"/>
      <c r="AX1168" s="41"/>
      <c r="AY1168" s="41"/>
    </row>
    <row r="1169" spans="47:51" ht="15" customHeight="1" x14ac:dyDescent="0.25">
      <c r="AU1169" s="186">
        <f t="shared" si="30"/>
        <v>1160</v>
      </c>
      <c r="AV1169" s="41" t="s">
        <v>3303</v>
      </c>
      <c r="AW1169" s="41"/>
      <c r="AX1169" s="41"/>
      <c r="AY1169" s="41"/>
    </row>
    <row r="1170" spans="47:51" ht="15" customHeight="1" x14ac:dyDescent="0.25">
      <c r="AU1170" s="186">
        <f t="shared" si="30"/>
        <v>1161</v>
      </c>
      <c r="AV1170" s="41" t="s">
        <v>3993</v>
      </c>
      <c r="AW1170" s="41"/>
      <c r="AX1170" s="41"/>
      <c r="AY1170" s="41"/>
    </row>
    <row r="1171" spans="47:51" ht="15" customHeight="1" x14ac:dyDescent="0.25">
      <c r="AU1171" s="186">
        <f t="shared" si="30"/>
        <v>1162</v>
      </c>
      <c r="AV1171" s="41" t="s">
        <v>3719</v>
      </c>
      <c r="AW1171" s="41"/>
      <c r="AX1171" s="41"/>
      <c r="AY1171" s="41"/>
    </row>
    <row r="1172" spans="47:51" ht="15" customHeight="1" x14ac:dyDescent="0.25">
      <c r="AU1172" s="186">
        <f t="shared" si="30"/>
        <v>1163</v>
      </c>
      <c r="AV1172" s="41" t="s">
        <v>3994</v>
      </c>
      <c r="AW1172" s="41"/>
      <c r="AX1172" s="41"/>
      <c r="AY1172" s="41"/>
    </row>
    <row r="1173" spans="47:51" ht="15" customHeight="1" x14ac:dyDescent="0.25">
      <c r="AU1173" s="186">
        <f t="shared" si="30"/>
        <v>1164</v>
      </c>
      <c r="AV1173" s="41" t="s">
        <v>3995</v>
      </c>
      <c r="AW1173" s="41"/>
      <c r="AX1173" s="41"/>
      <c r="AY1173" s="41"/>
    </row>
    <row r="1174" spans="47:51" ht="15" customHeight="1" x14ac:dyDescent="0.25">
      <c r="AU1174" s="186">
        <f t="shared" si="30"/>
        <v>1165</v>
      </c>
      <c r="AV1174" s="41" t="s">
        <v>3996</v>
      </c>
      <c r="AW1174" s="41"/>
      <c r="AX1174" s="41"/>
      <c r="AY1174" s="41"/>
    </row>
    <row r="1175" spans="47:51" ht="15" customHeight="1" x14ac:dyDescent="0.25">
      <c r="AU1175" s="186">
        <f t="shared" si="30"/>
        <v>1166</v>
      </c>
      <c r="AV1175" s="41" t="s">
        <v>4431</v>
      </c>
      <c r="AW1175" s="41"/>
      <c r="AX1175" s="41"/>
      <c r="AY1175" s="41"/>
    </row>
    <row r="1176" spans="47:51" ht="15" customHeight="1" x14ac:dyDescent="0.25">
      <c r="AU1176" s="186">
        <f t="shared" si="30"/>
        <v>1167</v>
      </c>
      <c r="AV1176" s="41" t="s">
        <v>4829</v>
      </c>
      <c r="AW1176" s="41"/>
      <c r="AX1176" s="41"/>
      <c r="AY1176" s="41"/>
    </row>
    <row r="1177" spans="47:51" ht="15" customHeight="1" x14ac:dyDescent="0.25">
      <c r="AU1177" s="186">
        <f t="shared" si="30"/>
        <v>1168</v>
      </c>
      <c r="AV1177" s="41" t="s">
        <v>3304</v>
      </c>
      <c r="AW1177" s="41"/>
      <c r="AX1177" s="41"/>
      <c r="AY1177" s="41"/>
    </row>
    <row r="1178" spans="47:51" ht="15" customHeight="1" x14ac:dyDescent="0.25">
      <c r="AU1178" s="186">
        <f t="shared" si="30"/>
        <v>1169</v>
      </c>
      <c r="AV1178" s="41" t="s">
        <v>1068</v>
      </c>
      <c r="AW1178" s="41"/>
      <c r="AX1178" s="41"/>
      <c r="AY1178" s="41"/>
    </row>
    <row r="1179" spans="47:51" ht="15" customHeight="1" x14ac:dyDescent="0.25">
      <c r="AU1179" s="186">
        <f t="shared" si="30"/>
        <v>1170</v>
      </c>
      <c r="AV1179" s="41" t="s">
        <v>2901</v>
      </c>
      <c r="AW1179" s="41"/>
      <c r="AX1179" s="41"/>
      <c r="AY1179" s="41"/>
    </row>
    <row r="1180" spans="47:51" ht="15" customHeight="1" x14ac:dyDescent="0.25">
      <c r="AU1180" s="186">
        <f t="shared" si="30"/>
        <v>1171</v>
      </c>
      <c r="AV1180" s="41" t="s">
        <v>2902</v>
      </c>
      <c r="AW1180" s="41"/>
      <c r="AX1180" s="41"/>
      <c r="AY1180" s="41"/>
    </row>
    <row r="1181" spans="47:51" ht="15" customHeight="1" x14ac:dyDescent="0.25">
      <c r="AU1181" s="186">
        <f t="shared" si="30"/>
        <v>1172</v>
      </c>
      <c r="AV1181" s="41" t="s">
        <v>156</v>
      </c>
      <c r="AW1181" s="41"/>
      <c r="AX1181" s="41"/>
      <c r="AY1181" s="41"/>
    </row>
    <row r="1182" spans="47:51" ht="15" customHeight="1" x14ac:dyDescent="0.25">
      <c r="AU1182" s="186">
        <f t="shared" si="30"/>
        <v>1173</v>
      </c>
      <c r="AV1182" s="41" t="s">
        <v>1629</v>
      </c>
      <c r="AW1182" s="41"/>
      <c r="AX1182" s="41"/>
      <c r="AY1182" s="41"/>
    </row>
    <row r="1183" spans="47:51" ht="15" customHeight="1" x14ac:dyDescent="0.25">
      <c r="AU1183" s="186">
        <f t="shared" si="30"/>
        <v>1174</v>
      </c>
      <c r="AV1183" s="41" t="s">
        <v>1630</v>
      </c>
      <c r="AW1183" s="41"/>
      <c r="AX1183" s="41"/>
      <c r="AY1183" s="41"/>
    </row>
    <row r="1184" spans="47:51" ht="15" customHeight="1" x14ac:dyDescent="0.25">
      <c r="AU1184" s="186">
        <f t="shared" si="30"/>
        <v>1175</v>
      </c>
      <c r="AV1184" s="41" t="s">
        <v>3997</v>
      </c>
      <c r="AW1184" s="41"/>
      <c r="AX1184" s="41"/>
      <c r="AY1184" s="41"/>
    </row>
    <row r="1185" spans="47:51" ht="15" customHeight="1" x14ac:dyDescent="0.25">
      <c r="AU1185" s="186">
        <f t="shared" si="30"/>
        <v>1176</v>
      </c>
      <c r="AV1185" s="41" t="s">
        <v>5335</v>
      </c>
      <c r="AW1185" s="41"/>
      <c r="AX1185" s="41"/>
      <c r="AY1185" s="41"/>
    </row>
    <row r="1186" spans="47:51" ht="15" customHeight="1" x14ac:dyDescent="0.25">
      <c r="AU1186" s="186">
        <f t="shared" si="30"/>
        <v>1177</v>
      </c>
      <c r="AV1186" s="41" t="s">
        <v>5336</v>
      </c>
      <c r="AW1186" s="41"/>
      <c r="AX1186" s="41"/>
      <c r="AY1186" s="41"/>
    </row>
    <row r="1187" spans="47:51" ht="15" customHeight="1" x14ac:dyDescent="0.25">
      <c r="AU1187" s="186">
        <f t="shared" si="30"/>
        <v>1178</v>
      </c>
      <c r="AV1187" s="41" t="s">
        <v>1631</v>
      </c>
      <c r="AW1187" s="41"/>
      <c r="AX1187" s="41"/>
      <c r="AY1187" s="41"/>
    </row>
    <row r="1188" spans="47:51" ht="15" customHeight="1" x14ac:dyDescent="0.25">
      <c r="AU1188" s="186">
        <f t="shared" si="30"/>
        <v>1179</v>
      </c>
      <c r="AV1188" s="41" t="s">
        <v>2402</v>
      </c>
      <c r="AW1188" s="41"/>
      <c r="AX1188" s="41"/>
      <c r="AY1188" s="41"/>
    </row>
    <row r="1189" spans="47:51" ht="15" customHeight="1" x14ac:dyDescent="0.25">
      <c r="AU1189" s="186">
        <f t="shared" si="30"/>
        <v>1180</v>
      </c>
      <c r="AV1189" s="41" t="s">
        <v>1632</v>
      </c>
      <c r="AW1189" s="41"/>
      <c r="AX1189" s="41"/>
      <c r="AY1189" s="41"/>
    </row>
    <row r="1190" spans="47:51" ht="15" customHeight="1" x14ac:dyDescent="0.25">
      <c r="AU1190" s="186">
        <f t="shared" si="30"/>
        <v>1181</v>
      </c>
      <c r="AV1190" s="41" t="s">
        <v>1069</v>
      </c>
      <c r="AW1190" s="41"/>
      <c r="AX1190" s="41"/>
      <c r="AY1190" s="41"/>
    </row>
    <row r="1191" spans="47:51" ht="15" customHeight="1" x14ac:dyDescent="0.25">
      <c r="AU1191" s="186">
        <f t="shared" si="30"/>
        <v>1182</v>
      </c>
      <c r="AV1191" s="41" t="s">
        <v>4432</v>
      </c>
      <c r="AW1191" s="41"/>
      <c r="AX1191" s="41"/>
      <c r="AY1191" s="41"/>
    </row>
    <row r="1192" spans="47:51" ht="15" customHeight="1" x14ac:dyDescent="0.25">
      <c r="AU1192" s="186">
        <f t="shared" si="30"/>
        <v>1183</v>
      </c>
      <c r="AV1192" s="41" t="s">
        <v>2321</v>
      </c>
      <c r="AW1192" s="41"/>
      <c r="AX1192" s="41"/>
      <c r="AY1192" s="41"/>
    </row>
    <row r="1193" spans="47:51" ht="15" customHeight="1" x14ac:dyDescent="0.25">
      <c r="AU1193" s="186">
        <f t="shared" si="30"/>
        <v>1184</v>
      </c>
      <c r="AV1193" s="41" t="s">
        <v>1302</v>
      </c>
      <c r="AW1193" s="41"/>
      <c r="AX1193" s="41"/>
      <c r="AY1193" s="41"/>
    </row>
    <row r="1194" spans="47:51" ht="15" customHeight="1" x14ac:dyDescent="0.25">
      <c r="AU1194" s="186">
        <f t="shared" si="30"/>
        <v>1185</v>
      </c>
      <c r="AV1194" s="41" t="s">
        <v>4433</v>
      </c>
      <c r="AW1194" s="41"/>
      <c r="AX1194" s="41"/>
      <c r="AY1194" s="41"/>
    </row>
    <row r="1195" spans="47:51" ht="15" customHeight="1" x14ac:dyDescent="0.25">
      <c r="AU1195" s="186">
        <f t="shared" si="30"/>
        <v>1186</v>
      </c>
      <c r="AV1195" s="41" t="s">
        <v>4830</v>
      </c>
      <c r="AW1195" s="41"/>
      <c r="AX1195" s="41"/>
      <c r="AY1195" s="41"/>
    </row>
    <row r="1196" spans="47:51" ht="15" customHeight="1" x14ac:dyDescent="0.25">
      <c r="AU1196" s="186">
        <f t="shared" si="30"/>
        <v>1187</v>
      </c>
      <c r="AV1196" s="41" t="s">
        <v>3998</v>
      </c>
      <c r="AW1196" s="41"/>
      <c r="AX1196" s="41"/>
      <c r="AY1196" s="41"/>
    </row>
    <row r="1197" spans="47:51" ht="15" customHeight="1" x14ac:dyDescent="0.25">
      <c r="AU1197" s="186">
        <f t="shared" si="30"/>
        <v>1188</v>
      </c>
      <c r="AV1197" s="41" t="s">
        <v>3999</v>
      </c>
      <c r="AW1197" s="41"/>
      <c r="AX1197" s="41"/>
      <c r="AY1197" s="41"/>
    </row>
    <row r="1198" spans="47:51" ht="15" customHeight="1" x14ac:dyDescent="0.25">
      <c r="AU1198" s="186">
        <f t="shared" si="30"/>
        <v>1189</v>
      </c>
      <c r="AV1198" s="41" t="s">
        <v>782</v>
      </c>
      <c r="AW1198" s="41"/>
      <c r="AX1198" s="41"/>
      <c r="AY1198" s="41"/>
    </row>
    <row r="1199" spans="47:51" ht="15" customHeight="1" x14ac:dyDescent="0.25">
      <c r="AU1199" s="186">
        <f t="shared" si="30"/>
        <v>1190</v>
      </c>
      <c r="AV1199" s="41" t="s">
        <v>4831</v>
      </c>
      <c r="AW1199" s="41"/>
      <c r="AX1199" s="41"/>
      <c r="AY1199" s="41"/>
    </row>
    <row r="1200" spans="47:51" ht="15" customHeight="1" x14ac:dyDescent="0.25">
      <c r="AU1200" s="186">
        <f t="shared" si="30"/>
        <v>1191</v>
      </c>
      <c r="AV1200" s="41" t="s">
        <v>2548</v>
      </c>
      <c r="AW1200" s="41"/>
      <c r="AX1200" s="41"/>
      <c r="AY1200" s="41"/>
    </row>
    <row r="1201" spans="47:51" ht="15" customHeight="1" x14ac:dyDescent="0.25">
      <c r="AU1201" s="186">
        <f t="shared" si="30"/>
        <v>1192</v>
      </c>
      <c r="AV1201" s="41" t="s">
        <v>1633</v>
      </c>
      <c r="AW1201" s="41"/>
      <c r="AX1201" s="41"/>
      <c r="AY1201" s="41"/>
    </row>
    <row r="1202" spans="47:51" ht="15" customHeight="1" x14ac:dyDescent="0.25">
      <c r="AU1202" s="186">
        <f t="shared" si="30"/>
        <v>1193</v>
      </c>
      <c r="AV1202" s="41" t="s">
        <v>4000</v>
      </c>
      <c r="AW1202" s="41"/>
      <c r="AX1202" s="41"/>
      <c r="AY1202" s="41"/>
    </row>
    <row r="1203" spans="47:51" ht="15" customHeight="1" x14ac:dyDescent="0.25">
      <c r="AU1203" s="186">
        <f t="shared" si="30"/>
        <v>1194</v>
      </c>
      <c r="AV1203" s="41" t="s">
        <v>3305</v>
      </c>
      <c r="AW1203" s="41"/>
      <c r="AX1203" s="41"/>
      <c r="AY1203" s="41"/>
    </row>
    <row r="1204" spans="47:51" ht="15" customHeight="1" x14ac:dyDescent="0.25">
      <c r="AU1204" s="186">
        <f t="shared" si="30"/>
        <v>1195</v>
      </c>
      <c r="AV1204" s="41" t="s">
        <v>783</v>
      </c>
      <c r="AW1204" s="41"/>
      <c r="AX1204" s="41"/>
      <c r="AY1204" s="41"/>
    </row>
    <row r="1205" spans="47:51" ht="15" customHeight="1" x14ac:dyDescent="0.25">
      <c r="AU1205" s="186">
        <f t="shared" si="30"/>
        <v>1196</v>
      </c>
      <c r="AV1205" s="41" t="s">
        <v>784</v>
      </c>
      <c r="AW1205" s="41"/>
      <c r="AX1205" s="41"/>
      <c r="AY1205" s="41"/>
    </row>
    <row r="1206" spans="47:51" ht="15" customHeight="1" x14ac:dyDescent="0.25">
      <c r="AU1206" s="186">
        <f t="shared" si="30"/>
        <v>1197</v>
      </c>
      <c r="AV1206" s="41" t="s">
        <v>414</v>
      </c>
      <c r="AW1206" s="41"/>
      <c r="AX1206" s="41"/>
      <c r="AY1206" s="41"/>
    </row>
    <row r="1207" spans="47:51" ht="15" customHeight="1" x14ac:dyDescent="0.25">
      <c r="AU1207" s="186">
        <f t="shared" si="30"/>
        <v>1198</v>
      </c>
      <c r="AV1207" s="41" t="s">
        <v>4001</v>
      </c>
      <c r="AW1207" s="41"/>
      <c r="AX1207" s="41"/>
      <c r="AY1207" s="41"/>
    </row>
    <row r="1208" spans="47:51" ht="15" customHeight="1" x14ac:dyDescent="0.25">
      <c r="AU1208" s="186">
        <f t="shared" si="30"/>
        <v>1199</v>
      </c>
      <c r="AV1208" s="41" t="s">
        <v>3849</v>
      </c>
      <c r="AW1208" s="41"/>
      <c r="AX1208" s="41"/>
      <c r="AY1208" s="41"/>
    </row>
    <row r="1209" spans="47:51" ht="15" customHeight="1" x14ac:dyDescent="0.25">
      <c r="AU1209" s="186">
        <f t="shared" si="30"/>
        <v>1200</v>
      </c>
      <c r="AV1209" s="41" t="s">
        <v>4002</v>
      </c>
      <c r="AW1209" s="41"/>
      <c r="AX1209" s="41"/>
      <c r="AY1209" s="41"/>
    </row>
    <row r="1210" spans="47:51" ht="15" customHeight="1" x14ac:dyDescent="0.25">
      <c r="AU1210" s="186">
        <f t="shared" si="30"/>
        <v>1201</v>
      </c>
      <c r="AV1210" s="41" t="s">
        <v>3306</v>
      </c>
      <c r="AW1210" s="41"/>
      <c r="AX1210" s="41"/>
      <c r="AY1210" s="41"/>
    </row>
    <row r="1211" spans="47:51" ht="15" customHeight="1" x14ac:dyDescent="0.25">
      <c r="AU1211" s="186">
        <f t="shared" si="30"/>
        <v>1202</v>
      </c>
      <c r="AV1211" s="41" t="s">
        <v>415</v>
      </c>
      <c r="AW1211" s="41"/>
      <c r="AX1211" s="41"/>
      <c r="AY1211" s="41"/>
    </row>
    <row r="1212" spans="47:51" ht="15" customHeight="1" x14ac:dyDescent="0.25">
      <c r="AU1212" s="186">
        <f t="shared" si="30"/>
        <v>1203</v>
      </c>
      <c r="AV1212" s="41" t="s">
        <v>3307</v>
      </c>
      <c r="AW1212" s="41"/>
      <c r="AX1212" s="41"/>
      <c r="AY1212" s="41"/>
    </row>
    <row r="1213" spans="47:51" ht="15" customHeight="1" x14ac:dyDescent="0.25">
      <c r="AU1213" s="186">
        <f t="shared" si="30"/>
        <v>1204</v>
      </c>
      <c r="AV1213" s="41" t="s">
        <v>1070</v>
      </c>
      <c r="AW1213" s="41"/>
      <c r="AX1213" s="41"/>
      <c r="AY1213" s="41"/>
    </row>
    <row r="1214" spans="47:51" ht="15" customHeight="1" x14ac:dyDescent="0.25">
      <c r="AU1214" s="186">
        <f t="shared" si="30"/>
        <v>1205</v>
      </c>
      <c r="AV1214" s="41" t="s">
        <v>1303</v>
      </c>
      <c r="AW1214" s="41"/>
      <c r="AX1214" s="41"/>
      <c r="AY1214" s="41"/>
    </row>
    <row r="1215" spans="47:51" ht="15" customHeight="1" x14ac:dyDescent="0.25">
      <c r="AU1215" s="186">
        <f t="shared" si="30"/>
        <v>1206</v>
      </c>
      <c r="AV1215" s="41" t="s">
        <v>4003</v>
      </c>
      <c r="AW1215" s="41"/>
      <c r="AX1215" s="41"/>
      <c r="AY1215" s="41"/>
    </row>
    <row r="1216" spans="47:51" ht="15" customHeight="1" x14ac:dyDescent="0.25">
      <c r="AU1216" s="186">
        <f t="shared" si="30"/>
        <v>1207</v>
      </c>
      <c r="AV1216" s="41" t="s">
        <v>416</v>
      </c>
      <c r="AW1216" s="41"/>
      <c r="AX1216" s="41"/>
      <c r="AY1216" s="41"/>
    </row>
    <row r="1217" spans="47:51" ht="15" customHeight="1" x14ac:dyDescent="0.25">
      <c r="AU1217" s="186">
        <f t="shared" si="30"/>
        <v>1208</v>
      </c>
      <c r="AV1217" s="41" t="s">
        <v>1634</v>
      </c>
      <c r="AW1217" s="41"/>
      <c r="AX1217" s="41"/>
      <c r="AY1217" s="41"/>
    </row>
    <row r="1218" spans="47:51" ht="15" customHeight="1" x14ac:dyDescent="0.25">
      <c r="AU1218" s="186">
        <f t="shared" si="30"/>
        <v>1209</v>
      </c>
      <c r="AV1218" s="41" t="s">
        <v>4004</v>
      </c>
      <c r="AW1218" s="41"/>
      <c r="AX1218" s="41"/>
      <c r="AY1218" s="41"/>
    </row>
    <row r="1219" spans="47:51" ht="15" customHeight="1" x14ac:dyDescent="0.25">
      <c r="AU1219" s="186">
        <f t="shared" si="30"/>
        <v>1210</v>
      </c>
      <c r="AV1219" s="41" t="s">
        <v>1635</v>
      </c>
      <c r="AW1219" s="41"/>
      <c r="AX1219" s="41"/>
      <c r="AY1219" s="41"/>
    </row>
    <row r="1220" spans="47:51" ht="15" customHeight="1" x14ac:dyDescent="0.25">
      <c r="AU1220" s="186">
        <f t="shared" si="30"/>
        <v>1211</v>
      </c>
      <c r="AV1220" s="41" t="s">
        <v>1636</v>
      </c>
      <c r="AW1220" s="41"/>
      <c r="AX1220" s="41"/>
      <c r="AY1220" s="41"/>
    </row>
    <row r="1221" spans="47:51" ht="15" customHeight="1" x14ac:dyDescent="0.25">
      <c r="AU1221" s="186">
        <f t="shared" si="30"/>
        <v>1212</v>
      </c>
      <c r="AV1221" s="41" t="s">
        <v>2403</v>
      </c>
      <c r="AW1221" s="41"/>
      <c r="AX1221" s="41"/>
      <c r="AY1221" s="41"/>
    </row>
    <row r="1222" spans="47:51" ht="15" customHeight="1" x14ac:dyDescent="0.25">
      <c r="AU1222" s="186">
        <f t="shared" si="30"/>
        <v>1213</v>
      </c>
      <c r="AV1222" s="41" t="s">
        <v>1637</v>
      </c>
      <c r="AW1222" s="41"/>
      <c r="AX1222" s="41"/>
      <c r="AY1222" s="41"/>
    </row>
    <row r="1223" spans="47:51" ht="15" customHeight="1" x14ac:dyDescent="0.25">
      <c r="AU1223" s="186">
        <f t="shared" si="30"/>
        <v>1214</v>
      </c>
      <c r="AV1223" s="41" t="s">
        <v>4832</v>
      </c>
      <c r="AW1223" s="41"/>
      <c r="AX1223" s="41"/>
      <c r="AY1223" s="41"/>
    </row>
    <row r="1224" spans="47:51" ht="15" customHeight="1" x14ac:dyDescent="0.25">
      <c r="AU1224" s="186">
        <f t="shared" si="30"/>
        <v>1215</v>
      </c>
      <c r="AV1224" s="41" t="s">
        <v>3308</v>
      </c>
      <c r="AW1224" s="41"/>
      <c r="AX1224" s="41"/>
      <c r="AY1224" s="41"/>
    </row>
    <row r="1225" spans="47:51" ht="15" customHeight="1" x14ac:dyDescent="0.25">
      <c r="AU1225" s="186">
        <f t="shared" si="30"/>
        <v>1216</v>
      </c>
      <c r="AV1225" s="41" t="s">
        <v>417</v>
      </c>
      <c r="AW1225" s="41"/>
      <c r="AX1225" s="41"/>
      <c r="AY1225" s="41"/>
    </row>
    <row r="1226" spans="47:51" ht="15" customHeight="1" x14ac:dyDescent="0.25">
      <c r="AU1226" s="186">
        <f t="shared" si="30"/>
        <v>1217</v>
      </c>
      <c r="AV1226" s="41" t="s">
        <v>259</v>
      </c>
      <c r="AW1226" s="41"/>
      <c r="AX1226" s="41"/>
      <c r="AY1226" s="41"/>
    </row>
    <row r="1227" spans="47:51" ht="15" customHeight="1" x14ac:dyDescent="0.25">
      <c r="AU1227" s="186">
        <f t="shared" ref="AU1227:AU1290" si="31">ROW()-9</f>
        <v>1218</v>
      </c>
      <c r="AV1227" s="41" t="s">
        <v>3076</v>
      </c>
      <c r="AW1227" s="41"/>
      <c r="AX1227" s="41"/>
      <c r="AY1227" s="41"/>
    </row>
    <row r="1228" spans="47:51" ht="15" customHeight="1" x14ac:dyDescent="0.25">
      <c r="AU1228" s="186">
        <f t="shared" si="31"/>
        <v>1219</v>
      </c>
      <c r="AV1228" s="41" t="s">
        <v>3077</v>
      </c>
      <c r="AW1228" s="41"/>
      <c r="AX1228" s="41"/>
      <c r="AY1228" s="41"/>
    </row>
    <row r="1229" spans="47:51" ht="15" customHeight="1" x14ac:dyDescent="0.25">
      <c r="AU1229" s="186">
        <f t="shared" si="31"/>
        <v>1220</v>
      </c>
      <c r="AV1229" s="41" t="s">
        <v>4434</v>
      </c>
      <c r="AW1229" s="41"/>
      <c r="AX1229" s="41"/>
      <c r="AY1229" s="41"/>
    </row>
    <row r="1230" spans="47:51" ht="15" customHeight="1" x14ac:dyDescent="0.25">
      <c r="AU1230" s="186">
        <f t="shared" si="31"/>
        <v>1221</v>
      </c>
      <c r="AV1230" s="41" t="s">
        <v>3078</v>
      </c>
      <c r="AW1230" s="41"/>
      <c r="AX1230" s="41"/>
      <c r="AY1230" s="41"/>
    </row>
    <row r="1231" spans="47:51" ht="15" customHeight="1" x14ac:dyDescent="0.25">
      <c r="AU1231" s="186">
        <f t="shared" si="31"/>
        <v>1222</v>
      </c>
      <c r="AV1231" s="41" t="s">
        <v>2404</v>
      </c>
      <c r="AW1231" s="41"/>
      <c r="AX1231" s="41"/>
      <c r="AY1231" s="41"/>
    </row>
    <row r="1232" spans="47:51" ht="15" customHeight="1" x14ac:dyDescent="0.25">
      <c r="AU1232" s="186">
        <f t="shared" si="31"/>
        <v>1223</v>
      </c>
      <c r="AV1232" s="41" t="s">
        <v>1071</v>
      </c>
      <c r="AW1232" s="41"/>
      <c r="AX1232" s="41"/>
      <c r="AY1232" s="41"/>
    </row>
    <row r="1233" spans="47:51" ht="15" customHeight="1" x14ac:dyDescent="0.25">
      <c r="AU1233" s="186">
        <f t="shared" si="31"/>
        <v>1224</v>
      </c>
      <c r="AV1233" s="41" t="s">
        <v>418</v>
      </c>
      <c r="AW1233" s="41"/>
      <c r="AX1233" s="41"/>
      <c r="AY1233" s="41"/>
    </row>
    <row r="1234" spans="47:51" ht="15" customHeight="1" x14ac:dyDescent="0.25">
      <c r="AU1234" s="186">
        <f t="shared" si="31"/>
        <v>1225</v>
      </c>
      <c r="AV1234" s="41" t="s">
        <v>260</v>
      </c>
      <c r="AW1234" s="41"/>
      <c r="AX1234" s="41"/>
      <c r="AY1234" s="41"/>
    </row>
    <row r="1235" spans="47:51" ht="15" customHeight="1" x14ac:dyDescent="0.25">
      <c r="AU1235" s="186">
        <f t="shared" si="31"/>
        <v>1226</v>
      </c>
      <c r="AV1235" s="41" t="s">
        <v>1304</v>
      </c>
      <c r="AW1235" s="41"/>
      <c r="AX1235" s="41"/>
      <c r="AY1235" s="41"/>
    </row>
    <row r="1236" spans="47:51" ht="15" customHeight="1" x14ac:dyDescent="0.25">
      <c r="AU1236" s="186">
        <f t="shared" si="31"/>
        <v>1227</v>
      </c>
      <c r="AV1236" s="41" t="s">
        <v>1305</v>
      </c>
      <c r="AW1236" s="41"/>
      <c r="AX1236" s="41"/>
      <c r="AY1236" s="41"/>
    </row>
    <row r="1237" spans="47:51" ht="15" customHeight="1" x14ac:dyDescent="0.25">
      <c r="AU1237" s="186">
        <f t="shared" si="31"/>
        <v>1228</v>
      </c>
      <c r="AV1237" s="41" t="s">
        <v>1638</v>
      </c>
      <c r="AW1237" s="41"/>
      <c r="AX1237" s="41"/>
      <c r="AY1237" s="41"/>
    </row>
    <row r="1238" spans="47:51" ht="15" customHeight="1" x14ac:dyDescent="0.25">
      <c r="AU1238" s="186">
        <f t="shared" si="31"/>
        <v>1229</v>
      </c>
      <c r="AV1238" s="41" t="s">
        <v>157</v>
      </c>
      <c r="AW1238" s="41"/>
      <c r="AX1238" s="41"/>
      <c r="AY1238" s="41"/>
    </row>
    <row r="1239" spans="47:51" ht="15" customHeight="1" x14ac:dyDescent="0.25">
      <c r="AU1239" s="186">
        <f t="shared" si="31"/>
        <v>1230</v>
      </c>
      <c r="AV1239" s="41" t="s">
        <v>3079</v>
      </c>
      <c r="AW1239" s="41"/>
      <c r="AX1239" s="41"/>
      <c r="AY1239" s="41"/>
    </row>
    <row r="1240" spans="47:51" ht="15" customHeight="1" x14ac:dyDescent="0.25">
      <c r="AU1240" s="186">
        <f t="shared" si="31"/>
        <v>1231</v>
      </c>
      <c r="AV1240" s="41" t="s">
        <v>2549</v>
      </c>
      <c r="AW1240" s="41"/>
      <c r="AX1240" s="41"/>
      <c r="AY1240" s="41"/>
    </row>
    <row r="1241" spans="47:51" ht="15" customHeight="1" x14ac:dyDescent="0.25">
      <c r="AU1241" s="186">
        <f t="shared" si="31"/>
        <v>1232</v>
      </c>
      <c r="AV1241" s="41" t="s">
        <v>946</v>
      </c>
      <c r="AW1241" s="41"/>
      <c r="AX1241" s="41"/>
      <c r="AY1241" s="41"/>
    </row>
    <row r="1242" spans="47:51" ht="15" customHeight="1" x14ac:dyDescent="0.25">
      <c r="AU1242" s="186">
        <f t="shared" si="31"/>
        <v>1233</v>
      </c>
      <c r="AV1242" s="41" t="s">
        <v>2405</v>
      </c>
      <c r="AW1242" s="41"/>
      <c r="AX1242" s="41"/>
      <c r="AY1242" s="41"/>
    </row>
    <row r="1243" spans="47:51" ht="15" customHeight="1" x14ac:dyDescent="0.25">
      <c r="AU1243" s="186">
        <f t="shared" si="31"/>
        <v>1234</v>
      </c>
      <c r="AV1243" s="41" t="s">
        <v>4833</v>
      </c>
      <c r="AW1243" s="41"/>
      <c r="AX1243" s="41"/>
      <c r="AY1243" s="41"/>
    </row>
    <row r="1244" spans="47:51" ht="15" customHeight="1" x14ac:dyDescent="0.25">
      <c r="AU1244" s="186">
        <f t="shared" si="31"/>
        <v>1235</v>
      </c>
      <c r="AV1244" s="41" t="s">
        <v>1306</v>
      </c>
      <c r="AW1244" s="41"/>
      <c r="AX1244" s="41"/>
      <c r="AY1244" s="41"/>
    </row>
    <row r="1245" spans="47:51" ht="15" customHeight="1" x14ac:dyDescent="0.25">
      <c r="AU1245" s="186">
        <f t="shared" si="31"/>
        <v>1236</v>
      </c>
      <c r="AV1245" s="41" t="s">
        <v>1072</v>
      </c>
      <c r="AW1245" s="41"/>
      <c r="AX1245" s="41"/>
      <c r="AY1245" s="41"/>
    </row>
    <row r="1246" spans="47:51" ht="15" customHeight="1" x14ac:dyDescent="0.25">
      <c r="AU1246" s="186">
        <f t="shared" si="31"/>
        <v>1237</v>
      </c>
      <c r="AV1246" s="41" t="s">
        <v>5337</v>
      </c>
      <c r="AW1246" s="41"/>
      <c r="AX1246" s="41"/>
      <c r="AY1246" s="41"/>
    </row>
    <row r="1247" spans="47:51" ht="15" customHeight="1" x14ac:dyDescent="0.25">
      <c r="AU1247" s="186">
        <f t="shared" si="31"/>
        <v>1238</v>
      </c>
      <c r="AV1247" s="41" t="s">
        <v>5338</v>
      </c>
      <c r="AW1247" s="41"/>
      <c r="AX1247" s="41"/>
      <c r="AY1247" s="41"/>
    </row>
    <row r="1248" spans="47:51" ht="15" customHeight="1" x14ac:dyDescent="0.25">
      <c r="AU1248" s="186">
        <f t="shared" si="31"/>
        <v>1239</v>
      </c>
      <c r="AV1248" s="41" t="s">
        <v>2406</v>
      </c>
      <c r="AW1248" s="41"/>
      <c r="AX1248" s="41"/>
      <c r="AY1248" s="41"/>
    </row>
    <row r="1249" spans="47:51" ht="15" customHeight="1" x14ac:dyDescent="0.25">
      <c r="AU1249" s="186">
        <f t="shared" si="31"/>
        <v>1240</v>
      </c>
      <c r="AV1249" s="41" t="s">
        <v>4834</v>
      </c>
      <c r="AW1249" s="41"/>
      <c r="AX1249" s="41"/>
      <c r="AY1249" s="41"/>
    </row>
    <row r="1250" spans="47:51" ht="15" customHeight="1" x14ac:dyDescent="0.25">
      <c r="AU1250" s="186">
        <f t="shared" si="31"/>
        <v>1241</v>
      </c>
      <c r="AV1250" s="41" t="s">
        <v>3309</v>
      </c>
      <c r="AW1250" s="41"/>
      <c r="AX1250" s="41"/>
      <c r="AY1250" s="41"/>
    </row>
    <row r="1251" spans="47:51" ht="15" customHeight="1" x14ac:dyDescent="0.25">
      <c r="AU1251" s="186">
        <f t="shared" si="31"/>
        <v>1242</v>
      </c>
      <c r="AV1251" s="41" t="s">
        <v>3080</v>
      </c>
      <c r="AW1251" s="41"/>
      <c r="AX1251" s="41"/>
      <c r="AY1251" s="41"/>
    </row>
    <row r="1252" spans="47:51" ht="15" customHeight="1" x14ac:dyDescent="0.25">
      <c r="AU1252" s="186">
        <f t="shared" si="31"/>
        <v>1243</v>
      </c>
      <c r="AV1252" s="41" t="s">
        <v>3081</v>
      </c>
      <c r="AW1252" s="41"/>
      <c r="AX1252" s="41"/>
      <c r="AY1252" s="41"/>
    </row>
    <row r="1253" spans="47:51" ht="15" customHeight="1" x14ac:dyDescent="0.25">
      <c r="AU1253" s="186">
        <f t="shared" si="31"/>
        <v>1244</v>
      </c>
      <c r="AV1253" s="41" t="s">
        <v>158</v>
      </c>
      <c r="AW1253" s="41"/>
      <c r="AX1253" s="41"/>
      <c r="AY1253" s="41"/>
    </row>
    <row r="1254" spans="47:51" ht="15" customHeight="1" x14ac:dyDescent="0.25">
      <c r="AU1254" s="186">
        <f t="shared" si="31"/>
        <v>1245</v>
      </c>
      <c r="AV1254" s="41" t="s">
        <v>3310</v>
      </c>
      <c r="AW1254" s="41"/>
      <c r="AX1254" s="41"/>
      <c r="AY1254" s="41"/>
    </row>
    <row r="1255" spans="47:51" ht="15" customHeight="1" x14ac:dyDescent="0.25">
      <c r="AU1255" s="186">
        <f t="shared" si="31"/>
        <v>1246</v>
      </c>
      <c r="AV1255" s="41" t="s">
        <v>3850</v>
      </c>
      <c r="AW1255" s="41"/>
      <c r="AX1255" s="41"/>
      <c r="AY1255" s="41"/>
    </row>
    <row r="1256" spans="47:51" ht="15" customHeight="1" x14ac:dyDescent="0.25">
      <c r="AU1256" s="186">
        <f t="shared" si="31"/>
        <v>1247</v>
      </c>
      <c r="AV1256" s="41" t="s">
        <v>1639</v>
      </c>
      <c r="AW1256" s="41"/>
      <c r="AX1256" s="41"/>
      <c r="AY1256" s="41"/>
    </row>
    <row r="1257" spans="47:51" ht="15" customHeight="1" x14ac:dyDescent="0.25">
      <c r="AU1257" s="186">
        <f t="shared" si="31"/>
        <v>1248</v>
      </c>
      <c r="AV1257" s="41" t="s">
        <v>5339</v>
      </c>
      <c r="AW1257" s="41"/>
      <c r="AX1257" s="41"/>
      <c r="AY1257" s="41"/>
    </row>
    <row r="1258" spans="47:51" ht="15" customHeight="1" x14ac:dyDescent="0.25">
      <c r="AU1258" s="186">
        <f t="shared" si="31"/>
        <v>1249</v>
      </c>
      <c r="AV1258" s="41" t="s">
        <v>1640</v>
      </c>
      <c r="AW1258" s="41"/>
      <c r="AX1258" s="41"/>
      <c r="AY1258" s="41"/>
    </row>
    <row r="1259" spans="47:51" ht="15" customHeight="1" x14ac:dyDescent="0.25">
      <c r="AU1259" s="186">
        <f t="shared" si="31"/>
        <v>1250</v>
      </c>
      <c r="AV1259" s="41" t="s">
        <v>3624</v>
      </c>
      <c r="AW1259" s="41"/>
      <c r="AX1259" s="41"/>
      <c r="AY1259" s="41"/>
    </row>
    <row r="1260" spans="47:51" ht="15" customHeight="1" x14ac:dyDescent="0.25">
      <c r="AU1260" s="186">
        <f t="shared" si="31"/>
        <v>1251</v>
      </c>
      <c r="AV1260" s="41" t="s">
        <v>1641</v>
      </c>
      <c r="AW1260" s="41"/>
      <c r="AX1260" s="41"/>
      <c r="AY1260" s="41"/>
    </row>
    <row r="1261" spans="47:51" ht="15" customHeight="1" x14ac:dyDescent="0.25">
      <c r="AU1261" s="186">
        <f t="shared" si="31"/>
        <v>1252</v>
      </c>
      <c r="AV1261" s="41" t="s">
        <v>2407</v>
      </c>
      <c r="AW1261" s="41"/>
      <c r="AX1261" s="41"/>
      <c r="AY1261" s="41"/>
    </row>
    <row r="1262" spans="47:51" ht="15" customHeight="1" x14ac:dyDescent="0.25">
      <c r="AU1262" s="186">
        <f t="shared" si="31"/>
        <v>1253</v>
      </c>
      <c r="AV1262" s="41" t="s">
        <v>2709</v>
      </c>
      <c r="AW1262" s="41"/>
      <c r="AX1262" s="41"/>
      <c r="AY1262" s="41"/>
    </row>
    <row r="1263" spans="47:51" ht="15" customHeight="1" x14ac:dyDescent="0.25">
      <c r="AU1263" s="186">
        <f t="shared" si="31"/>
        <v>1254</v>
      </c>
      <c r="AV1263" s="41" t="s">
        <v>1642</v>
      </c>
      <c r="AW1263" s="41"/>
      <c r="AX1263" s="41"/>
      <c r="AY1263" s="41"/>
    </row>
    <row r="1264" spans="47:51" ht="15" customHeight="1" x14ac:dyDescent="0.25">
      <c r="AU1264" s="186">
        <f t="shared" si="31"/>
        <v>1255</v>
      </c>
      <c r="AV1264" s="41" t="s">
        <v>947</v>
      </c>
      <c r="AW1264" s="41"/>
      <c r="AX1264" s="41"/>
      <c r="AY1264" s="41"/>
    </row>
    <row r="1265" spans="47:51" ht="15" customHeight="1" x14ac:dyDescent="0.25">
      <c r="AU1265" s="186">
        <f t="shared" si="31"/>
        <v>1256</v>
      </c>
      <c r="AV1265" s="41" t="s">
        <v>1643</v>
      </c>
      <c r="AW1265" s="41"/>
      <c r="AX1265" s="41"/>
      <c r="AY1265" s="41"/>
    </row>
    <row r="1266" spans="47:51" ht="15" customHeight="1" x14ac:dyDescent="0.25">
      <c r="AU1266" s="186">
        <f t="shared" si="31"/>
        <v>1257</v>
      </c>
      <c r="AV1266" s="41" t="s">
        <v>419</v>
      </c>
      <c r="AW1266" s="41"/>
      <c r="AX1266" s="41"/>
      <c r="AY1266" s="41"/>
    </row>
    <row r="1267" spans="47:51" ht="15" customHeight="1" x14ac:dyDescent="0.25">
      <c r="AU1267" s="186">
        <f t="shared" si="31"/>
        <v>1258</v>
      </c>
      <c r="AV1267" s="41" t="s">
        <v>1644</v>
      </c>
      <c r="AW1267" s="41"/>
      <c r="AX1267" s="41"/>
      <c r="AY1267" s="41"/>
    </row>
    <row r="1268" spans="47:51" ht="15" customHeight="1" x14ac:dyDescent="0.25">
      <c r="AU1268" s="186">
        <f t="shared" si="31"/>
        <v>1259</v>
      </c>
      <c r="AV1268" s="41" t="s">
        <v>1645</v>
      </c>
      <c r="AW1268" s="41"/>
      <c r="AX1268" s="41"/>
      <c r="AY1268" s="41"/>
    </row>
    <row r="1269" spans="47:51" ht="15" customHeight="1" x14ac:dyDescent="0.25">
      <c r="AU1269" s="186">
        <f t="shared" si="31"/>
        <v>1260</v>
      </c>
      <c r="AV1269" s="41" t="s">
        <v>1646</v>
      </c>
      <c r="AW1269" s="41"/>
      <c r="AX1269" s="41"/>
      <c r="AY1269" s="41"/>
    </row>
    <row r="1270" spans="47:51" ht="15" customHeight="1" x14ac:dyDescent="0.25">
      <c r="AU1270" s="186">
        <f t="shared" si="31"/>
        <v>1261</v>
      </c>
      <c r="AV1270" s="41" t="s">
        <v>3625</v>
      </c>
      <c r="AW1270" s="41"/>
      <c r="AX1270" s="41"/>
      <c r="AY1270" s="41"/>
    </row>
    <row r="1271" spans="47:51" ht="15" customHeight="1" x14ac:dyDescent="0.25">
      <c r="AU1271" s="186">
        <f t="shared" si="31"/>
        <v>1262</v>
      </c>
      <c r="AV1271" s="41" t="s">
        <v>420</v>
      </c>
      <c r="AW1271" s="41"/>
      <c r="AX1271" s="41"/>
      <c r="AY1271" s="41"/>
    </row>
    <row r="1272" spans="47:51" ht="15" customHeight="1" x14ac:dyDescent="0.25">
      <c r="AU1272" s="186">
        <f t="shared" si="31"/>
        <v>1263</v>
      </c>
      <c r="AV1272" s="41" t="s">
        <v>2550</v>
      </c>
      <c r="AW1272" s="41"/>
      <c r="AX1272" s="41"/>
      <c r="AY1272" s="41"/>
    </row>
    <row r="1273" spans="47:51" ht="15" customHeight="1" x14ac:dyDescent="0.25">
      <c r="AU1273" s="186">
        <f t="shared" si="31"/>
        <v>1264</v>
      </c>
      <c r="AV1273" s="41" t="s">
        <v>3082</v>
      </c>
      <c r="AW1273" s="41"/>
      <c r="AX1273" s="41"/>
      <c r="AY1273" s="41"/>
    </row>
    <row r="1274" spans="47:51" ht="15" customHeight="1" x14ac:dyDescent="0.25">
      <c r="AU1274" s="186">
        <f t="shared" si="31"/>
        <v>1265</v>
      </c>
      <c r="AV1274" s="41" t="s">
        <v>948</v>
      </c>
      <c r="AW1274" s="41"/>
      <c r="AX1274" s="41"/>
      <c r="AY1274" s="41"/>
    </row>
    <row r="1275" spans="47:51" ht="15" customHeight="1" x14ac:dyDescent="0.25">
      <c r="AU1275" s="186">
        <f t="shared" si="31"/>
        <v>1266</v>
      </c>
      <c r="AV1275" s="41" t="s">
        <v>421</v>
      </c>
      <c r="AW1275" s="41"/>
      <c r="AX1275" s="41"/>
      <c r="AY1275" s="41"/>
    </row>
    <row r="1276" spans="47:51" ht="15" customHeight="1" x14ac:dyDescent="0.25">
      <c r="AU1276" s="186">
        <f t="shared" si="31"/>
        <v>1267</v>
      </c>
      <c r="AV1276" s="41" t="s">
        <v>422</v>
      </c>
      <c r="AW1276" s="41"/>
      <c r="AX1276" s="41"/>
      <c r="AY1276" s="41"/>
    </row>
    <row r="1277" spans="47:51" ht="15" customHeight="1" x14ac:dyDescent="0.25">
      <c r="AU1277" s="186">
        <f t="shared" si="31"/>
        <v>1268</v>
      </c>
      <c r="AV1277" s="41" t="s">
        <v>1307</v>
      </c>
      <c r="AW1277" s="41"/>
      <c r="AX1277" s="41"/>
      <c r="AY1277" s="41"/>
    </row>
    <row r="1278" spans="47:51" ht="15" customHeight="1" x14ac:dyDescent="0.25">
      <c r="AU1278" s="186">
        <f t="shared" si="31"/>
        <v>1269</v>
      </c>
      <c r="AV1278" s="41" t="s">
        <v>1647</v>
      </c>
      <c r="AW1278" s="41"/>
      <c r="AX1278" s="41"/>
      <c r="AY1278" s="41"/>
    </row>
    <row r="1279" spans="47:51" ht="15" customHeight="1" x14ac:dyDescent="0.25">
      <c r="AU1279" s="186">
        <f t="shared" si="31"/>
        <v>1270</v>
      </c>
      <c r="AV1279" s="41" t="s">
        <v>1648</v>
      </c>
      <c r="AW1279" s="41"/>
      <c r="AX1279" s="41"/>
      <c r="AY1279" s="41"/>
    </row>
    <row r="1280" spans="47:51" ht="15" customHeight="1" x14ac:dyDescent="0.25">
      <c r="AU1280" s="186">
        <f t="shared" si="31"/>
        <v>1271</v>
      </c>
      <c r="AV1280" s="41" t="s">
        <v>1649</v>
      </c>
      <c r="AW1280" s="41"/>
      <c r="AX1280" s="41"/>
      <c r="AY1280" s="41"/>
    </row>
    <row r="1281" spans="47:51" ht="15" customHeight="1" x14ac:dyDescent="0.25">
      <c r="AU1281" s="186">
        <f t="shared" si="31"/>
        <v>1272</v>
      </c>
      <c r="AV1281" s="41" t="s">
        <v>5340</v>
      </c>
      <c r="AW1281" s="41"/>
      <c r="AX1281" s="41"/>
      <c r="AY1281" s="41"/>
    </row>
    <row r="1282" spans="47:51" ht="15" customHeight="1" x14ac:dyDescent="0.25">
      <c r="AU1282" s="186">
        <f t="shared" si="31"/>
        <v>1273</v>
      </c>
      <c r="AV1282" s="41" t="s">
        <v>1650</v>
      </c>
      <c r="AW1282" s="41"/>
      <c r="AX1282" s="41"/>
      <c r="AY1282" s="41"/>
    </row>
    <row r="1283" spans="47:51" ht="15" customHeight="1" x14ac:dyDescent="0.25">
      <c r="AU1283" s="186">
        <f t="shared" si="31"/>
        <v>1274</v>
      </c>
      <c r="AV1283" s="41" t="s">
        <v>4835</v>
      </c>
      <c r="AW1283" s="41"/>
      <c r="AX1283" s="41"/>
      <c r="AY1283" s="41"/>
    </row>
    <row r="1284" spans="47:51" ht="15" customHeight="1" x14ac:dyDescent="0.25">
      <c r="AU1284" s="186">
        <f t="shared" si="31"/>
        <v>1275</v>
      </c>
      <c r="AV1284" s="41" t="s">
        <v>4836</v>
      </c>
      <c r="AW1284" s="41"/>
      <c r="AX1284" s="41"/>
      <c r="AY1284" s="41"/>
    </row>
    <row r="1285" spans="47:51" ht="15" customHeight="1" x14ac:dyDescent="0.25">
      <c r="AU1285" s="186">
        <f t="shared" si="31"/>
        <v>1276</v>
      </c>
      <c r="AV1285" s="41" t="s">
        <v>4435</v>
      </c>
      <c r="AW1285" s="41"/>
      <c r="AX1285" s="41"/>
      <c r="AY1285" s="41"/>
    </row>
    <row r="1286" spans="47:51" ht="15" customHeight="1" x14ac:dyDescent="0.25">
      <c r="AU1286" s="186">
        <f t="shared" si="31"/>
        <v>1277</v>
      </c>
      <c r="AV1286" s="41" t="s">
        <v>2551</v>
      </c>
      <c r="AW1286" s="41"/>
      <c r="AX1286" s="41"/>
      <c r="AY1286" s="41"/>
    </row>
    <row r="1287" spans="47:51" ht="15" customHeight="1" x14ac:dyDescent="0.25">
      <c r="AU1287" s="186">
        <f t="shared" si="31"/>
        <v>1278</v>
      </c>
      <c r="AV1287" s="41" t="s">
        <v>2710</v>
      </c>
      <c r="AW1287" s="41"/>
      <c r="AX1287" s="41"/>
      <c r="AY1287" s="41"/>
    </row>
    <row r="1288" spans="47:51" ht="15" customHeight="1" x14ac:dyDescent="0.25">
      <c r="AU1288" s="186">
        <f t="shared" si="31"/>
        <v>1279</v>
      </c>
      <c r="AV1288" s="41" t="s">
        <v>423</v>
      </c>
      <c r="AW1288" s="41"/>
      <c r="AX1288" s="41"/>
      <c r="AY1288" s="41"/>
    </row>
    <row r="1289" spans="47:51" ht="15" customHeight="1" x14ac:dyDescent="0.25">
      <c r="AU1289" s="186">
        <f t="shared" si="31"/>
        <v>1280</v>
      </c>
      <c r="AV1289" s="41" t="s">
        <v>424</v>
      </c>
      <c r="AW1289" s="41"/>
      <c r="AX1289" s="41"/>
      <c r="AY1289" s="41"/>
    </row>
    <row r="1290" spans="47:51" ht="15" customHeight="1" x14ac:dyDescent="0.25">
      <c r="AU1290" s="186">
        <f t="shared" si="31"/>
        <v>1281</v>
      </c>
      <c r="AV1290" s="41" t="s">
        <v>4005</v>
      </c>
      <c r="AW1290" s="41"/>
      <c r="AX1290" s="41"/>
      <c r="AY1290" s="41"/>
    </row>
    <row r="1291" spans="47:51" ht="15" customHeight="1" x14ac:dyDescent="0.25">
      <c r="AU1291" s="186">
        <f t="shared" ref="AU1291:AU1354" si="32">ROW()-9</f>
        <v>1282</v>
      </c>
      <c r="AV1291" s="41" t="s">
        <v>1651</v>
      </c>
      <c r="AW1291" s="41"/>
      <c r="AX1291" s="41"/>
      <c r="AY1291" s="41"/>
    </row>
    <row r="1292" spans="47:51" ht="15" customHeight="1" x14ac:dyDescent="0.25">
      <c r="AU1292" s="186">
        <f t="shared" si="32"/>
        <v>1283</v>
      </c>
      <c r="AV1292" s="41" t="s">
        <v>1652</v>
      </c>
      <c r="AW1292" s="41"/>
      <c r="AX1292" s="41"/>
      <c r="AY1292" s="41"/>
    </row>
    <row r="1293" spans="47:51" ht="15" customHeight="1" x14ac:dyDescent="0.25">
      <c r="AU1293" s="186">
        <f t="shared" si="32"/>
        <v>1284</v>
      </c>
      <c r="AV1293" s="41" t="s">
        <v>2408</v>
      </c>
      <c r="AW1293" s="41"/>
      <c r="AX1293" s="41"/>
      <c r="AY1293" s="41"/>
    </row>
    <row r="1294" spans="47:51" ht="15" customHeight="1" x14ac:dyDescent="0.25">
      <c r="AU1294" s="186">
        <f t="shared" si="32"/>
        <v>1285</v>
      </c>
      <c r="AV1294" s="41" t="s">
        <v>2711</v>
      </c>
      <c r="AW1294" s="41"/>
      <c r="AX1294" s="41"/>
      <c r="AY1294" s="41"/>
    </row>
    <row r="1295" spans="47:51" ht="15" customHeight="1" x14ac:dyDescent="0.25">
      <c r="AU1295" s="186">
        <f t="shared" si="32"/>
        <v>1286</v>
      </c>
      <c r="AV1295" s="41" t="s">
        <v>1653</v>
      </c>
      <c r="AW1295" s="41"/>
      <c r="AX1295" s="41"/>
      <c r="AY1295" s="41"/>
    </row>
    <row r="1296" spans="47:51" ht="15" customHeight="1" x14ac:dyDescent="0.25">
      <c r="AU1296" s="186">
        <f t="shared" si="32"/>
        <v>1287</v>
      </c>
      <c r="AV1296" s="41" t="s">
        <v>1654</v>
      </c>
      <c r="AW1296" s="41"/>
      <c r="AX1296" s="41"/>
      <c r="AY1296" s="41"/>
    </row>
    <row r="1297" spans="47:51" ht="15" customHeight="1" x14ac:dyDescent="0.25">
      <c r="AU1297" s="186">
        <f t="shared" si="32"/>
        <v>1288</v>
      </c>
      <c r="AV1297" s="41" t="s">
        <v>1655</v>
      </c>
      <c r="AW1297" s="41"/>
      <c r="AX1297" s="41"/>
      <c r="AY1297" s="41"/>
    </row>
    <row r="1298" spans="47:51" ht="15" customHeight="1" x14ac:dyDescent="0.25">
      <c r="AU1298" s="186">
        <f t="shared" si="32"/>
        <v>1289</v>
      </c>
      <c r="AV1298" s="41" t="s">
        <v>3311</v>
      </c>
      <c r="AW1298" s="41"/>
      <c r="AX1298" s="41"/>
      <c r="AY1298" s="41"/>
    </row>
    <row r="1299" spans="47:51" ht="15" customHeight="1" x14ac:dyDescent="0.25">
      <c r="AU1299" s="186">
        <f t="shared" si="32"/>
        <v>1290</v>
      </c>
      <c r="AV1299" s="41" t="s">
        <v>1656</v>
      </c>
      <c r="AW1299" s="41"/>
      <c r="AX1299" s="41"/>
      <c r="AY1299" s="41"/>
    </row>
    <row r="1300" spans="47:51" ht="15" customHeight="1" x14ac:dyDescent="0.25">
      <c r="AU1300" s="186">
        <f t="shared" si="32"/>
        <v>1291</v>
      </c>
      <c r="AV1300" s="41" t="s">
        <v>2409</v>
      </c>
      <c r="AW1300" s="41"/>
      <c r="AX1300" s="41"/>
      <c r="AY1300" s="41"/>
    </row>
    <row r="1301" spans="47:51" ht="15" customHeight="1" x14ac:dyDescent="0.25">
      <c r="AU1301" s="186">
        <f t="shared" si="32"/>
        <v>1292</v>
      </c>
      <c r="AV1301" s="41" t="s">
        <v>1657</v>
      </c>
      <c r="AW1301" s="41"/>
      <c r="AX1301" s="41"/>
      <c r="AY1301" s="41"/>
    </row>
    <row r="1302" spans="47:51" ht="15" customHeight="1" x14ac:dyDescent="0.25">
      <c r="AU1302" s="186">
        <f t="shared" si="32"/>
        <v>1293</v>
      </c>
      <c r="AV1302" s="41" t="s">
        <v>3312</v>
      </c>
      <c r="AW1302" s="41"/>
      <c r="AX1302" s="41"/>
      <c r="AY1302" s="41"/>
    </row>
    <row r="1303" spans="47:51" ht="15" customHeight="1" x14ac:dyDescent="0.25">
      <c r="AU1303" s="186">
        <f t="shared" si="32"/>
        <v>1294</v>
      </c>
      <c r="AV1303" s="41" t="s">
        <v>1658</v>
      </c>
      <c r="AW1303" s="41"/>
      <c r="AX1303" s="41"/>
      <c r="AY1303" s="41"/>
    </row>
    <row r="1304" spans="47:51" ht="15" customHeight="1" x14ac:dyDescent="0.25">
      <c r="AU1304" s="186">
        <f t="shared" si="32"/>
        <v>1295</v>
      </c>
      <c r="AV1304" s="41" t="s">
        <v>1659</v>
      </c>
      <c r="AW1304" s="41"/>
      <c r="AX1304" s="41"/>
      <c r="AY1304" s="41"/>
    </row>
    <row r="1305" spans="47:51" ht="15" customHeight="1" x14ac:dyDescent="0.25">
      <c r="AU1305" s="186">
        <f t="shared" si="32"/>
        <v>1296</v>
      </c>
      <c r="AV1305" s="41" t="s">
        <v>4006</v>
      </c>
      <c r="AW1305" s="41"/>
      <c r="AX1305" s="41"/>
      <c r="AY1305" s="41"/>
    </row>
    <row r="1306" spans="47:51" ht="15" customHeight="1" x14ac:dyDescent="0.25">
      <c r="AU1306" s="186">
        <f t="shared" si="32"/>
        <v>1297</v>
      </c>
      <c r="AV1306" s="41" t="s">
        <v>1660</v>
      </c>
      <c r="AW1306" s="41"/>
      <c r="AX1306" s="41"/>
      <c r="AY1306" s="41"/>
    </row>
    <row r="1307" spans="47:51" ht="15" customHeight="1" x14ac:dyDescent="0.25">
      <c r="AU1307" s="186">
        <f t="shared" si="32"/>
        <v>1298</v>
      </c>
      <c r="AV1307" s="41" t="s">
        <v>3313</v>
      </c>
      <c r="AW1307" s="41"/>
      <c r="AX1307" s="41"/>
      <c r="AY1307" s="41"/>
    </row>
    <row r="1308" spans="47:51" ht="15" customHeight="1" x14ac:dyDescent="0.25">
      <c r="AU1308" s="186">
        <f t="shared" si="32"/>
        <v>1299</v>
      </c>
      <c r="AV1308" s="41" t="s">
        <v>425</v>
      </c>
      <c r="AW1308" s="41"/>
      <c r="AX1308" s="41"/>
      <c r="AY1308" s="41"/>
    </row>
    <row r="1309" spans="47:51" ht="15" customHeight="1" x14ac:dyDescent="0.25">
      <c r="AU1309" s="186">
        <f t="shared" si="32"/>
        <v>1300</v>
      </c>
      <c r="AV1309" s="41" t="s">
        <v>1661</v>
      </c>
      <c r="AW1309" s="41"/>
      <c r="AX1309" s="41"/>
      <c r="AY1309" s="41"/>
    </row>
    <row r="1310" spans="47:51" ht="15" customHeight="1" x14ac:dyDescent="0.25">
      <c r="AU1310" s="186">
        <f t="shared" si="32"/>
        <v>1301</v>
      </c>
      <c r="AV1310" s="41" t="s">
        <v>4007</v>
      </c>
      <c r="AW1310" s="41"/>
      <c r="AX1310" s="41"/>
      <c r="AY1310" s="41"/>
    </row>
    <row r="1311" spans="47:51" ht="15" customHeight="1" x14ac:dyDescent="0.25">
      <c r="AU1311" s="186">
        <f t="shared" si="32"/>
        <v>1302</v>
      </c>
      <c r="AV1311" s="41" t="s">
        <v>159</v>
      </c>
      <c r="AW1311" s="41"/>
      <c r="AX1311" s="41"/>
      <c r="AY1311" s="41"/>
    </row>
    <row r="1312" spans="47:51" ht="15" customHeight="1" x14ac:dyDescent="0.25">
      <c r="AU1312" s="186">
        <f t="shared" si="32"/>
        <v>1303</v>
      </c>
      <c r="AV1312" s="41" t="s">
        <v>4008</v>
      </c>
      <c r="AW1312" s="41"/>
      <c r="AX1312" s="41"/>
      <c r="AY1312" s="41"/>
    </row>
    <row r="1313" spans="47:51" ht="15" customHeight="1" x14ac:dyDescent="0.25">
      <c r="AU1313" s="186">
        <f t="shared" si="32"/>
        <v>1304</v>
      </c>
      <c r="AV1313" s="41" t="s">
        <v>1662</v>
      </c>
      <c r="AW1313" s="41"/>
      <c r="AX1313" s="41"/>
      <c r="AY1313" s="41"/>
    </row>
    <row r="1314" spans="47:51" ht="15" customHeight="1" x14ac:dyDescent="0.25">
      <c r="AU1314" s="186">
        <f t="shared" si="32"/>
        <v>1305</v>
      </c>
      <c r="AV1314" s="41" t="s">
        <v>426</v>
      </c>
      <c r="AW1314" s="41"/>
      <c r="AX1314" s="41"/>
      <c r="AY1314" s="41"/>
    </row>
    <row r="1315" spans="47:51" ht="15" customHeight="1" x14ac:dyDescent="0.25">
      <c r="AU1315" s="186">
        <f t="shared" si="32"/>
        <v>1306</v>
      </c>
      <c r="AV1315" s="41" t="s">
        <v>3314</v>
      </c>
      <c r="AW1315" s="41"/>
      <c r="AX1315" s="41"/>
      <c r="AY1315" s="41"/>
    </row>
    <row r="1316" spans="47:51" ht="15" customHeight="1" x14ac:dyDescent="0.25">
      <c r="AU1316" s="186">
        <f t="shared" si="32"/>
        <v>1307</v>
      </c>
      <c r="AV1316" s="41" t="s">
        <v>3626</v>
      </c>
      <c r="AW1316" s="41"/>
      <c r="AX1316" s="41"/>
      <c r="AY1316" s="41"/>
    </row>
    <row r="1317" spans="47:51" ht="15" customHeight="1" x14ac:dyDescent="0.25">
      <c r="AU1317" s="186">
        <f t="shared" si="32"/>
        <v>1308</v>
      </c>
      <c r="AV1317" s="41" t="s">
        <v>4837</v>
      </c>
      <c r="AW1317" s="41"/>
      <c r="AX1317" s="41"/>
      <c r="AY1317" s="41"/>
    </row>
    <row r="1318" spans="47:51" ht="15" customHeight="1" x14ac:dyDescent="0.25">
      <c r="AU1318" s="186">
        <f t="shared" si="32"/>
        <v>1309</v>
      </c>
      <c r="AV1318" s="41" t="s">
        <v>427</v>
      </c>
      <c r="AW1318" s="41"/>
      <c r="AX1318" s="41"/>
      <c r="AY1318" s="41"/>
    </row>
    <row r="1319" spans="47:51" ht="15" customHeight="1" x14ac:dyDescent="0.25">
      <c r="AU1319" s="186">
        <f t="shared" si="32"/>
        <v>1310</v>
      </c>
      <c r="AV1319" s="41" t="s">
        <v>4436</v>
      </c>
      <c r="AW1319" s="41"/>
      <c r="AX1319" s="41"/>
      <c r="AY1319" s="41"/>
    </row>
    <row r="1320" spans="47:51" ht="15" customHeight="1" x14ac:dyDescent="0.25">
      <c r="AU1320" s="186">
        <f t="shared" si="32"/>
        <v>1311</v>
      </c>
      <c r="AV1320" s="41" t="s">
        <v>1663</v>
      </c>
      <c r="AW1320" s="41"/>
      <c r="AX1320" s="41"/>
      <c r="AY1320" s="41"/>
    </row>
    <row r="1321" spans="47:51" ht="15" customHeight="1" x14ac:dyDescent="0.25">
      <c r="AU1321" s="186">
        <f t="shared" si="32"/>
        <v>1312</v>
      </c>
      <c r="AV1321" s="41" t="s">
        <v>1664</v>
      </c>
      <c r="AW1321" s="41"/>
      <c r="AX1321" s="41"/>
      <c r="AY1321" s="41"/>
    </row>
    <row r="1322" spans="47:51" ht="15" customHeight="1" x14ac:dyDescent="0.25">
      <c r="AU1322" s="186">
        <f t="shared" si="32"/>
        <v>1313</v>
      </c>
      <c r="AV1322" s="41" t="s">
        <v>785</v>
      </c>
      <c r="AW1322" s="41"/>
      <c r="AX1322" s="41"/>
      <c r="AY1322" s="41"/>
    </row>
    <row r="1323" spans="47:51" ht="15" customHeight="1" x14ac:dyDescent="0.25">
      <c r="AU1323" s="186">
        <f t="shared" si="32"/>
        <v>1314</v>
      </c>
      <c r="AV1323" s="41" t="s">
        <v>2712</v>
      </c>
      <c r="AW1323" s="41"/>
      <c r="AX1323" s="41"/>
      <c r="AY1323" s="41"/>
    </row>
    <row r="1324" spans="47:51" ht="15" customHeight="1" x14ac:dyDescent="0.25">
      <c r="AU1324" s="186">
        <f t="shared" si="32"/>
        <v>1315</v>
      </c>
      <c r="AV1324" s="41" t="s">
        <v>2322</v>
      </c>
      <c r="AW1324" s="41"/>
      <c r="AX1324" s="41"/>
      <c r="AY1324" s="41"/>
    </row>
    <row r="1325" spans="47:51" ht="15" customHeight="1" x14ac:dyDescent="0.25">
      <c r="AU1325" s="186">
        <f t="shared" si="32"/>
        <v>1316</v>
      </c>
      <c r="AV1325" s="41" t="s">
        <v>428</v>
      </c>
      <c r="AW1325" s="41"/>
      <c r="AX1325" s="41"/>
      <c r="AY1325" s="41"/>
    </row>
    <row r="1326" spans="47:51" ht="15" customHeight="1" x14ac:dyDescent="0.25">
      <c r="AU1326" s="186">
        <f t="shared" si="32"/>
        <v>1317</v>
      </c>
      <c r="AV1326" s="41" t="s">
        <v>1665</v>
      </c>
      <c r="AW1326" s="41"/>
      <c r="AX1326" s="41"/>
      <c r="AY1326" s="41"/>
    </row>
    <row r="1327" spans="47:51" ht="15" customHeight="1" x14ac:dyDescent="0.25">
      <c r="AU1327" s="186">
        <f t="shared" si="32"/>
        <v>1318</v>
      </c>
      <c r="AV1327" s="41" t="s">
        <v>3315</v>
      </c>
      <c r="AW1327" s="41"/>
      <c r="AX1327" s="41"/>
      <c r="AY1327" s="41"/>
    </row>
    <row r="1328" spans="47:51" ht="15" customHeight="1" x14ac:dyDescent="0.25">
      <c r="AU1328" s="186">
        <f t="shared" si="32"/>
        <v>1319</v>
      </c>
      <c r="AV1328" s="41" t="s">
        <v>1666</v>
      </c>
      <c r="AW1328" s="41"/>
      <c r="AX1328" s="41"/>
      <c r="AY1328" s="41"/>
    </row>
    <row r="1329" spans="47:51" ht="15" customHeight="1" x14ac:dyDescent="0.25">
      <c r="AU1329" s="186">
        <f t="shared" si="32"/>
        <v>1320</v>
      </c>
      <c r="AV1329" s="41" t="s">
        <v>4838</v>
      </c>
      <c r="AW1329" s="41"/>
      <c r="AX1329" s="41"/>
      <c r="AY1329" s="41"/>
    </row>
    <row r="1330" spans="47:51" ht="15" customHeight="1" x14ac:dyDescent="0.25">
      <c r="AU1330" s="186">
        <f t="shared" si="32"/>
        <v>1321</v>
      </c>
      <c r="AV1330" s="41" t="s">
        <v>1308</v>
      </c>
      <c r="AW1330" s="41"/>
      <c r="AX1330" s="41"/>
      <c r="AY1330" s="41"/>
    </row>
    <row r="1331" spans="47:51" ht="15" customHeight="1" x14ac:dyDescent="0.25">
      <c r="AU1331" s="186">
        <f t="shared" si="32"/>
        <v>1322</v>
      </c>
      <c r="AV1331" s="41" t="s">
        <v>1667</v>
      </c>
      <c r="AW1331" s="41"/>
      <c r="AX1331" s="41"/>
      <c r="AY1331" s="41"/>
    </row>
    <row r="1332" spans="47:51" ht="15" customHeight="1" x14ac:dyDescent="0.25">
      <c r="AU1332" s="186">
        <f t="shared" si="32"/>
        <v>1323</v>
      </c>
      <c r="AV1332" s="41" t="s">
        <v>4009</v>
      </c>
      <c r="AW1332" s="41"/>
      <c r="AX1332" s="41"/>
      <c r="AY1332" s="41"/>
    </row>
    <row r="1333" spans="47:51" ht="15" customHeight="1" x14ac:dyDescent="0.25">
      <c r="AU1333" s="186">
        <f t="shared" si="32"/>
        <v>1324</v>
      </c>
      <c r="AV1333" s="41" t="s">
        <v>4010</v>
      </c>
      <c r="AW1333" s="41"/>
      <c r="AX1333" s="41"/>
      <c r="AY1333" s="41"/>
    </row>
    <row r="1334" spans="47:51" ht="15" customHeight="1" x14ac:dyDescent="0.25">
      <c r="AU1334" s="186">
        <f t="shared" si="32"/>
        <v>1325</v>
      </c>
      <c r="AV1334" s="41" t="s">
        <v>3316</v>
      </c>
      <c r="AW1334" s="41"/>
      <c r="AX1334" s="41"/>
      <c r="AY1334" s="41"/>
    </row>
    <row r="1335" spans="47:51" ht="15" customHeight="1" x14ac:dyDescent="0.25">
      <c r="AU1335" s="186">
        <f t="shared" si="32"/>
        <v>1326</v>
      </c>
      <c r="AV1335" s="41" t="s">
        <v>3720</v>
      </c>
      <c r="AW1335" s="41"/>
      <c r="AX1335" s="41"/>
      <c r="AY1335" s="41"/>
    </row>
    <row r="1336" spans="47:51" ht="15" customHeight="1" x14ac:dyDescent="0.25">
      <c r="AU1336" s="186">
        <f t="shared" si="32"/>
        <v>1327</v>
      </c>
      <c r="AV1336" s="41" t="s">
        <v>1668</v>
      </c>
      <c r="AW1336" s="41"/>
      <c r="AX1336" s="41"/>
      <c r="AY1336" s="41"/>
    </row>
    <row r="1337" spans="47:51" ht="15" customHeight="1" x14ac:dyDescent="0.25">
      <c r="AU1337" s="186">
        <f t="shared" si="32"/>
        <v>1328</v>
      </c>
      <c r="AV1337" s="41" t="s">
        <v>4437</v>
      </c>
      <c r="AW1337" s="41"/>
      <c r="AX1337" s="41"/>
      <c r="AY1337" s="41"/>
    </row>
    <row r="1338" spans="47:51" ht="15" customHeight="1" x14ac:dyDescent="0.25">
      <c r="AU1338" s="186">
        <f t="shared" si="32"/>
        <v>1329</v>
      </c>
      <c r="AV1338" s="41" t="s">
        <v>3721</v>
      </c>
      <c r="AW1338" s="41"/>
      <c r="AX1338" s="41"/>
      <c r="AY1338" s="41"/>
    </row>
    <row r="1339" spans="47:51" ht="15" customHeight="1" x14ac:dyDescent="0.25">
      <c r="AU1339" s="186">
        <f t="shared" si="32"/>
        <v>1330</v>
      </c>
      <c r="AV1339" s="41" t="s">
        <v>429</v>
      </c>
      <c r="AW1339" s="41"/>
      <c r="AX1339" s="41"/>
      <c r="AY1339" s="41"/>
    </row>
    <row r="1340" spans="47:51" ht="15" customHeight="1" x14ac:dyDescent="0.25">
      <c r="AU1340" s="186">
        <f t="shared" si="32"/>
        <v>1331</v>
      </c>
      <c r="AV1340" s="41" t="s">
        <v>3083</v>
      </c>
      <c r="AW1340" s="41"/>
      <c r="AX1340" s="41"/>
      <c r="AY1340" s="41"/>
    </row>
    <row r="1341" spans="47:51" ht="15" customHeight="1" x14ac:dyDescent="0.25">
      <c r="AU1341" s="186">
        <f t="shared" si="32"/>
        <v>1332</v>
      </c>
      <c r="AV1341" s="41" t="s">
        <v>4839</v>
      </c>
      <c r="AW1341" s="41"/>
      <c r="AX1341" s="41"/>
      <c r="AY1341" s="41"/>
    </row>
    <row r="1342" spans="47:51" ht="15" customHeight="1" x14ac:dyDescent="0.25">
      <c r="AU1342" s="186">
        <f t="shared" si="32"/>
        <v>1333</v>
      </c>
      <c r="AV1342" s="41" t="s">
        <v>4438</v>
      </c>
      <c r="AW1342" s="41"/>
      <c r="AX1342" s="41"/>
      <c r="AY1342" s="41"/>
    </row>
    <row r="1343" spans="47:51" ht="15" customHeight="1" x14ac:dyDescent="0.25">
      <c r="AU1343" s="186">
        <f t="shared" si="32"/>
        <v>1334</v>
      </c>
      <c r="AV1343" s="41" t="s">
        <v>1669</v>
      </c>
      <c r="AW1343" s="41"/>
      <c r="AX1343" s="41"/>
      <c r="AY1343" s="41"/>
    </row>
    <row r="1344" spans="47:51" ht="15" customHeight="1" x14ac:dyDescent="0.25">
      <c r="AU1344" s="186">
        <f t="shared" si="32"/>
        <v>1335</v>
      </c>
      <c r="AV1344" s="41" t="s">
        <v>1670</v>
      </c>
      <c r="AW1344" s="41"/>
      <c r="AX1344" s="41"/>
      <c r="AY1344" s="41"/>
    </row>
    <row r="1345" spans="47:51" ht="15" customHeight="1" x14ac:dyDescent="0.25">
      <c r="AU1345" s="186">
        <f t="shared" si="32"/>
        <v>1336</v>
      </c>
      <c r="AV1345" s="41" t="s">
        <v>4011</v>
      </c>
      <c r="AW1345" s="41"/>
      <c r="AX1345" s="41"/>
      <c r="AY1345" s="41"/>
    </row>
    <row r="1346" spans="47:51" ht="15" customHeight="1" x14ac:dyDescent="0.25">
      <c r="AU1346" s="186">
        <f t="shared" si="32"/>
        <v>1337</v>
      </c>
      <c r="AV1346" s="41" t="s">
        <v>2323</v>
      </c>
      <c r="AW1346" s="41"/>
      <c r="AX1346" s="41"/>
      <c r="AY1346" s="41"/>
    </row>
    <row r="1347" spans="47:51" ht="15" customHeight="1" x14ac:dyDescent="0.25">
      <c r="AU1347" s="186">
        <f t="shared" si="32"/>
        <v>1338</v>
      </c>
      <c r="AV1347" s="41" t="s">
        <v>3317</v>
      </c>
      <c r="AW1347" s="41"/>
      <c r="AX1347" s="41"/>
      <c r="AY1347" s="41"/>
    </row>
    <row r="1348" spans="47:51" ht="15" customHeight="1" x14ac:dyDescent="0.25">
      <c r="AU1348" s="186">
        <f t="shared" si="32"/>
        <v>1339</v>
      </c>
      <c r="AV1348" s="41" t="s">
        <v>1671</v>
      </c>
      <c r="AW1348" s="41"/>
      <c r="AX1348" s="41"/>
      <c r="AY1348" s="41"/>
    </row>
    <row r="1349" spans="47:51" ht="15" customHeight="1" x14ac:dyDescent="0.25">
      <c r="AU1349" s="186">
        <f t="shared" si="32"/>
        <v>1340</v>
      </c>
      <c r="AV1349" s="41" t="s">
        <v>1672</v>
      </c>
      <c r="AW1349" s="41"/>
      <c r="AX1349" s="41"/>
      <c r="AY1349" s="41"/>
    </row>
    <row r="1350" spans="47:51" ht="15" customHeight="1" x14ac:dyDescent="0.25">
      <c r="AU1350" s="186">
        <f t="shared" si="32"/>
        <v>1341</v>
      </c>
      <c r="AV1350" s="41" t="s">
        <v>1673</v>
      </c>
      <c r="AW1350" s="41"/>
      <c r="AX1350" s="41"/>
      <c r="AY1350" s="41"/>
    </row>
    <row r="1351" spans="47:51" ht="15" customHeight="1" x14ac:dyDescent="0.25">
      <c r="AU1351" s="186">
        <f t="shared" si="32"/>
        <v>1342</v>
      </c>
      <c r="AV1351" s="41" t="s">
        <v>1073</v>
      </c>
      <c r="AW1351" s="41"/>
      <c r="AX1351" s="41"/>
      <c r="AY1351" s="41"/>
    </row>
    <row r="1352" spans="47:51" ht="15" customHeight="1" x14ac:dyDescent="0.25">
      <c r="AU1352" s="186">
        <f t="shared" si="32"/>
        <v>1343</v>
      </c>
      <c r="AV1352" s="41" t="s">
        <v>1674</v>
      </c>
      <c r="AW1352" s="41"/>
      <c r="AX1352" s="41"/>
      <c r="AY1352" s="41"/>
    </row>
    <row r="1353" spans="47:51" ht="15" customHeight="1" x14ac:dyDescent="0.25">
      <c r="AU1353" s="186">
        <f t="shared" si="32"/>
        <v>1344</v>
      </c>
      <c r="AV1353" s="41" t="s">
        <v>1675</v>
      </c>
      <c r="AW1353" s="41"/>
      <c r="AX1353" s="41"/>
      <c r="AY1353" s="41"/>
    </row>
    <row r="1354" spans="47:51" ht="15" customHeight="1" x14ac:dyDescent="0.25">
      <c r="AU1354" s="186">
        <f t="shared" si="32"/>
        <v>1345</v>
      </c>
      <c r="AV1354" s="41" t="s">
        <v>4439</v>
      </c>
      <c r="AW1354" s="41"/>
      <c r="AX1354" s="41"/>
      <c r="AY1354" s="41"/>
    </row>
    <row r="1355" spans="47:51" ht="15" customHeight="1" x14ac:dyDescent="0.25">
      <c r="AU1355" s="186">
        <f t="shared" ref="AU1355:AU1418" si="33">ROW()-9</f>
        <v>1346</v>
      </c>
      <c r="AV1355" s="41" t="s">
        <v>3084</v>
      </c>
      <c r="AW1355" s="41"/>
      <c r="AX1355" s="41"/>
      <c r="AY1355" s="41"/>
    </row>
    <row r="1356" spans="47:51" ht="15" customHeight="1" x14ac:dyDescent="0.25">
      <c r="AU1356" s="186">
        <f t="shared" si="33"/>
        <v>1347</v>
      </c>
      <c r="AV1356" s="41" t="s">
        <v>2903</v>
      </c>
      <c r="AW1356" s="41"/>
      <c r="AX1356" s="41"/>
      <c r="AY1356" s="41"/>
    </row>
    <row r="1357" spans="47:51" ht="15" customHeight="1" x14ac:dyDescent="0.25">
      <c r="AU1357" s="186">
        <f t="shared" si="33"/>
        <v>1348</v>
      </c>
      <c r="AV1357" s="41" t="s">
        <v>430</v>
      </c>
      <c r="AW1357" s="41"/>
      <c r="AX1357" s="41"/>
      <c r="AY1357" s="41"/>
    </row>
    <row r="1358" spans="47:51" ht="15" customHeight="1" x14ac:dyDescent="0.25">
      <c r="AU1358" s="186">
        <f t="shared" si="33"/>
        <v>1349</v>
      </c>
      <c r="AV1358" s="41" t="s">
        <v>2904</v>
      </c>
      <c r="AW1358" s="41"/>
      <c r="AX1358" s="41"/>
      <c r="AY1358" s="41"/>
    </row>
    <row r="1359" spans="47:51" ht="15" customHeight="1" x14ac:dyDescent="0.25">
      <c r="AU1359" s="186">
        <f t="shared" si="33"/>
        <v>1350</v>
      </c>
      <c r="AV1359" s="41" t="s">
        <v>2324</v>
      </c>
      <c r="AW1359" s="41"/>
      <c r="AX1359" s="41"/>
      <c r="AY1359" s="41"/>
    </row>
    <row r="1360" spans="47:51" ht="15" customHeight="1" x14ac:dyDescent="0.25">
      <c r="AU1360" s="186">
        <f t="shared" si="33"/>
        <v>1351</v>
      </c>
      <c r="AV1360" s="41" t="s">
        <v>1074</v>
      </c>
      <c r="AW1360" s="41"/>
      <c r="AX1360" s="41"/>
      <c r="AY1360" s="41"/>
    </row>
    <row r="1361" spans="47:51" ht="15" customHeight="1" x14ac:dyDescent="0.25">
      <c r="AU1361" s="186">
        <f t="shared" si="33"/>
        <v>1352</v>
      </c>
      <c r="AV1361" s="41" t="s">
        <v>1075</v>
      </c>
      <c r="AW1361" s="41"/>
      <c r="AX1361" s="41"/>
      <c r="AY1361" s="41"/>
    </row>
    <row r="1362" spans="47:51" ht="15" customHeight="1" x14ac:dyDescent="0.25">
      <c r="AU1362" s="186">
        <f t="shared" si="33"/>
        <v>1353</v>
      </c>
      <c r="AV1362" s="41" t="s">
        <v>4840</v>
      </c>
      <c r="AW1362" s="41"/>
      <c r="AX1362" s="41"/>
      <c r="AY1362" s="41"/>
    </row>
    <row r="1363" spans="47:51" ht="15" customHeight="1" x14ac:dyDescent="0.25">
      <c r="AU1363" s="186">
        <f t="shared" si="33"/>
        <v>1354</v>
      </c>
      <c r="AV1363" s="41" t="s">
        <v>3318</v>
      </c>
      <c r="AW1363" s="41"/>
      <c r="AX1363" s="41"/>
      <c r="AY1363" s="41"/>
    </row>
    <row r="1364" spans="47:51" ht="15" customHeight="1" x14ac:dyDescent="0.25">
      <c r="AU1364" s="186">
        <f t="shared" si="33"/>
        <v>1355</v>
      </c>
      <c r="AV1364" s="41" t="s">
        <v>3851</v>
      </c>
      <c r="AW1364" s="41"/>
      <c r="AX1364" s="41"/>
      <c r="AY1364" s="41"/>
    </row>
    <row r="1365" spans="47:51" ht="15" customHeight="1" x14ac:dyDescent="0.25">
      <c r="AU1365" s="186">
        <f t="shared" si="33"/>
        <v>1356</v>
      </c>
      <c r="AV1365" s="41" t="s">
        <v>4440</v>
      </c>
      <c r="AW1365" s="41"/>
      <c r="AX1365" s="41"/>
      <c r="AY1365" s="41"/>
    </row>
    <row r="1366" spans="47:51" ht="15" customHeight="1" x14ac:dyDescent="0.25">
      <c r="AU1366" s="186">
        <f t="shared" si="33"/>
        <v>1357</v>
      </c>
      <c r="AV1366" s="41" t="s">
        <v>160</v>
      </c>
      <c r="AW1366" s="41"/>
      <c r="AX1366" s="41"/>
      <c r="AY1366" s="41"/>
    </row>
    <row r="1367" spans="47:51" ht="15" customHeight="1" x14ac:dyDescent="0.25">
      <c r="AU1367" s="186">
        <f t="shared" si="33"/>
        <v>1358</v>
      </c>
      <c r="AV1367" s="41" t="s">
        <v>4841</v>
      </c>
      <c r="AW1367" s="41"/>
      <c r="AX1367" s="41"/>
      <c r="AY1367" s="41"/>
    </row>
    <row r="1368" spans="47:51" ht="15" customHeight="1" x14ac:dyDescent="0.25">
      <c r="AU1368" s="186">
        <f t="shared" si="33"/>
        <v>1359</v>
      </c>
      <c r="AV1368" s="41" t="s">
        <v>4842</v>
      </c>
      <c r="AW1368" s="41"/>
      <c r="AX1368" s="41"/>
      <c r="AY1368" s="41"/>
    </row>
    <row r="1369" spans="47:51" ht="15" customHeight="1" x14ac:dyDescent="0.25">
      <c r="AU1369" s="186">
        <f t="shared" si="33"/>
        <v>1360</v>
      </c>
      <c r="AV1369" s="41" t="s">
        <v>3852</v>
      </c>
      <c r="AW1369" s="41"/>
      <c r="AX1369" s="41"/>
      <c r="AY1369" s="41"/>
    </row>
    <row r="1370" spans="47:51" ht="15" customHeight="1" x14ac:dyDescent="0.25">
      <c r="AU1370" s="186">
        <f t="shared" si="33"/>
        <v>1361</v>
      </c>
      <c r="AV1370" s="41" t="s">
        <v>2325</v>
      </c>
      <c r="AW1370" s="41"/>
      <c r="AX1370" s="41"/>
      <c r="AY1370" s="41"/>
    </row>
    <row r="1371" spans="47:51" ht="15" customHeight="1" x14ac:dyDescent="0.25">
      <c r="AU1371" s="186">
        <f t="shared" si="33"/>
        <v>1362</v>
      </c>
      <c r="AV1371" s="41" t="s">
        <v>431</v>
      </c>
      <c r="AW1371" s="41"/>
      <c r="AX1371" s="41"/>
      <c r="AY1371" s="41"/>
    </row>
    <row r="1372" spans="47:51" ht="15" customHeight="1" x14ac:dyDescent="0.25">
      <c r="AU1372" s="186">
        <f t="shared" si="33"/>
        <v>1363</v>
      </c>
      <c r="AV1372" s="41" t="s">
        <v>4843</v>
      </c>
      <c r="AW1372" s="41"/>
      <c r="AX1372" s="41"/>
      <c r="AY1372" s="41"/>
    </row>
    <row r="1373" spans="47:51" ht="15" customHeight="1" x14ac:dyDescent="0.25">
      <c r="AU1373" s="186">
        <f t="shared" si="33"/>
        <v>1364</v>
      </c>
      <c r="AV1373" s="41" t="s">
        <v>4012</v>
      </c>
      <c r="AW1373" s="41"/>
      <c r="AX1373" s="41"/>
      <c r="AY1373" s="41"/>
    </row>
    <row r="1374" spans="47:51" ht="15" customHeight="1" x14ac:dyDescent="0.25">
      <c r="AU1374" s="186">
        <f t="shared" si="33"/>
        <v>1365</v>
      </c>
      <c r="AV1374" s="41" t="s">
        <v>2410</v>
      </c>
      <c r="AW1374" s="41"/>
      <c r="AX1374" s="41"/>
      <c r="AY1374" s="41"/>
    </row>
    <row r="1375" spans="47:51" ht="15" customHeight="1" x14ac:dyDescent="0.25">
      <c r="AU1375" s="186">
        <f t="shared" si="33"/>
        <v>1366</v>
      </c>
      <c r="AV1375" s="41" t="s">
        <v>5341</v>
      </c>
      <c r="AW1375" s="41"/>
      <c r="AX1375" s="41"/>
      <c r="AY1375" s="41"/>
    </row>
    <row r="1376" spans="47:51" ht="15" customHeight="1" x14ac:dyDescent="0.25">
      <c r="AU1376" s="186">
        <f t="shared" si="33"/>
        <v>1367</v>
      </c>
      <c r="AV1376" s="41" t="s">
        <v>1676</v>
      </c>
      <c r="AW1376" s="41"/>
      <c r="AX1376" s="41"/>
      <c r="AY1376" s="41"/>
    </row>
    <row r="1377" spans="47:51" ht="15" customHeight="1" x14ac:dyDescent="0.25">
      <c r="AU1377" s="186">
        <f t="shared" si="33"/>
        <v>1368</v>
      </c>
      <c r="AV1377" s="41" t="s">
        <v>4013</v>
      </c>
      <c r="AW1377" s="41"/>
      <c r="AX1377" s="41"/>
      <c r="AY1377" s="41"/>
    </row>
    <row r="1378" spans="47:51" ht="15" customHeight="1" x14ac:dyDescent="0.25">
      <c r="AU1378" s="186">
        <f t="shared" si="33"/>
        <v>1369</v>
      </c>
      <c r="AV1378" s="41" t="s">
        <v>2326</v>
      </c>
      <c r="AW1378" s="41"/>
      <c r="AX1378" s="41"/>
      <c r="AY1378" s="41"/>
    </row>
    <row r="1379" spans="47:51" ht="15" customHeight="1" x14ac:dyDescent="0.25">
      <c r="AU1379" s="186">
        <f t="shared" si="33"/>
        <v>1370</v>
      </c>
      <c r="AV1379" s="41" t="s">
        <v>2713</v>
      </c>
      <c r="AW1379" s="41"/>
      <c r="AX1379" s="41"/>
      <c r="AY1379" s="41"/>
    </row>
    <row r="1380" spans="47:51" ht="15" customHeight="1" x14ac:dyDescent="0.25">
      <c r="AU1380" s="186">
        <f t="shared" si="33"/>
        <v>1371</v>
      </c>
      <c r="AV1380" s="41" t="s">
        <v>161</v>
      </c>
      <c r="AW1380" s="41"/>
      <c r="AX1380" s="41"/>
      <c r="AY1380" s="41"/>
    </row>
    <row r="1381" spans="47:51" ht="15" customHeight="1" x14ac:dyDescent="0.25">
      <c r="AU1381" s="186">
        <f t="shared" si="33"/>
        <v>1372</v>
      </c>
      <c r="AV1381" s="41" t="s">
        <v>786</v>
      </c>
      <c r="AW1381" s="41"/>
      <c r="AX1381" s="41"/>
      <c r="AY1381" s="41"/>
    </row>
    <row r="1382" spans="47:51" ht="15" customHeight="1" x14ac:dyDescent="0.25">
      <c r="AU1382" s="186">
        <f t="shared" si="33"/>
        <v>1373</v>
      </c>
      <c r="AV1382" s="41" t="s">
        <v>787</v>
      </c>
      <c r="AW1382" s="41"/>
      <c r="AX1382" s="41"/>
      <c r="AY1382" s="41"/>
    </row>
    <row r="1383" spans="47:51" ht="15" customHeight="1" x14ac:dyDescent="0.25">
      <c r="AU1383" s="186">
        <f t="shared" si="33"/>
        <v>1374</v>
      </c>
      <c r="AV1383" s="41" t="s">
        <v>4844</v>
      </c>
      <c r="AW1383" s="41"/>
      <c r="AX1383" s="41"/>
      <c r="AY1383" s="41"/>
    </row>
    <row r="1384" spans="47:51" ht="15" customHeight="1" x14ac:dyDescent="0.25">
      <c r="AU1384" s="186">
        <f t="shared" si="33"/>
        <v>1375</v>
      </c>
      <c r="AV1384" s="41" t="s">
        <v>432</v>
      </c>
      <c r="AW1384" s="41"/>
      <c r="AX1384" s="41"/>
      <c r="AY1384" s="41"/>
    </row>
    <row r="1385" spans="47:51" ht="15" customHeight="1" x14ac:dyDescent="0.25">
      <c r="AU1385" s="186">
        <f t="shared" si="33"/>
        <v>1376</v>
      </c>
      <c r="AV1385" s="41" t="s">
        <v>4441</v>
      </c>
      <c r="AW1385" s="41"/>
      <c r="AX1385" s="41"/>
      <c r="AY1385" s="41"/>
    </row>
    <row r="1386" spans="47:51" ht="15" customHeight="1" x14ac:dyDescent="0.25">
      <c r="AU1386" s="186">
        <f t="shared" si="33"/>
        <v>1377</v>
      </c>
      <c r="AV1386" s="41" t="s">
        <v>1677</v>
      </c>
      <c r="AW1386" s="41"/>
      <c r="AX1386" s="41"/>
      <c r="AY1386" s="41"/>
    </row>
    <row r="1387" spans="47:51" ht="15" customHeight="1" x14ac:dyDescent="0.25">
      <c r="AU1387" s="186">
        <f t="shared" si="33"/>
        <v>1378</v>
      </c>
      <c r="AV1387" s="41" t="s">
        <v>433</v>
      </c>
      <c r="AW1387" s="41"/>
      <c r="AX1387" s="41"/>
      <c r="AY1387" s="41"/>
    </row>
    <row r="1388" spans="47:51" ht="15" customHeight="1" x14ac:dyDescent="0.25">
      <c r="AU1388" s="186">
        <f t="shared" si="33"/>
        <v>1379</v>
      </c>
      <c r="AV1388" s="41" t="s">
        <v>4014</v>
      </c>
      <c r="AW1388" s="41"/>
      <c r="AX1388" s="41"/>
      <c r="AY1388" s="41"/>
    </row>
    <row r="1389" spans="47:51" ht="15" customHeight="1" x14ac:dyDescent="0.25">
      <c r="AU1389" s="186">
        <f t="shared" si="33"/>
        <v>1380</v>
      </c>
      <c r="AV1389" s="41" t="s">
        <v>1678</v>
      </c>
      <c r="AW1389" s="41"/>
      <c r="AX1389" s="41"/>
      <c r="AY1389" s="41"/>
    </row>
    <row r="1390" spans="47:51" ht="15" customHeight="1" x14ac:dyDescent="0.25">
      <c r="AU1390" s="186">
        <f t="shared" si="33"/>
        <v>1381</v>
      </c>
      <c r="AV1390" s="41" t="s">
        <v>4845</v>
      </c>
      <c r="AW1390" s="41"/>
      <c r="AX1390" s="41"/>
      <c r="AY1390" s="41"/>
    </row>
    <row r="1391" spans="47:51" ht="15" customHeight="1" x14ac:dyDescent="0.25">
      <c r="AU1391" s="186">
        <f t="shared" si="33"/>
        <v>1382</v>
      </c>
      <c r="AV1391" s="41" t="s">
        <v>4015</v>
      </c>
      <c r="AW1391" s="41"/>
      <c r="AX1391" s="41"/>
      <c r="AY1391" s="41"/>
    </row>
    <row r="1392" spans="47:51" ht="15" customHeight="1" x14ac:dyDescent="0.25">
      <c r="AU1392" s="186">
        <f t="shared" si="33"/>
        <v>1383</v>
      </c>
      <c r="AV1392" s="41" t="s">
        <v>4016</v>
      </c>
      <c r="AW1392" s="41"/>
      <c r="AX1392" s="41"/>
      <c r="AY1392" s="41"/>
    </row>
    <row r="1393" spans="47:51" ht="15" customHeight="1" x14ac:dyDescent="0.25">
      <c r="AU1393" s="186">
        <f t="shared" si="33"/>
        <v>1384</v>
      </c>
      <c r="AV1393" s="41" t="s">
        <v>5342</v>
      </c>
      <c r="AW1393" s="41"/>
      <c r="AX1393" s="41"/>
      <c r="AY1393" s="41"/>
    </row>
    <row r="1394" spans="47:51" ht="15" customHeight="1" x14ac:dyDescent="0.25">
      <c r="AU1394" s="186">
        <f t="shared" si="33"/>
        <v>1385</v>
      </c>
      <c r="AV1394" s="41" t="s">
        <v>3085</v>
      </c>
      <c r="AW1394" s="41"/>
      <c r="AX1394" s="41"/>
      <c r="AY1394" s="41"/>
    </row>
    <row r="1395" spans="47:51" ht="15" customHeight="1" x14ac:dyDescent="0.25">
      <c r="AU1395" s="186">
        <f t="shared" si="33"/>
        <v>1386</v>
      </c>
      <c r="AV1395" s="41" t="s">
        <v>1679</v>
      </c>
      <c r="AW1395" s="41"/>
      <c r="AX1395" s="41"/>
      <c r="AY1395" s="41"/>
    </row>
    <row r="1396" spans="47:51" ht="15" customHeight="1" x14ac:dyDescent="0.25">
      <c r="AU1396" s="186">
        <f t="shared" si="33"/>
        <v>1387</v>
      </c>
      <c r="AV1396" s="41" t="s">
        <v>1076</v>
      </c>
      <c r="AW1396" s="41"/>
      <c r="AX1396" s="41"/>
      <c r="AY1396" s="41"/>
    </row>
    <row r="1397" spans="47:51" ht="15" customHeight="1" x14ac:dyDescent="0.25">
      <c r="AU1397" s="186">
        <f t="shared" si="33"/>
        <v>1388</v>
      </c>
      <c r="AV1397" s="41" t="s">
        <v>1680</v>
      </c>
      <c r="AW1397" s="41"/>
      <c r="AX1397" s="41"/>
      <c r="AY1397" s="41"/>
    </row>
    <row r="1398" spans="47:51" ht="15" customHeight="1" x14ac:dyDescent="0.25">
      <c r="AU1398" s="186">
        <f t="shared" si="33"/>
        <v>1389</v>
      </c>
      <c r="AV1398" s="41" t="s">
        <v>1077</v>
      </c>
      <c r="AW1398" s="41"/>
      <c r="AX1398" s="41"/>
      <c r="AY1398" s="41"/>
    </row>
    <row r="1399" spans="47:51" ht="15" customHeight="1" x14ac:dyDescent="0.25">
      <c r="AU1399" s="186">
        <f t="shared" si="33"/>
        <v>1390</v>
      </c>
      <c r="AV1399" s="41" t="s">
        <v>1681</v>
      </c>
      <c r="AW1399" s="41"/>
      <c r="AX1399" s="41"/>
      <c r="AY1399" s="41"/>
    </row>
    <row r="1400" spans="47:51" ht="15" customHeight="1" x14ac:dyDescent="0.25">
      <c r="AU1400" s="186">
        <f t="shared" si="33"/>
        <v>1391</v>
      </c>
      <c r="AV1400" s="41" t="s">
        <v>4653</v>
      </c>
      <c r="AW1400" s="41"/>
      <c r="AX1400" s="41"/>
      <c r="AY1400" s="41"/>
    </row>
    <row r="1401" spans="47:51" ht="15" customHeight="1" x14ac:dyDescent="0.25">
      <c r="AU1401" s="186">
        <f t="shared" si="33"/>
        <v>1392</v>
      </c>
      <c r="AV1401" s="41" t="s">
        <v>3086</v>
      </c>
      <c r="AW1401" s="41"/>
      <c r="AX1401" s="41"/>
      <c r="AY1401" s="41"/>
    </row>
    <row r="1402" spans="47:51" ht="15" customHeight="1" x14ac:dyDescent="0.25">
      <c r="AU1402" s="186">
        <f t="shared" si="33"/>
        <v>1393</v>
      </c>
      <c r="AV1402" s="41" t="s">
        <v>434</v>
      </c>
      <c r="AW1402" s="41"/>
      <c r="AX1402" s="41"/>
      <c r="AY1402" s="41"/>
    </row>
    <row r="1403" spans="47:51" ht="15" customHeight="1" x14ac:dyDescent="0.25">
      <c r="AU1403" s="186">
        <f t="shared" si="33"/>
        <v>1394</v>
      </c>
      <c r="AV1403" s="41" t="s">
        <v>1078</v>
      </c>
      <c r="AW1403" s="41"/>
      <c r="AX1403" s="41"/>
      <c r="AY1403" s="41"/>
    </row>
    <row r="1404" spans="47:51" ht="15" customHeight="1" x14ac:dyDescent="0.25">
      <c r="AU1404" s="186">
        <f t="shared" si="33"/>
        <v>1395</v>
      </c>
      <c r="AV1404" s="41" t="s">
        <v>5343</v>
      </c>
      <c r="AW1404" s="41"/>
      <c r="AX1404" s="41"/>
      <c r="AY1404" s="41"/>
    </row>
    <row r="1405" spans="47:51" ht="15" customHeight="1" x14ac:dyDescent="0.25">
      <c r="AU1405" s="186">
        <f t="shared" si="33"/>
        <v>1396</v>
      </c>
      <c r="AV1405" s="41" t="s">
        <v>788</v>
      </c>
      <c r="AW1405" s="41"/>
      <c r="AX1405" s="41"/>
      <c r="AY1405" s="41"/>
    </row>
    <row r="1406" spans="47:51" ht="15" customHeight="1" x14ac:dyDescent="0.25">
      <c r="AU1406" s="186">
        <f t="shared" si="33"/>
        <v>1397</v>
      </c>
      <c r="AV1406" s="41" t="s">
        <v>1079</v>
      </c>
      <c r="AW1406" s="41"/>
      <c r="AX1406" s="41"/>
      <c r="AY1406" s="41"/>
    </row>
    <row r="1407" spans="47:51" ht="15" customHeight="1" x14ac:dyDescent="0.25">
      <c r="AU1407" s="186">
        <f t="shared" si="33"/>
        <v>1398</v>
      </c>
      <c r="AV1407" s="41" t="s">
        <v>1682</v>
      </c>
      <c r="AW1407" s="41"/>
      <c r="AX1407" s="41"/>
      <c r="AY1407" s="41"/>
    </row>
    <row r="1408" spans="47:51" ht="15" customHeight="1" x14ac:dyDescent="0.25">
      <c r="AU1408" s="186">
        <f t="shared" si="33"/>
        <v>1399</v>
      </c>
      <c r="AV1408" s="41" t="s">
        <v>789</v>
      </c>
      <c r="AW1408" s="41"/>
      <c r="AX1408" s="41"/>
      <c r="AY1408" s="41"/>
    </row>
    <row r="1409" spans="47:51" ht="15" customHeight="1" x14ac:dyDescent="0.25">
      <c r="AU1409" s="186">
        <f t="shared" si="33"/>
        <v>1400</v>
      </c>
      <c r="AV1409" s="41" t="s">
        <v>4017</v>
      </c>
      <c r="AW1409" s="41"/>
      <c r="AX1409" s="41"/>
      <c r="AY1409" s="41"/>
    </row>
    <row r="1410" spans="47:51" ht="15" customHeight="1" x14ac:dyDescent="0.25">
      <c r="AU1410" s="186">
        <f t="shared" si="33"/>
        <v>1401</v>
      </c>
      <c r="AV1410" s="41" t="s">
        <v>435</v>
      </c>
      <c r="AW1410" s="41"/>
      <c r="AX1410" s="41"/>
      <c r="AY1410" s="41"/>
    </row>
    <row r="1411" spans="47:51" ht="15" customHeight="1" x14ac:dyDescent="0.25">
      <c r="AU1411" s="186">
        <f t="shared" si="33"/>
        <v>1402</v>
      </c>
      <c r="AV1411" s="41" t="s">
        <v>2714</v>
      </c>
      <c r="AW1411" s="41"/>
      <c r="AX1411" s="41"/>
      <c r="AY1411" s="41"/>
    </row>
    <row r="1412" spans="47:51" ht="15" customHeight="1" x14ac:dyDescent="0.25">
      <c r="AU1412" s="186">
        <f t="shared" si="33"/>
        <v>1403</v>
      </c>
      <c r="AV1412" s="41" t="s">
        <v>3319</v>
      </c>
      <c r="AW1412" s="41"/>
      <c r="AX1412" s="41"/>
      <c r="AY1412" s="41"/>
    </row>
    <row r="1413" spans="47:51" ht="15" customHeight="1" x14ac:dyDescent="0.25">
      <c r="AU1413" s="186">
        <f t="shared" si="33"/>
        <v>1404</v>
      </c>
      <c r="AV1413" s="41" t="s">
        <v>4846</v>
      </c>
      <c r="AW1413" s="41"/>
      <c r="AX1413" s="41"/>
      <c r="AY1413" s="41"/>
    </row>
    <row r="1414" spans="47:51" ht="15" customHeight="1" x14ac:dyDescent="0.25">
      <c r="AU1414" s="186">
        <f t="shared" si="33"/>
        <v>1405</v>
      </c>
      <c r="AV1414" s="41" t="s">
        <v>4018</v>
      </c>
      <c r="AW1414" s="41"/>
      <c r="AX1414" s="41"/>
      <c r="AY1414" s="41"/>
    </row>
    <row r="1415" spans="47:51" ht="15" customHeight="1" x14ac:dyDescent="0.25">
      <c r="AU1415" s="186">
        <f t="shared" si="33"/>
        <v>1406</v>
      </c>
      <c r="AV1415" s="41" t="s">
        <v>4847</v>
      </c>
      <c r="AW1415" s="41"/>
      <c r="AX1415" s="41"/>
      <c r="AY1415" s="41"/>
    </row>
    <row r="1416" spans="47:51" ht="15" customHeight="1" x14ac:dyDescent="0.25">
      <c r="AU1416" s="186">
        <f t="shared" si="33"/>
        <v>1407</v>
      </c>
      <c r="AV1416" s="41" t="s">
        <v>1683</v>
      </c>
      <c r="AW1416" s="41"/>
      <c r="AX1416" s="41"/>
      <c r="AY1416" s="41"/>
    </row>
    <row r="1417" spans="47:51" ht="15" customHeight="1" x14ac:dyDescent="0.25">
      <c r="AU1417" s="186">
        <f t="shared" si="33"/>
        <v>1408</v>
      </c>
      <c r="AV1417" s="41" t="s">
        <v>3320</v>
      </c>
      <c r="AW1417" s="41"/>
      <c r="AX1417" s="41"/>
      <c r="AY1417" s="41"/>
    </row>
    <row r="1418" spans="47:51" ht="15" customHeight="1" x14ac:dyDescent="0.25">
      <c r="AU1418" s="186">
        <f t="shared" si="33"/>
        <v>1409</v>
      </c>
      <c r="AV1418" s="41" t="s">
        <v>3321</v>
      </c>
      <c r="AW1418" s="41"/>
      <c r="AX1418" s="41"/>
      <c r="AY1418" s="41"/>
    </row>
    <row r="1419" spans="47:51" ht="15" customHeight="1" x14ac:dyDescent="0.25">
      <c r="AU1419" s="186">
        <f t="shared" ref="AU1419:AU1482" si="34">ROW()-9</f>
        <v>1410</v>
      </c>
      <c r="AV1419" s="41" t="s">
        <v>119</v>
      </c>
      <c r="AW1419" s="41"/>
      <c r="AX1419" s="41"/>
      <c r="AY1419" s="41"/>
    </row>
    <row r="1420" spans="47:51" ht="15" customHeight="1" x14ac:dyDescent="0.25">
      <c r="AU1420" s="186">
        <f t="shared" si="34"/>
        <v>1411</v>
      </c>
      <c r="AV1420" s="41" t="s">
        <v>3722</v>
      </c>
      <c r="AW1420" s="41"/>
      <c r="AX1420" s="41"/>
      <c r="AY1420" s="41"/>
    </row>
    <row r="1421" spans="47:51" ht="15" customHeight="1" x14ac:dyDescent="0.25">
      <c r="AU1421" s="186">
        <f t="shared" si="34"/>
        <v>1412</v>
      </c>
      <c r="AV1421" s="41" t="s">
        <v>1684</v>
      </c>
      <c r="AW1421" s="41"/>
      <c r="AX1421" s="41"/>
      <c r="AY1421" s="41"/>
    </row>
    <row r="1422" spans="47:51" ht="15" customHeight="1" x14ac:dyDescent="0.25">
      <c r="AU1422" s="186">
        <f t="shared" si="34"/>
        <v>1413</v>
      </c>
      <c r="AV1422" s="41" t="s">
        <v>3322</v>
      </c>
      <c r="AW1422" s="41"/>
      <c r="AX1422" s="41"/>
      <c r="AY1422" s="41"/>
    </row>
    <row r="1423" spans="47:51" ht="15" customHeight="1" x14ac:dyDescent="0.25">
      <c r="AU1423" s="186">
        <f t="shared" si="34"/>
        <v>1414</v>
      </c>
      <c r="AV1423" s="41" t="s">
        <v>4848</v>
      </c>
      <c r="AW1423" s="41"/>
      <c r="AX1423" s="41"/>
      <c r="AY1423" s="41"/>
    </row>
    <row r="1424" spans="47:51" ht="15" customHeight="1" x14ac:dyDescent="0.25">
      <c r="AU1424" s="186">
        <f t="shared" si="34"/>
        <v>1415</v>
      </c>
      <c r="AV1424" s="41" t="s">
        <v>2715</v>
      </c>
      <c r="AW1424" s="41"/>
      <c r="AX1424" s="41"/>
      <c r="AY1424" s="41"/>
    </row>
    <row r="1425" spans="47:51" ht="15" customHeight="1" x14ac:dyDescent="0.25">
      <c r="AU1425" s="186">
        <f t="shared" si="34"/>
        <v>1416</v>
      </c>
      <c r="AV1425" s="41" t="s">
        <v>2411</v>
      </c>
      <c r="AW1425" s="41"/>
      <c r="AX1425" s="41"/>
      <c r="AY1425" s="41"/>
    </row>
    <row r="1426" spans="47:51" ht="15" customHeight="1" x14ac:dyDescent="0.25">
      <c r="AU1426" s="186">
        <f t="shared" si="34"/>
        <v>1417</v>
      </c>
      <c r="AV1426" s="41" t="s">
        <v>2716</v>
      </c>
      <c r="AW1426" s="41"/>
      <c r="AX1426" s="41"/>
      <c r="AY1426" s="41"/>
    </row>
    <row r="1427" spans="47:51" ht="15" customHeight="1" x14ac:dyDescent="0.25">
      <c r="AU1427" s="186">
        <f t="shared" si="34"/>
        <v>1418</v>
      </c>
      <c r="AV1427" s="41" t="s">
        <v>2717</v>
      </c>
      <c r="AW1427" s="41"/>
      <c r="AX1427" s="41"/>
      <c r="AY1427" s="41"/>
    </row>
    <row r="1428" spans="47:51" ht="15" customHeight="1" x14ac:dyDescent="0.25">
      <c r="AU1428" s="186">
        <f t="shared" si="34"/>
        <v>1419</v>
      </c>
      <c r="AV1428" s="41" t="s">
        <v>2718</v>
      </c>
      <c r="AW1428" s="41"/>
      <c r="AX1428" s="41"/>
      <c r="AY1428" s="41"/>
    </row>
    <row r="1429" spans="47:51" ht="15" customHeight="1" x14ac:dyDescent="0.25">
      <c r="AU1429" s="186">
        <f t="shared" si="34"/>
        <v>1420</v>
      </c>
      <c r="AV1429" s="41" t="s">
        <v>3853</v>
      </c>
      <c r="AW1429" s="41"/>
      <c r="AX1429" s="41"/>
      <c r="AY1429" s="41"/>
    </row>
    <row r="1430" spans="47:51" ht="15" customHeight="1" x14ac:dyDescent="0.25">
      <c r="AU1430" s="186">
        <f t="shared" si="34"/>
        <v>1421</v>
      </c>
      <c r="AV1430" s="41" t="s">
        <v>1080</v>
      </c>
      <c r="AW1430" s="41"/>
      <c r="AX1430" s="41"/>
      <c r="AY1430" s="41"/>
    </row>
    <row r="1431" spans="47:51" ht="15" customHeight="1" x14ac:dyDescent="0.25">
      <c r="AU1431" s="186">
        <f t="shared" si="34"/>
        <v>1422</v>
      </c>
      <c r="AV1431" s="41" t="s">
        <v>2905</v>
      </c>
      <c r="AW1431" s="41"/>
      <c r="AX1431" s="41"/>
      <c r="AY1431" s="41"/>
    </row>
    <row r="1432" spans="47:51" ht="15" customHeight="1" x14ac:dyDescent="0.25">
      <c r="AU1432" s="186">
        <f t="shared" si="34"/>
        <v>1423</v>
      </c>
      <c r="AV1432" s="41" t="s">
        <v>2552</v>
      </c>
      <c r="AW1432" s="41"/>
      <c r="AX1432" s="41"/>
      <c r="AY1432" s="41"/>
    </row>
    <row r="1433" spans="47:51" ht="15" customHeight="1" x14ac:dyDescent="0.25">
      <c r="AU1433" s="186">
        <f t="shared" si="34"/>
        <v>1424</v>
      </c>
      <c r="AV1433" s="41" t="s">
        <v>4654</v>
      </c>
      <c r="AW1433" s="41"/>
      <c r="AX1433" s="41"/>
      <c r="AY1433" s="41"/>
    </row>
    <row r="1434" spans="47:51" ht="15" customHeight="1" x14ac:dyDescent="0.25">
      <c r="AU1434" s="186">
        <f t="shared" si="34"/>
        <v>1425</v>
      </c>
      <c r="AV1434" s="41" t="s">
        <v>4849</v>
      </c>
      <c r="AW1434" s="41"/>
      <c r="AX1434" s="41"/>
      <c r="AY1434" s="41"/>
    </row>
    <row r="1435" spans="47:51" ht="15" customHeight="1" x14ac:dyDescent="0.25">
      <c r="AU1435" s="186">
        <f t="shared" si="34"/>
        <v>1426</v>
      </c>
      <c r="AV1435" s="41" t="s">
        <v>4442</v>
      </c>
      <c r="AW1435" s="41"/>
      <c r="AX1435" s="41"/>
      <c r="AY1435" s="41"/>
    </row>
    <row r="1436" spans="47:51" ht="15" customHeight="1" x14ac:dyDescent="0.25">
      <c r="AU1436" s="186">
        <f t="shared" si="34"/>
        <v>1427</v>
      </c>
      <c r="AV1436" s="41" t="s">
        <v>4443</v>
      </c>
      <c r="AW1436" s="41"/>
      <c r="AX1436" s="41"/>
      <c r="AY1436" s="41"/>
    </row>
    <row r="1437" spans="47:51" ht="15" customHeight="1" x14ac:dyDescent="0.25">
      <c r="AU1437" s="186">
        <f t="shared" si="34"/>
        <v>1428</v>
      </c>
      <c r="AV1437" s="41" t="s">
        <v>1685</v>
      </c>
      <c r="AW1437" s="41"/>
      <c r="AX1437" s="41"/>
      <c r="AY1437" s="41"/>
    </row>
    <row r="1438" spans="47:51" ht="15" customHeight="1" x14ac:dyDescent="0.25">
      <c r="AU1438" s="186">
        <f t="shared" si="34"/>
        <v>1429</v>
      </c>
      <c r="AV1438" s="41" t="s">
        <v>2906</v>
      </c>
      <c r="AW1438" s="41"/>
      <c r="AX1438" s="41"/>
      <c r="AY1438" s="41"/>
    </row>
    <row r="1439" spans="47:51" ht="15" customHeight="1" x14ac:dyDescent="0.25">
      <c r="AU1439" s="186">
        <f t="shared" si="34"/>
        <v>1430</v>
      </c>
      <c r="AV1439" s="41" t="s">
        <v>436</v>
      </c>
      <c r="AW1439" s="41"/>
      <c r="AX1439" s="41"/>
      <c r="AY1439" s="41"/>
    </row>
    <row r="1440" spans="47:51" ht="15" customHeight="1" x14ac:dyDescent="0.25">
      <c r="AU1440" s="186">
        <f t="shared" si="34"/>
        <v>1431</v>
      </c>
      <c r="AV1440" s="41" t="s">
        <v>3087</v>
      </c>
      <c r="AW1440" s="41"/>
      <c r="AX1440" s="41"/>
      <c r="AY1440" s="41"/>
    </row>
    <row r="1441" spans="47:51" ht="15" customHeight="1" x14ac:dyDescent="0.25">
      <c r="AU1441" s="186">
        <f t="shared" si="34"/>
        <v>1432</v>
      </c>
      <c r="AV1441" s="41" t="s">
        <v>2553</v>
      </c>
      <c r="AW1441" s="41"/>
      <c r="AX1441" s="41"/>
      <c r="AY1441" s="41"/>
    </row>
    <row r="1442" spans="47:51" ht="15" customHeight="1" x14ac:dyDescent="0.25">
      <c r="AU1442" s="186">
        <f t="shared" si="34"/>
        <v>1433</v>
      </c>
      <c r="AV1442" s="41" t="s">
        <v>3323</v>
      </c>
      <c r="AW1442" s="41"/>
      <c r="AX1442" s="41"/>
      <c r="AY1442" s="41"/>
    </row>
    <row r="1443" spans="47:51" ht="15" customHeight="1" x14ac:dyDescent="0.25">
      <c r="AU1443" s="186">
        <f t="shared" si="34"/>
        <v>1434</v>
      </c>
      <c r="AV1443" s="41" t="s">
        <v>4444</v>
      </c>
      <c r="AW1443" s="41"/>
      <c r="AX1443" s="41"/>
      <c r="AY1443" s="41"/>
    </row>
    <row r="1444" spans="47:51" ht="15" customHeight="1" x14ac:dyDescent="0.25">
      <c r="AU1444" s="186">
        <f t="shared" si="34"/>
        <v>1435</v>
      </c>
      <c r="AV1444" s="41" t="s">
        <v>3324</v>
      </c>
      <c r="AW1444" s="41"/>
      <c r="AX1444" s="41"/>
      <c r="AY1444" s="41"/>
    </row>
    <row r="1445" spans="47:51" ht="15" customHeight="1" x14ac:dyDescent="0.25">
      <c r="AU1445" s="186">
        <f t="shared" si="34"/>
        <v>1436</v>
      </c>
      <c r="AV1445" s="41" t="s">
        <v>3088</v>
      </c>
      <c r="AW1445" s="41"/>
      <c r="AX1445" s="41"/>
      <c r="AY1445" s="41"/>
    </row>
    <row r="1446" spans="47:51" ht="15" customHeight="1" x14ac:dyDescent="0.25">
      <c r="AU1446" s="186">
        <f t="shared" si="34"/>
        <v>1437</v>
      </c>
      <c r="AV1446" s="41" t="s">
        <v>3723</v>
      </c>
      <c r="AW1446" s="41"/>
      <c r="AX1446" s="41"/>
      <c r="AY1446" s="41"/>
    </row>
    <row r="1447" spans="47:51" ht="15" customHeight="1" x14ac:dyDescent="0.25">
      <c r="AU1447" s="186">
        <f t="shared" si="34"/>
        <v>1438</v>
      </c>
      <c r="AV1447" s="41" t="s">
        <v>2719</v>
      </c>
      <c r="AW1447" s="41"/>
      <c r="AX1447" s="41"/>
      <c r="AY1447" s="41"/>
    </row>
    <row r="1448" spans="47:51" ht="15" customHeight="1" x14ac:dyDescent="0.25">
      <c r="AU1448" s="186">
        <f t="shared" si="34"/>
        <v>1439</v>
      </c>
      <c r="AV1448" s="41" t="s">
        <v>1686</v>
      </c>
      <c r="AW1448" s="41"/>
      <c r="AX1448" s="41"/>
      <c r="AY1448" s="41"/>
    </row>
    <row r="1449" spans="47:51" ht="15" customHeight="1" x14ac:dyDescent="0.25">
      <c r="AU1449" s="186">
        <f t="shared" si="34"/>
        <v>1440</v>
      </c>
      <c r="AV1449" s="41" t="s">
        <v>3089</v>
      </c>
      <c r="AW1449" s="41"/>
      <c r="AX1449" s="41"/>
      <c r="AY1449" s="41"/>
    </row>
    <row r="1450" spans="47:51" ht="15" customHeight="1" x14ac:dyDescent="0.25">
      <c r="AU1450" s="186">
        <f t="shared" si="34"/>
        <v>1441</v>
      </c>
      <c r="AV1450" s="41" t="s">
        <v>2720</v>
      </c>
      <c r="AW1450" s="41"/>
      <c r="AX1450" s="41"/>
      <c r="AY1450" s="41"/>
    </row>
    <row r="1451" spans="47:51" ht="15" customHeight="1" x14ac:dyDescent="0.25">
      <c r="AU1451" s="186">
        <f t="shared" si="34"/>
        <v>1442</v>
      </c>
      <c r="AV1451" s="41" t="s">
        <v>2554</v>
      </c>
      <c r="AW1451" s="41"/>
      <c r="AX1451" s="41"/>
      <c r="AY1451" s="41"/>
    </row>
    <row r="1452" spans="47:51" ht="15" customHeight="1" x14ac:dyDescent="0.25">
      <c r="AU1452" s="186">
        <f t="shared" si="34"/>
        <v>1443</v>
      </c>
      <c r="AV1452" s="41" t="s">
        <v>3090</v>
      </c>
      <c r="AW1452" s="41"/>
      <c r="AX1452" s="41"/>
      <c r="AY1452" s="41"/>
    </row>
    <row r="1453" spans="47:51" ht="15" customHeight="1" x14ac:dyDescent="0.25">
      <c r="AU1453" s="186">
        <f t="shared" si="34"/>
        <v>1444</v>
      </c>
      <c r="AV1453" s="41" t="s">
        <v>2555</v>
      </c>
      <c r="AW1453" s="41"/>
      <c r="AX1453" s="41"/>
      <c r="AY1453" s="41"/>
    </row>
    <row r="1454" spans="47:51" ht="15" customHeight="1" x14ac:dyDescent="0.25">
      <c r="AU1454" s="186">
        <f t="shared" si="34"/>
        <v>1445</v>
      </c>
      <c r="AV1454" s="41" t="s">
        <v>2556</v>
      </c>
      <c r="AW1454" s="41"/>
      <c r="AX1454" s="41"/>
      <c r="AY1454" s="41"/>
    </row>
    <row r="1455" spans="47:51" ht="15" customHeight="1" x14ac:dyDescent="0.25">
      <c r="AU1455" s="186">
        <f t="shared" si="34"/>
        <v>1446</v>
      </c>
      <c r="AV1455" s="41" t="s">
        <v>1309</v>
      </c>
      <c r="AW1455" s="41"/>
      <c r="AX1455" s="41"/>
      <c r="AY1455" s="41"/>
    </row>
    <row r="1456" spans="47:51" ht="15" customHeight="1" x14ac:dyDescent="0.25">
      <c r="AU1456" s="186">
        <f t="shared" si="34"/>
        <v>1447</v>
      </c>
      <c r="AV1456" s="41" t="s">
        <v>2412</v>
      </c>
      <c r="AW1456" s="41"/>
      <c r="AX1456" s="41"/>
      <c r="AY1456" s="41"/>
    </row>
    <row r="1457" spans="47:51" ht="15" customHeight="1" x14ac:dyDescent="0.25">
      <c r="AU1457" s="186">
        <f t="shared" si="34"/>
        <v>1448</v>
      </c>
      <c r="AV1457" s="41" t="s">
        <v>1687</v>
      </c>
      <c r="AW1457" s="41"/>
      <c r="AX1457" s="41"/>
      <c r="AY1457" s="41"/>
    </row>
    <row r="1458" spans="47:51" ht="15" customHeight="1" x14ac:dyDescent="0.25">
      <c r="AU1458" s="186">
        <f t="shared" si="34"/>
        <v>1449</v>
      </c>
      <c r="AV1458" s="41" t="s">
        <v>2907</v>
      </c>
      <c r="AW1458" s="41"/>
      <c r="AX1458" s="41"/>
      <c r="AY1458" s="41"/>
    </row>
    <row r="1459" spans="47:51" ht="15" customHeight="1" x14ac:dyDescent="0.25">
      <c r="AU1459" s="186">
        <f t="shared" si="34"/>
        <v>1450</v>
      </c>
      <c r="AV1459" s="41" t="s">
        <v>305</v>
      </c>
      <c r="AW1459" s="41"/>
      <c r="AX1459" s="41"/>
      <c r="AY1459" s="41"/>
    </row>
    <row r="1460" spans="47:51" ht="15" customHeight="1" x14ac:dyDescent="0.25">
      <c r="AU1460" s="186">
        <f t="shared" si="34"/>
        <v>1451</v>
      </c>
      <c r="AV1460" s="41" t="s">
        <v>1081</v>
      </c>
      <c r="AW1460" s="41"/>
      <c r="AX1460" s="41"/>
      <c r="AY1460" s="41"/>
    </row>
    <row r="1461" spans="47:51" ht="15" customHeight="1" x14ac:dyDescent="0.25">
      <c r="AU1461" s="186">
        <f t="shared" si="34"/>
        <v>1452</v>
      </c>
      <c r="AV1461" s="41" t="s">
        <v>2721</v>
      </c>
      <c r="AW1461" s="41"/>
      <c r="AX1461" s="41"/>
      <c r="AY1461" s="41"/>
    </row>
    <row r="1462" spans="47:51" ht="15" customHeight="1" x14ac:dyDescent="0.25">
      <c r="AU1462" s="186">
        <f t="shared" si="34"/>
        <v>1453</v>
      </c>
      <c r="AV1462" s="41" t="s">
        <v>1082</v>
      </c>
      <c r="AW1462" s="41"/>
      <c r="AX1462" s="41"/>
      <c r="AY1462" s="41"/>
    </row>
    <row r="1463" spans="47:51" ht="15" customHeight="1" x14ac:dyDescent="0.25">
      <c r="AU1463" s="186">
        <f t="shared" si="34"/>
        <v>1454</v>
      </c>
      <c r="AV1463" s="41" t="s">
        <v>5344</v>
      </c>
      <c r="AW1463" s="41"/>
      <c r="AX1463" s="41"/>
      <c r="AY1463" s="41"/>
    </row>
    <row r="1464" spans="47:51" ht="15" customHeight="1" x14ac:dyDescent="0.25">
      <c r="AU1464" s="186">
        <f t="shared" si="34"/>
        <v>1455</v>
      </c>
      <c r="AV1464" s="41" t="s">
        <v>437</v>
      </c>
      <c r="AW1464" s="41"/>
      <c r="AX1464" s="41"/>
      <c r="AY1464" s="41"/>
    </row>
    <row r="1465" spans="47:51" ht="15" customHeight="1" x14ac:dyDescent="0.25">
      <c r="AU1465" s="186">
        <f t="shared" si="34"/>
        <v>1456</v>
      </c>
      <c r="AV1465" s="41" t="s">
        <v>1688</v>
      </c>
      <c r="AW1465" s="41"/>
      <c r="AX1465" s="41"/>
      <c r="AY1465" s="41"/>
    </row>
    <row r="1466" spans="47:51" ht="15" customHeight="1" x14ac:dyDescent="0.25">
      <c r="AU1466" s="186">
        <f t="shared" si="34"/>
        <v>1457</v>
      </c>
      <c r="AV1466" s="41" t="s">
        <v>4019</v>
      </c>
      <c r="AW1466" s="41"/>
      <c r="AX1466" s="41"/>
      <c r="AY1466" s="41"/>
    </row>
    <row r="1467" spans="47:51" ht="15" customHeight="1" x14ac:dyDescent="0.25">
      <c r="AU1467" s="186">
        <f t="shared" si="34"/>
        <v>1458</v>
      </c>
      <c r="AV1467" s="41" t="s">
        <v>1083</v>
      </c>
      <c r="AW1467" s="41"/>
      <c r="AX1467" s="41"/>
      <c r="AY1467" s="41"/>
    </row>
    <row r="1468" spans="47:51" ht="15" customHeight="1" x14ac:dyDescent="0.25">
      <c r="AU1468" s="186">
        <f t="shared" si="34"/>
        <v>1459</v>
      </c>
      <c r="AV1468" s="41" t="s">
        <v>1689</v>
      </c>
      <c r="AW1468" s="41"/>
      <c r="AX1468" s="41"/>
      <c r="AY1468" s="41"/>
    </row>
    <row r="1469" spans="47:51" ht="15" customHeight="1" x14ac:dyDescent="0.25">
      <c r="AU1469" s="186">
        <f t="shared" si="34"/>
        <v>1460</v>
      </c>
      <c r="AV1469" s="41" t="s">
        <v>1690</v>
      </c>
      <c r="AW1469" s="41"/>
      <c r="AX1469" s="41"/>
      <c r="AY1469" s="41"/>
    </row>
    <row r="1470" spans="47:51" ht="15" customHeight="1" x14ac:dyDescent="0.25">
      <c r="AU1470" s="186">
        <f t="shared" si="34"/>
        <v>1461</v>
      </c>
      <c r="AV1470" s="41" t="s">
        <v>162</v>
      </c>
      <c r="AW1470" s="41"/>
      <c r="AX1470" s="41"/>
      <c r="AY1470" s="41"/>
    </row>
    <row r="1471" spans="47:51" ht="15" customHeight="1" x14ac:dyDescent="0.25">
      <c r="AU1471" s="186">
        <f t="shared" si="34"/>
        <v>1462</v>
      </c>
      <c r="AV1471" s="41" t="s">
        <v>1691</v>
      </c>
      <c r="AW1471" s="41"/>
      <c r="AX1471" s="41"/>
      <c r="AY1471" s="41"/>
    </row>
    <row r="1472" spans="47:51" ht="15" customHeight="1" x14ac:dyDescent="0.25">
      <c r="AU1472" s="186">
        <f t="shared" si="34"/>
        <v>1463</v>
      </c>
      <c r="AV1472" s="41" t="s">
        <v>3091</v>
      </c>
      <c r="AW1472" s="41"/>
      <c r="AX1472" s="41"/>
      <c r="AY1472" s="41"/>
    </row>
    <row r="1473" spans="47:51" ht="15" customHeight="1" x14ac:dyDescent="0.25">
      <c r="AU1473" s="186">
        <f t="shared" si="34"/>
        <v>1464</v>
      </c>
      <c r="AV1473" s="41" t="s">
        <v>2413</v>
      </c>
      <c r="AW1473" s="41"/>
      <c r="AX1473" s="41"/>
      <c r="AY1473" s="41"/>
    </row>
    <row r="1474" spans="47:51" ht="15" customHeight="1" x14ac:dyDescent="0.25">
      <c r="AU1474" s="186">
        <f t="shared" si="34"/>
        <v>1465</v>
      </c>
      <c r="AV1474" s="41" t="s">
        <v>2327</v>
      </c>
      <c r="AW1474" s="41"/>
      <c r="AX1474" s="41"/>
      <c r="AY1474" s="41"/>
    </row>
    <row r="1475" spans="47:51" ht="15" customHeight="1" x14ac:dyDescent="0.25">
      <c r="AU1475" s="186">
        <f t="shared" si="34"/>
        <v>1466</v>
      </c>
      <c r="AV1475" s="41" t="s">
        <v>790</v>
      </c>
      <c r="AW1475" s="41"/>
      <c r="AX1475" s="41"/>
      <c r="AY1475" s="41"/>
    </row>
    <row r="1476" spans="47:51" ht="15" customHeight="1" x14ac:dyDescent="0.25">
      <c r="AU1476" s="186">
        <f t="shared" si="34"/>
        <v>1467</v>
      </c>
      <c r="AV1476" s="41" t="s">
        <v>4020</v>
      </c>
      <c r="AW1476" s="41"/>
      <c r="AX1476" s="41"/>
      <c r="AY1476" s="41"/>
    </row>
    <row r="1477" spans="47:51" ht="15" customHeight="1" x14ac:dyDescent="0.25">
      <c r="AU1477" s="186">
        <f t="shared" si="34"/>
        <v>1468</v>
      </c>
      <c r="AV1477" s="41" t="s">
        <v>4850</v>
      </c>
      <c r="AW1477" s="41"/>
      <c r="AX1477" s="41"/>
      <c r="AY1477" s="41"/>
    </row>
    <row r="1478" spans="47:51" ht="15" customHeight="1" x14ac:dyDescent="0.25">
      <c r="AU1478" s="186">
        <f t="shared" si="34"/>
        <v>1469</v>
      </c>
      <c r="AV1478" s="41" t="s">
        <v>4445</v>
      </c>
      <c r="AW1478" s="41"/>
      <c r="AX1478" s="41"/>
      <c r="AY1478" s="41"/>
    </row>
    <row r="1479" spans="47:51" ht="15" customHeight="1" x14ac:dyDescent="0.25">
      <c r="AU1479" s="186">
        <f t="shared" si="34"/>
        <v>1470</v>
      </c>
      <c r="AV1479" s="41" t="s">
        <v>1692</v>
      </c>
      <c r="AW1479" s="41"/>
      <c r="AX1479" s="41"/>
      <c r="AY1479" s="41"/>
    </row>
    <row r="1480" spans="47:51" ht="15" customHeight="1" x14ac:dyDescent="0.25">
      <c r="AU1480" s="186">
        <f t="shared" si="34"/>
        <v>1471</v>
      </c>
      <c r="AV1480" s="41" t="s">
        <v>2722</v>
      </c>
      <c r="AW1480" s="41"/>
      <c r="AX1480" s="41"/>
      <c r="AY1480" s="41"/>
    </row>
    <row r="1481" spans="47:51" ht="15" customHeight="1" x14ac:dyDescent="0.25">
      <c r="AU1481" s="186">
        <f t="shared" si="34"/>
        <v>1472</v>
      </c>
      <c r="AV1481" s="41" t="s">
        <v>1693</v>
      </c>
      <c r="AW1481" s="41"/>
      <c r="AX1481" s="41"/>
      <c r="AY1481" s="41"/>
    </row>
    <row r="1482" spans="47:51" ht="15" customHeight="1" x14ac:dyDescent="0.25">
      <c r="AU1482" s="186">
        <f t="shared" si="34"/>
        <v>1473</v>
      </c>
      <c r="AV1482" s="41" t="s">
        <v>1694</v>
      </c>
      <c r="AW1482" s="41"/>
      <c r="AX1482" s="41"/>
      <c r="AY1482" s="41"/>
    </row>
    <row r="1483" spans="47:51" ht="15" customHeight="1" x14ac:dyDescent="0.25">
      <c r="AU1483" s="186">
        <f t="shared" ref="AU1483:AU1546" si="35">ROW()-9</f>
        <v>1474</v>
      </c>
      <c r="AV1483" s="41" t="s">
        <v>4021</v>
      </c>
      <c r="AW1483" s="41"/>
      <c r="AX1483" s="41"/>
      <c r="AY1483" s="41"/>
    </row>
    <row r="1484" spans="47:51" ht="15" customHeight="1" x14ac:dyDescent="0.25">
      <c r="AU1484" s="186">
        <f t="shared" si="35"/>
        <v>1475</v>
      </c>
      <c r="AV1484" s="41" t="s">
        <v>4851</v>
      </c>
      <c r="AW1484" s="41"/>
      <c r="AX1484" s="41"/>
      <c r="AY1484" s="41"/>
    </row>
    <row r="1485" spans="47:51" ht="15" customHeight="1" x14ac:dyDescent="0.25">
      <c r="AU1485" s="186">
        <f t="shared" si="35"/>
        <v>1476</v>
      </c>
      <c r="AV1485" s="41" t="s">
        <v>2723</v>
      </c>
      <c r="AW1485" s="41"/>
      <c r="AX1485" s="41"/>
      <c r="AY1485" s="41"/>
    </row>
    <row r="1486" spans="47:51" ht="15" customHeight="1" x14ac:dyDescent="0.25">
      <c r="AU1486" s="186">
        <f t="shared" si="35"/>
        <v>1477</v>
      </c>
      <c r="AV1486" s="41" t="s">
        <v>3325</v>
      </c>
      <c r="AW1486" s="41"/>
      <c r="AX1486" s="41"/>
      <c r="AY1486" s="41"/>
    </row>
    <row r="1487" spans="47:51" ht="15" customHeight="1" x14ac:dyDescent="0.25">
      <c r="AU1487" s="186">
        <f t="shared" si="35"/>
        <v>1478</v>
      </c>
      <c r="AV1487" s="41" t="s">
        <v>3326</v>
      </c>
      <c r="AW1487" s="41"/>
      <c r="AX1487" s="41"/>
      <c r="AY1487" s="41"/>
    </row>
    <row r="1488" spans="47:51" ht="15" customHeight="1" x14ac:dyDescent="0.25">
      <c r="AU1488" s="186">
        <f t="shared" si="35"/>
        <v>1479</v>
      </c>
      <c r="AV1488" s="41" t="s">
        <v>3327</v>
      </c>
      <c r="AW1488" s="41"/>
      <c r="AX1488" s="41"/>
      <c r="AY1488" s="41"/>
    </row>
    <row r="1489" spans="47:51" ht="15" customHeight="1" x14ac:dyDescent="0.25">
      <c r="AU1489" s="186">
        <f t="shared" si="35"/>
        <v>1480</v>
      </c>
      <c r="AV1489" s="41" t="s">
        <v>1695</v>
      </c>
      <c r="AW1489" s="41"/>
      <c r="AX1489" s="41"/>
      <c r="AY1489" s="41"/>
    </row>
    <row r="1490" spans="47:51" ht="15" customHeight="1" x14ac:dyDescent="0.25">
      <c r="AU1490" s="186">
        <f t="shared" si="35"/>
        <v>1481</v>
      </c>
      <c r="AV1490" s="41" t="s">
        <v>2414</v>
      </c>
      <c r="AW1490" s="41"/>
      <c r="AX1490" s="41"/>
      <c r="AY1490" s="41"/>
    </row>
    <row r="1491" spans="47:51" ht="15" customHeight="1" x14ac:dyDescent="0.25">
      <c r="AU1491" s="186">
        <f t="shared" si="35"/>
        <v>1482</v>
      </c>
      <c r="AV1491" s="41" t="s">
        <v>5345</v>
      </c>
      <c r="AW1491" s="41"/>
      <c r="AX1491" s="41"/>
      <c r="AY1491" s="41"/>
    </row>
    <row r="1492" spans="47:51" ht="15" customHeight="1" x14ac:dyDescent="0.25">
      <c r="AU1492" s="186">
        <f t="shared" si="35"/>
        <v>1483</v>
      </c>
      <c r="AV1492" s="41" t="s">
        <v>438</v>
      </c>
      <c r="AW1492" s="41"/>
      <c r="AX1492" s="41"/>
      <c r="AY1492" s="41"/>
    </row>
    <row r="1493" spans="47:51" ht="15" customHeight="1" x14ac:dyDescent="0.25">
      <c r="AU1493" s="186">
        <f t="shared" si="35"/>
        <v>1484</v>
      </c>
      <c r="AV1493" s="41" t="s">
        <v>4022</v>
      </c>
      <c r="AW1493" s="41"/>
      <c r="AX1493" s="41"/>
      <c r="AY1493" s="41"/>
    </row>
    <row r="1494" spans="47:51" ht="15" customHeight="1" x14ac:dyDescent="0.25">
      <c r="AU1494" s="186">
        <f t="shared" si="35"/>
        <v>1485</v>
      </c>
      <c r="AV1494" s="41" t="s">
        <v>1696</v>
      </c>
      <c r="AW1494" s="41"/>
      <c r="AX1494" s="41"/>
      <c r="AY1494" s="41"/>
    </row>
    <row r="1495" spans="47:51" ht="15" customHeight="1" x14ac:dyDescent="0.25">
      <c r="AU1495" s="186">
        <f t="shared" si="35"/>
        <v>1486</v>
      </c>
      <c r="AV1495" s="41" t="s">
        <v>1697</v>
      </c>
      <c r="AW1495" s="41"/>
      <c r="AX1495" s="41"/>
      <c r="AY1495" s="41"/>
    </row>
    <row r="1496" spans="47:51" ht="15" customHeight="1" x14ac:dyDescent="0.25">
      <c r="AU1496" s="186">
        <f t="shared" si="35"/>
        <v>1487</v>
      </c>
      <c r="AV1496" s="41" t="s">
        <v>4446</v>
      </c>
      <c r="AW1496" s="41"/>
      <c r="AX1496" s="41"/>
      <c r="AY1496" s="41"/>
    </row>
    <row r="1497" spans="47:51" ht="15" customHeight="1" x14ac:dyDescent="0.25">
      <c r="AU1497" s="186">
        <f t="shared" si="35"/>
        <v>1488</v>
      </c>
      <c r="AV1497" s="41" t="s">
        <v>1084</v>
      </c>
      <c r="AW1497" s="41"/>
      <c r="AX1497" s="41"/>
      <c r="AY1497" s="41"/>
    </row>
    <row r="1498" spans="47:51" ht="15" customHeight="1" x14ac:dyDescent="0.25">
      <c r="AU1498" s="186">
        <f t="shared" si="35"/>
        <v>1489</v>
      </c>
      <c r="AV1498" s="41" t="s">
        <v>4852</v>
      </c>
      <c r="AW1498" s="41"/>
      <c r="AX1498" s="41"/>
      <c r="AY1498" s="41"/>
    </row>
    <row r="1499" spans="47:51" ht="15" customHeight="1" x14ac:dyDescent="0.25">
      <c r="AU1499" s="186">
        <f t="shared" si="35"/>
        <v>1490</v>
      </c>
      <c r="AV1499" s="41" t="s">
        <v>3092</v>
      </c>
      <c r="AW1499" s="41"/>
      <c r="AX1499" s="41"/>
      <c r="AY1499" s="41"/>
    </row>
    <row r="1500" spans="47:51" ht="15" customHeight="1" x14ac:dyDescent="0.25">
      <c r="AU1500" s="186">
        <f t="shared" si="35"/>
        <v>1491</v>
      </c>
      <c r="AV1500" s="41" t="s">
        <v>4655</v>
      </c>
      <c r="AW1500" s="41"/>
      <c r="AX1500" s="41"/>
      <c r="AY1500" s="41"/>
    </row>
    <row r="1501" spans="47:51" ht="15" customHeight="1" x14ac:dyDescent="0.25">
      <c r="AU1501" s="186">
        <f t="shared" si="35"/>
        <v>1492</v>
      </c>
      <c r="AV1501" s="41" t="s">
        <v>1698</v>
      </c>
      <c r="AW1501" s="41"/>
      <c r="AX1501" s="41"/>
      <c r="AY1501" s="41"/>
    </row>
    <row r="1502" spans="47:51" ht="15" customHeight="1" x14ac:dyDescent="0.25">
      <c r="AU1502" s="186">
        <f t="shared" si="35"/>
        <v>1493</v>
      </c>
      <c r="AV1502" s="41" t="s">
        <v>1699</v>
      </c>
      <c r="AW1502" s="41"/>
      <c r="AX1502" s="41"/>
      <c r="AY1502" s="41"/>
    </row>
    <row r="1503" spans="47:51" ht="15" customHeight="1" x14ac:dyDescent="0.25">
      <c r="AU1503" s="186">
        <f t="shared" si="35"/>
        <v>1494</v>
      </c>
      <c r="AV1503" s="41" t="s">
        <v>1700</v>
      </c>
      <c r="AW1503" s="41"/>
      <c r="AX1503" s="41"/>
      <c r="AY1503" s="41"/>
    </row>
    <row r="1504" spans="47:51" ht="15" customHeight="1" x14ac:dyDescent="0.25">
      <c r="AU1504" s="186">
        <f t="shared" si="35"/>
        <v>1495</v>
      </c>
      <c r="AV1504" s="41" t="s">
        <v>949</v>
      </c>
      <c r="AW1504" s="41"/>
      <c r="AX1504" s="41"/>
      <c r="AY1504" s="41"/>
    </row>
    <row r="1505" spans="47:51" ht="15" customHeight="1" x14ac:dyDescent="0.25">
      <c r="AU1505" s="186">
        <f t="shared" si="35"/>
        <v>1496</v>
      </c>
      <c r="AV1505" s="41" t="s">
        <v>4853</v>
      </c>
      <c r="AW1505" s="41"/>
      <c r="AX1505" s="41"/>
      <c r="AY1505" s="41"/>
    </row>
    <row r="1506" spans="47:51" ht="15" customHeight="1" x14ac:dyDescent="0.25">
      <c r="AU1506" s="186">
        <f t="shared" si="35"/>
        <v>1497</v>
      </c>
      <c r="AV1506" s="41" t="s">
        <v>1701</v>
      </c>
      <c r="AW1506" s="41"/>
      <c r="AX1506" s="41"/>
      <c r="AY1506" s="41"/>
    </row>
    <row r="1507" spans="47:51" ht="15" customHeight="1" x14ac:dyDescent="0.25">
      <c r="AU1507" s="186">
        <f t="shared" si="35"/>
        <v>1498</v>
      </c>
      <c r="AV1507" s="41" t="s">
        <v>1702</v>
      </c>
      <c r="AW1507" s="41"/>
      <c r="AX1507" s="41"/>
      <c r="AY1507" s="41"/>
    </row>
    <row r="1508" spans="47:51" ht="15" customHeight="1" x14ac:dyDescent="0.25">
      <c r="AU1508" s="186">
        <f t="shared" si="35"/>
        <v>1499</v>
      </c>
      <c r="AV1508" s="41" t="s">
        <v>1085</v>
      </c>
      <c r="AW1508" s="41"/>
      <c r="AX1508" s="41"/>
      <c r="AY1508" s="41"/>
    </row>
    <row r="1509" spans="47:51" ht="15" customHeight="1" x14ac:dyDescent="0.25">
      <c r="AU1509" s="186">
        <f t="shared" si="35"/>
        <v>1500</v>
      </c>
      <c r="AV1509" s="41" t="s">
        <v>5346</v>
      </c>
      <c r="AW1509" s="41"/>
      <c r="AX1509" s="41"/>
      <c r="AY1509" s="41"/>
    </row>
    <row r="1510" spans="47:51" ht="15" customHeight="1" x14ac:dyDescent="0.25">
      <c r="AU1510" s="186">
        <f t="shared" si="35"/>
        <v>1501</v>
      </c>
      <c r="AV1510" s="41" t="s">
        <v>1703</v>
      </c>
      <c r="AW1510" s="41"/>
      <c r="AX1510" s="41"/>
      <c r="AY1510" s="41"/>
    </row>
    <row r="1511" spans="47:51" ht="15" customHeight="1" x14ac:dyDescent="0.25">
      <c r="AU1511" s="186">
        <f t="shared" si="35"/>
        <v>1502</v>
      </c>
      <c r="AV1511" s="41" t="s">
        <v>1704</v>
      </c>
      <c r="AW1511" s="41"/>
      <c r="AX1511" s="41"/>
      <c r="AY1511" s="41"/>
    </row>
    <row r="1512" spans="47:51" ht="15" customHeight="1" x14ac:dyDescent="0.25">
      <c r="AU1512" s="186">
        <f t="shared" si="35"/>
        <v>1503</v>
      </c>
      <c r="AV1512" s="41" t="s">
        <v>1705</v>
      </c>
      <c r="AW1512" s="41"/>
      <c r="AX1512" s="41"/>
      <c r="AY1512" s="41"/>
    </row>
    <row r="1513" spans="47:51" ht="15" customHeight="1" x14ac:dyDescent="0.25">
      <c r="AU1513" s="186">
        <f t="shared" si="35"/>
        <v>1504</v>
      </c>
      <c r="AV1513" s="41" t="s">
        <v>4854</v>
      </c>
      <c r="AW1513" s="41"/>
      <c r="AX1513" s="41"/>
      <c r="AY1513" s="41"/>
    </row>
    <row r="1514" spans="47:51" ht="15" customHeight="1" x14ac:dyDescent="0.25">
      <c r="AU1514" s="186">
        <f t="shared" si="35"/>
        <v>1505</v>
      </c>
      <c r="AV1514" s="41" t="s">
        <v>4855</v>
      </c>
      <c r="AW1514" s="41"/>
      <c r="AX1514" s="41"/>
      <c r="AY1514" s="41"/>
    </row>
    <row r="1515" spans="47:51" ht="15" customHeight="1" x14ac:dyDescent="0.25">
      <c r="AU1515" s="186">
        <f t="shared" si="35"/>
        <v>1506</v>
      </c>
      <c r="AV1515" s="41" t="s">
        <v>4023</v>
      </c>
      <c r="AW1515" s="41"/>
      <c r="AX1515" s="41"/>
      <c r="AY1515" s="41"/>
    </row>
    <row r="1516" spans="47:51" ht="15" customHeight="1" x14ac:dyDescent="0.25">
      <c r="AU1516" s="186">
        <f t="shared" si="35"/>
        <v>1507</v>
      </c>
      <c r="AV1516" s="41" t="s">
        <v>4024</v>
      </c>
      <c r="AW1516" s="41"/>
      <c r="AX1516" s="41"/>
      <c r="AY1516" s="41"/>
    </row>
    <row r="1517" spans="47:51" ht="15" customHeight="1" x14ac:dyDescent="0.25">
      <c r="AU1517" s="186">
        <f t="shared" si="35"/>
        <v>1508</v>
      </c>
      <c r="AV1517" s="41" t="s">
        <v>2328</v>
      </c>
      <c r="AW1517" s="41"/>
      <c r="AX1517" s="41"/>
      <c r="AY1517" s="41"/>
    </row>
    <row r="1518" spans="47:51" ht="15" customHeight="1" x14ac:dyDescent="0.25">
      <c r="AU1518" s="186">
        <f t="shared" si="35"/>
        <v>1509</v>
      </c>
      <c r="AV1518" s="41" t="s">
        <v>5347</v>
      </c>
      <c r="AW1518" s="41"/>
      <c r="AX1518" s="41"/>
      <c r="AY1518" s="41"/>
    </row>
    <row r="1519" spans="47:51" ht="15" customHeight="1" x14ac:dyDescent="0.25">
      <c r="AU1519" s="186">
        <f t="shared" si="35"/>
        <v>1510</v>
      </c>
      <c r="AV1519" s="41" t="s">
        <v>4025</v>
      </c>
      <c r="AW1519" s="41"/>
      <c r="AX1519" s="41"/>
      <c r="AY1519" s="41"/>
    </row>
    <row r="1520" spans="47:51" ht="15" customHeight="1" x14ac:dyDescent="0.25">
      <c r="AU1520" s="186">
        <f t="shared" si="35"/>
        <v>1511</v>
      </c>
      <c r="AV1520" s="41" t="s">
        <v>163</v>
      </c>
      <c r="AW1520" s="41"/>
      <c r="AX1520" s="41"/>
      <c r="AY1520" s="41"/>
    </row>
    <row r="1521" spans="47:51" ht="15" customHeight="1" x14ac:dyDescent="0.25">
      <c r="AU1521" s="186">
        <f t="shared" si="35"/>
        <v>1512</v>
      </c>
      <c r="AV1521" s="41" t="s">
        <v>3328</v>
      </c>
      <c r="AW1521" s="41"/>
      <c r="AX1521" s="41"/>
      <c r="AY1521" s="41"/>
    </row>
    <row r="1522" spans="47:51" ht="15" customHeight="1" x14ac:dyDescent="0.25">
      <c r="AU1522" s="186">
        <f t="shared" si="35"/>
        <v>1513</v>
      </c>
      <c r="AV1522" s="41" t="s">
        <v>4856</v>
      </c>
      <c r="AW1522" s="41"/>
      <c r="AX1522" s="41"/>
      <c r="AY1522" s="41"/>
    </row>
    <row r="1523" spans="47:51" ht="15" customHeight="1" x14ac:dyDescent="0.25">
      <c r="AU1523" s="186">
        <f t="shared" si="35"/>
        <v>1514</v>
      </c>
      <c r="AV1523" s="41" t="s">
        <v>2415</v>
      </c>
      <c r="AW1523" s="41"/>
      <c r="AX1523" s="41"/>
      <c r="AY1523" s="41"/>
    </row>
    <row r="1524" spans="47:51" ht="15" customHeight="1" x14ac:dyDescent="0.25">
      <c r="AU1524" s="186">
        <f t="shared" si="35"/>
        <v>1515</v>
      </c>
      <c r="AV1524" s="41" t="s">
        <v>439</v>
      </c>
      <c r="AW1524" s="41"/>
      <c r="AX1524" s="41"/>
      <c r="AY1524" s="41"/>
    </row>
    <row r="1525" spans="47:51" ht="15" customHeight="1" x14ac:dyDescent="0.25">
      <c r="AU1525" s="186">
        <f t="shared" si="35"/>
        <v>1516</v>
      </c>
      <c r="AV1525" s="41" t="s">
        <v>1706</v>
      </c>
      <c r="AW1525" s="41"/>
      <c r="AX1525" s="41"/>
      <c r="AY1525" s="41"/>
    </row>
    <row r="1526" spans="47:51" ht="15" customHeight="1" x14ac:dyDescent="0.25">
      <c r="AU1526" s="186">
        <f t="shared" si="35"/>
        <v>1517</v>
      </c>
      <c r="AV1526" s="41" t="s">
        <v>1707</v>
      </c>
      <c r="AW1526" s="41"/>
      <c r="AX1526" s="41"/>
      <c r="AY1526" s="41"/>
    </row>
    <row r="1527" spans="47:51" ht="15" customHeight="1" x14ac:dyDescent="0.25">
      <c r="AU1527" s="186">
        <f t="shared" si="35"/>
        <v>1518</v>
      </c>
      <c r="AV1527" s="41" t="s">
        <v>2557</v>
      </c>
      <c r="AW1527" s="41"/>
      <c r="AX1527" s="41"/>
      <c r="AY1527" s="41"/>
    </row>
    <row r="1528" spans="47:51" ht="15" customHeight="1" x14ac:dyDescent="0.25">
      <c r="AU1528" s="186">
        <f t="shared" si="35"/>
        <v>1519</v>
      </c>
      <c r="AV1528" s="41" t="s">
        <v>3093</v>
      </c>
      <c r="AW1528" s="41"/>
      <c r="AX1528" s="41"/>
      <c r="AY1528" s="41"/>
    </row>
    <row r="1529" spans="47:51" ht="15" customHeight="1" x14ac:dyDescent="0.25">
      <c r="AU1529" s="186">
        <f t="shared" si="35"/>
        <v>1520</v>
      </c>
      <c r="AV1529" s="41" t="s">
        <v>4026</v>
      </c>
      <c r="AW1529" s="41"/>
      <c r="AX1529" s="41"/>
      <c r="AY1529" s="41"/>
    </row>
    <row r="1530" spans="47:51" ht="15" customHeight="1" x14ac:dyDescent="0.25">
      <c r="AU1530" s="186">
        <f t="shared" si="35"/>
        <v>1521</v>
      </c>
      <c r="AV1530" s="41" t="s">
        <v>3094</v>
      </c>
      <c r="AW1530" s="41"/>
      <c r="AX1530" s="41"/>
      <c r="AY1530" s="41"/>
    </row>
    <row r="1531" spans="47:51" ht="15" customHeight="1" x14ac:dyDescent="0.25">
      <c r="AU1531" s="186">
        <f t="shared" si="35"/>
        <v>1522</v>
      </c>
      <c r="AV1531" s="41" t="s">
        <v>1708</v>
      </c>
      <c r="AW1531" s="41"/>
      <c r="AX1531" s="41"/>
      <c r="AY1531" s="41"/>
    </row>
    <row r="1532" spans="47:51" ht="15" customHeight="1" x14ac:dyDescent="0.25">
      <c r="AU1532" s="186">
        <f t="shared" si="35"/>
        <v>1523</v>
      </c>
      <c r="AV1532" s="41" t="s">
        <v>440</v>
      </c>
      <c r="AW1532" s="41"/>
      <c r="AX1532" s="41"/>
      <c r="AY1532" s="41"/>
    </row>
    <row r="1533" spans="47:51" ht="15" customHeight="1" x14ac:dyDescent="0.25">
      <c r="AU1533" s="186">
        <f t="shared" si="35"/>
        <v>1524</v>
      </c>
      <c r="AV1533" s="41" t="s">
        <v>4027</v>
      </c>
      <c r="AW1533" s="41"/>
      <c r="AX1533" s="41"/>
      <c r="AY1533" s="41"/>
    </row>
    <row r="1534" spans="47:51" ht="15" customHeight="1" x14ac:dyDescent="0.25">
      <c r="AU1534" s="186">
        <f t="shared" si="35"/>
        <v>1525</v>
      </c>
      <c r="AV1534" s="41" t="s">
        <v>1310</v>
      </c>
      <c r="AW1534" s="41"/>
      <c r="AX1534" s="41"/>
      <c r="AY1534" s="41"/>
    </row>
    <row r="1535" spans="47:51" ht="15" customHeight="1" x14ac:dyDescent="0.25">
      <c r="AU1535" s="186">
        <f t="shared" si="35"/>
        <v>1526</v>
      </c>
      <c r="AV1535" s="41" t="s">
        <v>4028</v>
      </c>
      <c r="AW1535" s="41"/>
      <c r="AX1535" s="41"/>
      <c r="AY1535" s="41"/>
    </row>
    <row r="1536" spans="47:51" ht="15" customHeight="1" x14ac:dyDescent="0.25">
      <c r="AU1536" s="186">
        <f t="shared" si="35"/>
        <v>1527</v>
      </c>
      <c r="AV1536" s="41" t="s">
        <v>1709</v>
      </c>
      <c r="AW1536" s="41"/>
      <c r="AX1536" s="41"/>
      <c r="AY1536" s="41"/>
    </row>
    <row r="1537" spans="47:51" ht="15" customHeight="1" x14ac:dyDescent="0.25">
      <c r="AU1537" s="186">
        <f t="shared" si="35"/>
        <v>1528</v>
      </c>
      <c r="AV1537" s="41" t="s">
        <v>1710</v>
      </c>
      <c r="AW1537" s="41"/>
      <c r="AX1537" s="41"/>
      <c r="AY1537" s="41"/>
    </row>
    <row r="1538" spans="47:51" ht="15" customHeight="1" x14ac:dyDescent="0.25">
      <c r="AU1538" s="186">
        <f t="shared" si="35"/>
        <v>1529</v>
      </c>
      <c r="AV1538" s="41" t="s">
        <v>950</v>
      </c>
      <c r="AW1538" s="41"/>
      <c r="AX1538" s="41"/>
      <c r="AY1538" s="41"/>
    </row>
    <row r="1539" spans="47:51" ht="15" customHeight="1" x14ac:dyDescent="0.25">
      <c r="AU1539" s="186">
        <f t="shared" si="35"/>
        <v>1530</v>
      </c>
      <c r="AV1539" s="41" t="s">
        <v>3095</v>
      </c>
      <c r="AW1539" s="41"/>
      <c r="AX1539" s="41"/>
      <c r="AY1539" s="41"/>
    </row>
    <row r="1540" spans="47:51" ht="15" customHeight="1" x14ac:dyDescent="0.25">
      <c r="AU1540" s="186">
        <f t="shared" si="35"/>
        <v>1531</v>
      </c>
      <c r="AV1540" s="41" t="s">
        <v>4447</v>
      </c>
      <c r="AW1540" s="41"/>
      <c r="AX1540" s="41"/>
      <c r="AY1540" s="41"/>
    </row>
    <row r="1541" spans="47:51" ht="15" customHeight="1" x14ac:dyDescent="0.25">
      <c r="AU1541" s="186">
        <f t="shared" si="35"/>
        <v>1532</v>
      </c>
      <c r="AV1541" s="41" t="s">
        <v>1711</v>
      </c>
      <c r="AW1541" s="41"/>
      <c r="AX1541" s="41"/>
      <c r="AY1541" s="41"/>
    </row>
    <row r="1542" spans="47:51" ht="15" customHeight="1" x14ac:dyDescent="0.25">
      <c r="AU1542" s="186">
        <f t="shared" si="35"/>
        <v>1533</v>
      </c>
      <c r="AV1542" s="41" t="s">
        <v>4029</v>
      </c>
      <c r="AW1542" s="41"/>
      <c r="AX1542" s="41"/>
      <c r="AY1542" s="41"/>
    </row>
    <row r="1543" spans="47:51" ht="15" customHeight="1" x14ac:dyDescent="0.25">
      <c r="AU1543" s="186">
        <f t="shared" si="35"/>
        <v>1534</v>
      </c>
      <c r="AV1543" s="41" t="s">
        <v>2724</v>
      </c>
      <c r="AW1543" s="41"/>
      <c r="AX1543" s="41"/>
      <c r="AY1543" s="41"/>
    </row>
    <row r="1544" spans="47:51" ht="15" customHeight="1" x14ac:dyDescent="0.25">
      <c r="AU1544" s="186">
        <f t="shared" si="35"/>
        <v>1535</v>
      </c>
      <c r="AV1544" s="41" t="s">
        <v>1712</v>
      </c>
      <c r="AW1544" s="41"/>
      <c r="AX1544" s="41"/>
      <c r="AY1544" s="41"/>
    </row>
    <row r="1545" spans="47:51" ht="15" customHeight="1" x14ac:dyDescent="0.25">
      <c r="AU1545" s="186">
        <f t="shared" si="35"/>
        <v>1536</v>
      </c>
      <c r="AV1545" s="41" t="s">
        <v>1713</v>
      </c>
      <c r="AW1545" s="41"/>
      <c r="AX1545" s="41"/>
      <c r="AY1545" s="41"/>
    </row>
    <row r="1546" spans="47:51" ht="15" customHeight="1" x14ac:dyDescent="0.25">
      <c r="AU1546" s="186">
        <f t="shared" si="35"/>
        <v>1537</v>
      </c>
      <c r="AV1546" s="41" t="s">
        <v>1714</v>
      </c>
      <c r="AW1546" s="41"/>
      <c r="AX1546" s="41"/>
      <c r="AY1546" s="41"/>
    </row>
    <row r="1547" spans="47:51" ht="15" customHeight="1" x14ac:dyDescent="0.25">
      <c r="AU1547" s="186">
        <f t="shared" ref="AU1547:AU1610" si="36">ROW()-9</f>
        <v>1538</v>
      </c>
      <c r="AV1547" s="41" t="s">
        <v>951</v>
      </c>
      <c r="AW1547" s="41"/>
      <c r="AX1547" s="41"/>
      <c r="AY1547" s="41"/>
    </row>
    <row r="1548" spans="47:51" ht="15" customHeight="1" x14ac:dyDescent="0.25">
      <c r="AU1548" s="186">
        <f t="shared" si="36"/>
        <v>1539</v>
      </c>
      <c r="AV1548" s="41" t="s">
        <v>1715</v>
      </c>
      <c r="AW1548" s="41"/>
      <c r="AX1548" s="41"/>
      <c r="AY1548" s="41"/>
    </row>
    <row r="1549" spans="47:51" ht="15" customHeight="1" x14ac:dyDescent="0.25">
      <c r="AU1549" s="186">
        <f t="shared" si="36"/>
        <v>1540</v>
      </c>
      <c r="AV1549" s="41" t="s">
        <v>1716</v>
      </c>
      <c r="AW1549" s="41"/>
      <c r="AX1549" s="41"/>
      <c r="AY1549" s="41"/>
    </row>
    <row r="1550" spans="47:51" ht="15" customHeight="1" x14ac:dyDescent="0.25">
      <c r="AU1550" s="186">
        <f t="shared" si="36"/>
        <v>1541</v>
      </c>
      <c r="AV1550" s="41" t="s">
        <v>2908</v>
      </c>
      <c r="AW1550" s="41"/>
      <c r="AX1550" s="41"/>
      <c r="AY1550" s="41"/>
    </row>
    <row r="1551" spans="47:51" ht="15" customHeight="1" x14ac:dyDescent="0.25">
      <c r="AU1551" s="186">
        <f t="shared" si="36"/>
        <v>1542</v>
      </c>
      <c r="AV1551" s="41" t="s">
        <v>2329</v>
      </c>
      <c r="AW1551" s="41"/>
      <c r="AX1551" s="41"/>
      <c r="AY1551" s="41"/>
    </row>
    <row r="1552" spans="47:51" ht="15" customHeight="1" x14ac:dyDescent="0.25">
      <c r="AU1552" s="186">
        <f t="shared" si="36"/>
        <v>1543</v>
      </c>
      <c r="AV1552" s="41" t="s">
        <v>4857</v>
      </c>
      <c r="AW1552" s="41"/>
      <c r="AX1552" s="41"/>
      <c r="AY1552" s="41"/>
    </row>
    <row r="1553" spans="47:51" ht="15" customHeight="1" x14ac:dyDescent="0.25">
      <c r="AU1553" s="186">
        <f t="shared" si="36"/>
        <v>1544</v>
      </c>
      <c r="AV1553" s="41" t="s">
        <v>1717</v>
      </c>
      <c r="AW1553" s="41"/>
      <c r="AX1553" s="41"/>
      <c r="AY1553" s="41"/>
    </row>
    <row r="1554" spans="47:51" ht="15" customHeight="1" x14ac:dyDescent="0.25">
      <c r="AU1554" s="186">
        <f t="shared" si="36"/>
        <v>1545</v>
      </c>
      <c r="AV1554" s="41" t="s">
        <v>2330</v>
      </c>
      <c r="AW1554" s="41"/>
      <c r="AX1554" s="41"/>
      <c r="AY1554" s="41"/>
    </row>
    <row r="1555" spans="47:51" ht="15" customHeight="1" x14ac:dyDescent="0.25">
      <c r="AU1555" s="186">
        <f t="shared" si="36"/>
        <v>1546</v>
      </c>
      <c r="AV1555" s="41" t="s">
        <v>3329</v>
      </c>
      <c r="AW1555" s="41"/>
      <c r="AX1555" s="41"/>
      <c r="AY1555" s="41"/>
    </row>
    <row r="1556" spans="47:51" ht="15" customHeight="1" x14ac:dyDescent="0.25">
      <c r="AU1556" s="186">
        <f t="shared" si="36"/>
        <v>1547</v>
      </c>
      <c r="AV1556" s="41" t="s">
        <v>4030</v>
      </c>
      <c r="AW1556" s="41"/>
      <c r="AX1556" s="41"/>
      <c r="AY1556" s="41"/>
    </row>
    <row r="1557" spans="47:51" ht="15" customHeight="1" x14ac:dyDescent="0.25">
      <c r="AU1557" s="186">
        <f t="shared" si="36"/>
        <v>1548</v>
      </c>
      <c r="AV1557" s="41" t="s">
        <v>4448</v>
      </c>
      <c r="AW1557" s="41"/>
      <c r="AX1557" s="41"/>
      <c r="AY1557" s="41"/>
    </row>
    <row r="1558" spans="47:51" ht="15" customHeight="1" x14ac:dyDescent="0.25">
      <c r="AU1558" s="186">
        <f t="shared" si="36"/>
        <v>1549</v>
      </c>
      <c r="AV1558" s="41" t="s">
        <v>4031</v>
      </c>
      <c r="AW1558" s="41"/>
      <c r="AX1558" s="41"/>
      <c r="AY1558" s="41"/>
    </row>
    <row r="1559" spans="47:51" ht="15" customHeight="1" x14ac:dyDescent="0.25">
      <c r="AU1559" s="186">
        <f t="shared" si="36"/>
        <v>1550</v>
      </c>
      <c r="AV1559" s="41" t="s">
        <v>3724</v>
      </c>
      <c r="AW1559" s="41"/>
      <c r="AX1559" s="41"/>
      <c r="AY1559" s="41"/>
    </row>
    <row r="1560" spans="47:51" ht="15" customHeight="1" x14ac:dyDescent="0.25">
      <c r="AU1560" s="186">
        <f t="shared" si="36"/>
        <v>1551</v>
      </c>
      <c r="AV1560" s="41" t="s">
        <v>3330</v>
      </c>
      <c r="AW1560" s="41"/>
      <c r="AX1560" s="41"/>
      <c r="AY1560" s="41"/>
    </row>
    <row r="1561" spans="47:51" ht="15" customHeight="1" x14ac:dyDescent="0.25">
      <c r="AU1561" s="186">
        <f t="shared" si="36"/>
        <v>1552</v>
      </c>
      <c r="AV1561" s="41" t="s">
        <v>1086</v>
      </c>
      <c r="AW1561" s="41"/>
      <c r="AX1561" s="41"/>
      <c r="AY1561" s="41"/>
    </row>
    <row r="1562" spans="47:51" ht="15" customHeight="1" x14ac:dyDescent="0.25">
      <c r="AU1562" s="186">
        <f t="shared" si="36"/>
        <v>1553</v>
      </c>
      <c r="AV1562" s="41" t="s">
        <v>4858</v>
      </c>
      <c r="AW1562" s="41"/>
      <c r="AX1562" s="41"/>
      <c r="AY1562" s="41"/>
    </row>
    <row r="1563" spans="47:51" ht="15" customHeight="1" x14ac:dyDescent="0.25">
      <c r="AU1563" s="186">
        <f t="shared" si="36"/>
        <v>1554</v>
      </c>
      <c r="AV1563" s="41" t="s">
        <v>4859</v>
      </c>
      <c r="AW1563" s="41"/>
      <c r="AX1563" s="41"/>
      <c r="AY1563" s="41"/>
    </row>
    <row r="1564" spans="47:51" ht="15" customHeight="1" x14ac:dyDescent="0.25">
      <c r="AU1564" s="186">
        <f t="shared" si="36"/>
        <v>1555</v>
      </c>
      <c r="AV1564" s="41" t="s">
        <v>3627</v>
      </c>
      <c r="AW1564" s="41"/>
      <c r="AX1564" s="41"/>
      <c r="AY1564" s="41"/>
    </row>
    <row r="1565" spans="47:51" ht="15" customHeight="1" x14ac:dyDescent="0.25">
      <c r="AU1565" s="186">
        <f t="shared" si="36"/>
        <v>1556</v>
      </c>
      <c r="AV1565" s="41" t="s">
        <v>2725</v>
      </c>
      <c r="AW1565" s="41"/>
      <c r="AX1565" s="41"/>
      <c r="AY1565" s="41"/>
    </row>
    <row r="1566" spans="47:51" ht="15" customHeight="1" x14ac:dyDescent="0.25">
      <c r="AU1566" s="186">
        <f t="shared" si="36"/>
        <v>1557</v>
      </c>
      <c r="AV1566" s="41" t="s">
        <v>5348</v>
      </c>
      <c r="AW1566" s="41"/>
      <c r="AX1566" s="41"/>
      <c r="AY1566" s="41"/>
    </row>
    <row r="1567" spans="47:51" ht="15" customHeight="1" x14ac:dyDescent="0.25">
      <c r="AU1567" s="186">
        <f t="shared" si="36"/>
        <v>1558</v>
      </c>
      <c r="AV1567" s="41" t="s">
        <v>4860</v>
      </c>
      <c r="AW1567" s="41"/>
      <c r="AX1567" s="41"/>
      <c r="AY1567" s="41"/>
    </row>
    <row r="1568" spans="47:51" ht="15" customHeight="1" x14ac:dyDescent="0.25">
      <c r="AU1568" s="186">
        <f t="shared" si="36"/>
        <v>1559</v>
      </c>
      <c r="AV1568" s="41" t="s">
        <v>1311</v>
      </c>
      <c r="AW1568" s="41"/>
      <c r="AX1568" s="41"/>
      <c r="AY1568" s="41"/>
    </row>
    <row r="1569" spans="47:51" ht="15" customHeight="1" x14ac:dyDescent="0.25">
      <c r="AU1569" s="186">
        <f t="shared" si="36"/>
        <v>1560</v>
      </c>
      <c r="AV1569" s="41" t="s">
        <v>3628</v>
      </c>
      <c r="AW1569" s="41"/>
      <c r="AX1569" s="41"/>
      <c r="AY1569" s="41"/>
    </row>
    <row r="1570" spans="47:51" ht="15" customHeight="1" x14ac:dyDescent="0.25">
      <c r="AU1570" s="186">
        <f t="shared" si="36"/>
        <v>1561</v>
      </c>
      <c r="AV1570" s="41" t="s">
        <v>1718</v>
      </c>
      <c r="AW1570" s="41"/>
      <c r="AX1570" s="41"/>
      <c r="AY1570" s="41"/>
    </row>
    <row r="1571" spans="47:51" ht="15" customHeight="1" x14ac:dyDescent="0.25">
      <c r="AU1571" s="186">
        <f t="shared" si="36"/>
        <v>1562</v>
      </c>
      <c r="AV1571" s="41" t="s">
        <v>4861</v>
      </c>
      <c r="AW1571" s="41"/>
      <c r="AX1571" s="41"/>
      <c r="AY1571" s="41"/>
    </row>
    <row r="1572" spans="47:51" ht="15" customHeight="1" x14ac:dyDescent="0.25">
      <c r="AU1572" s="186">
        <f t="shared" si="36"/>
        <v>1563</v>
      </c>
      <c r="AV1572" s="41" t="s">
        <v>952</v>
      </c>
      <c r="AW1572" s="41"/>
      <c r="AX1572" s="41"/>
      <c r="AY1572" s="41"/>
    </row>
    <row r="1573" spans="47:51" ht="15" customHeight="1" x14ac:dyDescent="0.25">
      <c r="AU1573" s="186">
        <f t="shared" si="36"/>
        <v>1564</v>
      </c>
      <c r="AV1573" s="41" t="s">
        <v>1087</v>
      </c>
      <c r="AW1573" s="41"/>
      <c r="AX1573" s="41"/>
      <c r="AY1573" s="41"/>
    </row>
    <row r="1574" spans="47:51" ht="15" customHeight="1" x14ac:dyDescent="0.25">
      <c r="AU1574" s="186">
        <f t="shared" si="36"/>
        <v>1565</v>
      </c>
      <c r="AV1574" s="41" t="s">
        <v>1088</v>
      </c>
      <c r="AW1574" s="41"/>
      <c r="AX1574" s="41"/>
      <c r="AY1574" s="41"/>
    </row>
    <row r="1575" spans="47:51" ht="15" customHeight="1" x14ac:dyDescent="0.25">
      <c r="AU1575" s="186">
        <f t="shared" si="36"/>
        <v>1566</v>
      </c>
      <c r="AV1575" s="41" t="s">
        <v>261</v>
      </c>
      <c r="AW1575" s="41"/>
      <c r="AX1575" s="41"/>
      <c r="AY1575" s="41"/>
    </row>
    <row r="1576" spans="47:51" ht="15" customHeight="1" x14ac:dyDescent="0.25">
      <c r="AU1576" s="186">
        <f t="shared" si="36"/>
        <v>1567</v>
      </c>
      <c r="AV1576" s="41" t="s">
        <v>2331</v>
      </c>
      <c r="AW1576" s="41"/>
      <c r="AX1576" s="41"/>
      <c r="AY1576" s="41"/>
    </row>
    <row r="1577" spans="47:51" ht="15" customHeight="1" x14ac:dyDescent="0.25">
      <c r="AU1577" s="186">
        <f t="shared" si="36"/>
        <v>1568</v>
      </c>
      <c r="AV1577" s="41" t="s">
        <v>4032</v>
      </c>
      <c r="AW1577" s="41"/>
      <c r="AX1577" s="41"/>
      <c r="AY1577" s="41"/>
    </row>
    <row r="1578" spans="47:51" ht="15" customHeight="1" x14ac:dyDescent="0.25">
      <c r="AU1578" s="186">
        <f t="shared" si="36"/>
        <v>1569</v>
      </c>
      <c r="AV1578" s="41" t="s">
        <v>2558</v>
      </c>
      <c r="AW1578" s="41"/>
      <c r="AX1578" s="41"/>
      <c r="AY1578" s="41"/>
    </row>
    <row r="1579" spans="47:51" ht="15" customHeight="1" x14ac:dyDescent="0.25">
      <c r="AU1579" s="186">
        <f t="shared" si="36"/>
        <v>1570</v>
      </c>
      <c r="AV1579" s="41" t="s">
        <v>3096</v>
      </c>
      <c r="AW1579" s="41"/>
      <c r="AX1579" s="41"/>
      <c r="AY1579" s="41"/>
    </row>
    <row r="1580" spans="47:51" ht="15" customHeight="1" x14ac:dyDescent="0.25">
      <c r="AU1580" s="186">
        <f t="shared" si="36"/>
        <v>1571</v>
      </c>
      <c r="AV1580" s="41" t="s">
        <v>4862</v>
      </c>
      <c r="AW1580" s="41"/>
      <c r="AX1580" s="41"/>
      <c r="AY1580" s="41"/>
    </row>
    <row r="1581" spans="47:51" ht="15" customHeight="1" x14ac:dyDescent="0.25">
      <c r="AU1581" s="186">
        <f t="shared" si="36"/>
        <v>1572</v>
      </c>
      <c r="AV1581" s="41" t="s">
        <v>3097</v>
      </c>
      <c r="AW1581" s="41"/>
      <c r="AX1581" s="41"/>
      <c r="AY1581" s="41"/>
    </row>
    <row r="1582" spans="47:51" ht="15" customHeight="1" x14ac:dyDescent="0.25">
      <c r="AU1582" s="186">
        <f t="shared" si="36"/>
        <v>1573</v>
      </c>
      <c r="AV1582" s="41" t="s">
        <v>4863</v>
      </c>
      <c r="AW1582" s="41"/>
      <c r="AX1582" s="41"/>
      <c r="AY1582" s="41"/>
    </row>
    <row r="1583" spans="47:51" ht="15" customHeight="1" x14ac:dyDescent="0.25">
      <c r="AU1583" s="186">
        <f t="shared" si="36"/>
        <v>1574</v>
      </c>
      <c r="AV1583" s="41" t="s">
        <v>441</v>
      </c>
      <c r="AW1583" s="41"/>
      <c r="AX1583" s="41"/>
      <c r="AY1583" s="41"/>
    </row>
    <row r="1584" spans="47:51" ht="15" customHeight="1" x14ac:dyDescent="0.25">
      <c r="AU1584" s="186">
        <f t="shared" si="36"/>
        <v>1575</v>
      </c>
      <c r="AV1584" s="41" t="s">
        <v>1719</v>
      </c>
      <c r="AW1584" s="41"/>
      <c r="AX1584" s="41"/>
      <c r="AY1584" s="41"/>
    </row>
    <row r="1585" spans="47:51" ht="15" customHeight="1" x14ac:dyDescent="0.25">
      <c r="AU1585" s="186">
        <f t="shared" si="36"/>
        <v>1576</v>
      </c>
      <c r="AV1585" s="41" t="s">
        <v>2726</v>
      </c>
      <c r="AW1585" s="41"/>
      <c r="AX1585" s="41"/>
      <c r="AY1585" s="41"/>
    </row>
    <row r="1586" spans="47:51" ht="15" customHeight="1" x14ac:dyDescent="0.25">
      <c r="AU1586" s="186">
        <f t="shared" si="36"/>
        <v>1577</v>
      </c>
      <c r="AV1586" s="41" t="s">
        <v>4864</v>
      </c>
      <c r="AW1586" s="41"/>
      <c r="AX1586" s="41"/>
      <c r="AY1586" s="41"/>
    </row>
    <row r="1587" spans="47:51" ht="15" customHeight="1" x14ac:dyDescent="0.25">
      <c r="AU1587" s="186">
        <f t="shared" si="36"/>
        <v>1578</v>
      </c>
      <c r="AV1587" s="41" t="s">
        <v>4865</v>
      </c>
      <c r="AW1587" s="41"/>
      <c r="AX1587" s="41"/>
      <c r="AY1587" s="41"/>
    </row>
    <row r="1588" spans="47:51" ht="15" customHeight="1" x14ac:dyDescent="0.25">
      <c r="AU1588" s="186">
        <f t="shared" si="36"/>
        <v>1579</v>
      </c>
      <c r="AV1588" s="41" t="s">
        <v>4866</v>
      </c>
      <c r="AW1588" s="41"/>
      <c r="AX1588" s="41"/>
      <c r="AY1588" s="41"/>
    </row>
    <row r="1589" spans="47:51" ht="15" customHeight="1" x14ac:dyDescent="0.25">
      <c r="AU1589" s="186">
        <f t="shared" si="36"/>
        <v>1580</v>
      </c>
      <c r="AV1589" s="41" t="s">
        <v>4867</v>
      </c>
      <c r="AW1589" s="41"/>
      <c r="AX1589" s="41"/>
      <c r="AY1589" s="41"/>
    </row>
    <row r="1590" spans="47:51" ht="15" customHeight="1" x14ac:dyDescent="0.25">
      <c r="AU1590" s="186">
        <f t="shared" si="36"/>
        <v>1581</v>
      </c>
      <c r="AV1590" s="41" t="s">
        <v>4033</v>
      </c>
      <c r="AW1590" s="41"/>
      <c r="AX1590" s="41"/>
      <c r="AY1590" s="41"/>
    </row>
    <row r="1591" spans="47:51" ht="15" customHeight="1" x14ac:dyDescent="0.25">
      <c r="AU1591" s="186">
        <f t="shared" si="36"/>
        <v>1582</v>
      </c>
      <c r="AV1591" s="41" t="s">
        <v>3725</v>
      </c>
      <c r="AW1591" s="41"/>
      <c r="AX1591" s="41"/>
      <c r="AY1591" s="41"/>
    </row>
    <row r="1592" spans="47:51" ht="15" customHeight="1" x14ac:dyDescent="0.25">
      <c r="AU1592" s="186">
        <f t="shared" si="36"/>
        <v>1583</v>
      </c>
      <c r="AV1592" s="41" t="s">
        <v>442</v>
      </c>
      <c r="AW1592" s="41"/>
      <c r="AX1592" s="41"/>
      <c r="AY1592" s="41"/>
    </row>
    <row r="1593" spans="47:51" ht="15" customHeight="1" x14ac:dyDescent="0.25">
      <c r="AU1593" s="186">
        <f t="shared" si="36"/>
        <v>1584</v>
      </c>
      <c r="AV1593" s="41" t="s">
        <v>4034</v>
      </c>
      <c r="AW1593" s="41"/>
      <c r="AX1593" s="41"/>
      <c r="AY1593" s="41"/>
    </row>
    <row r="1594" spans="47:51" ht="15" customHeight="1" x14ac:dyDescent="0.25">
      <c r="AU1594" s="186">
        <f t="shared" si="36"/>
        <v>1585</v>
      </c>
      <c r="AV1594" s="41" t="s">
        <v>3331</v>
      </c>
      <c r="AW1594" s="41"/>
      <c r="AX1594" s="41"/>
      <c r="AY1594" s="41"/>
    </row>
    <row r="1595" spans="47:51" ht="15" customHeight="1" x14ac:dyDescent="0.25">
      <c r="AU1595" s="186">
        <f t="shared" si="36"/>
        <v>1586</v>
      </c>
      <c r="AV1595" s="41" t="s">
        <v>3332</v>
      </c>
      <c r="AW1595" s="41"/>
      <c r="AX1595" s="41"/>
      <c r="AY1595" s="41"/>
    </row>
    <row r="1596" spans="47:51" ht="15" customHeight="1" x14ac:dyDescent="0.25">
      <c r="AU1596" s="186">
        <f t="shared" si="36"/>
        <v>1587</v>
      </c>
      <c r="AV1596" s="41" t="s">
        <v>1720</v>
      </c>
      <c r="AW1596" s="41"/>
      <c r="AX1596" s="41"/>
      <c r="AY1596" s="41"/>
    </row>
    <row r="1597" spans="47:51" ht="15" customHeight="1" x14ac:dyDescent="0.25">
      <c r="AU1597" s="186">
        <f t="shared" si="36"/>
        <v>1588</v>
      </c>
      <c r="AV1597" s="41" t="s">
        <v>4868</v>
      </c>
      <c r="AW1597" s="41"/>
      <c r="AX1597" s="41"/>
      <c r="AY1597" s="41"/>
    </row>
    <row r="1598" spans="47:51" ht="15" customHeight="1" x14ac:dyDescent="0.25">
      <c r="AU1598" s="186">
        <f t="shared" si="36"/>
        <v>1589</v>
      </c>
      <c r="AV1598" s="41" t="s">
        <v>1721</v>
      </c>
      <c r="AW1598" s="41"/>
      <c r="AX1598" s="41"/>
      <c r="AY1598" s="41"/>
    </row>
    <row r="1599" spans="47:51" ht="15" customHeight="1" x14ac:dyDescent="0.25">
      <c r="AU1599" s="186">
        <f t="shared" si="36"/>
        <v>1590</v>
      </c>
      <c r="AV1599" s="41" t="s">
        <v>3629</v>
      </c>
      <c r="AW1599" s="41"/>
      <c r="AX1599" s="41"/>
      <c r="AY1599" s="41"/>
    </row>
    <row r="1600" spans="47:51" ht="15" customHeight="1" x14ac:dyDescent="0.25">
      <c r="AU1600" s="186">
        <f t="shared" si="36"/>
        <v>1591</v>
      </c>
      <c r="AV1600" s="41" t="s">
        <v>4035</v>
      </c>
      <c r="AW1600" s="41"/>
      <c r="AX1600" s="41"/>
      <c r="AY1600" s="41"/>
    </row>
    <row r="1601" spans="47:51" ht="15" customHeight="1" x14ac:dyDescent="0.25">
      <c r="AU1601" s="186">
        <f t="shared" si="36"/>
        <v>1592</v>
      </c>
      <c r="AV1601" s="41" t="s">
        <v>1722</v>
      </c>
      <c r="AW1601" s="41"/>
      <c r="AX1601" s="41"/>
      <c r="AY1601" s="41"/>
    </row>
    <row r="1602" spans="47:51" ht="15" customHeight="1" x14ac:dyDescent="0.25">
      <c r="AU1602" s="186">
        <f t="shared" si="36"/>
        <v>1593</v>
      </c>
      <c r="AV1602" s="41" t="s">
        <v>443</v>
      </c>
      <c r="AW1602" s="41"/>
      <c r="AX1602" s="41"/>
      <c r="AY1602" s="41"/>
    </row>
    <row r="1603" spans="47:51" ht="15" customHeight="1" x14ac:dyDescent="0.25">
      <c r="AU1603" s="186">
        <f t="shared" si="36"/>
        <v>1594</v>
      </c>
      <c r="AV1603" s="41" t="s">
        <v>1723</v>
      </c>
      <c r="AW1603" s="41"/>
      <c r="AX1603" s="41"/>
      <c r="AY1603" s="41"/>
    </row>
    <row r="1604" spans="47:51" ht="15" customHeight="1" x14ac:dyDescent="0.25">
      <c r="AU1604" s="186">
        <f t="shared" si="36"/>
        <v>1595</v>
      </c>
      <c r="AV1604" s="41" t="s">
        <v>3333</v>
      </c>
      <c r="AW1604" s="41"/>
      <c r="AX1604" s="41"/>
      <c r="AY1604" s="41"/>
    </row>
    <row r="1605" spans="47:51" ht="15" customHeight="1" x14ac:dyDescent="0.25">
      <c r="AU1605" s="186">
        <f t="shared" si="36"/>
        <v>1596</v>
      </c>
      <c r="AV1605" s="41" t="s">
        <v>4036</v>
      </c>
      <c r="AW1605" s="41"/>
      <c r="AX1605" s="41"/>
      <c r="AY1605" s="41"/>
    </row>
    <row r="1606" spans="47:51" ht="15" customHeight="1" x14ac:dyDescent="0.25">
      <c r="AU1606" s="186">
        <f t="shared" si="36"/>
        <v>1597</v>
      </c>
      <c r="AV1606" s="41" t="s">
        <v>4037</v>
      </c>
      <c r="AW1606" s="41"/>
      <c r="AX1606" s="41"/>
      <c r="AY1606" s="41"/>
    </row>
    <row r="1607" spans="47:51" ht="15" customHeight="1" x14ac:dyDescent="0.25">
      <c r="AU1607" s="186">
        <f t="shared" si="36"/>
        <v>1598</v>
      </c>
      <c r="AV1607" s="41" t="s">
        <v>262</v>
      </c>
      <c r="AW1607" s="41"/>
      <c r="AX1607" s="41"/>
      <c r="AY1607" s="41"/>
    </row>
    <row r="1608" spans="47:51" ht="15" customHeight="1" x14ac:dyDescent="0.25">
      <c r="AU1608" s="186">
        <f t="shared" si="36"/>
        <v>1599</v>
      </c>
      <c r="AV1608" s="41" t="s">
        <v>120</v>
      </c>
      <c r="AW1608" s="41"/>
      <c r="AX1608" s="41"/>
      <c r="AY1608" s="41"/>
    </row>
    <row r="1609" spans="47:51" ht="15" customHeight="1" x14ac:dyDescent="0.25">
      <c r="AU1609" s="186">
        <f t="shared" si="36"/>
        <v>1600</v>
      </c>
      <c r="AV1609" s="41" t="s">
        <v>3726</v>
      </c>
      <c r="AW1609" s="41"/>
      <c r="AX1609" s="41"/>
      <c r="AY1609" s="41"/>
    </row>
    <row r="1610" spans="47:51" ht="15" customHeight="1" x14ac:dyDescent="0.25">
      <c r="AU1610" s="186">
        <f t="shared" si="36"/>
        <v>1601</v>
      </c>
      <c r="AV1610" s="41" t="s">
        <v>4038</v>
      </c>
      <c r="AW1610" s="41"/>
      <c r="AX1610" s="41"/>
      <c r="AY1610" s="41"/>
    </row>
    <row r="1611" spans="47:51" ht="15" customHeight="1" x14ac:dyDescent="0.25">
      <c r="AU1611" s="186">
        <f t="shared" ref="AU1611:AU1674" si="37">ROW()-9</f>
        <v>1602</v>
      </c>
      <c r="AV1611" s="41" t="s">
        <v>4039</v>
      </c>
      <c r="AW1611" s="41"/>
      <c r="AX1611" s="41"/>
      <c r="AY1611" s="41"/>
    </row>
    <row r="1612" spans="47:51" ht="15" customHeight="1" x14ac:dyDescent="0.25">
      <c r="AU1612" s="186">
        <f t="shared" si="37"/>
        <v>1603</v>
      </c>
      <c r="AV1612" s="41" t="s">
        <v>791</v>
      </c>
      <c r="AW1612" s="41"/>
      <c r="AX1612" s="41"/>
      <c r="AY1612" s="41"/>
    </row>
    <row r="1613" spans="47:51" ht="15" customHeight="1" x14ac:dyDescent="0.25">
      <c r="AU1613" s="186">
        <f t="shared" si="37"/>
        <v>1604</v>
      </c>
      <c r="AV1613" s="41" t="s">
        <v>444</v>
      </c>
      <c r="AW1613" s="41"/>
      <c r="AX1613" s="41"/>
      <c r="AY1613" s="41"/>
    </row>
    <row r="1614" spans="47:51" ht="15" customHeight="1" x14ac:dyDescent="0.25">
      <c r="AU1614" s="186">
        <f t="shared" si="37"/>
        <v>1605</v>
      </c>
      <c r="AV1614" s="41" t="s">
        <v>4449</v>
      </c>
      <c r="AW1614" s="41"/>
      <c r="AX1614" s="41"/>
      <c r="AY1614" s="41"/>
    </row>
    <row r="1615" spans="47:51" ht="15" customHeight="1" x14ac:dyDescent="0.25">
      <c r="AU1615" s="186">
        <f t="shared" si="37"/>
        <v>1606</v>
      </c>
      <c r="AV1615" s="41" t="s">
        <v>4040</v>
      </c>
      <c r="AW1615" s="41"/>
      <c r="AX1615" s="41"/>
      <c r="AY1615" s="41"/>
    </row>
    <row r="1616" spans="47:51" ht="15" customHeight="1" x14ac:dyDescent="0.25">
      <c r="AU1616" s="186">
        <f t="shared" si="37"/>
        <v>1607</v>
      </c>
      <c r="AV1616" s="41" t="s">
        <v>4041</v>
      </c>
      <c r="AW1616" s="41"/>
      <c r="AX1616" s="41"/>
      <c r="AY1616" s="41"/>
    </row>
    <row r="1617" spans="47:51" ht="15" customHeight="1" x14ac:dyDescent="0.25">
      <c r="AU1617" s="186">
        <f t="shared" si="37"/>
        <v>1608</v>
      </c>
      <c r="AV1617" s="41" t="s">
        <v>4042</v>
      </c>
      <c r="AW1617" s="41"/>
      <c r="AX1617" s="41"/>
      <c r="AY1617" s="41"/>
    </row>
    <row r="1618" spans="47:51" ht="15" customHeight="1" x14ac:dyDescent="0.25">
      <c r="AU1618" s="186">
        <f t="shared" si="37"/>
        <v>1609</v>
      </c>
      <c r="AV1618" s="41" t="s">
        <v>4450</v>
      </c>
      <c r="AW1618" s="41"/>
      <c r="AX1618" s="41"/>
      <c r="AY1618" s="41"/>
    </row>
    <row r="1619" spans="47:51" ht="15" customHeight="1" x14ac:dyDescent="0.25">
      <c r="AU1619" s="186">
        <f t="shared" si="37"/>
        <v>1610</v>
      </c>
      <c r="AV1619" s="41" t="s">
        <v>1724</v>
      </c>
      <c r="AW1619" s="41"/>
      <c r="AX1619" s="41"/>
      <c r="AY1619" s="41"/>
    </row>
    <row r="1620" spans="47:51" ht="15" customHeight="1" x14ac:dyDescent="0.25">
      <c r="AU1620" s="186">
        <f t="shared" si="37"/>
        <v>1611</v>
      </c>
      <c r="AV1620" s="41" t="s">
        <v>2909</v>
      </c>
      <c r="AW1620" s="41"/>
      <c r="AX1620" s="41"/>
      <c r="AY1620" s="41"/>
    </row>
    <row r="1621" spans="47:51" ht="15" customHeight="1" x14ac:dyDescent="0.25">
      <c r="AU1621" s="186">
        <f t="shared" si="37"/>
        <v>1612</v>
      </c>
      <c r="AV1621" s="41" t="s">
        <v>4043</v>
      </c>
      <c r="AW1621" s="41"/>
      <c r="AX1621" s="41"/>
      <c r="AY1621" s="41"/>
    </row>
    <row r="1622" spans="47:51" ht="15" customHeight="1" x14ac:dyDescent="0.25">
      <c r="AU1622" s="186">
        <f t="shared" si="37"/>
        <v>1613</v>
      </c>
      <c r="AV1622" s="41" t="s">
        <v>1725</v>
      </c>
      <c r="AW1622" s="41"/>
      <c r="AX1622" s="41"/>
      <c r="AY1622" s="41"/>
    </row>
    <row r="1623" spans="47:51" ht="15" customHeight="1" x14ac:dyDescent="0.25">
      <c r="AU1623" s="186">
        <f t="shared" si="37"/>
        <v>1614</v>
      </c>
      <c r="AV1623" s="41" t="s">
        <v>1726</v>
      </c>
      <c r="AW1623" s="41"/>
      <c r="AX1623" s="41"/>
      <c r="AY1623" s="41"/>
    </row>
    <row r="1624" spans="47:51" ht="15" customHeight="1" x14ac:dyDescent="0.25">
      <c r="AU1624" s="186">
        <f t="shared" si="37"/>
        <v>1615</v>
      </c>
      <c r="AV1624" s="41" t="s">
        <v>2727</v>
      </c>
      <c r="AW1624" s="41"/>
      <c r="AX1624" s="41"/>
      <c r="AY1624" s="41"/>
    </row>
    <row r="1625" spans="47:51" ht="15" customHeight="1" x14ac:dyDescent="0.25">
      <c r="AU1625" s="186">
        <f t="shared" si="37"/>
        <v>1616</v>
      </c>
      <c r="AV1625" s="41" t="s">
        <v>4044</v>
      </c>
      <c r="AW1625" s="41"/>
      <c r="AX1625" s="41"/>
      <c r="AY1625" s="41"/>
    </row>
    <row r="1626" spans="47:51" ht="15" customHeight="1" x14ac:dyDescent="0.25">
      <c r="AU1626" s="186">
        <f t="shared" si="37"/>
        <v>1617</v>
      </c>
      <c r="AV1626" s="41" t="s">
        <v>3334</v>
      </c>
      <c r="AW1626" s="41"/>
      <c r="AX1626" s="41"/>
      <c r="AY1626" s="41"/>
    </row>
    <row r="1627" spans="47:51" ht="15" customHeight="1" x14ac:dyDescent="0.25">
      <c r="AU1627" s="186">
        <f t="shared" si="37"/>
        <v>1618</v>
      </c>
      <c r="AV1627" s="41" t="s">
        <v>3098</v>
      </c>
      <c r="AW1627" s="41"/>
      <c r="AX1627" s="41"/>
      <c r="AY1627" s="41"/>
    </row>
    <row r="1628" spans="47:51" ht="15" customHeight="1" x14ac:dyDescent="0.25">
      <c r="AU1628" s="186">
        <f t="shared" si="37"/>
        <v>1619</v>
      </c>
      <c r="AV1628" s="41" t="s">
        <v>1312</v>
      </c>
      <c r="AW1628" s="41"/>
      <c r="AX1628" s="41"/>
      <c r="AY1628" s="41"/>
    </row>
    <row r="1629" spans="47:51" ht="15" customHeight="1" x14ac:dyDescent="0.25">
      <c r="AU1629" s="186">
        <f t="shared" si="37"/>
        <v>1620</v>
      </c>
      <c r="AV1629" s="41" t="s">
        <v>3335</v>
      </c>
      <c r="AW1629" s="41"/>
      <c r="AX1629" s="41"/>
      <c r="AY1629" s="41"/>
    </row>
    <row r="1630" spans="47:51" ht="15" customHeight="1" x14ac:dyDescent="0.25">
      <c r="AU1630" s="186">
        <f t="shared" si="37"/>
        <v>1621</v>
      </c>
      <c r="AV1630" s="41" t="s">
        <v>3854</v>
      </c>
      <c r="AW1630" s="41"/>
      <c r="AX1630" s="41"/>
      <c r="AY1630" s="41"/>
    </row>
    <row r="1631" spans="47:51" ht="15" customHeight="1" x14ac:dyDescent="0.25">
      <c r="AU1631" s="186">
        <f t="shared" si="37"/>
        <v>1622</v>
      </c>
      <c r="AV1631" s="41" t="s">
        <v>1727</v>
      </c>
      <c r="AW1631" s="41"/>
      <c r="AX1631" s="41"/>
      <c r="AY1631" s="41"/>
    </row>
    <row r="1632" spans="47:51" ht="15" customHeight="1" x14ac:dyDescent="0.25">
      <c r="AU1632" s="186">
        <f t="shared" si="37"/>
        <v>1623</v>
      </c>
      <c r="AV1632" s="41" t="s">
        <v>3727</v>
      </c>
      <c r="AW1632" s="41"/>
      <c r="AX1632" s="41"/>
      <c r="AY1632" s="41"/>
    </row>
    <row r="1633" spans="47:51" ht="15" customHeight="1" x14ac:dyDescent="0.25">
      <c r="AU1633" s="186">
        <f t="shared" si="37"/>
        <v>1624</v>
      </c>
      <c r="AV1633" s="41" t="s">
        <v>1728</v>
      </c>
      <c r="AW1633" s="41"/>
      <c r="AX1633" s="41"/>
      <c r="AY1633" s="41"/>
    </row>
    <row r="1634" spans="47:51" ht="15" customHeight="1" x14ac:dyDescent="0.25">
      <c r="AU1634" s="186">
        <f t="shared" si="37"/>
        <v>1625</v>
      </c>
      <c r="AV1634" s="41" t="s">
        <v>4869</v>
      </c>
      <c r="AW1634" s="41"/>
      <c r="AX1634" s="41"/>
      <c r="AY1634" s="41"/>
    </row>
    <row r="1635" spans="47:51" ht="15" customHeight="1" x14ac:dyDescent="0.25">
      <c r="AU1635" s="186">
        <f t="shared" si="37"/>
        <v>1626</v>
      </c>
      <c r="AV1635" s="41" t="s">
        <v>4870</v>
      </c>
      <c r="AW1635" s="41"/>
      <c r="AX1635" s="41"/>
      <c r="AY1635" s="41"/>
    </row>
    <row r="1636" spans="47:51" ht="15" customHeight="1" x14ac:dyDescent="0.25">
      <c r="AU1636" s="186">
        <f t="shared" si="37"/>
        <v>1627</v>
      </c>
      <c r="AV1636" s="41" t="s">
        <v>445</v>
      </c>
      <c r="AW1636" s="41"/>
      <c r="AX1636" s="41"/>
      <c r="AY1636" s="41"/>
    </row>
    <row r="1637" spans="47:51" ht="15" customHeight="1" x14ac:dyDescent="0.25">
      <c r="AU1637" s="186">
        <f t="shared" si="37"/>
        <v>1628</v>
      </c>
      <c r="AV1637" s="41" t="s">
        <v>4045</v>
      </c>
      <c r="AW1637" s="41"/>
      <c r="AX1637" s="41"/>
      <c r="AY1637" s="41"/>
    </row>
    <row r="1638" spans="47:51" ht="15" customHeight="1" x14ac:dyDescent="0.25">
      <c r="AU1638" s="186">
        <f t="shared" si="37"/>
        <v>1629</v>
      </c>
      <c r="AV1638" s="41" t="s">
        <v>4046</v>
      </c>
      <c r="AW1638" s="41"/>
      <c r="AX1638" s="41"/>
      <c r="AY1638" s="41"/>
    </row>
    <row r="1639" spans="47:51" ht="15" customHeight="1" x14ac:dyDescent="0.25">
      <c r="AU1639" s="186">
        <f t="shared" si="37"/>
        <v>1630</v>
      </c>
      <c r="AV1639" s="41" t="s">
        <v>4656</v>
      </c>
      <c r="AW1639" s="41"/>
      <c r="AX1639" s="41"/>
      <c r="AY1639" s="41"/>
    </row>
    <row r="1640" spans="47:51" ht="15" customHeight="1" x14ac:dyDescent="0.25">
      <c r="AU1640" s="186">
        <f t="shared" si="37"/>
        <v>1631</v>
      </c>
      <c r="AV1640" s="41" t="s">
        <v>4047</v>
      </c>
      <c r="AW1640" s="41"/>
      <c r="AX1640" s="41"/>
      <c r="AY1640" s="41"/>
    </row>
    <row r="1641" spans="47:51" ht="15" customHeight="1" x14ac:dyDescent="0.25">
      <c r="AU1641" s="186">
        <f t="shared" si="37"/>
        <v>1632</v>
      </c>
      <c r="AV1641" s="41" t="s">
        <v>4048</v>
      </c>
      <c r="AW1641" s="41"/>
      <c r="AX1641" s="41"/>
      <c r="AY1641" s="41"/>
    </row>
    <row r="1642" spans="47:51" ht="15" customHeight="1" x14ac:dyDescent="0.25">
      <c r="AU1642" s="186">
        <f t="shared" si="37"/>
        <v>1633</v>
      </c>
      <c r="AV1642" s="41" t="s">
        <v>1729</v>
      </c>
      <c r="AW1642" s="41"/>
      <c r="AX1642" s="41"/>
      <c r="AY1642" s="41"/>
    </row>
    <row r="1643" spans="47:51" ht="15" customHeight="1" x14ac:dyDescent="0.25">
      <c r="AU1643" s="186">
        <f t="shared" si="37"/>
        <v>1634</v>
      </c>
      <c r="AV1643" s="41" t="s">
        <v>4871</v>
      </c>
      <c r="AW1643" s="41"/>
      <c r="AX1643" s="41"/>
      <c r="AY1643" s="41"/>
    </row>
    <row r="1644" spans="47:51" ht="15" customHeight="1" x14ac:dyDescent="0.25">
      <c r="AU1644" s="186">
        <f t="shared" si="37"/>
        <v>1635</v>
      </c>
      <c r="AV1644" s="41" t="s">
        <v>1313</v>
      </c>
      <c r="AW1644" s="41"/>
      <c r="AX1644" s="41"/>
      <c r="AY1644" s="41"/>
    </row>
    <row r="1645" spans="47:51" ht="15" customHeight="1" x14ac:dyDescent="0.25">
      <c r="AU1645" s="186">
        <f t="shared" si="37"/>
        <v>1636</v>
      </c>
      <c r="AV1645" s="41" t="s">
        <v>4049</v>
      </c>
      <c r="AW1645" s="41"/>
      <c r="AX1645" s="41"/>
      <c r="AY1645" s="41"/>
    </row>
    <row r="1646" spans="47:51" ht="15" customHeight="1" x14ac:dyDescent="0.25">
      <c r="AU1646" s="186">
        <f t="shared" si="37"/>
        <v>1637</v>
      </c>
      <c r="AV1646" s="41" t="s">
        <v>1730</v>
      </c>
      <c r="AW1646" s="41"/>
      <c r="AX1646" s="41"/>
      <c r="AY1646" s="41"/>
    </row>
    <row r="1647" spans="47:51" ht="15" customHeight="1" x14ac:dyDescent="0.25">
      <c r="AU1647" s="186">
        <f t="shared" si="37"/>
        <v>1638</v>
      </c>
      <c r="AV1647" s="41" t="s">
        <v>164</v>
      </c>
      <c r="AW1647" s="41"/>
      <c r="AX1647" s="41"/>
      <c r="AY1647" s="41"/>
    </row>
    <row r="1648" spans="47:51" ht="15" customHeight="1" x14ac:dyDescent="0.25">
      <c r="AU1648" s="186">
        <f t="shared" si="37"/>
        <v>1639</v>
      </c>
      <c r="AV1648" s="41" t="s">
        <v>1731</v>
      </c>
      <c r="AW1648" s="41"/>
      <c r="AX1648" s="41"/>
      <c r="AY1648" s="41"/>
    </row>
    <row r="1649" spans="47:51" ht="15" customHeight="1" x14ac:dyDescent="0.25">
      <c r="AU1649" s="186">
        <f t="shared" si="37"/>
        <v>1640</v>
      </c>
      <c r="AV1649" s="41" t="s">
        <v>1089</v>
      </c>
      <c r="AW1649" s="41"/>
      <c r="AX1649" s="41"/>
      <c r="AY1649" s="41"/>
    </row>
    <row r="1650" spans="47:51" ht="15" customHeight="1" x14ac:dyDescent="0.25">
      <c r="AU1650" s="186">
        <f t="shared" si="37"/>
        <v>1641</v>
      </c>
      <c r="AV1650" s="41" t="s">
        <v>1732</v>
      </c>
      <c r="AW1650" s="41"/>
      <c r="AX1650" s="41"/>
      <c r="AY1650" s="41"/>
    </row>
    <row r="1651" spans="47:51" ht="15" customHeight="1" x14ac:dyDescent="0.25">
      <c r="AU1651" s="186">
        <f t="shared" si="37"/>
        <v>1642</v>
      </c>
      <c r="AV1651" s="41" t="s">
        <v>4872</v>
      </c>
      <c r="AW1651" s="41"/>
      <c r="AX1651" s="41"/>
      <c r="AY1651" s="41"/>
    </row>
    <row r="1652" spans="47:51" ht="15" customHeight="1" x14ac:dyDescent="0.25">
      <c r="AU1652" s="186">
        <f t="shared" si="37"/>
        <v>1643</v>
      </c>
      <c r="AV1652" s="41" t="s">
        <v>4050</v>
      </c>
      <c r="AW1652" s="41"/>
      <c r="AX1652" s="41"/>
      <c r="AY1652" s="41"/>
    </row>
    <row r="1653" spans="47:51" ht="15" customHeight="1" x14ac:dyDescent="0.25">
      <c r="AU1653" s="186">
        <f t="shared" si="37"/>
        <v>1644</v>
      </c>
      <c r="AV1653" s="41" t="s">
        <v>446</v>
      </c>
      <c r="AW1653" s="41"/>
      <c r="AX1653" s="41"/>
      <c r="AY1653" s="41"/>
    </row>
    <row r="1654" spans="47:51" ht="15" customHeight="1" x14ac:dyDescent="0.25">
      <c r="AU1654" s="186">
        <f t="shared" si="37"/>
        <v>1645</v>
      </c>
      <c r="AV1654" s="41" t="s">
        <v>4873</v>
      </c>
      <c r="AW1654" s="41"/>
      <c r="AX1654" s="41"/>
      <c r="AY1654" s="41"/>
    </row>
    <row r="1655" spans="47:51" ht="15" customHeight="1" x14ac:dyDescent="0.25">
      <c r="AU1655" s="186">
        <f t="shared" si="37"/>
        <v>1646</v>
      </c>
      <c r="AV1655" s="41" t="s">
        <v>4051</v>
      </c>
      <c r="AW1655" s="41"/>
      <c r="AX1655" s="41"/>
      <c r="AY1655" s="41"/>
    </row>
    <row r="1656" spans="47:51" ht="15" customHeight="1" x14ac:dyDescent="0.25">
      <c r="AU1656" s="186">
        <f t="shared" si="37"/>
        <v>1647</v>
      </c>
      <c r="AV1656" s="41" t="s">
        <v>1733</v>
      </c>
      <c r="AW1656" s="41"/>
      <c r="AX1656" s="41"/>
      <c r="AY1656" s="41"/>
    </row>
    <row r="1657" spans="47:51" ht="15" customHeight="1" x14ac:dyDescent="0.25">
      <c r="AU1657" s="186">
        <f t="shared" si="37"/>
        <v>1648</v>
      </c>
      <c r="AV1657" s="41" t="s">
        <v>447</v>
      </c>
      <c r="AW1657" s="41"/>
      <c r="AX1657" s="41"/>
      <c r="AY1657" s="41"/>
    </row>
    <row r="1658" spans="47:51" ht="15" customHeight="1" x14ac:dyDescent="0.25">
      <c r="AU1658" s="186">
        <f t="shared" si="37"/>
        <v>1649</v>
      </c>
      <c r="AV1658" s="41" t="s">
        <v>792</v>
      </c>
      <c r="AW1658" s="41"/>
      <c r="AX1658" s="41"/>
      <c r="AY1658" s="41"/>
    </row>
    <row r="1659" spans="47:51" ht="15" customHeight="1" x14ac:dyDescent="0.25">
      <c r="AU1659" s="186">
        <f t="shared" si="37"/>
        <v>1650</v>
      </c>
      <c r="AV1659" s="41" t="s">
        <v>1734</v>
      </c>
      <c r="AW1659" s="41"/>
      <c r="AX1659" s="41"/>
      <c r="AY1659" s="41"/>
    </row>
    <row r="1660" spans="47:51" ht="15" customHeight="1" x14ac:dyDescent="0.25">
      <c r="AU1660" s="186">
        <f t="shared" si="37"/>
        <v>1651</v>
      </c>
      <c r="AV1660" s="41" t="s">
        <v>1735</v>
      </c>
      <c r="AW1660" s="41"/>
      <c r="AX1660" s="41"/>
      <c r="AY1660" s="41"/>
    </row>
    <row r="1661" spans="47:51" ht="15" customHeight="1" x14ac:dyDescent="0.25">
      <c r="AU1661" s="186">
        <f t="shared" si="37"/>
        <v>1652</v>
      </c>
      <c r="AV1661" s="41" t="s">
        <v>3728</v>
      </c>
      <c r="AW1661" s="41"/>
      <c r="AX1661" s="41"/>
      <c r="AY1661" s="41"/>
    </row>
    <row r="1662" spans="47:51" ht="15" customHeight="1" x14ac:dyDescent="0.25">
      <c r="AU1662" s="186">
        <f t="shared" si="37"/>
        <v>1653</v>
      </c>
      <c r="AV1662" s="41" t="s">
        <v>2910</v>
      </c>
      <c r="AW1662" s="41"/>
      <c r="AX1662" s="41"/>
      <c r="AY1662" s="41"/>
    </row>
    <row r="1663" spans="47:51" ht="15" customHeight="1" x14ac:dyDescent="0.25">
      <c r="AU1663" s="186">
        <f t="shared" si="37"/>
        <v>1654</v>
      </c>
      <c r="AV1663" s="41" t="s">
        <v>2728</v>
      </c>
      <c r="AW1663" s="41"/>
      <c r="AX1663" s="41"/>
      <c r="AY1663" s="41"/>
    </row>
    <row r="1664" spans="47:51" ht="15" customHeight="1" x14ac:dyDescent="0.25">
      <c r="AU1664" s="186">
        <f t="shared" si="37"/>
        <v>1655</v>
      </c>
      <c r="AV1664" s="41" t="s">
        <v>4052</v>
      </c>
      <c r="AW1664" s="41"/>
      <c r="AX1664" s="41"/>
      <c r="AY1664" s="41"/>
    </row>
    <row r="1665" spans="47:51" ht="15" customHeight="1" x14ac:dyDescent="0.25">
      <c r="AU1665" s="186">
        <f t="shared" si="37"/>
        <v>1656</v>
      </c>
      <c r="AV1665" s="41" t="s">
        <v>1090</v>
      </c>
      <c r="AW1665" s="41"/>
      <c r="AX1665" s="41"/>
      <c r="AY1665" s="41"/>
    </row>
    <row r="1666" spans="47:51" ht="15" customHeight="1" x14ac:dyDescent="0.25">
      <c r="AU1666" s="186">
        <f t="shared" si="37"/>
        <v>1657</v>
      </c>
      <c r="AV1666" s="41" t="s">
        <v>1736</v>
      </c>
      <c r="AW1666" s="41"/>
      <c r="AX1666" s="41"/>
      <c r="AY1666" s="41"/>
    </row>
    <row r="1667" spans="47:51" ht="15" customHeight="1" x14ac:dyDescent="0.25">
      <c r="AU1667" s="186">
        <f t="shared" si="37"/>
        <v>1658</v>
      </c>
      <c r="AV1667" s="41" t="s">
        <v>1737</v>
      </c>
      <c r="AW1667" s="41"/>
      <c r="AX1667" s="41"/>
      <c r="AY1667" s="41"/>
    </row>
    <row r="1668" spans="47:51" ht="15" customHeight="1" x14ac:dyDescent="0.25">
      <c r="AU1668" s="186">
        <f t="shared" si="37"/>
        <v>1659</v>
      </c>
      <c r="AV1668" s="41" t="s">
        <v>793</v>
      </c>
      <c r="AW1668" s="41"/>
      <c r="AX1668" s="41"/>
      <c r="AY1668" s="41"/>
    </row>
    <row r="1669" spans="47:51" ht="15" customHeight="1" x14ac:dyDescent="0.25">
      <c r="AU1669" s="186">
        <f t="shared" si="37"/>
        <v>1660</v>
      </c>
      <c r="AV1669" s="41" t="s">
        <v>2559</v>
      </c>
      <c r="AW1669" s="41"/>
      <c r="AX1669" s="41"/>
      <c r="AY1669" s="41"/>
    </row>
    <row r="1670" spans="47:51" ht="15" customHeight="1" x14ac:dyDescent="0.25">
      <c r="AU1670" s="186">
        <f t="shared" si="37"/>
        <v>1661</v>
      </c>
      <c r="AV1670" s="41" t="s">
        <v>3336</v>
      </c>
      <c r="AW1670" s="41"/>
      <c r="AX1670" s="41"/>
      <c r="AY1670" s="41"/>
    </row>
    <row r="1671" spans="47:51" ht="15" customHeight="1" x14ac:dyDescent="0.25">
      <c r="AU1671" s="186">
        <f t="shared" si="37"/>
        <v>1662</v>
      </c>
      <c r="AV1671" s="41" t="s">
        <v>4053</v>
      </c>
      <c r="AW1671" s="41"/>
      <c r="AX1671" s="41"/>
      <c r="AY1671" s="41"/>
    </row>
    <row r="1672" spans="47:51" ht="15" customHeight="1" x14ac:dyDescent="0.25">
      <c r="AU1672" s="186">
        <f t="shared" si="37"/>
        <v>1663</v>
      </c>
      <c r="AV1672" s="41" t="s">
        <v>4874</v>
      </c>
      <c r="AW1672" s="41"/>
      <c r="AX1672" s="41"/>
      <c r="AY1672" s="41"/>
    </row>
    <row r="1673" spans="47:51" ht="15" customHeight="1" x14ac:dyDescent="0.25">
      <c r="AU1673" s="186">
        <f t="shared" si="37"/>
        <v>1664</v>
      </c>
      <c r="AV1673" s="41" t="s">
        <v>3099</v>
      </c>
      <c r="AW1673" s="41"/>
      <c r="AX1673" s="41"/>
      <c r="AY1673" s="41"/>
    </row>
    <row r="1674" spans="47:51" ht="15" customHeight="1" x14ac:dyDescent="0.25">
      <c r="AU1674" s="186">
        <f t="shared" si="37"/>
        <v>1665</v>
      </c>
      <c r="AV1674" s="41" t="s">
        <v>448</v>
      </c>
      <c r="AW1674" s="41"/>
      <c r="AX1674" s="41"/>
      <c r="AY1674" s="41"/>
    </row>
    <row r="1675" spans="47:51" ht="15" customHeight="1" x14ac:dyDescent="0.25">
      <c r="AU1675" s="186">
        <f t="shared" ref="AU1675:AU1738" si="38">ROW()-9</f>
        <v>1666</v>
      </c>
      <c r="AV1675" s="41" t="s">
        <v>2332</v>
      </c>
      <c r="AW1675" s="41"/>
      <c r="AX1675" s="41"/>
      <c r="AY1675" s="41"/>
    </row>
    <row r="1676" spans="47:51" ht="15" customHeight="1" x14ac:dyDescent="0.25">
      <c r="AU1676" s="186">
        <f t="shared" si="38"/>
        <v>1667</v>
      </c>
      <c r="AV1676" s="41" t="s">
        <v>3337</v>
      </c>
      <c r="AW1676" s="41"/>
      <c r="AX1676" s="41"/>
      <c r="AY1676" s="41"/>
    </row>
    <row r="1677" spans="47:51" ht="15" customHeight="1" x14ac:dyDescent="0.25">
      <c r="AU1677" s="186">
        <f t="shared" si="38"/>
        <v>1668</v>
      </c>
      <c r="AV1677" s="41" t="s">
        <v>4054</v>
      </c>
      <c r="AW1677" s="41"/>
      <c r="AX1677" s="41"/>
      <c r="AY1677" s="41"/>
    </row>
    <row r="1678" spans="47:51" ht="15" customHeight="1" x14ac:dyDescent="0.25">
      <c r="AU1678" s="186">
        <f t="shared" si="38"/>
        <v>1669</v>
      </c>
      <c r="AV1678" s="41" t="s">
        <v>4451</v>
      </c>
      <c r="AW1678" s="41"/>
      <c r="AX1678" s="41"/>
      <c r="AY1678" s="41"/>
    </row>
    <row r="1679" spans="47:51" ht="15" customHeight="1" x14ac:dyDescent="0.25">
      <c r="AU1679" s="186">
        <f t="shared" si="38"/>
        <v>1670</v>
      </c>
      <c r="AV1679" s="41" t="s">
        <v>4055</v>
      </c>
      <c r="AW1679" s="41"/>
      <c r="AX1679" s="41"/>
      <c r="AY1679" s="41"/>
    </row>
    <row r="1680" spans="47:51" ht="15" customHeight="1" x14ac:dyDescent="0.25">
      <c r="AU1680" s="186">
        <f t="shared" si="38"/>
        <v>1671</v>
      </c>
      <c r="AV1680" s="41" t="s">
        <v>1091</v>
      </c>
      <c r="AW1680" s="41"/>
      <c r="AX1680" s="41"/>
      <c r="AY1680" s="41"/>
    </row>
    <row r="1681" spans="47:51" ht="15" customHeight="1" x14ac:dyDescent="0.25">
      <c r="AU1681" s="186">
        <f t="shared" si="38"/>
        <v>1672</v>
      </c>
      <c r="AV1681" s="41" t="s">
        <v>3338</v>
      </c>
      <c r="AW1681" s="41"/>
      <c r="AX1681" s="41"/>
      <c r="AY1681" s="41"/>
    </row>
    <row r="1682" spans="47:51" ht="15" customHeight="1" x14ac:dyDescent="0.25">
      <c r="AU1682" s="186">
        <f t="shared" si="38"/>
        <v>1673</v>
      </c>
      <c r="AV1682" s="41" t="s">
        <v>4056</v>
      </c>
      <c r="AW1682" s="41"/>
      <c r="AX1682" s="41"/>
      <c r="AY1682" s="41"/>
    </row>
    <row r="1683" spans="47:51" ht="15" customHeight="1" x14ac:dyDescent="0.25">
      <c r="AU1683" s="186">
        <f t="shared" si="38"/>
        <v>1674</v>
      </c>
      <c r="AV1683" s="41" t="s">
        <v>121</v>
      </c>
      <c r="AW1683" s="41"/>
      <c r="AX1683" s="41"/>
      <c r="AY1683" s="41"/>
    </row>
    <row r="1684" spans="47:51" ht="15" customHeight="1" x14ac:dyDescent="0.25">
      <c r="AU1684" s="186">
        <f t="shared" si="38"/>
        <v>1675</v>
      </c>
      <c r="AV1684" s="41" t="s">
        <v>449</v>
      </c>
      <c r="AW1684" s="41"/>
      <c r="AX1684" s="41"/>
      <c r="AY1684" s="41"/>
    </row>
    <row r="1685" spans="47:51" ht="15" customHeight="1" x14ac:dyDescent="0.25">
      <c r="AU1685" s="186">
        <f t="shared" si="38"/>
        <v>1676</v>
      </c>
      <c r="AV1685" s="41" t="s">
        <v>450</v>
      </c>
      <c r="AW1685" s="41"/>
      <c r="AX1685" s="41"/>
      <c r="AY1685" s="41"/>
    </row>
    <row r="1686" spans="47:51" ht="15" customHeight="1" x14ac:dyDescent="0.25">
      <c r="AU1686" s="186">
        <f t="shared" si="38"/>
        <v>1677</v>
      </c>
      <c r="AV1686" s="41" t="s">
        <v>165</v>
      </c>
      <c r="AW1686" s="41"/>
      <c r="AX1686" s="41"/>
      <c r="AY1686" s="41"/>
    </row>
    <row r="1687" spans="47:51" ht="15" customHeight="1" x14ac:dyDescent="0.25">
      <c r="AU1687" s="186">
        <f t="shared" si="38"/>
        <v>1678</v>
      </c>
      <c r="AV1687" s="41" t="s">
        <v>2911</v>
      </c>
      <c r="AW1687" s="41"/>
      <c r="AX1687" s="41"/>
      <c r="AY1687" s="41"/>
    </row>
    <row r="1688" spans="47:51" ht="15" customHeight="1" x14ac:dyDescent="0.25">
      <c r="AU1688" s="186">
        <f t="shared" si="38"/>
        <v>1679</v>
      </c>
      <c r="AV1688" s="41" t="s">
        <v>1314</v>
      </c>
      <c r="AW1688" s="41"/>
      <c r="AX1688" s="41"/>
      <c r="AY1688" s="41"/>
    </row>
    <row r="1689" spans="47:51" ht="15" customHeight="1" x14ac:dyDescent="0.25">
      <c r="AU1689" s="186">
        <f t="shared" si="38"/>
        <v>1680</v>
      </c>
      <c r="AV1689" s="41" t="s">
        <v>1738</v>
      </c>
      <c r="AW1689" s="41"/>
      <c r="AX1689" s="41"/>
      <c r="AY1689" s="41"/>
    </row>
    <row r="1690" spans="47:51" ht="15" customHeight="1" x14ac:dyDescent="0.25">
      <c r="AU1690" s="186">
        <f t="shared" si="38"/>
        <v>1681</v>
      </c>
      <c r="AV1690" s="41" t="s">
        <v>3729</v>
      </c>
      <c r="AW1690" s="41"/>
      <c r="AX1690" s="41"/>
      <c r="AY1690" s="41"/>
    </row>
    <row r="1691" spans="47:51" ht="15" customHeight="1" x14ac:dyDescent="0.25">
      <c r="AU1691" s="186">
        <f t="shared" si="38"/>
        <v>1682</v>
      </c>
      <c r="AV1691" s="41" t="s">
        <v>1739</v>
      </c>
      <c r="AW1691" s="41"/>
      <c r="AX1691" s="41"/>
      <c r="AY1691" s="41"/>
    </row>
    <row r="1692" spans="47:51" ht="15" customHeight="1" x14ac:dyDescent="0.25">
      <c r="AU1692" s="186">
        <f t="shared" si="38"/>
        <v>1683</v>
      </c>
      <c r="AV1692" s="41" t="s">
        <v>1740</v>
      </c>
      <c r="AW1692" s="41"/>
      <c r="AX1692" s="41"/>
      <c r="AY1692" s="41"/>
    </row>
    <row r="1693" spans="47:51" ht="15" customHeight="1" x14ac:dyDescent="0.25">
      <c r="AU1693" s="186">
        <f t="shared" si="38"/>
        <v>1684</v>
      </c>
      <c r="AV1693" s="41" t="s">
        <v>4057</v>
      </c>
      <c r="AW1693" s="41"/>
      <c r="AX1693" s="41"/>
      <c r="AY1693" s="41"/>
    </row>
    <row r="1694" spans="47:51" ht="15" customHeight="1" x14ac:dyDescent="0.25">
      <c r="AU1694" s="186">
        <f t="shared" si="38"/>
        <v>1685</v>
      </c>
      <c r="AV1694" s="41" t="s">
        <v>166</v>
      </c>
      <c r="AW1694" s="41"/>
      <c r="AX1694" s="41"/>
      <c r="AY1694" s="41"/>
    </row>
    <row r="1695" spans="47:51" ht="15" customHeight="1" x14ac:dyDescent="0.25">
      <c r="AU1695" s="186">
        <f t="shared" si="38"/>
        <v>1686</v>
      </c>
      <c r="AV1695" s="41" t="s">
        <v>2416</v>
      </c>
      <c r="AW1695" s="41"/>
      <c r="AX1695" s="41"/>
      <c r="AY1695" s="41"/>
    </row>
    <row r="1696" spans="47:51" ht="15" customHeight="1" x14ac:dyDescent="0.25">
      <c r="AU1696" s="186">
        <f t="shared" si="38"/>
        <v>1687</v>
      </c>
      <c r="AV1696" s="41" t="s">
        <v>3339</v>
      </c>
      <c r="AW1696" s="41"/>
      <c r="AX1696" s="41"/>
      <c r="AY1696" s="41"/>
    </row>
    <row r="1697" spans="47:51" ht="15" customHeight="1" x14ac:dyDescent="0.25">
      <c r="AU1697" s="186">
        <f t="shared" si="38"/>
        <v>1688</v>
      </c>
      <c r="AV1697" s="41" t="s">
        <v>3340</v>
      </c>
      <c r="AW1697" s="41"/>
      <c r="AX1697" s="41"/>
      <c r="AY1697" s="41"/>
    </row>
    <row r="1698" spans="47:51" ht="15" customHeight="1" x14ac:dyDescent="0.25">
      <c r="AU1698" s="186">
        <f t="shared" si="38"/>
        <v>1689</v>
      </c>
      <c r="AV1698" s="41" t="s">
        <v>1741</v>
      </c>
      <c r="AW1698" s="41"/>
      <c r="AX1698" s="41"/>
      <c r="AY1698" s="41"/>
    </row>
    <row r="1699" spans="47:51" ht="15" customHeight="1" x14ac:dyDescent="0.25">
      <c r="AU1699" s="186">
        <f t="shared" si="38"/>
        <v>1690</v>
      </c>
      <c r="AV1699" s="41" t="s">
        <v>2912</v>
      </c>
      <c r="AW1699" s="41"/>
      <c r="AX1699" s="41"/>
      <c r="AY1699" s="41"/>
    </row>
    <row r="1700" spans="47:51" ht="15" customHeight="1" x14ac:dyDescent="0.25">
      <c r="AU1700" s="186">
        <f t="shared" si="38"/>
        <v>1691</v>
      </c>
      <c r="AV1700" s="41" t="s">
        <v>1315</v>
      </c>
      <c r="AW1700" s="41"/>
      <c r="AX1700" s="41"/>
      <c r="AY1700" s="41"/>
    </row>
    <row r="1701" spans="47:51" ht="15" customHeight="1" x14ac:dyDescent="0.25">
      <c r="AU1701" s="186">
        <f t="shared" si="38"/>
        <v>1692</v>
      </c>
      <c r="AV1701" s="41" t="s">
        <v>3730</v>
      </c>
      <c r="AW1701" s="41"/>
      <c r="AX1701" s="41"/>
      <c r="AY1701" s="41"/>
    </row>
    <row r="1702" spans="47:51" ht="15" customHeight="1" x14ac:dyDescent="0.25">
      <c r="AU1702" s="186">
        <f t="shared" si="38"/>
        <v>1693</v>
      </c>
      <c r="AV1702" s="41" t="s">
        <v>4875</v>
      </c>
      <c r="AW1702" s="41"/>
      <c r="AX1702" s="41"/>
      <c r="AY1702" s="41"/>
    </row>
    <row r="1703" spans="47:51" ht="15" customHeight="1" x14ac:dyDescent="0.25">
      <c r="AU1703" s="186">
        <f t="shared" si="38"/>
        <v>1694</v>
      </c>
      <c r="AV1703" s="41" t="s">
        <v>4876</v>
      </c>
      <c r="AW1703" s="41"/>
      <c r="AX1703" s="41"/>
      <c r="AY1703" s="41"/>
    </row>
    <row r="1704" spans="47:51" ht="15" customHeight="1" x14ac:dyDescent="0.25">
      <c r="AU1704" s="186">
        <f t="shared" si="38"/>
        <v>1695</v>
      </c>
      <c r="AV1704" s="41" t="s">
        <v>4877</v>
      </c>
      <c r="AW1704" s="41"/>
      <c r="AX1704" s="41"/>
      <c r="AY1704" s="41"/>
    </row>
    <row r="1705" spans="47:51" ht="15" customHeight="1" x14ac:dyDescent="0.25">
      <c r="AU1705" s="186">
        <f t="shared" si="38"/>
        <v>1696</v>
      </c>
      <c r="AV1705" s="41" t="s">
        <v>4878</v>
      </c>
      <c r="AW1705" s="41"/>
      <c r="AX1705" s="41"/>
      <c r="AY1705" s="41"/>
    </row>
    <row r="1706" spans="47:51" ht="15" customHeight="1" x14ac:dyDescent="0.25">
      <c r="AU1706" s="186">
        <f t="shared" si="38"/>
        <v>1697</v>
      </c>
      <c r="AV1706" s="41" t="s">
        <v>306</v>
      </c>
      <c r="AW1706" s="41"/>
      <c r="AX1706" s="41"/>
      <c r="AY1706" s="41"/>
    </row>
    <row r="1707" spans="47:51" ht="15" customHeight="1" x14ac:dyDescent="0.25">
      <c r="AU1707" s="186">
        <f t="shared" si="38"/>
        <v>1698</v>
      </c>
      <c r="AV1707" s="41" t="s">
        <v>2913</v>
      </c>
      <c r="AW1707" s="41"/>
      <c r="AX1707" s="41"/>
      <c r="AY1707" s="41"/>
    </row>
    <row r="1708" spans="47:51" ht="15" customHeight="1" x14ac:dyDescent="0.25">
      <c r="AU1708" s="186">
        <f t="shared" si="38"/>
        <v>1699</v>
      </c>
      <c r="AV1708" s="41" t="s">
        <v>1742</v>
      </c>
      <c r="AW1708" s="41"/>
      <c r="AX1708" s="41"/>
      <c r="AY1708" s="41"/>
    </row>
    <row r="1709" spans="47:51" ht="15" customHeight="1" x14ac:dyDescent="0.25">
      <c r="AU1709" s="186">
        <f t="shared" si="38"/>
        <v>1700</v>
      </c>
      <c r="AV1709" s="41" t="s">
        <v>1743</v>
      </c>
      <c r="AW1709" s="41"/>
      <c r="AX1709" s="41"/>
      <c r="AY1709" s="41"/>
    </row>
    <row r="1710" spans="47:51" ht="15" customHeight="1" x14ac:dyDescent="0.25">
      <c r="AU1710" s="186">
        <f t="shared" si="38"/>
        <v>1701</v>
      </c>
      <c r="AV1710" s="41" t="s">
        <v>3341</v>
      </c>
      <c r="AW1710" s="41"/>
      <c r="AX1710" s="41"/>
      <c r="AY1710" s="41"/>
    </row>
    <row r="1711" spans="47:51" ht="15" customHeight="1" x14ac:dyDescent="0.25">
      <c r="AU1711" s="186">
        <f t="shared" si="38"/>
        <v>1702</v>
      </c>
      <c r="AV1711" s="41" t="s">
        <v>2333</v>
      </c>
      <c r="AW1711" s="41"/>
      <c r="AX1711" s="41"/>
      <c r="AY1711" s="41"/>
    </row>
    <row r="1712" spans="47:51" ht="15" customHeight="1" x14ac:dyDescent="0.25">
      <c r="AU1712" s="186">
        <f t="shared" si="38"/>
        <v>1703</v>
      </c>
      <c r="AV1712" s="41" t="s">
        <v>5349</v>
      </c>
      <c r="AW1712" s="41"/>
      <c r="AX1712" s="41"/>
      <c r="AY1712" s="41"/>
    </row>
    <row r="1713" spans="47:51" ht="15" customHeight="1" x14ac:dyDescent="0.25">
      <c r="AU1713" s="186">
        <f t="shared" si="38"/>
        <v>1704</v>
      </c>
      <c r="AV1713" s="41" t="s">
        <v>2417</v>
      </c>
      <c r="AW1713" s="41"/>
      <c r="AX1713" s="41"/>
      <c r="AY1713" s="41"/>
    </row>
    <row r="1714" spans="47:51" ht="15" customHeight="1" x14ac:dyDescent="0.25">
      <c r="AU1714" s="186">
        <f t="shared" si="38"/>
        <v>1705</v>
      </c>
      <c r="AV1714" s="41" t="s">
        <v>451</v>
      </c>
      <c r="AW1714" s="41"/>
      <c r="AX1714" s="41"/>
      <c r="AY1714" s="41"/>
    </row>
    <row r="1715" spans="47:51" ht="15" customHeight="1" x14ac:dyDescent="0.25">
      <c r="AU1715" s="186">
        <f t="shared" si="38"/>
        <v>1706</v>
      </c>
      <c r="AV1715" s="41" t="s">
        <v>452</v>
      </c>
      <c r="AW1715" s="41"/>
      <c r="AX1715" s="41"/>
      <c r="AY1715" s="41"/>
    </row>
    <row r="1716" spans="47:51" ht="15" customHeight="1" x14ac:dyDescent="0.25">
      <c r="AU1716" s="186">
        <f t="shared" si="38"/>
        <v>1707</v>
      </c>
      <c r="AV1716" s="41" t="s">
        <v>1092</v>
      </c>
      <c r="AW1716" s="41"/>
      <c r="AX1716" s="41"/>
      <c r="AY1716" s="41"/>
    </row>
    <row r="1717" spans="47:51" ht="15" customHeight="1" x14ac:dyDescent="0.25">
      <c r="AU1717" s="186">
        <f t="shared" si="38"/>
        <v>1708</v>
      </c>
      <c r="AV1717" s="41" t="s">
        <v>167</v>
      </c>
      <c r="AW1717" s="41"/>
      <c r="AX1717" s="41"/>
      <c r="AY1717" s="41"/>
    </row>
    <row r="1718" spans="47:51" ht="15" customHeight="1" x14ac:dyDescent="0.25">
      <c r="AU1718" s="186">
        <f t="shared" si="38"/>
        <v>1709</v>
      </c>
      <c r="AV1718" s="41" t="s">
        <v>3342</v>
      </c>
      <c r="AW1718" s="41"/>
      <c r="AX1718" s="41"/>
      <c r="AY1718" s="41"/>
    </row>
    <row r="1719" spans="47:51" ht="15" customHeight="1" x14ac:dyDescent="0.25">
      <c r="AU1719" s="186">
        <f t="shared" si="38"/>
        <v>1710</v>
      </c>
      <c r="AV1719" s="41" t="s">
        <v>4452</v>
      </c>
      <c r="AW1719" s="41"/>
      <c r="AX1719" s="41"/>
      <c r="AY1719" s="41"/>
    </row>
    <row r="1720" spans="47:51" ht="15" customHeight="1" x14ac:dyDescent="0.25">
      <c r="AU1720" s="186">
        <f t="shared" si="38"/>
        <v>1711</v>
      </c>
      <c r="AV1720" s="41" t="s">
        <v>4879</v>
      </c>
      <c r="AW1720" s="41"/>
      <c r="AX1720" s="41"/>
      <c r="AY1720" s="41"/>
    </row>
    <row r="1721" spans="47:51" ht="15" customHeight="1" x14ac:dyDescent="0.25">
      <c r="AU1721" s="186">
        <f t="shared" si="38"/>
        <v>1712</v>
      </c>
      <c r="AV1721" s="41" t="s">
        <v>3343</v>
      </c>
      <c r="AW1721" s="41"/>
      <c r="AX1721" s="41"/>
      <c r="AY1721" s="41"/>
    </row>
    <row r="1722" spans="47:51" ht="15" customHeight="1" x14ac:dyDescent="0.25">
      <c r="AU1722" s="186">
        <f t="shared" si="38"/>
        <v>1713</v>
      </c>
      <c r="AV1722" s="41" t="s">
        <v>3731</v>
      </c>
      <c r="AW1722" s="41"/>
      <c r="AX1722" s="41"/>
      <c r="AY1722" s="41"/>
    </row>
    <row r="1723" spans="47:51" ht="15" customHeight="1" x14ac:dyDescent="0.25">
      <c r="AU1723" s="186">
        <f t="shared" si="38"/>
        <v>1714</v>
      </c>
      <c r="AV1723" s="41" t="s">
        <v>4880</v>
      </c>
      <c r="AW1723" s="41"/>
      <c r="AX1723" s="41"/>
      <c r="AY1723" s="41"/>
    </row>
    <row r="1724" spans="47:51" ht="15" customHeight="1" x14ac:dyDescent="0.25">
      <c r="AU1724" s="186">
        <f t="shared" si="38"/>
        <v>1715</v>
      </c>
      <c r="AV1724" s="41" t="s">
        <v>2914</v>
      </c>
      <c r="AW1724" s="41"/>
      <c r="AX1724" s="41"/>
      <c r="AY1724" s="41"/>
    </row>
    <row r="1725" spans="47:51" ht="15" customHeight="1" x14ac:dyDescent="0.25">
      <c r="AU1725" s="186">
        <f t="shared" si="38"/>
        <v>1716</v>
      </c>
      <c r="AV1725" s="41" t="s">
        <v>4058</v>
      </c>
      <c r="AW1725" s="41"/>
      <c r="AX1725" s="41"/>
      <c r="AY1725" s="41"/>
    </row>
    <row r="1726" spans="47:51" ht="15" customHeight="1" x14ac:dyDescent="0.25">
      <c r="AU1726" s="186">
        <f t="shared" si="38"/>
        <v>1717</v>
      </c>
      <c r="AV1726" s="41" t="s">
        <v>1093</v>
      </c>
      <c r="AW1726" s="41"/>
      <c r="AX1726" s="41"/>
      <c r="AY1726" s="41"/>
    </row>
    <row r="1727" spans="47:51" ht="15" customHeight="1" x14ac:dyDescent="0.25">
      <c r="AU1727" s="186">
        <f t="shared" si="38"/>
        <v>1718</v>
      </c>
      <c r="AV1727" s="41" t="s">
        <v>3100</v>
      </c>
      <c r="AW1727" s="41"/>
      <c r="AX1727" s="41"/>
      <c r="AY1727" s="41"/>
    </row>
    <row r="1728" spans="47:51" ht="15" customHeight="1" x14ac:dyDescent="0.25">
      <c r="AU1728" s="186">
        <f t="shared" si="38"/>
        <v>1719</v>
      </c>
      <c r="AV1728" s="41" t="s">
        <v>2915</v>
      </c>
      <c r="AW1728" s="41"/>
      <c r="AX1728" s="41"/>
      <c r="AY1728" s="41"/>
    </row>
    <row r="1729" spans="47:51" ht="15" customHeight="1" x14ac:dyDescent="0.25">
      <c r="AU1729" s="186">
        <f t="shared" si="38"/>
        <v>1720</v>
      </c>
      <c r="AV1729" s="41" t="s">
        <v>453</v>
      </c>
      <c r="AW1729" s="41"/>
      <c r="AX1729" s="41"/>
      <c r="AY1729" s="41"/>
    </row>
    <row r="1730" spans="47:51" ht="15" customHeight="1" x14ac:dyDescent="0.25">
      <c r="AU1730" s="186">
        <f t="shared" si="38"/>
        <v>1721</v>
      </c>
      <c r="AV1730" s="41" t="s">
        <v>2560</v>
      </c>
      <c r="AW1730" s="41"/>
      <c r="AX1730" s="41"/>
      <c r="AY1730" s="41"/>
    </row>
    <row r="1731" spans="47:51" ht="15" customHeight="1" x14ac:dyDescent="0.25">
      <c r="AU1731" s="186">
        <f t="shared" si="38"/>
        <v>1722</v>
      </c>
      <c r="AV1731" s="41" t="s">
        <v>3101</v>
      </c>
      <c r="AW1731" s="41"/>
      <c r="AX1731" s="41"/>
      <c r="AY1731" s="41"/>
    </row>
    <row r="1732" spans="47:51" ht="15" customHeight="1" x14ac:dyDescent="0.25">
      <c r="AU1732" s="186">
        <f t="shared" si="38"/>
        <v>1723</v>
      </c>
      <c r="AV1732" s="41" t="s">
        <v>1744</v>
      </c>
      <c r="AW1732" s="41"/>
      <c r="AX1732" s="41"/>
      <c r="AY1732" s="41"/>
    </row>
    <row r="1733" spans="47:51" ht="15" customHeight="1" x14ac:dyDescent="0.25">
      <c r="AU1733" s="186">
        <f t="shared" si="38"/>
        <v>1724</v>
      </c>
      <c r="AV1733" s="41" t="s">
        <v>3344</v>
      </c>
      <c r="AW1733" s="41"/>
      <c r="AX1733" s="41"/>
      <c r="AY1733" s="41"/>
    </row>
    <row r="1734" spans="47:51" ht="15" customHeight="1" x14ac:dyDescent="0.25">
      <c r="AU1734" s="186">
        <f t="shared" si="38"/>
        <v>1725</v>
      </c>
      <c r="AV1734" s="41" t="s">
        <v>3102</v>
      </c>
      <c r="AW1734" s="41"/>
      <c r="AX1734" s="41"/>
      <c r="AY1734" s="41"/>
    </row>
    <row r="1735" spans="47:51" ht="15" customHeight="1" x14ac:dyDescent="0.25">
      <c r="AU1735" s="186">
        <f t="shared" si="38"/>
        <v>1726</v>
      </c>
      <c r="AV1735" s="41" t="s">
        <v>4059</v>
      </c>
      <c r="AW1735" s="41"/>
      <c r="AX1735" s="41"/>
      <c r="AY1735" s="41"/>
    </row>
    <row r="1736" spans="47:51" ht="15" customHeight="1" x14ac:dyDescent="0.25">
      <c r="AU1736" s="186">
        <f t="shared" si="38"/>
        <v>1727</v>
      </c>
      <c r="AV1736" s="41" t="s">
        <v>4453</v>
      </c>
      <c r="AW1736" s="41"/>
      <c r="AX1736" s="41"/>
      <c r="AY1736" s="41"/>
    </row>
    <row r="1737" spans="47:51" ht="15" customHeight="1" x14ac:dyDescent="0.25">
      <c r="AU1737" s="186">
        <f t="shared" si="38"/>
        <v>1728</v>
      </c>
      <c r="AV1737" s="41" t="s">
        <v>3345</v>
      </c>
      <c r="AW1737" s="41"/>
      <c r="AX1737" s="41"/>
      <c r="AY1737" s="41"/>
    </row>
    <row r="1738" spans="47:51" ht="15" customHeight="1" x14ac:dyDescent="0.25">
      <c r="AU1738" s="186">
        <f t="shared" si="38"/>
        <v>1729</v>
      </c>
      <c r="AV1738" s="41" t="s">
        <v>4881</v>
      </c>
      <c r="AW1738" s="41"/>
      <c r="AX1738" s="41"/>
      <c r="AY1738" s="41"/>
    </row>
    <row r="1739" spans="47:51" ht="15" customHeight="1" x14ac:dyDescent="0.25">
      <c r="AU1739" s="186">
        <f t="shared" ref="AU1739:AU1802" si="39">ROW()-9</f>
        <v>1730</v>
      </c>
      <c r="AV1739" s="41" t="s">
        <v>4882</v>
      </c>
      <c r="AW1739" s="41"/>
      <c r="AX1739" s="41"/>
      <c r="AY1739" s="41"/>
    </row>
    <row r="1740" spans="47:51" ht="15" customHeight="1" x14ac:dyDescent="0.25">
      <c r="AU1740" s="186">
        <f t="shared" si="39"/>
        <v>1731</v>
      </c>
      <c r="AV1740" s="41" t="s">
        <v>263</v>
      </c>
      <c r="AW1740" s="41"/>
      <c r="AX1740" s="41"/>
      <c r="AY1740" s="41"/>
    </row>
    <row r="1741" spans="47:51" ht="15" customHeight="1" x14ac:dyDescent="0.25">
      <c r="AU1741" s="186">
        <f t="shared" si="39"/>
        <v>1732</v>
      </c>
      <c r="AV1741" s="41" t="s">
        <v>4060</v>
      </c>
      <c r="AW1741" s="41"/>
      <c r="AX1741" s="41"/>
      <c r="AY1741" s="41"/>
    </row>
    <row r="1742" spans="47:51" ht="15" customHeight="1" x14ac:dyDescent="0.25">
      <c r="AU1742" s="186">
        <f t="shared" si="39"/>
        <v>1733</v>
      </c>
      <c r="AV1742" s="41" t="s">
        <v>1745</v>
      </c>
      <c r="AW1742" s="41"/>
      <c r="AX1742" s="41"/>
      <c r="AY1742" s="41"/>
    </row>
    <row r="1743" spans="47:51" ht="15" customHeight="1" x14ac:dyDescent="0.25">
      <c r="AU1743" s="186">
        <f t="shared" si="39"/>
        <v>1734</v>
      </c>
      <c r="AV1743" s="41" t="s">
        <v>4061</v>
      </c>
      <c r="AW1743" s="41"/>
      <c r="AX1743" s="41"/>
      <c r="AY1743" s="41"/>
    </row>
    <row r="1744" spans="47:51" ht="15" customHeight="1" x14ac:dyDescent="0.25">
      <c r="AU1744" s="186">
        <f t="shared" si="39"/>
        <v>1735</v>
      </c>
      <c r="AV1744" s="41" t="s">
        <v>1094</v>
      </c>
      <c r="AW1744" s="41"/>
      <c r="AX1744" s="41"/>
      <c r="AY1744" s="41"/>
    </row>
    <row r="1745" spans="47:51" ht="15" customHeight="1" x14ac:dyDescent="0.25">
      <c r="AU1745" s="186">
        <f t="shared" si="39"/>
        <v>1736</v>
      </c>
      <c r="AV1745" s="41" t="s">
        <v>1316</v>
      </c>
      <c r="AW1745" s="41"/>
      <c r="AX1745" s="41"/>
      <c r="AY1745" s="41"/>
    </row>
    <row r="1746" spans="47:51" ht="15" customHeight="1" x14ac:dyDescent="0.25">
      <c r="AU1746" s="186">
        <f t="shared" si="39"/>
        <v>1737</v>
      </c>
      <c r="AV1746" s="41" t="s">
        <v>3346</v>
      </c>
      <c r="AW1746" s="41"/>
      <c r="AX1746" s="41"/>
      <c r="AY1746" s="41"/>
    </row>
    <row r="1747" spans="47:51" ht="15" customHeight="1" x14ac:dyDescent="0.25">
      <c r="AU1747" s="186">
        <f t="shared" si="39"/>
        <v>1738</v>
      </c>
      <c r="AV1747" s="41" t="s">
        <v>454</v>
      </c>
      <c r="AW1747" s="41"/>
      <c r="AX1747" s="41"/>
      <c r="AY1747" s="41"/>
    </row>
    <row r="1748" spans="47:51" ht="15" customHeight="1" x14ac:dyDescent="0.25">
      <c r="AU1748" s="186">
        <f t="shared" si="39"/>
        <v>1739</v>
      </c>
      <c r="AV1748" s="41" t="s">
        <v>4454</v>
      </c>
      <c r="AW1748" s="41"/>
      <c r="AX1748" s="41"/>
      <c r="AY1748" s="41"/>
    </row>
    <row r="1749" spans="47:51" ht="15" customHeight="1" x14ac:dyDescent="0.25">
      <c r="AU1749" s="186">
        <f t="shared" si="39"/>
        <v>1740</v>
      </c>
      <c r="AV1749" s="41" t="s">
        <v>1095</v>
      </c>
      <c r="AW1749" s="41"/>
      <c r="AX1749" s="41"/>
      <c r="AY1749" s="41"/>
    </row>
    <row r="1750" spans="47:51" ht="15" customHeight="1" x14ac:dyDescent="0.25">
      <c r="AU1750" s="186">
        <f t="shared" si="39"/>
        <v>1741</v>
      </c>
      <c r="AV1750" s="41" t="s">
        <v>5350</v>
      </c>
      <c r="AW1750" s="41"/>
      <c r="AX1750" s="41"/>
      <c r="AY1750" s="41"/>
    </row>
    <row r="1751" spans="47:51" ht="15" customHeight="1" x14ac:dyDescent="0.25">
      <c r="AU1751" s="186">
        <f t="shared" si="39"/>
        <v>1742</v>
      </c>
      <c r="AV1751" s="41" t="s">
        <v>4062</v>
      </c>
      <c r="AW1751" s="41"/>
      <c r="AX1751" s="41"/>
      <c r="AY1751" s="41"/>
    </row>
    <row r="1752" spans="47:51" ht="15" customHeight="1" x14ac:dyDescent="0.25">
      <c r="AU1752" s="186">
        <f t="shared" si="39"/>
        <v>1743</v>
      </c>
      <c r="AV1752" s="41" t="s">
        <v>794</v>
      </c>
      <c r="AW1752" s="41"/>
      <c r="AX1752" s="41"/>
      <c r="AY1752" s="41"/>
    </row>
    <row r="1753" spans="47:51" ht="15" customHeight="1" x14ac:dyDescent="0.25">
      <c r="AU1753" s="186">
        <f t="shared" si="39"/>
        <v>1744</v>
      </c>
      <c r="AV1753" s="41" t="s">
        <v>4455</v>
      </c>
      <c r="AW1753" s="41"/>
      <c r="AX1753" s="41"/>
      <c r="AY1753" s="41"/>
    </row>
    <row r="1754" spans="47:51" ht="15" customHeight="1" x14ac:dyDescent="0.25">
      <c r="AU1754" s="186">
        <f t="shared" si="39"/>
        <v>1745</v>
      </c>
      <c r="AV1754" s="41" t="s">
        <v>795</v>
      </c>
      <c r="AW1754" s="41"/>
      <c r="AX1754" s="41"/>
      <c r="AY1754" s="41"/>
    </row>
    <row r="1755" spans="47:51" ht="15" customHeight="1" x14ac:dyDescent="0.25">
      <c r="AU1755" s="186">
        <f t="shared" si="39"/>
        <v>1746</v>
      </c>
      <c r="AV1755" s="41" t="s">
        <v>1746</v>
      </c>
      <c r="AW1755" s="41"/>
      <c r="AX1755" s="41"/>
      <c r="AY1755" s="41"/>
    </row>
    <row r="1756" spans="47:51" ht="15" customHeight="1" x14ac:dyDescent="0.25">
      <c r="AU1756" s="186">
        <f t="shared" si="39"/>
        <v>1747</v>
      </c>
      <c r="AV1756" s="41" t="s">
        <v>5351</v>
      </c>
      <c r="AW1756" s="41"/>
      <c r="AX1756" s="41"/>
      <c r="AY1756" s="41"/>
    </row>
    <row r="1757" spans="47:51" ht="15" customHeight="1" x14ac:dyDescent="0.25">
      <c r="AU1757" s="186">
        <f t="shared" si="39"/>
        <v>1748</v>
      </c>
      <c r="AV1757" s="41" t="s">
        <v>1317</v>
      </c>
      <c r="AW1757" s="41"/>
      <c r="AX1757" s="41"/>
      <c r="AY1757" s="41"/>
    </row>
    <row r="1758" spans="47:51" ht="15" customHeight="1" x14ac:dyDescent="0.25">
      <c r="AU1758" s="186">
        <f t="shared" si="39"/>
        <v>1749</v>
      </c>
      <c r="AV1758" s="41" t="s">
        <v>4063</v>
      </c>
      <c r="AW1758" s="41"/>
      <c r="AX1758" s="41"/>
      <c r="AY1758" s="41"/>
    </row>
    <row r="1759" spans="47:51" ht="15" customHeight="1" x14ac:dyDescent="0.25">
      <c r="AU1759" s="186">
        <f t="shared" si="39"/>
        <v>1750</v>
      </c>
      <c r="AV1759" s="41" t="s">
        <v>796</v>
      </c>
      <c r="AW1759" s="41"/>
      <c r="AX1759" s="41"/>
      <c r="AY1759" s="41"/>
    </row>
    <row r="1760" spans="47:51" ht="15" customHeight="1" x14ac:dyDescent="0.25">
      <c r="AU1760" s="186">
        <f t="shared" si="39"/>
        <v>1751</v>
      </c>
      <c r="AV1760" s="41" t="s">
        <v>1318</v>
      </c>
      <c r="AW1760" s="41"/>
      <c r="AX1760" s="41"/>
      <c r="AY1760" s="41"/>
    </row>
    <row r="1761" spans="47:51" ht="15" customHeight="1" x14ac:dyDescent="0.25">
      <c r="AU1761" s="186">
        <f t="shared" si="39"/>
        <v>1752</v>
      </c>
      <c r="AV1761" s="41" t="s">
        <v>1747</v>
      </c>
      <c r="AW1761" s="41"/>
      <c r="AX1761" s="41"/>
      <c r="AY1761" s="41"/>
    </row>
    <row r="1762" spans="47:51" ht="15" customHeight="1" x14ac:dyDescent="0.25">
      <c r="AU1762" s="186">
        <f t="shared" si="39"/>
        <v>1753</v>
      </c>
      <c r="AV1762" s="41" t="s">
        <v>3347</v>
      </c>
      <c r="AW1762" s="41"/>
      <c r="AX1762" s="41"/>
      <c r="AY1762" s="41"/>
    </row>
    <row r="1763" spans="47:51" ht="15" customHeight="1" x14ac:dyDescent="0.25">
      <c r="AU1763" s="186">
        <f t="shared" si="39"/>
        <v>1754</v>
      </c>
      <c r="AV1763" s="41" t="s">
        <v>3348</v>
      </c>
      <c r="AW1763" s="41"/>
      <c r="AX1763" s="41"/>
      <c r="AY1763" s="41"/>
    </row>
    <row r="1764" spans="47:51" ht="15" customHeight="1" x14ac:dyDescent="0.25">
      <c r="AU1764" s="186">
        <f t="shared" si="39"/>
        <v>1755</v>
      </c>
      <c r="AV1764" s="41" t="s">
        <v>4456</v>
      </c>
      <c r="AW1764" s="41"/>
      <c r="AX1764" s="41"/>
      <c r="AY1764" s="41"/>
    </row>
    <row r="1765" spans="47:51" ht="15" customHeight="1" x14ac:dyDescent="0.25">
      <c r="AU1765" s="186">
        <f t="shared" si="39"/>
        <v>1756</v>
      </c>
      <c r="AV1765" s="41" t="s">
        <v>4883</v>
      </c>
      <c r="AW1765" s="41"/>
      <c r="AX1765" s="41"/>
      <c r="AY1765" s="41"/>
    </row>
    <row r="1766" spans="47:51" ht="15" customHeight="1" x14ac:dyDescent="0.25">
      <c r="AU1766" s="186">
        <f t="shared" si="39"/>
        <v>1757</v>
      </c>
      <c r="AV1766" s="41" t="s">
        <v>3103</v>
      </c>
      <c r="AW1766" s="41"/>
      <c r="AX1766" s="41"/>
      <c r="AY1766" s="41"/>
    </row>
    <row r="1767" spans="47:51" ht="15" customHeight="1" x14ac:dyDescent="0.25">
      <c r="AU1767" s="186">
        <f t="shared" si="39"/>
        <v>1758</v>
      </c>
      <c r="AV1767" s="41" t="s">
        <v>3349</v>
      </c>
      <c r="AW1767" s="41"/>
      <c r="AX1767" s="41"/>
      <c r="AY1767" s="41"/>
    </row>
    <row r="1768" spans="47:51" ht="15" customHeight="1" x14ac:dyDescent="0.25">
      <c r="AU1768" s="186">
        <f t="shared" si="39"/>
        <v>1759</v>
      </c>
      <c r="AV1768" s="41" t="s">
        <v>3104</v>
      </c>
      <c r="AW1768" s="41"/>
      <c r="AX1768" s="41"/>
      <c r="AY1768" s="41"/>
    </row>
    <row r="1769" spans="47:51" ht="15" customHeight="1" x14ac:dyDescent="0.25">
      <c r="AU1769" s="186">
        <f t="shared" si="39"/>
        <v>1760</v>
      </c>
      <c r="AV1769" s="41" t="s">
        <v>1748</v>
      </c>
      <c r="AW1769" s="41"/>
      <c r="AX1769" s="41"/>
      <c r="AY1769" s="41"/>
    </row>
    <row r="1770" spans="47:51" ht="15" customHeight="1" x14ac:dyDescent="0.25">
      <c r="AU1770" s="186">
        <f t="shared" si="39"/>
        <v>1761</v>
      </c>
      <c r="AV1770" s="41" t="s">
        <v>3350</v>
      </c>
      <c r="AW1770" s="41"/>
      <c r="AX1770" s="41"/>
      <c r="AY1770" s="41"/>
    </row>
    <row r="1771" spans="47:51" ht="15" customHeight="1" x14ac:dyDescent="0.25">
      <c r="AU1771" s="186">
        <f t="shared" si="39"/>
        <v>1762</v>
      </c>
      <c r="AV1771" s="41" t="s">
        <v>3732</v>
      </c>
      <c r="AW1771" s="41"/>
      <c r="AX1771" s="41"/>
      <c r="AY1771" s="41"/>
    </row>
    <row r="1772" spans="47:51" ht="15" customHeight="1" x14ac:dyDescent="0.25">
      <c r="AU1772" s="186">
        <f t="shared" si="39"/>
        <v>1763</v>
      </c>
      <c r="AV1772" s="41" t="s">
        <v>1749</v>
      </c>
      <c r="AW1772" s="41"/>
      <c r="AX1772" s="41"/>
      <c r="AY1772" s="41"/>
    </row>
    <row r="1773" spans="47:51" ht="15" customHeight="1" x14ac:dyDescent="0.25">
      <c r="AU1773" s="186">
        <f t="shared" si="39"/>
        <v>1764</v>
      </c>
      <c r="AV1773" s="41" t="s">
        <v>3105</v>
      </c>
      <c r="AW1773" s="41"/>
      <c r="AX1773" s="41"/>
      <c r="AY1773" s="41"/>
    </row>
    <row r="1774" spans="47:51" ht="15" customHeight="1" x14ac:dyDescent="0.25">
      <c r="AU1774" s="186">
        <f t="shared" si="39"/>
        <v>1765</v>
      </c>
      <c r="AV1774" s="41" t="s">
        <v>4884</v>
      </c>
      <c r="AW1774" s="41"/>
      <c r="AX1774" s="41"/>
      <c r="AY1774" s="41"/>
    </row>
    <row r="1775" spans="47:51" ht="15" customHeight="1" x14ac:dyDescent="0.25">
      <c r="AU1775" s="186">
        <f t="shared" si="39"/>
        <v>1766</v>
      </c>
      <c r="AV1775" s="41" t="s">
        <v>1750</v>
      </c>
      <c r="AW1775" s="41"/>
      <c r="AX1775" s="41"/>
      <c r="AY1775" s="41"/>
    </row>
    <row r="1776" spans="47:51" ht="15" customHeight="1" x14ac:dyDescent="0.25">
      <c r="AU1776" s="186">
        <f t="shared" si="39"/>
        <v>1767</v>
      </c>
      <c r="AV1776" s="41" t="s">
        <v>3106</v>
      </c>
      <c r="AW1776" s="41"/>
      <c r="AX1776" s="41"/>
      <c r="AY1776" s="41"/>
    </row>
    <row r="1777" spans="47:51" ht="15" customHeight="1" x14ac:dyDescent="0.25">
      <c r="AU1777" s="186">
        <f t="shared" si="39"/>
        <v>1768</v>
      </c>
      <c r="AV1777" s="41" t="s">
        <v>1751</v>
      </c>
      <c r="AW1777" s="41"/>
      <c r="AX1777" s="41"/>
      <c r="AY1777" s="41"/>
    </row>
    <row r="1778" spans="47:51" ht="15" customHeight="1" x14ac:dyDescent="0.25">
      <c r="AU1778" s="186">
        <f t="shared" si="39"/>
        <v>1769</v>
      </c>
      <c r="AV1778" s="41" t="s">
        <v>4885</v>
      </c>
      <c r="AW1778" s="41"/>
      <c r="AX1778" s="41"/>
      <c r="AY1778" s="41"/>
    </row>
    <row r="1779" spans="47:51" ht="15" customHeight="1" x14ac:dyDescent="0.25">
      <c r="AU1779" s="186">
        <f t="shared" si="39"/>
        <v>1770</v>
      </c>
      <c r="AV1779" s="41" t="s">
        <v>797</v>
      </c>
      <c r="AW1779" s="41"/>
      <c r="AX1779" s="41"/>
      <c r="AY1779" s="41"/>
    </row>
    <row r="1780" spans="47:51" ht="15" customHeight="1" x14ac:dyDescent="0.25">
      <c r="AU1780" s="186">
        <f t="shared" si="39"/>
        <v>1771</v>
      </c>
      <c r="AV1780" s="41" t="s">
        <v>4064</v>
      </c>
      <c r="AW1780" s="41"/>
      <c r="AX1780" s="41"/>
      <c r="AY1780" s="41"/>
    </row>
    <row r="1781" spans="47:51" ht="15" customHeight="1" x14ac:dyDescent="0.25">
      <c r="AU1781" s="186">
        <f t="shared" si="39"/>
        <v>1772</v>
      </c>
      <c r="AV1781" s="41" t="s">
        <v>1752</v>
      </c>
      <c r="AW1781" s="41"/>
      <c r="AX1781" s="41"/>
      <c r="AY1781" s="41"/>
    </row>
    <row r="1782" spans="47:51" ht="15" customHeight="1" x14ac:dyDescent="0.25">
      <c r="AU1782" s="186">
        <f t="shared" si="39"/>
        <v>1773</v>
      </c>
      <c r="AV1782" s="41" t="s">
        <v>1753</v>
      </c>
      <c r="AW1782" s="41"/>
      <c r="AX1782" s="41"/>
      <c r="AY1782" s="41"/>
    </row>
    <row r="1783" spans="47:51" ht="15" customHeight="1" x14ac:dyDescent="0.25">
      <c r="AU1783" s="186">
        <f t="shared" si="39"/>
        <v>1774</v>
      </c>
      <c r="AV1783" s="41" t="s">
        <v>1754</v>
      </c>
      <c r="AW1783" s="41"/>
      <c r="AX1783" s="41"/>
      <c r="AY1783" s="41"/>
    </row>
    <row r="1784" spans="47:51" ht="15" customHeight="1" x14ac:dyDescent="0.25">
      <c r="AU1784" s="186">
        <f t="shared" si="39"/>
        <v>1775</v>
      </c>
      <c r="AV1784" s="41" t="s">
        <v>2729</v>
      </c>
      <c r="AW1784" s="41"/>
      <c r="AX1784" s="41"/>
      <c r="AY1784" s="41"/>
    </row>
    <row r="1785" spans="47:51" ht="15" customHeight="1" x14ac:dyDescent="0.25">
      <c r="AU1785" s="186">
        <f t="shared" si="39"/>
        <v>1776</v>
      </c>
      <c r="AV1785" s="41" t="s">
        <v>2916</v>
      </c>
      <c r="AW1785" s="41"/>
      <c r="AX1785" s="41"/>
      <c r="AY1785" s="41"/>
    </row>
    <row r="1786" spans="47:51" ht="15" customHeight="1" x14ac:dyDescent="0.25">
      <c r="AU1786" s="186">
        <f t="shared" si="39"/>
        <v>1777</v>
      </c>
      <c r="AV1786" s="41" t="s">
        <v>4657</v>
      </c>
      <c r="AW1786" s="41"/>
      <c r="AX1786" s="41"/>
      <c r="AY1786" s="41"/>
    </row>
    <row r="1787" spans="47:51" ht="15" customHeight="1" x14ac:dyDescent="0.25">
      <c r="AU1787" s="186">
        <f t="shared" si="39"/>
        <v>1778</v>
      </c>
      <c r="AV1787" s="41" t="s">
        <v>4457</v>
      </c>
      <c r="AW1787" s="41"/>
      <c r="AX1787" s="41"/>
      <c r="AY1787" s="41"/>
    </row>
    <row r="1788" spans="47:51" ht="15" customHeight="1" x14ac:dyDescent="0.25">
      <c r="AU1788" s="186">
        <f t="shared" si="39"/>
        <v>1779</v>
      </c>
      <c r="AV1788" s="41" t="s">
        <v>1755</v>
      </c>
      <c r="AW1788" s="41"/>
      <c r="AX1788" s="41"/>
      <c r="AY1788" s="41"/>
    </row>
    <row r="1789" spans="47:51" ht="15" customHeight="1" x14ac:dyDescent="0.25">
      <c r="AU1789" s="186">
        <f t="shared" si="39"/>
        <v>1780</v>
      </c>
      <c r="AV1789" s="41" t="s">
        <v>1756</v>
      </c>
      <c r="AW1789" s="41"/>
      <c r="AX1789" s="41"/>
      <c r="AY1789" s="41"/>
    </row>
    <row r="1790" spans="47:51" ht="15" customHeight="1" x14ac:dyDescent="0.25">
      <c r="AU1790" s="186">
        <f t="shared" si="39"/>
        <v>1781</v>
      </c>
      <c r="AV1790" s="41" t="s">
        <v>3107</v>
      </c>
      <c r="AW1790" s="41"/>
      <c r="AX1790" s="41"/>
      <c r="AY1790" s="41"/>
    </row>
    <row r="1791" spans="47:51" ht="15" customHeight="1" x14ac:dyDescent="0.25">
      <c r="AU1791" s="186">
        <f t="shared" si="39"/>
        <v>1782</v>
      </c>
      <c r="AV1791" s="41" t="s">
        <v>1757</v>
      </c>
      <c r="AW1791" s="41"/>
      <c r="AX1791" s="41"/>
      <c r="AY1791" s="41"/>
    </row>
    <row r="1792" spans="47:51" ht="15" customHeight="1" x14ac:dyDescent="0.25">
      <c r="AU1792" s="186">
        <f t="shared" si="39"/>
        <v>1783</v>
      </c>
      <c r="AV1792" s="41" t="s">
        <v>1758</v>
      </c>
      <c r="AW1792" s="41"/>
      <c r="AX1792" s="41"/>
      <c r="AY1792" s="41"/>
    </row>
    <row r="1793" spans="47:51" ht="15" customHeight="1" x14ac:dyDescent="0.25">
      <c r="AU1793" s="186">
        <f t="shared" si="39"/>
        <v>1784</v>
      </c>
      <c r="AV1793" s="41" t="s">
        <v>3733</v>
      </c>
      <c r="AW1793" s="41"/>
      <c r="AX1793" s="41"/>
      <c r="AY1793" s="41"/>
    </row>
    <row r="1794" spans="47:51" ht="15" customHeight="1" x14ac:dyDescent="0.25">
      <c r="AU1794" s="186">
        <f t="shared" si="39"/>
        <v>1785</v>
      </c>
      <c r="AV1794" s="41" t="s">
        <v>953</v>
      </c>
      <c r="AW1794" s="41"/>
      <c r="AX1794" s="41"/>
      <c r="AY1794" s="41"/>
    </row>
    <row r="1795" spans="47:51" ht="15" customHeight="1" x14ac:dyDescent="0.25">
      <c r="AU1795" s="186">
        <f t="shared" si="39"/>
        <v>1786</v>
      </c>
      <c r="AV1795" s="41" t="s">
        <v>1759</v>
      </c>
      <c r="AW1795" s="41"/>
      <c r="AX1795" s="41"/>
      <c r="AY1795" s="41"/>
    </row>
    <row r="1796" spans="47:51" ht="15" customHeight="1" x14ac:dyDescent="0.25">
      <c r="AU1796" s="186">
        <f t="shared" si="39"/>
        <v>1787</v>
      </c>
      <c r="AV1796" s="41" t="s">
        <v>922</v>
      </c>
      <c r="AW1796" s="41"/>
      <c r="AX1796" s="41"/>
      <c r="AY1796" s="41"/>
    </row>
    <row r="1797" spans="47:51" ht="15" customHeight="1" x14ac:dyDescent="0.25">
      <c r="AU1797" s="186">
        <f t="shared" si="39"/>
        <v>1788</v>
      </c>
      <c r="AV1797" s="41" t="s">
        <v>4886</v>
      </c>
      <c r="AW1797" s="41"/>
      <c r="AX1797" s="41"/>
      <c r="AY1797" s="41"/>
    </row>
    <row r="1798" spans="47:51" ht="15" customHeight="1" x14ac:dyDescent="0.25">
      <c r="AU1798" s="186">
        <f t="shared" si="39"/>
        <v>1789</v>
      </c>
      <c r="AV1798" s="41" t="s">
        <v>2730</v>
      </c>
      <c r="AW1798" s="41"/>
      <c r="AX1798" s="41"/>
      <c r="AY1798" s="41"/>
    </row>
    <row r="1799" spans="47:51" ht="15" customHeight="1" x14ac:dyDescent="0.25">
      <c r="AU1799" s="186">
        <f t="shared" si="39"/>
        <v>1790</v>
      </c>
      <c r="AV1799" s="41" t="s">
        <v>4887</v>
      </c>
      <c r="AW1799" s="41"/>
      <c r="AX1799" s="41"/>
      <c r="AY1799" s="41"/>
    </row>
    <row r="1800" spans="47:51" ht="15" customHeight="1" x14ac:dyDescent="0.25">
      <c r="AU1800" s="186">
        <f t="shared" si="39"/>
        <v>1791</v>
      </c>
      <c r="AV1800" s="41" t="s">
        <v>1760</v>
      </c>
      <c r="AW1800" s="41"/>
      <c r="AX1800" s="41"/>
      <c r="AY1800" s="41"/>
    </row>
    <row r="1801" spans="47:51" ht="15" customHeight="1" x14ac:dyDescent="0.25">
      <c r="AU1801" s="186">
        <f t="shared" si="39"/>
        <v>1792</v>
      </c>
      <c r="AV1801" s="41" t="s">
        <v>3734</v>
      </c>
      <c r="AW1801" s="41"/>
      <c r="AX1801" s="41"/>
      <c r="AY1801" s="41"/>
    </row>
    <row r="1802" spans="47:51" ht="15" customHeight="1" x14ac:dyDescent="0.25">
      <c r="AU1802" s="186">
        <f t="shared" si="39"/>
        <v>1793</v>
      </c>
      <c r="AV1802" s="41" t="s">
        <v>4458</v>
      </c>
      <c r="AW1802" s="41"/>
      <c r="AX1802" s="41"/>
      <c r="AY1802" s="41"/>
    </row>
    <row r="1803" spans="47:51" ht="15" customHeight="1" x14ac:dyDescent="0.25">
      <c r="AU1803" s="186">
        <f t="shared" ref="AU1803:AU1866" si="40">ROW()-9</f>
        <v>1794</v>
      </c>
      <c r="AV1803" s="41" t="s">
        <v>923</v>
      </c>
      <c r="AW1803" s="41"/>
      <c r="AX1803" s="41"/>
      <c r="AY1803" s="41"/>
    </row>
    <row r="1804" spans="47:51" ht="15" customHeight="1" x14ac:dyDescent="0.25">
      <c r="AU1804" s="186">
        <f t="shared" si="40"/>
        <v>1795</v>
      </c>
      <c r="AV1804" s="41" t="s">
        <v>2917</v>
      </c>
      <c r="AW1804" s="41"/>
      <c r="AX1804" s="41"/>
      <c r="AY1804" s="41"/>
    </row>
    <row r="1805" spans="47:51" ht="15" customHeight="1" x14ac:dyDescent="0.25">
      <c r="AU1805" s="186">
        <f t="shared" si="40"/>
        <v>1796</v>
      </c>
      <c r="AV1805" s="41" t="s">
        <v>1096</v>
      </c>
      <c r="AW1805" s="41"/>
      <c r="AX1805" s="41"/>
      <c r="AY1805" s="41"/>
    </row>
    <row r="1806" spans="47:51" ht="15" customHeight="1" x14ac:dyDescent="0.25">
      <c r="AU1806" s="186">
        <f t="shared" si="40"/>
        <v>1797</v>
      </c>
      <c r="AV1806" s="41" t="s">
        <v>1761</v>
      </c>
      <c r="AW1806" s="41"/>
      <c r="AX1806" s="41"/>
      <c r="AY1806" s="41"/>
    </row>
    <row r="1807" spans="47:51" ht="15" customHeight="1" x14ac:dyDescent="0.25">
      <c r="AU1807" s="186">
        <f t="shared" si="40"/>
        <v>1798</v>
      </c>
      <c r="AV1807" s="41" t="s">
        <v>455</v>
      </c>
      <c r="AW1807" s="41"/>
      <c r="AX1807" s="41"/>
      <c r="AY1807" s="41"/>
    </row>
    <row r="1808" spans="47:51" ht="15" customHeight="1" x14ac:dyDescent="0.25">
      <c r="AU1808" s="186">
        <f t="shared" si="40"/>
        <v>1799</v>
      </c>
      <c r="AV1808" s="41" t="s">
        <v>2918</v>
      </c>
      <c r="AW1808" s="41"/>
      <c r="AX1808" s="41"/>
      <c r="AY1808" s="41"/>
    </row>
    <row r="1809" spans="47:51" ht="15" customHeight="1" x14ac:dyDescent="0.25">
      <c r="AU1809" s="186">
        <f t="shared" si="40"/>
        <v>1800</v>
      </c>
      <c r="AV1809" s="41" t="s">
        <v>4658</v>
      </c>
      <c r="AW1809" s="41"/>
      <c r="AX1809" s="41"/>
      <c r="AY1809" s="41"/>
    </row>
    <row r="1810" spans="47:51" ht="15" customHeight="1" x14ac:dyDescent="0.25">
      <c r="AU1810" s="186">
        <f t="shared" si="40"/>
        <v>1801</v>
      </c>
      <c r="AV1810" s="41" t="s">
        <v>4888</v>
      </c>
      <c r="AW1810" s="41"/>
      <c r="AX1810" s="41"/>
      <c r="AY1810" s="41"/>
    </row>
    <row r="1811" spans="47:51" ht="15" customHeight="1" x14ac:dyDescent="0.25">
      <c r="AU1811" s="186">
        <f t="shared" si="40"/>
        <v>1802</v>
      </c>
      <c r="AV1811" s="41" t="s">
        <v>4065</v>
      </c>
      <c r="AW1811" s="41"/>
      <c r="AX1811" s="41"/>
      <c r="AY1811" s="41"/>
    </row>
    <row r="1812" spans="47:51" ht="15" customHeight="1" x14ac:dyDescent="0.25">
      <c r="AU1812" s="186">
        <f t="shared" si="40"/>
        <v>1803</v>
      </c>
      <c r="AV1812" s="41" t="s">
        <v>4459</v>
      </c>
      <c r="AW1812" s="41"/>
      <c r="AX1812" s="41"/>
      <c r="AY1812" s="41"/>
    </row>
    <row r="1813" spans="47:51" ht="15" customHeight="1" x14ac:dyDescent="0.25">
      <c r="AU1813" s="186">
        <f t="shared" si="40"/>
        <v>1804</v>
      </c>
      <c r="AV1813" s="41" t="s">
        <v>2561</v>
      </c>
      <c r="AW1813" s="41"/>
      <c r="AX1813" s="41"/>
      <c r="AY1813" s="41"/>
    </row>
    <row r="1814" spans="47:51" ht="15" customHeight="1" x14ac:dyDescent="0.25">
      <c r="AU1814" s="186">
        <f t="shared" si="40"/>
        <v>1805</v>
      </c>
      <c r="AV1814" s="41" t="s">
        <v>4066</v>
      </c>
      <c r="AW1814" s="41"/>
      <c r="AX1814" s="41"/>
      <c r="AY1814" s="41"/>
    </row>
    <row r="1815" spans="47:51" ht="15" customHeight="1" x14ac:dyDescent="0.25">
      <c r="AU1815" s="186">
        <f t="shared" si="40"/>
        <v>1806</v>
      </c>
      <c r="AV1815" s="41" t="s">
        <v>4460</v>
      </c>
      <c r="AW1815" s="41"/>
      <c r="AX1815" s="41"/>
      <c r="AY1815" s="41"/>
    </row>
    <row r="1816" spans="47:51" ht="15" customHeight="1" x14ac:dyDescent="0.25">
      <c r="AU1816" s="186">
        <f t="shared" si="40"/>
        <v>1807</v>
      </c>
      <c r="AV1816" s="41" t="s">
        <v>4461</v>
      </c>
      <c r="AW1816" s="41"/>
      <c r="AX1816" s="41"/>
      <c r="AY1816" s="41"/>
    </row>
    <row r="1817" spans="47:51" ht="15" customHeight="1" x14ac:dyDescent="0.25">
      <c r="AU1817" s="186">
        <f t="shared" si="40"/>
        <v>1808</v>
      </c>
      <c r="AV1817" s="41" t="s">
        <v>4889</v>
      </c>
      <c r="AW1817" s="41"/>
      <c r="AX1817" s="41"/>
      <c r="AY1817" s="41"/>
    </row>
    <row r="1818" spans="47:51" ht="15" customHeight="1" x14ac:dyDescent="0.25">
      <c r="AU1818" s="186">
        <f t="shared" si="40"/>
        <v>1809</v>
      </c>
      <c r="AV1818" s="41" t="s">
        <v>2418</v>
      </c>
      <c r="AW1818" s="41"/>
      <c r="AX1818" s="41"/>
      <c r="AY1818" s="41"/>
    </row>
    <row r="1819" spans="47:51" ht="15" customHeight="1" x14ac:dyDescent="0.25">
      <c r="AU1819" s="186">
        <f t="shared" si="40"/>
        <v>1810</v>
      </c>
      <c r="AV1819" s="41" t="s">
        <v>4067</v>
      </c>
      <c r="AW1819" s="41"/>
      <c r="AX1819" s="41"/>
      <c r="AY1819" s="41"/>
    </row>
    <row r="1820" spans="47:51" ht="15" customHeight="1" x14ac:dyDescent="0.25">
      <c r="AU1820" s="186">
        <f t="shared" si="40"/>
        <v>1811</v>
      </c>
      <c r="AV1820" s="41" t="s">
        <v>456</v>
      </c>
      <c r="AW1820" s="41"/>
      <c r="AX1820" s="41"/>
      <c r="AY1820" s="41"/>
    </row>
    <row r="1821" spans="47:51" ht="15" customHeight="1" x14ac:dyDescent="0.25">
      <c r="AU1821" s="186">
        <f t="shared" si="40"/>
        <v>1812</v>
      </c>
      <c r="AV1821" s="41" t="s">
        <v>4890</v>
      </c>
      <c r="AW1821" s="41"/>
      <c r="AX1821" s="41"/>
      <c r="AY1821" s="41"/>
    </row>
    <row r="1822" spans="47:51" ht="15" customHeight="1" x14ac:dyDescent="0.25">
      <c r="AU1822" s="186">
        <f t="shared" si="40"/>
        <v>1813</v>
      </c>
      <c r="AV1822" s="41" t="s">
        <v>3108</v>
      </c>
      <c r="AW1822" s="41"/>
      <c r="AX1822" s="41"/>
      <c r="AY1822" s="41"/>
    </row>
    <row r="1823" spans="47:51" ht="15" customHeight="1" x14ac:dyDescent="0.25">
      <c r="AU1823" s="186">
        <f t="shared" si="40"/>
        <v>1814</v>
      </c>
      <c r="AV1823" s="41" t="s">
        <v>4068</v>
      </c>
      <c r="AW1823" s="41"/>
      <c r="AX1823" s="41"/>
      <c r="AY1823" s="41"/>
    </row>
    <row r="1824" spans="47:51" ht="15" customHeight="1" x14ac:dyDescent="0.25">
      <c r="AU1824" s="186">
        <f t="shared" si="40"/>
        <v>1815</v>
      </c>
      <c r="AV1824" s="41" t="s">
        <v>2419</v>
      </c>
      <c r="AW1824" s="41"/>
      <c r="AX1824" s="41"/>
      <c r="AY1824" s="41"/>
    </row>
    <row r="1825" spans="47:51" ht="15" customHeight="1" x14ac:dyDescent="0.25">
      <c r="AU1825" s="186">
        <f t="shared" si="40"/>
        <v>1816</v>
      </c>
      <c r="AV1825" s="41" t="s">
        <v>4659</v>
      </c>
      <c r="AW1825" s="41"/>
      <c r="AX1825" s="41"/>
      <c r="AY1825" s="41"/>
    </row>
    <row r="1826" spans="47:51" ht="15" customHeight="1" x14ac:dyDescent="0.25">
      <c r="AU1826" s="186">
        <f t="shared" si="40"/>
        <v>1817</v>
      </c>
      <c r="AV1826" s="41" t="s">
        <v>4891</v>
      </c>
      <c r="AW1826" s="41"/>
      <c r="AX1826" s="41"/>
      <c r="AY1826" s="41"/>
    </row>
    <row r="1827" spans="47:51" ht="15" customHeight="1" x14ac:dyDescent="0.25">
      <c r="AU1827" s="186">
        <f t="shared" si="40"/>
        <v>1818</v>
      </c>
      <c r="AV1827" s="41" t="s">
        <v>798</v>
      </c>
      <c r="AW1827" s="41"/>
      <c r="AX1827" s="41"/>
      <c r="AY1827" s="41"/>
    </row>
    <row r="1828" spans="47:51" ht="15" customHeight="1" x14ac:dyDescent="0.25">
      <c r="AU1828" s="186">
        <f t="shared" si="40"/>
        <v>1819</v>
      </c>
      <c r="AV1828" s="41" t="s">
        <v>4069</v>
      </c>
      <c r="AW1828" s="41"/>
      <c r="AX1828" s="41"/>
      <c r="AY1828" s="41"/>
    </row>
    <row r="1829" spans="47:51" ht="15" customHeight="1" x14ac:dyDescent="0.25">
      <c r="AU1829" s="186">
        <f t="shared" si="40"/>
        <v>1820</v>
      </c>
      <c r="AV1829" s="41" t="s">
        <v>457</v>
      </c>
      <c r="AW1829" s="41"/>
      <c r="AX1829" s="41"/>
      <c r="AY1829" s="41"/>
    </row>
    <row r="1830" spans="47:51" ht="15" customHeight="1" x14ac:dyDescent="0.25">
      <c r="AU1830" s="186">
        <f t="shared" si="40"/>
        <v>1821</v>
      </c>
      <c r="AV1830" s="41" t="s">
        <v>4892</v>
      </c>
      <c r="AW1830" s="41"/>
      <c r="AX1830" s="41"/>
      <c r="AY1830" s="41"/>
    </row>
    <row r="1831" spans="47:51" ht="15" customHeight="1" x14ac:dyDescent="0.25">
      <c r="AU1831" s="186">
        <f t="shared" si="40"/>
        <v>1822</v>
      </c>
      <c r="AV1831" s="41" t="s">
        <v>4070</v>
      </c>
      <c r="AW1831" s="41"/>
      <c r="AX1831" s="41"/>
      <c r="AY1831" s="41"/>
    </row>
    <row r="1832" spans="47:51" ht="15" customHeight="1" x14ac:dyDescent="0.25">
      <c r="AU1832" s="186">
        <f t="shared" si="40"/>
        <v>1823</v>
      </c>
      <c r="AV1832" s="41" t="s">
        <v>3109</v>
      </c>
      <c r="AW1832" s="41"/>
      <c r="AX1832" s="41"/>
      <c r="AY1832" s="41"/>
    </row>
    <row r="1833" spans="47:51" ht="15" customHeight="1" x14ac:dyDescent="0.25">
      <c r="AU1833" s="186">
        <f t="shared" si="40"/>
        <v>1824</v>
      </c>
      <c r="AV1833" s="41" t="s">
        <v>168</v>
      </c>
      <c r="AW1833" s="41"/>
      <c r="AX1833" s="41"/>
      <c r="AY1833" s="41"/>
    </row>
    <row r="1834" spans="47:51" ht="15" customHeight="1" x14ac:dyDescent="0.25">
      <c r="AU1834" s="186">
        <f t="shared" si="40"/>
        <v>1825</v>
      </c>
      <c r="AV1834" s="41" t="s">
        <v>4071</v>
      </c>
      <c r="AW1834" s="41"/>
      <c r="AX1834" s="41"/>
      <c r="AY1834" s="41"/>
    </row>
    <row r="1835" spans="47:51" ht="15" customHeight="1" x14ac:dyDescent="0.25">
      <c r="AU1835" s="186">
        <f t="shared" si="40"/>
        <v>1826</v>
      </c>
      <c r="AV1835" s="41" t="s">
        <v>1762</v>
      </c>
      <c r="AW1835" s="41"/>
      <c r="AX1835" s="41"/>
      <c r="AY1835" s="41"/>
    </row>
    <row r="1836" spans="47:51" ht="15" customHeight="1" x14ac:dyDescent="0.25">
      <c r="AU1836" s="186">
        <f t="shared" si="40"/>
        <v>1827</v>
      </c>
      <c r="AV1836" s="41" t="s">
        <v>4893</v>
      </c>
      <c r="AW1836" s="41"/>
      <c r="AX1836" s="41"/>
      <c r="AY1836" s="41"/>
    </row>
    <row r="1837" spans="47:51" ht="15" customHeight="1" x14ac:dyDescent="0.25">
      <c r="AU1837" s="186">
        <f t="shared" si="40"/>
        <v>1828</v>
      </c>
      <c r="AV1837" s="41" t="s">
        <v>458</v>
      </c>
      <c r="AW1837" s="41"/>
      <c r="AX1837" s="41"/>
      <c r="AY1837" s="41"/>
    </row>
    <row r="1838" spans="47:51" ht="15" customHeight="1" x14ac:dyDescent="0.25">
      <c r="AU1838" s="186">
        <f t="shared" si="40"/>
        <v>1829</v>
      </c>
      <c r="AV1838" s="41" t="s">
        <v>2334</v>
      </c>
      <c r="AW1838" s="41"/>
      <c r="AX1838" s="41"/>
      <c r="AY1838" s="41"/>
    </row>
    <row r="1839" spans="47:51" ht="15" customHeight="1" x14ac:dyDescent="0.25">
      <c r="AU1839" s="186">
        <f t="shared" si="40"/>
        <v>1830</v>
      </c>
      <c r="AV1839" s="41" t="s">
        <v>2919</v>
      </c>
      <c r="AW1839" s="41"/>
      <c r="AX1839" s="41"/>
      <c r="AY1839" s="41"/>
    </row>
    <row r="1840" spans="47:51" ht="15" customHeight="1" x14ac:dyDescent="0.25">
      <c r="AU1840" s="186">
        <f t="shared" si="40"/>
        <v>1831</v>
      </c>
      <c r="AV1840" s="41" t="s">
        <v>2420</v>
      </c>
      <c r="AW1840" s="41"/>
      <c r="AX1840" s="41"/>
      <c r="AY1840" s="41"/>
    </row>
    <row r="1841" spans="47:51" ht="15" customHeight="1" x14ac:dyDescent="0.25">
      <c r="AU1841" s="186">
        <f t="shared" si="40"/>
        <v>1832</v>
      </c>
      <c r="AV1841" s="41" t="s">
        <v>4072</v>
      </c>
      <c r="AW1841" s="41"/>
      <c r="AX1841" s="41"/>
      <c r="AY1841" s="41"/>
    </row>
    <row r="1842" spans="47:51" ht="15" customHeight="1" x14ac:dyDescent="0.25">
      <c r="AU1842" s="186">
        <f t="shared" si="40"/>
        <v>1833</v>
      </c>
      <c r="AV1842" s="41" t="s">
        <v>1319</v>
      </c>
      <c r="AW1842" s="41"/>
      <c r="AX1842" s="41"/>
      <c r="AY1842" s="41"/>
    </row>
    <row r="1843" spans="47:51" ht="15" customHeight="1" x14ac:dyDescent="0.25">
      <c r="AU1843" s="186">
        <f t="shared" si="40"/>
        <v>1834</v>
      </c>
      <c r="AV1843" s="41" t="s">
        <v>3351</v>
      </c>
      <c r="AW1843" s="41"/>
      <c r="AX1843" s="41"/>
      <c r="AY1843" s="41"/>
    </row>
    <row r="1844" spans="47:51" ht="15" customHeight="1" x14ac:dyDescent="0.25">
      <c r="AU1844" s="186">
        <f t="shared" si="40"/>
        <v>1835</v>
      </c>
      <c r="AV1844" s="41" t="s">
        <v>1763</v>
      </c>
      <c r="AW1844" s="41"/>
      <c r="AX1844" s="41"/>
      <c r="AY1844" s="41"/>
    </row>
    <row r="1845" spans="47:51" ht="15" customHeight="1" x14ac:dyDescent="0.25">
      <c r="AU1845" s="186">
        <f t="shared" si="40"/>
        <v>1836</v>
      </c>
      <c r="AV1845" s="41" t="s">
        <v>1764</v>
      </c>
      <c r="AW1845" s="41"/>
      <c r="AX1845" s="41"/>
      <c r="AY1845" s="41"/>
    </row>
    <row r="1846" spans="47:51" ht="15" customHeight="1" x14ac:dyDescent="0.25">
      <c r="AU1846" s="186">
        <f t="shared" si="40"/>
        <v>1837</v>
      </c>
      <c r="AV1846" s="41" t="s">
        <v>1097</v>
      </c>
      <c r="AW1846" s="41"/>
      <c r="AX1846" s="41"/>
      <c r="AY1846" s="41"/>
    </row>
    <row r="1847" spans="47:51" ht="15" customHeight="1" x14ac:dyDescent="0.25">
      <c r="AU1847" s="186">
        <f t="shared" si="40"/>
        <v>1838</v>
      </c>
      <c r="AV1847" s="41" t="s">
        <v>1098</v>
      </c>
      <c r="AW1847" s="41"/>
      <c r="AX1847" s="41"/>
      <c r="AY1847" s="41"/>
    </row>
    <row r="1848" spans="47:51" ht="15" customHeight="1" x14ac:dyDescent="0.25">
      <c r="AU1848" s="186">
        <f t="shared" si="40"/>
        <v>1839</v>
      </c>
      <c r="AV1848" s="41" t="s">
        <v>1099</v>
      </c>
      <c r="AW1848" s="41"/>
      <c r="AX1848" s="41"/>
      <c r="AY1848" s="41"/>
    </row>
    <row r="1849" spans="47:51" ht="15" customHeight="1" x14ac:dyDescent="0.25">
      <c r="AU1849" s="186">
        <f t="shared" si="40"/>
        <v>1840</v>
      </c>
      <c r="AV1849" s="41" t="s">
        <v>2562</v>
      </c>
      <c r="AW1849" s="41"/>
      <c r="AX1849" s="41"/>
      <c r="AY1849" s="41"/>
    </row>
    <row r="1850" spans="47:51" ht="15" customHeight="1" x14ac:dyDescent="0.25">
      <c r="AU1850" s="186">
        <f t="shared" si="40"/>
        <v>1841</v>
      </c>
      <c r="AV1850" s="41" t="s">
        <v>1100</v>
      </c>
      <c r="AW1850" s="41"/>
      <c r="AX1850" s="41"/>
      <c r="AY1850" s="41"/>
    </row>
    <row r="1851" spans="47:51" ht="15" customHeight="1" x14ac:dyDescent="0.25">
      <c r="AU1851" s="186">
        <f t="shared" si="40"/>
        <v>1842</v>
      </c>
      <c r="AV1851" s="41" t="s">
        <v>3735</v>
      </c>
      <c r="AW1851" s="41"/>
      <c r="AX1851" s="41"/>
      <c r="AY1851" s="41"/>
    </row>
    <row r="1852" spans="47:51" ht="15" customHeight="1" x14ac:dyDescent="0.25">
      <c r="AU1852" s="186">
        <f t="shared" si="40"/>
        <v>1843</v>
      </c>
      <c r="AV1852" s="41" t="s">
        <v>1101</v>
      </c>
      <c r="AW1852" s="41"/>
      <c r="AX1852" s="41"/>
      <c r="AY1852" s="41"/>
    </row>
    <row r="1853" spans="47:51" ht="15" customHeight="1" x14ac:dyDescent="0.25">
      <c r="AU1853" s="186">
        <f t="shared" si="40"/>
        <v>1844</v>
      </c>
      <c r="AV1853" s="41" t="s">
        <v>5352</v>
      </c>
      <c r="AW1853" s="41"/>
      <c r="AX1853" s="41"/>
      <c r="AY1853" s="41"/>
    </row>
    <row r="1854" spans="47:51" ht="15" customHeight="1" x14ac:dyDescent="0.25">
      <c r="AU1854" s="186">
        <f t="shared" si="40"/>
        <v>1845</v>
      </c>
      <c r="AV1854" s="41" t="s">
        <v>1102</v>
      </c>
      <c r="AW1854" s="41"/>
      <c r="AX1854" s="41"/>
      <c r="AY1854" s="41"/>
    </row>
    <row r="1855" spans="47:51" ht="15" customHeight="1" x14ac:dyDescent="0.25">
      <c r="AU1855" s="186">
        <f t="shared" si="40"/>
        <v>1846</v>
      </c>
      <c r="AV1855" s="41" t="s">
        <v>5353</v>
      </c>
      <c r="AW1855" s="41"/>
      <c r="AX1855" s="41"/>
      <c r="AY1855" s="41"/>
    </row>
    <row r="1856" spans="47:51" ht="15" customHeight="1" x14ac:dyDescent="0.25">
      <c r="AU1856" s="186">
        <f t="shared" si="40"/>
        <v>1847</v>
      </c>
      <c r="AV1856" s="41" t="s">
        <v>1103</v>
      </c>
      <c r="AW1856" s="41"/>
      <c r="AX1856" s="41"/>
      <c r="AY1856" s="41"/>
    </row>
    <row r="1857" spans="47:51" ht="15" customHeight="1" x14ac:dyDescent="0.25">
      <c r="AU1857" s="186">
        <f t="shared" si="40"/>
        <v>1848</v>
      </c>
      <c r="AV1857" s="41" t="s">
        <v>3352</v>
      </c>
      <c r="AW1857" s="41"/>
      <c r="AX1857" s="41"/>
      <c r="AY1857" s="41"/>
    </row>
    <row r="1858" spans="47:51" ht="15" customHeight="1" x14ac:dyDescent="0.25">
      <c r="AU1858" s="186">
        <f t="shared" si="40"/>
        <v>1849</v>
      </c>
      <c r="AV1858" s="41" t="s">
        <v>3353</v>
      </c>
      <c r="AW1858" s="41"/>
      <c r="AX1858" s="41"/>
      <c r="AY1858" s="41"/>
    </row>
    <row r="1859" spans="47:51" ht="15" customHeight="1" x14ac:dyDescent="0.25">
      <c r="AU1859" s="186">
        <f t="shared" si="40"/>
        <v>1850</v>
      </c>
      <c r="AV1859" s="41" t="s">
        <v>1765</v>
      </c>
      <c r="AW1859" s="41"/>
      <c r="AX1859" s="41"/>
      <c r="AY1859" s="41"/>
    </row>
    <row r="1860" spans="47:51" ht="15" customHeight="1" x14ac:dyDescent="0.25">
      <c r="AU1860" s="186">
        <f t="shared" si="40"/>
        <v>1851</v>
      </c>
      <c r="AV1860" s="41" t="s">
        <v>1320</v>
      </c>
      <c r="AW1860" s="41"/>
      <c r="AX1860" s="41"/>
      <c r="AY1860" s="41"/>
    </row>
    <row r="1861" spans="47:51" ht="15" customHeight="1" x14ac:dyDescent="0.25">
      <c r="AU1861" s="186">
        <f t="shared" si="40"/>
        <v>1852</v>
      </c>
      <c r="AV1861" s="41" t="s">
        <v>459</v>
      </c>
      <c r="AW1861" s="41"/>
      <c r="AX1861" s="41"/>
      <c r="AY1861" s="41"/>
    </row>
    <row r="1862" spans="47:51" ht="15" customHeight="1" x14ac:dyDescent="0.25">
      <c r="AU1862" s="186">
        <f t="shared" si="40"/>
        <v>1853</v>
      </c>
      <c r="AV1862" s="41" t="s">
        <v>1766</v>
      </c>
      <c r="AW1862" s="41"/>
      <c r="AX1862" s="41"/>
      <c r="AY1862" s="41"/>
    </row>
    <row r="1863" spans="47:51" ht="15" customHeight="1" x14ac:dyDescent="0.25">
      <c r="AU1863" s="186">
        <f t="shared" si="40"/>
        <v>1854</v>
      </c>
      <c r="AV1863" s="41" t="s">
        <v>1767</v>
      </c>
      <c r="AW1863" s="41"/>
      <c r="AX1863" s="41"/>
      <c r="AY1863" s="41"/>
    </row>
    <row r="1864" spans="47:51" ht="15" customHeight="1" x14ac:dyDescent="0.25">
      <c r="AU1864" s="186">
        <f t="shared" si="40"/>
        <v>1855</v>
      </c>
      <c r="AV1864" s="41" t="s">
        <v>1104</v>
      </c>
      <c r="AW1864" s="41"/>
      <c r="AX1864" s="41"/>
      <c r="AY1864" s="41"/>
    </row>
    <row r="1865" spans="47:51" ht="15" customHeight="1" x14ac:dyDescent="0.25">
      <c r="AU1865" s="186">
        <f t="shared" si="40"/>
        <v>1856</v>
      </c>
      <c r="AV1865" s="41" t="s">
        <v>1321</v>
      </c>
      <c r="AW1865" s="41"/>
      <c r="AX1865" s="41"/>
      <c r="AY1865" s="41"/>
    </row>
    <row r="1866" spans="47:51" ht="15" customHeight="1" x14ac:dyDescent="0.25">
      <c r="AU1866" s="186">
        <f t="shared" si="40"/>
        <v>1857</v>
      </c>
      <c r="AV1866" s="41" t="s">
        <v>4462</v>
      </c>
      <c r="AW1866" s="41"/>
      <c r="AX1866" s="41"/>
      <c r="AY1866" s="41"/>
    </row>
    <row r="1867" spans="47:51" ht="15" customHeight="1" x14ac:dyDescent="0.25">
      <c r="AU1867" s="186">
        <f t="shared" ref="AU1867:AU1930" si="41">ROW()-9</f>
        <v>1858</v>
      </c>
      <c r="AV1867" s="41" t="s">
        <v>3736</v>
      </c>
      <c r="AW1867" s="41"/>
      <c r="AX1867" s="41"/>
      <c r="AY1867" s="41"/>
    </row>
    <row r="1868" spans="47:51" ht="15" customHeight="1" x14ac:dyDescent="0.25">
      <c r="AU1868" s="186">
        <f t="shared" si="41"/>
        <v>1859</v>
      </c>
      <c r="AV1868" s="41" t="s">
        <v>1322</v>
      </c>
      <c r="AW1868" s="41"/>
      <c r="AX1868" s="41"/>
      <c r="AY1868" s="41"/>
    </row>
    <row r="1869" spans="47:51" ht="15" customHeight="1" x14ac:dyDescent="0.25">
      <c r="AU1869" s="186">
        <f t="shared" si="41"/>
        <v>1860</v>
      </c>
      <c r="AV1869" s="41" t="s">
        <v>1323</v>
      </c>
      <c r="AW1869" s="41"/>
      <c r="AX1869" s="41"/>
      <c r="AY1869" s="41"/>
    </row>
    <row r="1870" spans="47:51" ht="15" customHeight="1" x14ac:dyDescent="0.25">
      <c r="AU1870" s="186">
        <f t="shared" si="41"/>
        <v>1861</v>
      </c>
      <c r="AV1870" s="41" t="s">
        <v>3855</v>
      </c>
      <c r="AW1870" s="41"/>
      <c r="AX1870" s="41"/>
      <c r="AY1870" s="41"/>
    </row>
    <row r="1871" spans="47:51" ht="15" customHeight="1" x14ac:dyDescent="0.25">
      <c r="AU1871" s="186">
        <f t="shared" si="41"/>
        <v>1862</v>
      </c>
      <c r="AV1871" s="41" t="s">
        <v>954</v>
      </c>
      <c r="AW1871" s="41"/>
      <c r="AX1871" s="41"/>
      <c r="AY1871" s="41"/>
    </row>
    <row r="1872" spans="47:51" ht="15" customHeight="1" x14ac:dyDescent="0.25">
      <c r="AU1872" s="186">
        <f t="shared" si="41"/>
        <v>1863</v>
      </c>
      <c r="AV1872" s="41" t="s">
        <v>1324</v>
      </c>
      <c r="AW1872" s="41"/>
      <c r="AX1872" s="41"/>
      <c r="AY1872" s="41"/>
    </row>
    <row r="1873" spans="47:51" ht="15" customHeight="1" x14ac:dyDescent="0.25">
      <c r="AU1873" s="186">
        <f t="shared" si="41"/>
        <v>1864</v>
      </c>
      <c r="AV1873" s="41" t="s">
        <v>460</v>
      </c>
      <c r="AW1873" s="41"/>
      <c r="AX1873" s="41"/>
      <c r="AY1873" s="41"/>
    </row>
    <row r="1874" spans="47:51" ht="15" customHeight="1" x14ac:dyDescent="0.25">
      <c r="AU1874" s="186">
        <f t="shared" si="41"/>
        <v>1865</v>
      </c>
      <c r="AV1874" s="41" t="s">
        <v>1325</v>
      </c>
      <c r="AW1874" s="41"/>
      <c r="AX1874" s="41"/>
      <c r="AY1874" s="41"/>
    </row>
    <row r="1875" spans="47:51" ht="15" customHeight="1" x14ac:dyDescent="0.25">
      <c r="AU1875" s="186">
        <f t="shared" si="41"/>
        <v>1866</v>
      </c>
      <c r="AV1875" s="41" t="s">
        <v>1326</v>
      </c>
      <c r="AW1875" s="41"/>
      <c r="AX1875" s="41"/>
      <c r="AY1875" s="41"/>
    </row>
    <row r="1876" spans="47:51" ht="15" customHeight="1" x14ac:dyDescent="0.25">
      <c r="AU1876" s="186">
        <f t="shared" si="41"/>
        <v>1867</v>
      </c>
      <c r="AV1876" s="41" t="s">
        <v>1768</v>
      </c>
      <c r="AW1876" s="41"/>
      <c r="AX1876" s="41"/>
      <c r="AY1876" s="41"/>
    </row>
    <row r="1877" spans="47:51" ht="15" customHeight="1" x14ac:dyDescent="0.25">
      <c r="AU1877" s="186">
        <f t="shared" si="41"/>
        <v>1868</v>
      </c>
      <c r="AV1877" s="41" t="s">
        <v>799</v>
      </c>
      <c r="AW1877" s="41"/>
      <c r="AX1877" s="41"/>
      <c r="AY1877" s="41"/>
    </row>
    <row r="1878" spans="47:51" ht="15" customHeight="1" x14ac:dyDescent="0.25">
      <c r="AU1878" s="186">
        <f t="shared" si="41"/>
        <v>1869</v>
      </c>
      <c r="AV1878" s="41" t="s">
        <v>1327</v>
      </c>
      <c r="AW1878" s="41"/>
      <c r="AX1878" s="41"/>
      <c r="AY1878" s="41"/>
    </row>
    <row r="1879" spans="47:51" ht="15" customHeight="1" x14ac:dyDescent="0.25">
      <c r="AU1879" s="186">
        <f t="shared" si="41"/>
        <v>1870</v>
      </c>
      <c r="AV1879" s="41" t="s">
        <v>4660</v>
      </c>
      <c r="AW1879" s="41"/>
      <c r="AX1879" s="41"/>
      <c r="AY1879" s="41"/>
    </row>
    <row r="1880" spans="47:51" ht="15" customHeight="1" x14ac:dyDescent="0.25">
      <c r="AU1880" s="186">
        <f t="shared" si="41"/>
        <v>1871</v>
      </c>
      <c r="AV1880" s="41" t="s">
        <v>1328</v>
      </c>
      <c r="AW1880" s="41"/>
      <c r="AX1880" s="41"/>
      <c r="AY1880" s="41"/>
    </row>
    <row r="1881" spans="47:51" ht="15" customHeight="1" x14ac:dyDescent="0.25">
      <c r="AU1881" s="186">
        <f t="shared" si="41"/>
        <v>1872</v>
      </c>
      <c r="AV1881" s="41" t="s">
        <v>4073</v>
      </c>
      <c r="AW1881" s="41"/>
      <c r="AX1881" s="41"/>
      <c r="AY1881" s="41"/>
    </row>
    <row r="1882" spans="47:51" ht="15" customHeight="1" x14ac:dyDescent="0.25">
      <c r="AU1882" s="186">
        <f t="shared" si="41"/>
        <v>1873</v>
      </c>
      <c r="AV1882" s="41" t="s">
        <v>4074</v>
      </c>
      <c r="AW1882" s="41"/>
      <c r="AX1882" s="41"/>
      <c r="AY1882" s="41"/>
    </row>
    <row r="1883" spans="47:51" ht="15" customHeight="1" x14ac:dyDescent="0.25">
      <c r="AU1883" s="186">
        <f t="shared" si="41"/>
        <v>1874</v>
      </c>
      <c r="AV1883" s="41" t="s">
        <v>4075</v>
      </c>
      <c r="AW1883" s="41"/>
      <c r="AX1883" s="41"/>
      <c r="AY1883" s="41"/>
    </row>
    <row r="1884" spans="47:51" ht="15" customHeight="1" x14ac:dyDescent="0.25">
      <c r="AU1884" s="186">
        <f t="shared" si="41"/>
        <v>1875</v>
      </c>
      <c r="AV1884" s="41" t="s">
        <v>3354</v>
      </c>
      <c r="AW1884" s="41"/>
      <c r="AX1884" s="41"/>
      <c r="AY1884" s="41"/>
    </row>
    <row r="1885" spans="47:51" ht="15" customHeight="1" x14ac:dyDescent="0.25">
      <c r="AU1885" s="186">
        <f t="shared" si="41"/>
        <v>1876</v>
      </c>
      <c r="AV1885" s="41" t="s">
        <v>2920</v>
      </c>
      <c r="AW1885" s="41"/>
      <c r="AX1885" s="41"/>
      <c r="AY1885" s="41"/>
    </row>
    <row r="1886" spans="47:51" ht="15" customHeight="1" x14ac:dyDescent="0.25">
      <c r="AU1886" s="186">
        <f t="shared" si="41"/>
        <v>1877</v>
      </c>
      <c r="AV1886" s="41" t="s">
        <v>800</v>
      </c>
      <c r="AW1886" s="41"/>
      <c r="AX1886" s="41"/>
      <c r="AY1886" s="41"/>
    </row>
    <row r="1887" spans="47:51" ht="15" customHeight="1" x14ac:dyDescent="0.25">
      <c r="AU1887" s="186">
        <f t="shared" si="41"/>
        <v>1878</v>
      </c>
      <c r="AV1887" s="41" t="s">
        <v>801</v>
      </c>
      <c r="AW1887" s="41"/>
      <c r="AX1887" s="41"/>
      <c r="AY1887" s="41"/>
    </row>
    <row r="1888" spans="47:51" ht="15" customHeight="1" x14ac:dyDescent="0.25">
      <c r="AU1888" s="186">
        <f t="shared" si="41"/>
        <v>1879</v>
      </c>
      <c r="AV1888" s="41" t="s">
        <v>1769</v>
      </c>
      <c r="AW1888" s="41"/>
      <c r="AX1888" s="41"/>
      <c r="AY1888" s="41"/>
    </row>
    <row r="1889" spans="47:51" ht="15" customHeight="1" x14ac:dyDescent="0.25">
      <c r="AU1889" s="186">
        <f t="shared" si="41"/>
        <v>1880</v>
      </c>
      <c r="AV1889" s="41" t="s">
        <v>4463</v>
      </c>
      <c r="AW1889" s="41"/>
      <c r="AX1889" s="41"/>
      <c r="AY1889" s="41"/>
    </row>
    <row r="1890" spans="47:51" ht="15" customHeight="1" x14ac:dyDescent="0.25">
      <c r="AU1890" s="186">
        <f t="shared" si="41"/>
        <v>1881</v>
      </c>
      <c r="AV1890" s="41" t="s">
        <v>2921</v>
      </c>
      <c r="AW1890" s="41"/>
      <c r="AX1890" s="41"/>
      <c r="AY1890" s="41"/>
    </row>
    <row r="1891" spans="47:51" ht="15" customHeight="1" x14ac:dyDescent="0.25">
      <c r="AU1891" s="186">
        <f t="shared" si="41"/>
        <v>1882</v>
      </c>
      <c r="AV1891" s="41" t="s">
        <v>4076</v>
      </c>
      <c r="AW1891" s="41"/>
      <c r="AX1891" s="41"/>
      <c r="AY1891" s="41"/>
    </row>
    <row r="1892" spans="47:51" ht="15" customHeight="1" x14ac:dyDescent="0.25">
      <c r="AU1892" s="186">
        <f t="shared" si="41"/>
        <v>1883</v>
      </c>
      <c r="AV1892" s="41" t="s">
        <v>4464</v>
      </c>
      <c r="AW1892" s="41"/>
      <c r="AX1892" s="41"/>
      <c r="AY1892" s="41"/>
    </row>
    <row r="1893" spans="47:51" ht="15" customHeight="1" x14ac:dyDescent="0.25">
      <c r="AU1893" s="186">
        <f t="shared" si="41"/>
        <v>1884</v>
      </c>
      <c r="AV1893" s="41" t="s">
        <v>802</v>
      </c>
      <c r="AW1893" s="41"/>
      <c r="AX1893" s="41"/>
      <c r="AY1893" s="41"/>
    </row>
    <row r="1894" spans="47:51" ht="15" customHeight="1" x14ac:dyDescent="0.25">
      <c r="AU1894" s="186">
        <f t="shared" si="41"/>
        <v>1885</v>
      </c>
      <c r="AV1894" s="41" t="s">
        <v>3737</v>
      </c>
      <c r="AW1894" s="41"/>
      <c r="AX1894" s="41"/>
      <c r="AY1894" s="41"/>
    </row>
    <row r="1895" spans="47:51" ht="15" customHeight="1" x14ac:dyDescent="0.25">
      <c r="AU1895" s="186">
        <f t="shared" si="41"/>
        <v>1886</v>
      </c>
      <c r="AV1895" s="41" t="s">
        <v>1770</v>
      </c>
      <c r="AW1895" s="41"/>
      <c r="AX1895" s="41"/>
      <c r="AY1895" s="41"/>
    </row>
    <row r="1896" spans="47:51" ht="15" customHeight="1" x14ac:dyDescent="0.25">
      <c r="AU1896" s="186">
        <f t="shared" si="41"/>
        <v>1887</v>
      </c>
      <c r="AV1896" s="41" t="s">
        <v>4077</v>
      </c>
      <c r="AW1896" s="41"/>
      <c r="AX1896" s="41"/>
      <c r="AY1896" s="41"/>
    </row>
    <row r="1897" spans="47:51" ht="15" customHeight="1" x14ac:dyDescent="0.25">
      <c r="AU1897" s="186">
        <f t="shared" si="41"/>
        <v>1888</v>
      </c>
      <c r="AV1897" s="41" t="s">
        <v>4465</v>
      </c>
      <c r="AW1897" s="41"/>
      <c r="AX1897" s="41"/>
      <c r="AY1897" s="41"/>
    </row>
    <row r="1898" spans="47:51" ht="15" customHeight="1" x14ac:dyDescent="0.25">
      <c r="AU1898" s="186">
        <f t="shared" si="41"/>
        <v>1889</v>
      </c>
      <c r="AV1898" s="41" t="s">
        <v>955</v>
      </c>
      <c r="AW1898" s="41"/>
      <c r="AX1898" s="41"/>
      <c r="AY1898" s="41"/>
    </row>
    <row r="1899" spans="47:51" ht="15" customHeight="1" x14ac:dyDescent="0.25">
      <c r="AU1899" s="186">
        <f t="shared" si="41"/>
        <v>1890</v>
      </c>
      <c r="AV1899" s="41" t="s">
        <v>3110</v>
      </c>
      <c r="AW1899" s="41"/>
      <c r="AX1899" s="41"/>
      <c r="AY1899" s="41"/>
    </row>
    <row r="1900" spans="47:51" ht="15" customHeight="1" x14ac:dyDescent="0.25">
      <c r="AU1900" s="186">
        <f t="shared" si="41"/>
        <v>1891</v>
      </c>
      <c r="AV1900" s="41" t="s">
        <v>4078</v>
      </c>
      <c r="AW1900" s="41"/>
      <c r="AX1900" s="41"/>
      <c r="AY1900" s="41"/>
    </row>
    <row r="1901" spans="47:51" ht="15" customHeight="1" x14ac:dyDescent="0.25">
      <c r="AU1901" s="186">
        <f t="shared" si="41"/>
        <v>1892</v>
      </c>
      <c r="AV1901" s="41" t="s">
        <v>4894</v>
      </c>
      <c r="AW1901" s="41"/>
      <c r="AX1901" s="41"/>
      <c r="AY1901" s="41"/>
    </row>
    <row r="1902" spans="47:51" ht="15" customHeight="1" x14ac:dyDescent="0.25">
      <c r="AU1902" s="186">
        <f t="shared" si="41"/>
        <v>1893</v>
      </c>
      <c r="AV1902" s="41" t="s">
        <v>4895</v>
      </c>
      <c r="AW1902" s="41"/>
      <c r="AX1902" s="41"/>
      <c r="AY1902" s="41"/>
    </row>
    <row r="1903" spans="47:51" ht="15" customHeight="1" x14ac:dyDescent="0.25">
      <c r="AU1903" s="186">
        <f t="shared" si="41"/>
        <v>1894</v>
      </c>
      <c r="AV1903" s="41" t="s">
        <v>3355</v>
      </c>
      <c r="AW1903" s="41"/>
      <c r="AX1903" s="41"/>
      <c r="AY1903" s="41"/>
    </row>
    <row r="1904" spans="47:51" ht="15" customHeight="1" x14ac:dyDescent="0.25">
      <c r="AU1904" s="186">
        <f t="shared" si="41"/>
        <v>1895</v>
      </c>
      <c r="AV1904" s="41" t="s">
        <v>3356</v>
      </c>
      <c r="AW1904" s="41"/>
      <c r="AX1904" s="41"/>
      <c r="AY1904" s="41"/>
    </row>
    <row r="1905" spans="47:51" ht="15" customHeight="1" x14ac:dyDescent="0.25">
      <c r="AU1905" s="186">
        <f t="shared" si="41"/>
        <v>1896</v>
      </c>
      <c r="AV1905" s="41" t="s">
        <v>803</v>
      </c>
      <c r="AW1905" s="41"/>
      <c r="AX1905" s="41"/>
      <c r="AY1905" s="41"/>
    </row>
    <row r="1906" spans="47:51" ht="15" customHeight="1" x14ac:dyDescent="0.25">
      <c r="AU1906" s="186">
        <f t="shared" si="41"/>
        <v>1897</v>
      </c>
      <c r="AV1906" s="41" t="s">
        <v>264</v>
      </c>
      <c r="AW1906" s="41"/>
      <c r="AX1906" s="41"/>
      <c r="AY1906" s="41"/>
    </row>
    <row r="1907" spans="47:51" ht="15" customHeight="1" x14ac:dyDescent="0.25">
      <c r="AU1907" s="186">
        <f t="shared" si="41"/>
        <v>1898</v>
      </c>
      <c r="AV1907" s="41" t="s">
        <v>3856</v>
      </c>
      <c r="AW1907" s="41"/>
      <c r="AX1907" s="41"/>
      <c r="AY1907" s="41"/>
    </row>
    <row r="1908" spans="47:51" ht="15" customHeight="1" x14ac:dyDescent="0.25">
      <c r="AU1908" s="186">
        <f t="shared" si="41"/>
        <v>1899</v>
      </c>
      <c r="AV1908" s="41" t="s">
        <v>461</v>
      </c>
      <c r="AW1908" s="41"/>
      <c r="AX1908" s="41"/>
      <c r="AY1908" s="41"/>
    </row>
    <row r="1909" spans="47:51" ht="15" customHeight="1" x14ac:dyDescent="0.25">
      <c r="AU1909" s="186">
        <f t="shared" si="41"/>
        <v>1900</v>
      </c>
      <c r="AV1909" s="41" t="s">
        <v>3738</v>
      </c>
      <c r="AW1909" s="41"/>
      <c r="AX1909" s="41"/>
      <c r="AY1909" s="41"/>
    </row>
    <row r="1910" spans="47:51" ht="15" customHeight="1" x14ac:dyDescent="0.25">
      <c r="AU1910" s="186">
        <f t="shared" si="41"/>
        <v>1901</v>
      </c>
      <c r="AV1910" s="41" t="s">
        <v>3357</v>
      </c>
      <c r="AW1910" s="41"/>
      <c r="AX1910" s="41"/>
      <c r="AY1910" s="41"/>
    </row>
    <row r="1911" spans="47:51" ht="15" customHeight="1" x14ac:dyDescent="0.25">
      <c r="AU1911" s="186">
        <f t="shared" si="41"/>
        <v>1902</v>
      </c>
      <c r="AV1911" s="41" t="s">
        <v>462</v>
      </c>
      <c r="AW1911" s="41"/>
      <c r="AX1911" s="41"/>
      <c r="AY1911" s="41"/>
    </row>
    <row r="1912" spans="47:51" ht="15" customHeight="1" x14ac:dyDescent="0.25">
      <c r="AU1912" s="186">
        <f t="shared" si="41"/>
        <v>1903</v>
      </c>
      <c r="AV1912" s="41" t="s">
        <v>1771</v>
      </c>
      <c r="AW1912" s="41"/>
      <c r="AX1912" s="41"/>
      <c r="AY1912" s="41"/>
    </row>
    <row r="1913" spans="47:51" ht="15" customHeight="1" x14ac:dyDescent="0.25">
      <c r="AU1913" s="186">
        <f t="shared" si="41"/>
        <v>1904</v>
      </c>
      <c r="AV1913" s="41" t="s">
        <v>1772</v>
      </c>
      <c r="AW1913" s="41"/>
      <c r="AX1913" s="41"/>
      <c r="AY1913" s="41"/>
    </row>
    <row r="1914" spans="47:51" ht="15" customHeight="1" x14ac:dyDescent="0.25">
      <c r="AU1914" s="186">
        <f t="shared" si="41"/>
        <v>1905</v>
      </c>
      <c r="AV1914" s="41" t="s">
        <v>4896</v>
      </c>
      <c r="AW1914" s="41"/>
      <c r="AX1914" s="41"/>
      <c r="AY1914" s="41"/>
    </row>
    <row r="1915" spans="47:51" ht="15" customHeight="1" x14ac:dyDescent="0.25">
      <c r="AU1915" s="186">
        <f t="shared" si="41"/>
        <v>1906</v>
      </c>
      <c r="AV1915" s="41" t="s">
        <v>4897</v>
      </c>
      <c r="AW1915" s="41"/>
      <c r="AX1915" s="41"/>
      <c r="AY1915" s="41"/>
    </row>
    <row r="1916" spans="47:51" ht="15" customHeight="1" x14ac:dyDescent="0.25">
      <c r="AU1916" s="186">
        <f t="shared" si="41"/>
        <v>1907</v>
      </c>
      <c r="AV1916" s="41" t="s">
        <v>3630</v>
      </c>
      <c r="AW1916" s="41"/>
      <c r="AX1916" s="41"/>
      <c r="AY1916" s="41"/>
    </row>
    <row r="1917" spans="47:51" ht="15" customHeight="1" x14ac:dyDescent="0.25">
      <c r="AU1917" s="186">
        <f t="shared" si="41"/>
        <v>1908</v>
      </c>
      <c r="AV1917" s="41" t="s">
        <v>3358</v>
      </c>
      <c r="AW1917" s="41"/>
      <c r="AX1917" s="41"/>
      <c r="AY1917" s="41"/>
    </row>
    <row r="1918" spans="47:51" ht="15" customHeight="1" x14ac:dyDescent="0.25">
      <c r="AU1918" s="186">
        <f t="shared" si="41"/>
        <v>1909</v>
      </c>
      <c r="AV1918" s="41" t="s">
        <v>1105</v>
      </c>
      <c r="AW1918" s="41"/>
      <c r="AX1918" s="41"/>
      <c r="AY1918" s="41"/>
    </row>
    <row r="1919" spans="47:51" ht="15" customHeight="1" x14ac:dyDescent="0.25">
      <c r="AU1919" s="186">
        <f t="shared" si="41"/>
        <v>1910</v>
      </c>
      <c r="AV1919" s="41" t="s">
        <v>4079</v>
      </c>
      <c r="AW1919" s="41"/>
      <c r="AX1919" s="41"/>
      <c r="AY1919" s="41"/>
    </row>
    <row r="1920" spans="47:51" ht="15" customHeight="1" x14ac:dyDescent="0.25">
      <c r="AU1920" s="186">
        <f t="shared" si="41"/>
        <v>1911</v>
      </c>
      <c r="AV1920" s="41" t="s">
        <v>3359</v>
      </c>
      <c r="AW1920" s="41"/>
      <c r="AX1920" s="41"/>
      <c r="AY1920" s="41"/>
    </row>
    <row r="1921" spans="47:51" ht="15" customHeight="1" x14ac:dyDescent="0.25">
      <c r="AU1921" s="186">
        <f t="shared" si="41"/>
        <v>1912</v>
      </c>
      <c r="AV1921" s="41" t="s">
        <v>924</v>
      </c>
      <c r="AW1921" s="41"/>
      <c r="AX1921" s="41"/>
      <c r="AY1921" s="41"/>
    </row>
    <row r="1922" spans="47:51" ht="15" customHeight="1" x14ac:dyDescent="0.25">
      <c r="AU1922" s="186">
        <f t="shared" si="41"/>
        <v>1913</v>
      </c>
      <c r="AV1922" s="41" t="s">
        <v>2731</v>
      </c>
      <c r="AW1922" s="41"/>
      <c r="AX1922" s="41"/>
      <c r="AY1922" s="41"/>
    </row>
    <row r="1923" spans="47:51" ht="15" customHeight="1" x14ac:dyDescent="0.25">
      <c r="AU1923" s="186">
        <f t="shared" si="41"/>
        <v>1914</v>
      </c>
      <c r="AV1923" s="41" t="s">
        <v>4898</v>
      </c>
      <c r="AW1923" s="41"/>
      <c r="AX1923" s="41"/>
      <c r="AY1923" s="41"/>
    </row>
    <row r="1924" spans="47:51" ht="15" customHeight="1" x14ac:dyDescent="0.25">
      <c r="AU1924" s="186">
        <f t="shared" si="41"/>
        <v>1915</v>
      </c>
      <c r="AV1924" s="41" t="s">
        <v>3360</v>
      </c>
      <c r="AW1924" s="41"/>
      <c r="AX1924" s="41"/>
      <c r="AY1924" s="41"/>
    </row>
    <row r="1925" spans="47:51" ht="15" customHeight="1" x14ac:dyDescent="0.25">
      <c r="AU1925" s="186">
        <f t="shared" si="41"/>
        <v>1916</v>
      </c>
      <c r="AV1925" s="41" t="s">
        <v>1773</v>
      </c>
      <c r="AW1925" s="41"/>
      <c r="AX1925" s="41"/>
      <c r="AY1925" s="41"/>
    </row>
    <row r="1926" spans="47:51" ht="15" customHeight="1" x14ac:dyDescent="0.25">
      <c r="AU1926" s="186">
        <f t="shared" si="41"/>
        <v>1917</v>
      </c>
      <c r="AV1926" s="41" t="s">
        <v>804</v>
      </c>
      <c r="AW1926" s="41"/>
      <c r="AX1926" s="41"/>
      <c r="AY1926" s="41"/>
    </row>
    <row r="1927" spans="47:51" ht="15" customHeight="1" x14ac:dyDescent="0.25">
      <c r="AU1927" s="186">
        <f t="shared" si="41"/>
        <v>1918</v>
      </c>
      <c r="AV1927" s="41" t="s">
        <v>1774</v>
      </c>
      <c r="AW1927" s="41"/>
      <c r="AX1927" s="41"/>
      <c r="AY1927" s="41"/>
    </row>
    <row r="1928" spans="47:51" ht="15" customHeight="1" x14ac:dyDescent="0.25">
      <c r="AU1928" s="186">
        <f t="shared" si="41"/>
        <v>1919</v>
      </c>
      <c r="AV1928" s="41" t="s">
        <v>5354</v>
      </c>
      <c r="AW1928" s="41"/>
      <c r="AX1928" s="41"/>
      <c r="AY1928" s="41"/>
    </row>
    <row r="1929" spans="47:51" ht="15" customHeight="1" x14ac:dyDescent="0.25">
      <c r="AU1929" s="186">
        <f t="shared" si="41"/>
        <v>1920</v>
      </c>
      <c r="AV1929" s="41" t="s">
        <v>1106</v>
      </c>
      <c r="AW1929" s="41"/>
      <c r="AX1929" s="41"/>
      <c r="AY1929" s="41"/>
    </row>
    <row r="1930" spans="47:51" ht="15" customHeight="1" x14ac:dyDescent="0.25">
      <c r="AU1930" s="186">
        <f t="shared" si="41"/>
        <v>1921</v>
      </c>
      <c r="AV1930" s="41" t="s">
        <v>805</v>
      </c>
      <c r="AW1930" s="41"/>
      <c r="AX1930" s="41"/>
      <c r="AY1930" s="41"/>
    </row>
    <row r="1931" spans="47:51" ht="15" customHeight="1" x14ac:dyDescent="0.25">
      <c r="AU1931" s="186">
        <f t="shared" ref="AU1931:AU1994" si="42">ROW()-9</f>
        <v>1922</v>
      </c>
      <c r="AV1931" s="41" t="s">
        <v>4466</v>
      </c>
      <c r="AW1931" s="41"/>
      <c r="AX1931" s="41"/>
      <c r="AY1931" s="41"/>
    </row>
    <row r="1932" spans="47:51" ht="15" customHeight="1" x14ac:dyDescent="0.25">
      <c r="AU1932" s="186">
        <f t="shared" si="42"/>
        <v>1923</v>
      </c>
      <c r="AV1932" s="41" t="s">
        <v>1775</v>
      </c>
      <c r="AW1932" s="41"/>
      <c r="AX1932" s="41"/>
      <c r="AY1932" s="41"/>
    </row>
    <row r="1933" spans="47:51" ht="15" customHeight="1" x14ac:dyDescent="0.25">
      <c r="AU1933" s="186">
        <f t="shared" si="42"/>
        <v>1924</v>
      </c>
      <c r="AV1933" s="41" t="s">
        <v>1776</v>
      </c>
      <c r="AW1933" s="41"/>
      <c r="AX1933" s="41"/>
      <c r="AY1933" s="41"/>
    </row>
    <row r="1934" spans="47:51" ht="15" customHeight="1" x14ac:dyDescent="0.25">
      <c r="AU1934" s="186">
        <f t="shared" si="42"/>
        <v>1925</v>
      </c>
      <c r="AV1934" s="41" t="s">
        <v>4080</v>
      </c>
      <c r="AW1934" s="41"/>
      <c r="AX1934" s="41"/>
      <c r="AY1934" s="41"/>
    </row>
    <row r="1935" spans="47:51" ht="15" customHeight="1" x14ac:dyDescent="0.25">
      <c r="AU1935" s="186">
        <f t="shared" si="42"/>
        <v>1926</v>
      </c>
      <c r="AV1935" s="41" t="s">
        <v>1107</v>
      </c>
      <c r="AW1935" s="41"/>
      <c r="AX1935" s="41"/>
      <c r="AY1935" s="41"/>
    </row>
    <row r="1936" spans="47:51" ht="15" customHeight="1" x14ac:dyDescent="0.25">
      <c r="AU1936" s="186">
        <f t="shared" si="42"/>
        <v>1927</v>
      </c>
      <c r="AV1936" s="41" t="s">
        <v>4899</v>
      </c>
      <c r="AW1936" s="41"/>
      <c r="AX1936" s="41"/>
      <c r="AY1936" s="41"/>
    </row>
    <row r="1937" spans="47:51" ht="15" customHeight="1" x14ac:dyDescent="0.25">
      <c r="AU1937" s="186">
        <f t="shared" si="42"/>
        <v>1928</v>
      </c>
      <c r="AV1937" s="41" t="s">
        <v>3361</v>
      </c>
      <c r="AW1937" s="41"/>
      <c r="AX1937" s="41"/>
      <c r="AY1937" s="41"/>
    </row>
    <row r="1938" spans="47:51" ht="15" customHeight="1" x14ac:dyDescent="0.25">
      <c r="AU1938" s="186">
        <f t="shared" si="42"/>
        <v>1929</v>
      </c>
      <c r="AV1938" s="41" t="s">
        <v>4900</v>
      </c>
      <c r="AW1938" s="41"/>
      <c r="AX1938" s="41"/>
      <c r="AY1938" s="41"/>
    </row>
    <row r="1939" spans="47:51" ht="15" customHeight="1" x14ac:dyDescent="0.25">
      <c r="AU1939" s="186">
        <f t="shared" si="42"/>
        <v>1930</v>
      </c>
      <c r="AV1939" s="41" t="s">
        <v>2421</v>
      </c>
      <c r="AW1939" s="41"/>
      <c r="AX1939" s="41"/>
      <c r="AY1939" s="41"/>
    </row>
    <row r="1940" spans="47:51" ht="15" customHeight="1" x14ac:dyDescent="0.25">
      <c r="AU1940" s="186">
        <f t="shared" si="42"/>
        <v>1931</v>
      </c>
      <c r="AV1940" s="41" t="s">
        <v>956</v>
      </c>
      <c r="AW1940" s="41"/>
      <c r="AX1940" s="41"/>
      <c r="AY1940" s="41"/>
    </row>
    <row r="1941" spans="47:51" ht="15" customHeight="1" x14ac:dyDescent="0.25">
      <c r="AU1941" s="186">
        <f t="shared" si="42"/>
        <v>1932</v>
      </c>
      <c r="AV1941" s="41" t="s">
        <v>3362</v>
      </c>
      <c r="AW1941" s="41"/>
      <c r="AX1941" s="41"/>
      <c r="AY1941" s="41"/>
    </row>
    <row r="1942" spans="47:51" ht="15" customHeight="1" x14ac:dyDescent="0.25">
      <c r="AU1942" s="186">
        <f t="shared" si="42"/>
        <v>1933</v>
      </c>
      <c r="AV1942" s="41" t="s">
        <v>3363</v>
      </c>
      <c r="AW1942" s="41"/>
      <c r="AX1942" s="41"/>
      <c r="AY1942" s="41"/>
    </row>
    <row r="1943" spans="47:51" ht="15" customHeight="1" x14ac:dyDescent="0.25">
      <c r="AU1943" s="186">
        <f t="shared" si="42"/>
        <v>1934</v>
      </c>
      <c r="AV1943" s="41" t="s">
        <v>1777</v>
      </c>
      <c r="AW1943" s="41"/>
      <c r="AX1943" s="41"/>
      <c r="AY1943" s="41"/>
    </row>
    <row r="1944" spans="47:51" ht="15" customHeight="1" x14ac:dyDescent="0.25">
      <c r="AU1944" s="186">
        <f t="shared" si="42"/>
        <v>1935</v>
      </c>
      <c r="AV1944" s="41" t="s">
        <v>4901</v>
      </c>
      <c r="AW1944" s="41"/>
      <c r="AX1944" s="41"/>
      <c r="AY1944" s="41"/>
    </row>
    <row r="1945" spans="47:51" ht="15" customHeight="1" x14ac:dyDescent="0.25">
      <c r="AU1945" s="186">
        <f t="shared" si="42"/>
        <v>1936</v>
      </c>
      <c r="AV1945" s="41" t="s">
        <v>4902</v>
      </c>
      <c r="AW1945" s="41"/>
      <c r="AX1945" s="41"/>
      <c r="AY1945" s="41"/>
    </row>
    <row r="1946" spans="47:51" ht="15" customHeight="1" x14ac:dyDescent="0.25">
      <c r="AU1946" s="186">
        <f t="shared" si="42"/>
        <v>1937</v>
      </c>
      <c r="AV1946" s="41" t="s">
        <v>463</v>
      </c>
      <c r="AW1946" s="41"/>
      <c r="AX1946" s="41"/>
      <c r="AY1946" s="41"/>
    </row>
    <row r="1947" spans="47:51" ht="15" customHeight="1" x14ac:dyDescent="0.25">
      <c r="AU1947" s="186">
        <f t="shared" si="42"/>
        <v>1938</v>
      </c>
      <c r="AV1947" s="41" t="s">
        <v>4903</v>
      </c>
      <c r="AW1947" s="41"/>
      <c r="AX1947" s="41"/>
      <c r="AY1947" s="41"/>
    </row>
    <row r="1948" spans="47:51" ht="15" customHeight="1" x14ac:dyDescent="0.25">
      <c r="AU1948" s="186">
        <f t="shared" si="42"/>
        <v>1939</v>
      </c>
      <c r="AV1948" s="41" t="s">
        <v>3364</v>
      </c>
      <c r="AW1948" s="41"/>
      <c r="AX1948" s="41"/>
      <c r="AY1948" s="41"/>
    </row>
    <row r="1949" spans="47:51" ht="15" customHeight="1" x14ac:dyDescent="0.25">
      <c r="AU1949" s="186">
        <f t="shared" si="42"/>
        <v>1940</v>
      </c>
      <c r="AV1949" s="41" t="s">
        <v>1778</v>
      </c>
      <c r="AW1949" s="41"/>
      <c r="AX1949" s="41"/>
      <c r="AY1949" s="41"/>
    </row>
    <row r="1950" spans="47:51" ht="15" customHeight="1" x14ac:dyDescent="0.25">
      <c r="AU1950" s="186">
        <f t="shared" si="42"/>
        <v>1941</v>
      </c>
      <c r="AV1950" s="41" t="s">
        <v>4904</v>
      </c>
      <c r="AW1950" s="41"/>
      <c r="AX1950" s="41"/>
      <c r="AY1950" s="41"/>
    </row>
    <row r="1951" spans="47:51" ht="15" customHeight="1" x14ac:dyDescent="0.25">
      <c r="AU1951" s="186">
        <f t="shared" si="42"/>
        <v>1942</v>
      </c>
      <c r="AV1951" s="41" t="s">
        <v>4905</v>
      </c>
      <c r="AW1951" s="41"/>
      <c r="AX1951" s="41"/>
      <c r="AY1951" s="41"/>
    </row>
    <row r="1952" spans="47:51" ht="15" customHeight="1" x14ac:dyDescent="0.25">
      <c r="AU1952" s="186">
        <f t="shared" si="42"/>
        <v>1943</v>
      </c>
      <c r="AV1952" s="41" t="s">
        <v>3111</v>
      </c>
      <c r="AW1952" s="41"/>
      <c r="AX1952" s="41"/>
      <c r="AY1952" s="41"/>
    </row>
    <row r="1953" spans="47:51" ht="15" customHeight="1" x14ac:dyDescent="0.25">
      <c r="AU1953" s="186">
        <f t="shared" si="42"/>
        <v>1944</v>
      </c>
      <c r="AV1953" s="41" t="s">
        <v>1108</v>
      </c>
      <c r="AW1953" s="41"/>
      <c r="AX1953" s="41"/>
      <c r="AY1953" s="41"/>
    </row>
    <row r="1954" spans="47:51" ht="15" customHeight="1" x14ac:dyDescent="0.25">
      <c r="AU1954" s="186">
        <f t="shared" si="42"/>
        <v>1945</v>
      </c>
      <c r="AV1954" s="41" t="s">
        <v>4906</v>
      </c>
      <c r="AW1954" s="41"/>
      <c r="AX1954" s="41"/>
      <c r="AY1954" s="41"/>
    </row>
    <row r="1955" spans="47:51" ht="15" customHeight="1" x14ac:dyDescent="0.25">
      <c r="AU1955" s="186">
        <f t="shared" si="42"/>
        <v>1946</v>
      </c>
      <c r="AV1955" s="41" t="s">
        <v>4467</v>
      </c>
      <c r="AW1955" s="41"/>
      <c r="AX1955" s="41"/>
      <c r="AY1955" s="41"/>
    </row>
    <row r="1956" spans="47:51" ht="15" customHeight="1" x14ac:dyDescent="0.25">
      <c r="AU1956" s="186">
        <f t="shared" si="42"/>
        <v>1947</v>
      </c>
      <c r="AV1956" s="41" t="s">
        <v>4907</v>
      </c>
      <c r="AW1956" s="41"/>
      <c r="AX1956" s="41"/>
      <c r="AY1956" s="41"/>
    </row>
    <row r="1957" spans="47:51" ht="15" customHeight="1" x14ac:dyDescent="0.25">
      <c r="AU1957" s="186">
        <f t="shared" si="42"/>
        <v>1948</v>
      </c>
      <c r="AV1957" s="41" t="s">
        <v>4468</v>
      </c>
      <c r="AW1957" s="41"/>
      <c r="AX1957" s="41"/>
      <c r="AY1957" s="41"/>
    </row>
    <row r="1958" spans="47:51" ht="15" customHeight="1" x14ac:dyDescent="0.25">
      <c r="AU1958" s="186">
        <f t="shared" si="42"/>
        <v>1949</v>
      </c>
      <c r="AV1958" s="41" t="s">
        <v>4908</v>
      </c>
      <c r="AW1958" s="41"/>
      <c r="AX1958" s="41"/>
      <c r="AY1958" s="41"/>
    </row>
    <row r="1959" spans="47:51" ht="15" customHeight="1" x14ac:dyDescent="0.25">
      <c r="AU1959" s="186">
        <f t="shared" si="42"/>
        <v>1950</v>
      </c>
      <c r="AV1959" s="41" t="s">
        <v>1779</v>
      </c>
      <c r="AW1959" s="41"/>
      <c r="AX1959" s="41"/>
      <c r="AY1959" s="41"/>
    </row>
    <row r="1960" spans="47:51" ht="15" customHeight="1" x14ac:dyDescent="0.25">
      <c r="AU1960" s="186">
        <f t="shared" si="42"/>
        <v>1951</v>
      </c>
      <c r="AV1960" s="41" t="s">
        <v>2335</v>
      </c>
      <c r="AW1960" s="41"/>
      <c r="AX1960" s="41"/>
      <c r="AY1960" s="41"/>
    </row>
    <row r="1961" spans="47:51" ht="15" customHeight="1" x14ac:dyDescent="0.25">
      <c r="AU1961" s="186">
        <f t="shared" si="42"/>
        <v>1952</v>
      </c>
      <c r="AV1961" s="41" t="s">
        <v>1780</v>
      </c>
      <c r="AW1961" s="41"/>
      <c r="AX1961" s="41"/>
      <c r="AY1961" s="41"/>
    </row>
    <row r="1962" spans="47:51" ht="15" customHeight="1" x14ac:dyDescent="0.25">
      <c r="AU1962" s="186">
        <f t="shared" si="42"/>
        <v>1953</v>
      </c>
      <c r="AV1962" s="41" t="s">
        <v>1329</v>
      </c>
      <c r="AW1962" s="41"/>
      <c r="AX1962" s="41"/>
      <c r="AY1962" s="41"/>
    </row>
    <row r="1963" spans="47:51" ht="15" customHeight="1" x14ac:dyDescent="0.25">
      <c r="AU1963" s="186">
        <f t="shared" si="42"/>
        <v>1954</v>
      </c>
      <c r="AV1963" s="41" t="s">
        <v>1781</v>
      </c>
      <c r="AW1963" s="41"/>
      <c r="AX1963" s="41"/>
      <c r="AY1963" s="41"/>
    </row>
    <row r="1964" spans="47:51" ht="15" customHeight="1" x14ac:dyDescent="0.25">
      <c r="AU1964" s="186">
        <f t="shared" si="42"/>
        <v>1955</v>
      </c>
      <c r="AV1964" s="41" t="s">
        <v>2422</v>
      </c>
      <c r="AW1964" s="41"/>
      <c r="AX1964" s="41"/>
      <c r="AY1964" s="41"/>
    </row>
    <row r="1965" spans="47:51" ht="15" customHeight="1" x14ac:dyDescent="0.25">
      <c r="AU1965" s="186">
        <f t="shared" si="42"/>
        <v>1956</v>
      </c>
      <c r="AV1965" s="41" t="s">
        <v>1782</v>
      </c>
      <c r="AW1965" s="41"/>
      <c r="AX1965" s="41"/>
      <c r="AY1965" s="41"/>
    </row>
    <row r="1966" spans="47:51" ht="15" customHeight="1" x14ac:dyDescent="0.25">
      <c r="AU1966" s="186">
        <f t="shared" si="42"/>
        <v>1957</v>
      </c>
      <c r="AV1966" s="41" t="s">
        <v>1783</v>
      </c>
      <c r="AW1966" s="41"/>
      <c r="AX1966" s="41"/>
      <c r="AY1966" s="41"/>
    </row>
    <row r="1967" spans="47:51" ht="15" customHeight="1" x14ac:dyDescent="0.25">
      <c r="AU1967" s="186">
        <f t="shared" si="42"/>
        <v>1958</v>
      </c>
      <c r="AV1967" s="41" t="s">
        <v>2732</v>
      </c>
      <c r="AW1967" s="41"/>
      <c r="AX1967" s="41"/>
      <c r="AY1967" s="41"/>
    </row>
    <row r="1968" spans="47:51" ht="15" customHeight="1" x14ac:dyDescent="0.25">
      <c r="AU1968" s="186">
        <f t="shared" si="42"/>
        <v>1959</v>
      </c>
      <c r="AV1968" s="41" t="s">
        <v>2733</v>
      </c>
      <c r="AW1968" s="41"/>
      <c r="AX1968" s="41"/>
      <c r="AY1968" s="41"/>
    </row>
    <row r="1969" spans="47:51" ht="15" customHeight="1" x14ac:dyDescent="0.25">
      <c r="AU1969" s="186">
        <f t="shared" si="42"/>
        <v>1960</v>
      </c>
      <c r="AV1969" s="41" t="s">
        <v>2563</v>
      </c>
      <c r="AW1969" s="41"/>
      <c r="AX1969" s="41"/>
      <c r="AY1969" s="41"/>
    </row>
    <row r="1970" spans="47:51" ht="15" customHeight="1" x14ac:dyDescent="0.25">
      <c r="AU1970" s="186">
        <f t="shared" si="42"/>
        <v>1961</v>
      </c>
      <c r="AV1970" s="41" t="s">
        <v>5355</v>
      </c>
      <c r="AW1970" s="41"/>
      <c r="AX1970" s="41"/>
      <c r="AY1970" s="41"/>
    </row>
    <row r="1971" spans="47:51" ht="15" customHeight="1" x14ac:dyDescent="0.25">
      <c r="AU1971" s="186">
        <f t="shared" si="42"/>
        <v>1962</v>
      </c>
      <c r="AV1971" s="41" t="s">
        <v>4909</v>
      </c>
      <c r="AW1971" s="41"/>
      <c r="AX1971" s="41"/>
      <c r="AY1971" s="41"/>
    </row>
    <row r="1972" spans="47:51" ht="15" customHeight="1" x14ac:dyDescent="0.25">
      <c r="AU1972" s="186">
        <f t="shared" si="42"/>
        <v>1963</v>
      </c>
      <c r="AV1972" s="41" t="s">
        <v>4081</v>
      </c>
      <c r="AW1972" s="41"/>
      <c r="AX1972" s="41"/>
      <c r="AY1972" s="41"/>
    </row>
    <row r="1973" spans="47:51" ht="15" customHeight="1" x14ac:dyDescent="0.25">
      <c r="AU1973" s="186">
        <f t="shared" si="42"/>
        <v>1964</v>
      </c>
      <c r="AV1973" s="41" t="s">
        <v>1109</v>
      </c>
      <c r="AW1973" s="41"/>
      <c r="AX1973" s="41"/>
      <c r="AY1973" s="41"/>
    </row>
    <row r="1974" spans="47:51" ht="15" customHeight="1" x14ac:dyDescent="0.25">
      <c r="AU1974" s="186">
        <f t="shared" si="42"/>
        <v>1965</v>
      </c>
      <c r="AV1974" s="41" t="s">
        <v>1784</v>
      </c>
      <c r="AW1974" s="41"/>
      <c r="AX1974" s="41"/>
      <c r="AY1974" s="41"/>
    </row>
    <row r="1975" spans="47:51" ht="15" customHeight="1" x14ac:dyDescent="0.25">
      <c r="AU1975" s="186">
        <f t="shared" si="42"/>
        <v>1966</v>
      </c>
      <c r="AV1975" s="41" t="s">
        <v>464</v>
      </c>
      <c r="AW1975" s="41"/>
      <c r="AX1975" s="41"/>
      <c r="AY1975" s="41"/>
    </row>
    <row r="1976" spans="47:51" ht="15" customHeight="1" x14ac:dyDescent="0.25">
      <c r="AU1976" s="186">
        <f t="shared" si="42"/>
        <v>1967</v>
      </c>
      <c r="AV1976" s="41" t="s">
        <v>4910</v>
      </c>
      <c r="AW1976" s="41"/>
      <c r="AX1976" s="41"/>
      <c r="AY1976" s="41"/>
    </row>
    <row r="1977" spans="47:51" ht="15" customHeight="1" x14ac:dyDescent="0.25">
      <c r="AU1977" s="186">
        <f t="shared" si="42"/>
        <v>1968</v>
      </c>
      <c r="AV1977" s="41" t="s">
        <v>4082</v>
      </c>
      <c r="AW1977" s="41"/>
      <c r="AX1977" s="41"/>
      <c r="AY1977" s="41"/>
    </row>
    <row r="1978" spans="47:51" ht="15" customHeight="1" x14ac:dyDescent="0.25">
      <c r="AU1978" s="186">
        <f t="shared" si="42"/>
        <v>1969</v>
      </c>
      <c r="AV1978" s="41" t="s">
        <v>4469</v>
      </c>
      <c r="AW1978" s="41"/>
      <c r="AX1978" s="41"/>
      <c r="AY1978" s="41"/>
    </row>
    <row r="1979" spans="47:51" ht="15" customHeight="1" x14ac:dyDescent="0.25">
      <c r="AU1979" s="186">
        <f t="shared" si="42"/>
        <v>1970</v>
      </c>
      <c r="AV1979" s="41" t="s">
        <v>4083</v>
      </c>
      <c r="AW1979" s="41"/>
      <c r="AX1979" s="41"/>
      <c r="AY1979" s="41"/>
    </row>
    <row r="1980" spans="47:51" ht="15" customHeight="1" x14ac:dyDescent="0.25">
      <c r="AU1980" s="186">
        <f t="shared" si="42"/>
        <v>1971</v>
      </c>
      <c r="AV1980" s="41" t="s">
        <v>806</v>
      </c>
      <c r="AW1980" s="41"/>
      <c r="AX1980" s="41"/>
      <c r="AY1980" s="41"/>
    </row>
    <row r="1981" spans="47:51" ht="15" customHeight="1" x14ac:dyDescent="0.25">
      <c r="AU1981" s="186">
        <f t="shared" si="42"/>
        <v>1972</v>
      </c>
      <c r="AV1981" s="41" t="s">
        <v>1110</v>
      </c>
      <c r="AW1981" s="41"/>
      <c r="AX1981" s="41"/>
      <c r="AY1981" s="41"/>
    </row>
    <row r="1982" spans="47:51" ht="15" customHeight="1" x14ac:dyDescent="0.25">
      <c r="AU1982" s="186">
        <f t="shared" si="42"/>
        <v>1973</v>
      </c>
      <c r="AV1982" s="41" t="s">
        <v>4911</v>
      </c>
      <c r="AW1982" s="41"/>
      <c r="AX1982" s="41"/>
      <c r="AY1982" s="41"/>
    </row>
    <row r="1983" spans="47:51" ht="15" customHeight="1" x14ac:dyDescent="0.25">
      <c r="AU1983" s="186">
        <f t="shared" si="42"/>
        <v>1974</v>
      </c>
      <c r="AV1983" s="41" t="s">
        <v>3365</v>
      </c>
      <c r="AW1983" s="41"/>
      <c r="AX1983" s="41"/>
      <c r="AY1983" s="41"/>
    </row>
    <row r="1984" spans="47:51" ht="15" customHeight="1" x14ac:dyDescent="0.25">
      <c r="AU1984" s="186">
        <f t="shared" si="42"/>
        <v>1975</v>
      </c>
      <c r="AV1984" s="41" t="s">
        <v>807</v>
      </c>
      <c r="AW1984" s="41"/>
      <c r="AX1984" s="41"/>
      <c r="AY1984" s="41"/>
    </row>
    <row r="1985" spans="47:51" ht="15" customHeight="1" x14ac:dyDescent="0.25">
      <c r="AU1985" s="186">
        <f t="shared" si="42"/>
        <v>1976</v>
      </c>
      <c r="AV1985" s="41" t="s">
        <v>4084</v>
      </c>
      <c r="AW1985" s="41"/>
      <c r="AX1985" s="41"/>
      <c r="AY1985" s="41"/>
    </row>
    <row r="1986" spans="47:51" ht="15" customHeight="1" x14ac:dyDescent="0.25">
      <c r="AU1986" s="186">
        <f t="shared" si="42"/>
        <v>1977</v>
      </c>
      <c r="AV1986" s="41" t="s">
        <v>4912</v>
      </c>
      <c r="AW1986" s="41"/>
      <c r="AX1986" s="41"/>
      <c r="AY1986" s="41"/>
    </row>
    <row r="1987" spans="47:51" ht="15" customHeight="1" x14ac:dyDescent="0.25">
      <c r="AU1987" s="186">
        <f t="shared" si="42"/>
        <v>1978</v>
      </c>
      <c r="AV1987" s="41" t="s">
        <v>3112</v>
      </c>
      <c r="AW1987" s="41"/>
      <c r="AX1987" s="41"/>
      <c r="AY1987" s="41"/>
    </row>
    <row r="1988" spans="47:51" ht="15" customHeight="1" x14ac:dyDescent="0.25">
      <c r="AU1988" s="186">
        <f t="shared" si="42"/>
        <v>1979</v>
      </c>
      <c r="AV1988" s="41" t="s">
        <v>4085</v>
      </c>
      <c r="AW1988" s="41"/>
      <c r="AX1988" s="41"/>
      <c r="AY1988" s="41"/>
    </row>
    <row r="1989" spans="47:51" ht="15" customHeight="1" x14ac:dyDescent="0.25">
      <c r="AU1989" s="186">
        <f t="shared" si="42"/>
        <v>1980</v>
      </c>
      <c r="AV1989" s="41" t="s">
        <v>265</v>
      </c>
      <c r="AW1989" s="41"/>
      <c r="AX1989" s="41"/>
      <c r="AY1989" s="41"/>
    </row>
    <row r="1990" spans="47:51" ht="15" customHeight="1" x14ac:dyDescent="0.25">
      <c r="AU1990" s="186">
        <f t="shared" si="42"/>
        <v>1981</v>
      </c>
      <c r="AV1990" s="41" t="s">
        <v>1330</v>
      </c>
      <c r="AW1990" s="41"/>
      <c r="AX1990" s="41"/>
      <c r="AY1990" s="41"/>
    </row>
    <row r="1991" spans="47:51" ht="15" customHeight="1" x14ac:dyDescent="0.25">
      <c r="AU1991" s="186">
        <f t="shared" si="42"/>
        <v>1982</v>
      </c>
      <c r="AV1991" s="41" t="s">
        <v>4913</v>
      </c>
      <c r="AW1991" s="41"/>
      <c r="AX1991" s="41"/>
      <c r="AY1991" s="41"/>
    </row>
    <row r="1992" spans="47:51" ht="15" customHeight="1" x14ac:dyDescent="0.25">
      <c r="AU1992" s="186">
        <f t="shared" si="42"/>
        <v>1983</v>
      </c>
      <c r="AV1992" s="41" t="s">
        <v>1111</v>
      </c>
      <c r="AW1992" s="41"/>
      <c r="AX1992" s="41"/>
      <c r="AY1992" s="41"/>
    </row>
    <row r="1993" spans="47:51" ht="15" customHeight="1" x14ac:dyDescent="0.25">
      <c r="AU1993" s="186">
        <f t="shared" si="42"/>
        <v>1984</v>
      </c>
      <c r="AV1993" s="41" t="s">
        <v>4914</v>
      </c>
      <c r="AW1993" s="41"/>
      <c r="AX1993" s="41"/>
      <c r="AY1993" s="41"/>
    </row>
    <row r="1994" spans="47:51" ht="15" customHeight="1" x14ac:dyDescent="0.25">
      <c r="AU1994" s="186">
        <f t="shared" si="42"/>
        <v>1985</v>
      </c>
      <c r="AV1994" s="41" t="s">
        <v>465</v>
      </c>
      <c r="AW1994" s="41"/>
      <c r="AX1994" s="41"/>
      <c r="AY1994" s="41"/>
    </row>
    <row r="1995" spans="47:51" ht="15" customHeight="1" x14ac:dyDescent="0.25">
      <c r="AU1995" s="186">
        <f t="shared" ref="AU1995:AU2058" si="43">ROW()-9</f>
        <v>1986</v>
      </c>
      <c r="AV1995" s="41" t="s">
        <v>1785</v>
      </c>
      <c r="AW1995" s="41"/>
      <c r="AX1995" s="41"/>
      <c r="AY1995" s="41"/>
    </row>
    <row r="1996" spans="47:51" ht="15" customHeight="1" x14ac:dyDescent="0.25">
      <c r="AU1996" s="186">
        <f t="shared" si="43"/>
        <v>1987</v>
      </c>
      <c r="AV1996" s="41" t="s">
        <v>4915</v>
      </c>
      <c r="AW1996" s="41"/>
      <c r="AX1996" s="41"/>
      <c r="AY1996" s="41"/>
    </row>
    <row r="1997" spans="47:51" ht="15" customHeight="1" x14ac:dyDescent="0.25">
      <c r="AU1997" s="186">
        <f t="shared" si="43"/>
        <v>1988</v>
      </c>
      <c r="AV1997" s="41" t="s">
        <v>2922</v>
      </c>
      <c r="AW1997" s="41"/>
      <c r="AX1997" s="41"/>
      <c r="AY1997" s="41"/>
    </row>
    <row r="1998" spans="47:51" ht="15" customHeight="1" x14ac:dyDescent="0.25">
      <c r="AU1998" s="186">
        <f t="shared" si="43"/>
        <v>1989</v>
      </c>
      <c r="AV1998" s="41" t="s">
        <v>3366</v>
      </c>
      <c r="AW1998" s="41"/>
      <c r="AX1998" s="41"/>
      <c r="AY1998" s="41"/>
    </row>
    <row r="1999" spans="47:51" ht="15" customHeight="1" x14ac:dyDescent="0.25">
      <c r="AU1999" s="186">
        <f t="shared" si="43"/>
        <v>1990</v>
      </c>
      <c r="AV1999" s="41" t="s">
        <v>4086</v>
      </c>
      <c r="AW1999" s="41"/>
      <c r="AX1999" s="41"/>
      <c r="AY1999" s="41"/>
    </row>
    <row r="2000" spans="47:51" ht="15" customHeight="1" x14ac:dyDescent="0.25">
      <c r="AU2000" s="186">
        <f t="shared" si="43"/>
        <v>1991</v>
      </c>
      <c r="AV2000" s="41" t="s">
        <v>808</v>
      </c>
      <c r="AW2000" s="41"/>
      <c r="AX2000" s="41"/>
      <c r="AY2000" s="41"/>
    </row>
    <row r="2001" spans="47:51" ht="15" customHeight="1" x14ac:dyDescent="0.25">
      <c r="AU2001" s="186">
        <f t="shared" si="43"/>
        <v>1992</v>
      </c>
      <c r="AV2001" s="41" t="s">
        <v>4916</v>
      </c>
      <c r="AW2001" s="41"/>
      <c r="AX2001" s="41"/>
      <c r="AY2001" s="41"/>
    </row>
    <row r="2002" spans="47:51" ht="15" customHeight="1" x14ac:dyDescent="0.25">
      <c r="AU2002" s="186">
        <f t="shared" si="43"/>
        <v>1993</v>
      </c>
      <c r="AV2002" s="41" t="s">
        <v>169</v>
      </c>
      <c r="AW2002" s="41"/>
      <c r="AX2002" s="41"/>
      <c r="AY2002" s="41"/>
    </row>
    <row r="2003" spans="47:51" ht="15" customHeight="1" x14ac:dyDescent="0.25">
      <c r="AU2003" s="186">
        <f t="shared" si="43"/>
        <v>1994</v>
      </c>
      <c r="AV2003" s="41" t="s">
        <v>957</v>
      </c>
      <c r="AW2003" s="41"/>
      <c r="AX2003" s="41"/>
      <c r="AY2003" s="41"/>
    </row>
    <row r="2004" spans="47:51" ht="15" customHeight="1" x14ac:dyDescent="0.25">
      <c r="AU2004" s="186">
        <f t="shared" si="43"/>
        <v>1995</v>
      </c>
      <c r="AV2004" s="41" t="s">
        <v>3367</v>
      </c>
      <c r="AW2004" s="41"/>
      <c r="AX2004" s="41"/>
      <c r="AY2004" s="41"/>
    </row>
    <row r="2005" spans="47:51" ht="15" customHeight="1" x14ac:dyDescent="0.25">
      <c r="AU2005" s="186">
        <f t="shared" si="43"/>
        <v>1996</v>
      </c>
      <c r="AV2005" s="41" t="s">
        <v>1786</v>
      </c>
      <c r="AW2005" s="41"/>
      <c r="AX2005" s="41"/>
      <c r="AY2005" s="41"/>
    </row>
    <row r="2006" spans="47:51" ht="15" customHeight="1" x14ac:dyDescent="0.25">
      <c r="AU2006" s="186">
        <f t="shared" si="43"/>
        <v>1997</v>
      </c>
      <c r="AV2006" s="41" t="s">
        <v>1787</v>
      </c>
      <c r="AW2006" s="41"/>
      <c r="AX2006" s="41"/>
      <c r="AY2006" s="41"/>
    </row>
    <row r="2007" spans="47:51" ht="15" customHeight="1" x14ac:dyDescent="0.25">
      <c r="AU2007" s="186">
        <f t="shared" si="43"/>
        <v>1998</v>
      </c>
      <c r="AV2007" s="41" t="s">
        <v>4087</v>
      </c>
      <c r="AW2007" s="41"/>
      <c r="AX2007" s="41"/>
      <c r="AY2007" s="41"/>
    </row>
    <row r="2008" spans="47:51" ht="15" customHeight="1" x14ac:dyDescent="0.25">
      <c r="AU2008" s="186">
        <f t="shared" si="43"/>
        <v>1999</v>
      </c>
      <c r="AV2008" s="41" t="s">
        <v>1788</v>
      </c>
      <c r="AW2008" s="41"/>
      <c r="AX2008" s="41"/>
      <c r="AY2008" s="41"/>
    </row>
    <row r="2009" spans="47:51" ht="15" customHeight="1" x14ac:dyDescent="0.25">
      <c r="AU2009" s="186">
        <f t="shared" si="43"/>
        <v>2000</v>
      </c>
      <c r="AV2009" s="41" t="s">
        <v>4470</v>
      </c>
      <c r="AW2009" s="41"/>
      <c r="AX2009" s="41"/>
      <c r="AY2009" s="41"/>
    </row>
    <row r="2010" spans="47:51" ht="15" customHeight="1" x14ac:dyDescent="0.25">
      <c r="AU2010" s="186">
        <f t="shared" si="43"/>
        <v>2001</v>
      </c>
      <c r="AV2010" s="41" t="s">
        <v>809</v>
      </c>
      <c r="AW2010" s="41"/>
      <c r="AX2010" s="41"/>
      <c r="AY2010" s="41"/>
    </row>
    <row r="2011" spans="47:51" ht="15" customHeight="1" x14ac:dyDescent="0.25">
      <c r="AU2011" s="186">
        <f t="shared" si="43"/>
        <v>2002</v>
      </c>
      <c r="AV2011" s="41" t="s">
        <v>2734</v>
      </c>
      <c r="AW2011" s="41"/>
      <c r="AX2011" s="41"/>
      <c r="AY2011" s="41"/>
    </row>
    <row r="2012" spans="47:51" ht="15" customHeight="1" x14ac:dyDescent="0.25">
      <c r="AU2012" s="186">
        <f t="shared" si="43"/>
        <v>2003</v>
      </c>
      <c r="AV2012" s="41" t="s">
        <v>466</v>
      </c>
      <c r="AW2012" s="41"/>
      <c r="AX2012" s="41"/>
      <c r="AY2012" s="41"/>
    </row>
    <row r="2013" spans="47:51" ht="15" customHeight="1" x14ac:dyDescent="0.25">
      <c r="AU2013" s="186">
        <f t="shared" si="43"/>
        <v>2004</v>
      </c>
      <c r="AV2013" s="41" t="s">
        <v>467</v>
      </c>
      <c r="AW2013" s="41"/>
      <c r="AX2013" s="41"/>
      <c r="AY2013" s="41"/>
    </row>
    <row r="2014" spans="47:51" ht="15" customHeight="1" x14ac:dyDescent="0.25">
      <c r="AU2014" s="186">
        <f t="shared" si="43"/>
        <v>2005</v>
      </c>
      <c r="AV2014" s="41" t="s">
        <v>4471</v>
      </c>
      <c r="AW2014" s="41"/>
      <c r="AX2014" s="41"/>
      <c r="AY2014" s="41"/>
    </row>
    <row r="2015" spans="47:51" ht="15" customHeight="1" x14ac:dyDescent="0.25">
      <c r="AU2015" s="186">
        <f t="shared" si="43"/>
        <v>2006</v>
      </c>
      <c r="AV2015" s="41" t="s">
        <v>468</v>
      </c>
      <c r="AW2015" s="41"/>
      <c r="AX2015" s="41"/>
      <c r="AY2015" s="41"/>
    </row>
    <row r="2016" spans="47:51" ht="15" customHeight="1" x14ac:dyDescent="0.25">
      <c r="AU2016" s="186">
        <f t="shared" si="43"/>
        <v>2007</v>
      </c>
      <c r="AV2016" s="41" t="s">
        <v>469</v>
      </c>
      <c r="AW2016" s="41"/>
      <c r="AX2016" s="41"/>
      <c r="AY2016" s="41"/>
    </row>
    <row r="2017" spans="47:51" ht="15" customHeight="1" x14ac:dyDescent="0.25">
      <c r="AU2017" s="186">
        <f t="shared" si="43"/>
        <v>2008</v>
      </c>
      <c r="AV2017" s="41" t="s">
        <v>810</v>
      </c>
      <c r="AW2017" s="41"/>
      <c r="AX2017" s="41"/>
      <c r="AY2017" s="41"/>
    </row>
    <row r="2018" spans="47:51" ht="15" customHeight="1" x14ac:dyDescent="0.25">
      <c r="AU2018" s="186">
        <f t="shared" si="43"/>
        <v>2009</v>
      </c>
      <c r="AV2018" s="41" t="s">
        <v>2923</v>
      </c>
      <c r="AW2018" s="41"/>
      <c r="AX2018" s="41"/>
      <c r="AY2018" s="41"/>
    </row>
    <row r="2019" spans="47:51" ht="15" customHeight="1" x14ac:dyDescent="0.25">
      <c r="AU2019" s="186">
        <f t="shared" si="43"/>
        <v>2010</v>
      </c>
      <c r="AV2019" s="41" t="s">
        <v>470</v>
      </c>
      <c r="AW2019" s="41"/>
      <c r="AX2019" s="41"/>
      <c r="AY2019" s="41"/>
    </row>
    <row r="2020" spans="47:51" ht="15" customHeight="1" x14ac:dyDescent="0.25">
      <c r="AU2020" s="186">
        <f t="shared" si="43"/>
        <v>2011</v>
      </c>
      <c r="AV2020" s="41" t="s">
        <v>471</v>
      </c>
      <c r="AW2020" s="41"/>
      <c r="AX2020" s="41"/>
      <c r="AY2020" s="41"/>
    </row>
    <row r="2021" spans="47:51" ht="15" customHeight="1" x14ac:dyDescent="0.25">
      <c r="AU2021" s="186">
        <f t="shared" si="43"/>
        <v>2012</v>
      </c>
      <c r="AV2021" s="41" t="s">
        <v>3368</v>
      </c>
      <c r="AW2021" s="41"/>
      <c r="AX2021" s="41"/>
      <c r="AY2021" s="41"/>
    </row>
    <row r="2022" spans="47:51" ht="15" customHeight="1" x14ac:dyDescent="0.25">
      <c r="AU2022" s="186">
        <f t="shared" si="43"/>
        <v>2013</v>
      </c>
      <c r="AV2022" s="41" t="s">
        <v>472</v>
      </c>
      <c r="AW2022" s="41"/>
      <c r="AX2022" s="41"/>
      <c r="AY2022" s="41"/>
    </row>
    <row r="2023" spans="47:51" ht="15" customHeight="1" x14ac:dyDescent="0.25">
      <c r="AU2023" s="186">
        <f t="shared" si="43"/>
        <v>2014</v>
      </c>
      <c r="AV2023" s="41" t="s">
        <v>4917</v>
      </c>
      <c r="AW2023" s="41"/>
      <c r="AX2023" s="41"/>
      <c r="AY2023" s="41"/>
    </row>
    <row r="2024" spans="47:51" ht="15" customHeight="1" x14ac:dyDescent="0.25">
      <c r="AU2024" s="186">
        <f t="shared" si="43"/>
        <v>2015</v>
      </c>
      <c r="AV2024" s="41" t="s">
        <v>1789</v>
      </c>
      <c r="AW2024" s="41"/>
      <c r="AX2024" s="41"/>
      <c r="AY2024" s="41"/>
    </row>
    <row r="2025" spans="47:51" ht="15" customHeight="1" x14ac:dyDescent="0.25">
      <c r="AU2025" s="186">
        <f t="shared" si="43"/>
        <v>2016</v>
      </c>
      <c r="AV2025" s="41" t="s">
        <v>1790</v>
      </c>
      <c r="AW2025" s="41"/>
      <c r="AX2025" s="41"/>
      <c r="AY2025" s="41"/>
    </row>
    <row r="2026" spans="47:51" ht="15" customHeight="1" x14ac:dyDescent="0.25">
      <c r="AU2026" s="186">
        <f t="shared" si="43"/>
        <v>2017</v>
      </c>
      <c r="AV2026" s="41" t="s">
        <v>958</v>
      </c>
      <c r="AW2026" s="41"/>
      <c r="AX2026" s="41"/>
      <c r="AY2026" s="41"/>
    </row>
    <row r="2027" spans="47:51" ht="15" customHeight="1" x14ac:dyDescent="0.25">
      <c r="AU2027" s="186">
        <f t="shared" si="43"/>
        <v>2018</v>
      </c>
      <c r="AV2027" s="41" t="s">
        <v>4088</v>
      </c>
      <c r="AW2027" s="41"/>
      <c r="AX2027" s="41"/>
      <c r="AY2027" s="41"/>
    </row>
    <row r="2028" spans="47:51" ht="15" customHeight="1" x14ac:dyDescent="0.25">
      <c r="AU2028" s="186">
        <f t="shared" si="43"/>
        <v>2019</v>
      </c>
      <c r="AV2028" s="41" t="s">
        <v>2924</v>
      </c>
      <c r="AW2028" s="41"/>
      <c r="AX2028" s="41"/>
      <c r="AY2028" s="41"/>
    </row>
    <row r="2029" spans="47:51" ht="15" customHeight="1" x14ac:dyDescent="0.25">
      <c r="AU2029" s="186">
        <f t="shared" si="43"/>
        <v>2020</v>
      </c>
      <c r="AV2029" s="41" t="s">
        <v>4472</v>
      </c>
      <c r="AW2029" s="41"/>
      <c r="AX2029" s="41"/>
      <c r="AY2029" s="41"/>
    </row>
    <row r="2030" spans="47:51" ht="15" customHeight="1" x14ac:dyDescent="0.25">
      <c r="AU2030" s="186">
        <f t="shared" si="43"/>
        <v>2021</v>
      </c>
      <c r="AV2030" s="41" t="s">
        <v>473</v>
      </c>
      <c r="AW2030" s="41"/>
      <c r="AX2030" s="41"/>
      <c r="AY2030" s="41"/>
    </row>
    <row r="2031" spans="47:51" ht="15" customHeight="1" x14ac:dyDescent="0.25">
      <c r="AU2031" s="186">
        <f t="shared" si="43"/>
        <v>2022</v>
      </c>
      <c r="AV2031" s="41" t="s">
        <v>474</v>
      </c>
      <c r="AW2031" s="41"/>
      <c r="AX2031" s="41"/>
      <c r="AY2031" s="41"/>
    </row>
    <row r="2032" spans="47:51" ht="15" customHeight="1" x14ac:dyDescent="0.25">
      <c r="AU2032" s="186">
        <f t="shared" si="43"/>
        <v>2023</v>
      </c>
      <c r="AV2032" s="41" t="s">
        <v>4089</v>
      </c>
      <c r="AW2032" s="41"/>
      <c r="AX2032" s="41"/>
      <c r="AY2032" s="41"/>
    </row>
    <row r="2033" spans="47:51" ht="15" customHeight="1" x14ac:dyDescent="0.25">
      <c r="AU2033" s="186">
        <f t="shared" si="43"/>
        <v>2024</v>
      </c>
      <c r="AV2033" s="41" t="s">
        <v>4918</v>
      </c>
      <c r="AW2033" s="41"/>
      <c r="AX2033" s="41"/>
      <c r="AY2033" s="41"/>
    </row>
    <row r="2034" spans="47:51" ht="15" customHeight="1" x14ac:dyDescent="0.25">
      <c r="AU2034" s="186">
        <f t="shared" si="43"/>
        <v>2025</v>
      </c>
      <c r="AV2034" s="41" t="s">
        <v>475</v>
      </c>
      <c r="AW2034" s="41"/>
      <c r="AX2034" s="41"/>
      <c r="AY2034" s="41"/>
    </row>
    <row r="2035" spans="47:51" ht="15" customHeight="1" x14ac:dyDescent="0.25">
      <c r="AU2035" s="186">
        <f t="shared" si="43"/>
        <v>2026</v>
      </c>
      <c r="AV2035" s="41" t="s">
        <v>1791</v>
      </c>
      <c r="AW2035" s="41"/>
      <c r="AX2035" s="41"/>
      <c r="AY2035" s="41"/>
    </row>
    <row r="2036" spans="47:51" ht="15" customHeight="1" x14ac:dyDescent="0.25">
      <c r="AU2036" s="186">
        <f t="shared" si="43"/>
        <v>2027</v>
      </c>
      <c r="AV2036" s="41" t="s">
        <v>4090</v>
      </c>
      <c r="AW2036" s="41"/>
      <c r="AX2036" s="41"/>
      <c r="AY2036" s="41"/>
    </row>
    <row r="2037" spans="47:51" ht="15" customHeight="1" x14ac:dyDescent="0.25">
      <c r="AU2037" s="186">
        <f t="shared" si="43"/>
        <v>2028</v>
      </c>
      <c r="AV2037" s="41" t="s">
        <v>476</v>
      </c>
      <c r="AW2037" s="41"/>
      <c r="AX2037" s="41"/>
      <c r="AY2037" s="41"/>
    </row>
    <row r="2038" spans="47:51" ht="15" customHeight="1" x14ac:dyDescent="0.25">
      <c r="AU2038" s="186">
        <f t="shared" si="43"/>
        <v>2029</v>
      </c>
      <c r="AV2038" s="41" t="s">
        <v>4919</v>
      </c>
      <c r="AW2038" s="41"/>
      <c r="AX2038" s="41"/>
      <c r="AY2038" s="41"/>
    </row>
    <row r="2039" spans="47:51" ht="15" customHeight="1" x14ac:dyDescent="0.25">
      <c r="AU2039" s="186">
        <f t="shared" si="43"/>
        <v>2030</v>
      </c>
      <c r="AV2039" s="41" t="s">
        <v>959</v>
      </c>
      <c r="AW2039" s="41"/>
      <c r="AX2039" s="41"/>
      <c r="AY2039" s="41"/>
    </row>
    <row r="2040" spans="47:51" ht="15" customHeight="1" x14ac:dyDescent="0.25">
      <c r="AU2040" s="186">
        <f t="shared" si="43"/>
        <v>2031</v>
      </c>
      <c r="AV2040" s="41" t="s">
        <v>477</v>
      </c>
      <c r="AW2040" s="41"/>
      <c r="AX2040" s="41"/>
      <c r="AY2040" s="41"/>
    </row>
    <row r="2041" spans="47:51" ht="15" customHeight="1" x14ac:dyDescent="0.25">
      <c r="AU2041" s="186">
        <f t="shared" si="43"/>
        <v>2032</v>
      </c>
      <c r="AV2041" s="41" t="s">
        <v>1792</v>
      </c>
      <c r="AW2041" s="41"/>
      <c r="AX2041" s="41"/>
      <c r="AY2041" s="41"/>
    </row>
    <row r="2042" spans="47:51" ht="15" customHeight="1" x14ac:dyDescent="0.25">
      <c r="AU2042" s="186">
        <f t="shared" si="43"/>
        <v>2033</v>
      </c>
      <c r="AV2042" s="41" t="s">
        <v>1793</v>
      </c>
      <c r="AW2042" s="41"/>
      <c r="AX2042" s="41"/>
      <c r="AY2042" s="41"/>
    </row>
    <row r="2043" spans="47:51" ht="15" customHeight="1" x14ac:dyDescent="0.25">
      <c r="AU2043" s="186">
        <f t="shared" si="43"/>
        <v>2034</v>
      </c>
      <c r="AV2043" s="41" t="s">
        <v>4920</v>
      </c>
      <c r="AW2043" s="41"/>
      <c r="AX2043" s="41"/>
      <c r="AY2043" s="41"/>
    </row>
    <row r="2044" spans="47:51" ht="15" customHeight="1" x14ac:dyDescent="0.25">
      <c r="AU2044" s="186">
        <f t="shared" si="43"/>
        <v>2035</v>
      </c>
      <c r="AV2044" s="41" t="s">
        <v>478</v>
      </c>
      <c r="AW2044" s="41"/>
      <c r="AX2044" s="41"/>
      <c r="AY2044" s="41"/>
    </row>
    <row r="2045" spans="47:51" ht="15" customHeight="1" x14ac:dyDescent="0.25">
      <c r="AU2045" s="186">
        <f t="shared" si="43"/>
        <v>2036</v>
      </c>
      <c r="AV2045" s="41" t="s">
        <v>811</v>
      </c>
      <c r="AW2045" s="41"/>
      <c r="AX2045" s="41"/>
      <c r="AY2045" s="41"/>
    </row>
    <row r="2046" spans="47:51" ht="15" customHeight="1" x14ac:dyDescent="0.25">
      <c r="AU2046" s="186">
        <f t="shared" si="43"/>
        <v>2037</v>
      </c>
      <c r="AV2046" s="41" t="s">
        <v>4473</v>
      </c>
      <c r="AW2046" s="41"/>
      <c r="AX2046" s="41"/>
      <c r="AY2046" s="41"/>
    </row>
    <row r="2047" spans="47:51" ht="15" customHeight="1" x14ac:dyDescent="0.25">
      <c r="AU2047" s="186">
        <f t="shared" si="43"/>
        <v>2038</v>
      </c>
      <c r="AV2047" s="41" t="s">
        <v>1794</v>
      </c>
      <c r="AW2047" s="41"/>
      <c r="AX2047" s="41"/>
      <c r="AY2047" s="41"/>
    </row>
    <row r="2048" spans="47:51" ht="15" customHeight="1" x14ac:dyDescent="0.25">
      <c r="AU2048" s="186">
        <f t="shared" si="43"/>
        <v>2039</v>
      </c>
      <c r="AV2048" s="41" t="s">
        <v>3369</v>
      </c>
      <c r="AW2048" s="41"/>
      <c r="AX2048" s="41"/>
      <c r="AY2048" s="41"/>
    </row>
    <row r="2049" spans="47:51" ht="15" customHeight="1" x14ac:dyDescent="0.25">
      <c r="AU2049" s="186">
        <f t="shared" si="43"/>
        <v>2040</v>
      </c>
      <c r="AV2049" s="41" t="s">
        <v>1331</v>
      </c>
      <c r="AW2049" s="41"/>
      <c r="AX2049" s="41"/>
      <c r="AY2049" s="41"/>
    </row>
    <row r="2050" spans="47:51" ht="15" customHeight="1" x14ac:dyDescent="0.25">
      <c r="AU2050" s="186">
        <f t="shared" si="43"/>
        <v>2041</v>
      </c>
      <c r="AV2050" s="41" t="s">
        <v>4921</v>
      </c>
      <c r="AW2050" s="41"/>
      <c r="AX2050" s="41"/>
      <c r="AY2050" s="41"/>
    </row>
    <row r="2051" spans="47:51" ht="15" customHeight="1" x14ac:dyDescent="0.25">
      <c r="AU2051" s="186">
        <f t="shared" si="43"/>
        <v>2042</v>
      </c>
      <c r="AV2051" s="41" t="s">
        <v>479</v>
      </c>
      <c r="AW2051" s="41"/>
      <c r="AX2051" s="41"/>
      <c r="AY2051" s="41"/>
    </row>
    <row r="2052" spans="47:51" ht="15" customHeight="1" x14ac:dyDescent="0.25">
      <c r="AU2052" s="186">
        <f t="shared" si="43"/>
        <v>2043</v>
      </c>
      <c r="AV2052" s="41" t="s">
        <v>812</v>
      </c>
      <c r="AW2052" s="41"/>
      <c r="AX2052" s="41"/>
      <c r="AY2052" s="41"/>
    </row>
    <row r="2053" spans="47:51" ht="15" customHeight="1" x14ac:dyDescent="0.25">
      <c r="AU2053" s="186">
        <f t="shared" si="43"/>
        <v>2044</v>
      </c>
      <c r="AV2053" s="41" t="s">
        <v>960</v>
      </c>
      <c r="AW2053" s="41"/>
      <c r="AX2053" s="41"/>
      <c r="AY2053" s="41"/>
    </row>
    <row r="2054" spans="47:51" ht="15" customHeight="1" x14ac:dyDescent="0.25">
      <c r="AU2054" s="186">
        <f t="shared" si="43"/>
        <v>2045</v>
      </c>
      <c r="AV2054" s="41" t="s">
        <v>3739</v>
      </c>
      <c r="AW2054" s="41"/>
      <c r="AX2054" s="41"/>
      <c r="AY2054" s="41"/>
    </row>
    <row r="2055" spans="47:51" ht="15" customHeight="1" x14ac:dyDescent="0.25">
      <c r="AU2055" s="186">
        <f t="shared" si="43"/>
        <v>2046</v>
      </c>
      <c r="AV2055" s="41" t="s">
        <v>4922</v>
      </c>
      <c r="AW2055" s="41"/>
      <c r="AX2055" s="41"/>
      <c r="AY2055" s="41"/>
    </row>
    <row r="2056" spans="47:51" ht="15" customHeight="1" x14ac:dyDescent="0.25">
      <c r="AU2056" s="186">
        <f t="shared" si="43"/>
        <v>2047</v>
      </c>
      <c r="AV2056" s="41" t="s">
        <v>170</v>
      </c>
      <c r="AW2056" s="41"/>
      <c r="AX2056" s="41"/>
      <c r="AY2056" s="41"/>
    </row>
    <row r="2057" spans="47:51" ht="15" customHeight="1" x14ac:dyDescent="0.25">
      <c r="AU2057" s="186">
        <f t="shared" si="43"/>
        <v>2048</v>
      </c>
      <c r="AV2057" s="41" t="s">
        <v>480</v>
      </c>
      <c r="AW2057" s="41"/>
      <c r="AX2057" s="41"/>
      <c r="AY2057" s="41"/>
    </row>
    <row r="2058" spans="47:51" ht="15" customHeight="1" x14ac:dyDescent="0.25">
      <c r="AU2058" s="186">
        <f t="shared" si="43"/>
        <v>2049</v>
      </c>
      <c r="AV2058" s="41" t="s">
        <v>4923</v>
      </c>
      <c r="AW2058" s="41"/>
      <c r="AX2058" s="41"/>
      <c r="AY2058" s="41"/>
    </row>
    <row r="2059" spans="47:51" ht="15" customHeight="1" x14ac:dyDescent="0.25">
      <c r="AU2059" s="186">
        <f t="shared" ref="AU2059:AU2122" si="44">ROW()-9</f>
        <v>2050</v>
      </c>
      <c r="AV2059" s="41" t="s">
        <v>2735</v>
      </c>
      <c r="AW2059" s="41"/>
      <c r="AX2059" s="41"/>
      <c r="AY2059" s="41"/>
    </row>
    <row r="2060" spans="47:51" ht="15" customHeight="1" x14ac:dyDescent="0.25">
      <c r="AU2060" s="186">
        <f t="shared" si="44"/>
        <v>2051</v>
      </c>
      <c r="AV2060" s="41" t="s">
        <v>4924</v>
      </c>
      <c r="AW2060" s="41"/>
      <c r="AX2060" s="41"/>
      <c r="AY2060" s="41"/>
    </row>
    <row r="2061" spans="47:51" ht="15" customHeight="1" x14ac:dyDescent="0.25">
      <c r="AU2061" s="186">
        <f t="shared" si="44"/>
        <v>2052</v>
      </c>
      <c r="AV2061" s="41" t="s">
        <v>1795</v>
      </c>
      <c r="AW2061" s="41"/>
      <c r="AX2061" s="41"/>
      <c r="AY2061" s="41"/>
    </row>
    <row r="2062" spans="47:51" ht="15" customHeight="1" x14ac:dyDescent="0.25">
      <c r="AU2062" s="186">
        <f t="shared" si="44"/>
        <v>2053</v>
      </c>
      <c r="AV2062" s="41" t="s">
        <v>1332</v>
      </c>
      <c r="AW2062" s="41"/>
      <c r="AX2062" s="41"/>
      <c r="AY2062" s="41"/>
    </row>
    <row r="2063" spans="47:51" ht="15" customHeight="1" x14ac:dyDescent="0.25">
      <c r="AU2063" s="186">
        <f t="shared" si="44"/>
        <v>2054</v>
      </c>
      <c r="AV2063" s="41" t="s">
        <v>1333</v>
      </c>
      <c r="AW2063" s="41"/>
      <c r="AX2063" s="41"/>
      <c r="AY2063" s="41"/>
    </row>
    <row r="2064" spans="47:51" ht="15" customHeight="1" x14ac:dyDescent="0.25">
      <c r="AU2064" s="186">
        <f t="shared" si="44"/>
        <v>2055</v>
      </c>
      <c r="AV2064" s="41" t="s">
        <v>2564</v>
      </c>
      <c r="AW2064" s="41"/>
      <c r="AX2064" s="41"/>
      <c r="AY2064" s="41"/>
    </row>
    <row r="2065" spans="47:51" ht="15" customHeight="1" x14ac:dyDescent="0.25">
      <c r="AU2065" s="186">
        <f t="shared" si="44"/>
        <v>2056</v>
      </c>
      <c r="AV2065" s="41" t="s">
        <v>2565</v>
      </c>
      <c r="AW2065" s="41"/>
      <c r="AX2065" s="41"/>
      <c r="AY2065" s="41"/>
    </row>
    <row r="2066" spans="47:51" ht="15" customHeight="1" x14ac:dyDescent="0.25">
      <c r="AU2066" s="186">
        <f t="shared" si="44"/>
        <v>2057</v>
      </c>
      <c r="AV2066" s="41" t="s">
        <v>2925</v>
      </c>
      <c r="AW2066" s="41"/>
      <c r="AX2066" s="41"/>
      <c r="AY2066" s="41"/>
    </row>
    <row r="2067" spans="47:51" ht="15" customHeight="1" x14ac:dyDescent="0.25">
      <c r="AU2067" s="186">
        <f t="shared" si="44"/>
        <v>2058</v>
      </c>
      <c r="AV2067" s="41" t="s">
        <v>4925</v>
      </c>
      <c r="AW2067" s="41"/>
      <c r="AX2067" s="41"/>
      <c r="AY2067" s="41"/>
    </row>
    <row r="2068" spans="47:51" ht="15" customHeight="1" x14ac:dyDescent="0.25">
      <c r="AU2068" s="186">
        <f t="shared" si="44"/>
        <v>2059</v>
      </c>
      <c r="AV2068" s="41" t="s">
        <v>1796</v>
      </c>
      <c r="AW2068" s="41"/>
      <c r="AX2068" s="41"/>
      <c r="AY2068" s="41"/>
    </row>
    <row r="2069" spans="47:51" ht="15" customHeight="1" x14ac:dyDescent="0.25">
      <c r="AU2069" s="186">
        <f t="shared" si="44"/>
        <v>2060</v>
      </c>
      <c r="AV2069" s="41" t="s">
        <v>481</v>
      </c>
      <c r="AW2069" s="41"/>
      <c r="AX2069" s="41"/>
      <c r="AY2069" s="41"/>
    </row>
    <row r="2070" spans="47:51" ht="15" customHeight="1" x14ac:dyDescent="0.25">
      <c r="AU2070" s="186">
        <f t="shared" si="44"/>
        <v>2061</v>
      </c>
      <c r="AV2070" s="41" t="s">
        <v>171</v>
      </c>
      <c r="AW2070" s="41"/>
      <c r="AX2070" s="41"/>
      <c r="AY2070" s="41"/>
    </row>
    <row r="2071" spans="47:51" ht="15" customHeight="1" x14ac:dyDescent="0.25">
      <c r="AU2071" s="186">
        <f t="shared" si="44"/>
        <v>2062</v>
      </c>
      <c r="AV2071" s="41" t="s">
        <v>4091</v>
      </c>
      <c r="AW2071" s="41"/>
      <c r="AX2071" s="41"/>
      <c r="AY2071" s="41"/>
    </row>
    <row r="2072" spans="47:51" ht="15" customHeight="1" x14ac:dyDescent="0.25">
      <c r="AU2072" s="186">
        <f t="shared" si="44"/>
        <v>2063</v>
      </c>
      <c r="AV2072" s="41" t="s">
        <v>3631</v>
      </c>
      <c r="AW2072" s="41"/>
      <c r="AX2072" s="41"/>
      <c r="AY2072" s="41"/>
    </row>
    <row r="2073" spans="47:51" ht="15" customHeight="1" x14ac:dyDescent="0.25">
      <c r="AU2073" s="186">
        <f t="shared" si="44"/>
        <v>2064</v>
      </c>
      <c r="AV2073" s="41" t="s">
        <v>482</v>
      </c>
      <c r="AW2073" s="41"/>
      <c r="AX2073" s="41"/>
      <c r="AY2073" s="41"/>
    </row>
    <row r="2074" spans="47:51" ht="15" customHeight="1" x14ac:dyDescent="0.25">
      <c r="AU2074" s="186">
        <f t="shared" si="44"/>
        <v>2065</v>
      </c>
      <c r="AV2074" s="41" t="s">
        <v>4926</v>
      </c>
      <c r="AW2074" s="41"/>
      <c r="AX2074" s="41"/>
      <c r="AY2074" s="41"/>
    </row>
    <row r="2075" spans="47:51" ht="15" customHeight="1" x14ac:dyDescent="0.25">
      <c r="AU2075" s="186">
        <f t="shared" si="44"/>
        <v>2066</v>
      </c>
      <c r="AV2075" s="41" t="s">
        <v>2926</v>
      </c>
      <c r="AW2075" s="41"/>
      <c r="AX2075" s="41"/>
      <c r="AY2075" s="41"/>
    </row>
    <row r="2076" spans="47:51" ht="15" customHeight="1" x14ac:dyDescent="0.25">
      <c r="AU2076" s="186">
        <f t="shared" si="44"/>
        <v>2067</v>
      </c>
      <c r="AV2076" s="41" t="s">
        <v>3370</v>
      </c>
      <c r="AW2076" s="41"/>
      <c r="AX2076" s="41"/>
      <c r="AY2076" s="41"/>
    </row>
    <row r="2077" spans="47:51" ht="15" customHeight="1" x14ac:dyDescent="0.25">
      <c r="AU2077" s="186">
        <f t="shared" si="44"/>
        <v>2068</v>
      </c>
      <c r="AV2077" s="41" t="s">
        <v>1797</v>
      </c>
      <c r="AW2077" s="41"/>
      <c r="AX2077" s="41"/>
      <c r="AY2077" s="41"/>
    </row>
    <row r="2078" spans="47:51" ht="15" customHeight="1" x14ac:dyDescent="0.25">
      <c r="AU2078" s="186">
        <f t="shared" si="44"/>
        <v>2069</v>
      </c>
      <c r="AV2078" s="41" t="s">
        <v>2336</v>
      </c>
      <c r="AW2078" s="41"/>
      <c r="AX2078" s="41"/>
      <c r="AY2078" s="41"/>
    </row>
    <row r="2079" spans="47:51" ht="15" customHeight="1" x14ac:dyDescent="0.25">
      <c r="AU2079" s="186">
        <f t="shared" si="44"/>
        <v>2070</v>
      </c>
      <c r="AV2079" s="41" t="s">
        <v>813</v>
      </c>
      <c r="AW2079" s="41"/>
      <c r="AX2079" s="41"/>
      <c r="AY2079" s="41"/>
    </row>
    <row r="2080" spans="47:51" ht="15" customHeight="1" x14ac:dyDescent="0.25">
      <c r="AU2080" s="186">
        <f t="shared" si="44"/>
        <v>2071</v>
      </c>
      <c r="AV2080" s="41" t="s">
        <v>1798</v>
      </c>
      <c r="AW2080" s="41"/>
      <c r="AX2080" s="41"/>
      <c r="AY2080" s="41"/>
    </row>
    <row r="2081" spans="47:51" ht="15" customHeight="1" x14ac:dyDescent="0.25">
      <c r="AU2081" s="186">
        <f t="shared" si="44"/>
        <v>2072</v>
      </c>
      <c r="AV2081" s="41" t="s">
        <v>4092</v>
      </c>
      <c r="AW2081" s="41"/>
      <c r="AX2081" s="41"/>
      <c r="AY2081" s="41"/>
    </row>
    <row r="2082" spans="47:51" ht="15" customHeight="1" x14ac:dyDescent="0.25">
      <c r="AU2082" s="186">
        <f t="shared" si="44"/>
        <v>2073</v>
      </c>
      <c r="AV2082" s="41" t="s">
        <v>4927</v>
      </c>
      <c r="AW2082" s="41"/>
      <c r="AX2082" s="41"/>
      <c r="AY2082" s="41"/>
    </row>
    <row r="2083" spans="47:51" ht="15" customHeight="1" x14ac:dyDescent="0.25">
      <c r="AU2083" s="186">
        <f t="shared" si="44"/>
        <v>2074</v>
      </c>
      <c r="AV2083" s="41" t="s">
        <v>4661</v>
      </c>
      <c r="AW2083" s="41"/>
      <c r="AX2083" s="41"/>
      <c r="AY2083" s="41"/>
    </row>
    <row r="2084" spans="47:51" ht="15" customHeight="1" x14ac:dyDescent="0.25">
      <c r="AU2084" s="186">
        <f t="shared" si="44"/>
        <v>2075</v>
      </c>
      <c r="AV2084" s="41" t="s">
        <v>2927</v>
      </c>
      <c r="AW2084" s="41"/>
      <c r="AX2084" s="41"/>
      <c r="AY2084" s="41"/>
    </row>
    <row r="2085" spans="47:51" ht="15" customHeight="1" x14ac:dyDescent="0.25">
      <c r="AU2085" s="186">
        <f t="shared" si="44"/>
        <v>2076</v>
      </c>
      <c r="AV2085" s="41" t="s">
        <v>3113</v>
      </c>
      <c r="AW2085" s="41"/>
      <c r="AX2085" s="41"/>
      <c r="AY2085" s="41"/>
    </row>
    <row r="2086" spans="47:51" ht="15" customHeight="1" x14ac:dyDescent="0.25">
      <c r="AU2086" s="186">
        <f t="shared" si="44"/>
        <v>2077</v>
      </c>
      <c r="AV2086" s="41" t="s">
        <v>4928</v>
      </c>
      <c r="AW2086" s="41"/>
      <c r="AX2086" s="41"/>
      <c r="AY2086" s="41"/>
    </row>
    <row r="2087" spans="47:51" ht="15" customHeight="1" x14ac:dyDescent="0.25">
      <c r="AU2087" s="186">
        <f t="shared" si="44"/>
        <v>2078</v>
      </c>
      <c r="AV2087" s="41" t="s">
        <v>4929</v>
      </c>
      <c r="AW2087" s="41"/>
      <c r="AX2087" s="41"/>
      <c r="AY2087" s="41"/>
    </row>
    <row r="2088" spans="47:51" ht="15" customHeight="1" x14ac:dyDescent="0.25">
      <c r="AU2088" s="186">
        <f t="shared" si="44"/>
        <v>2079</v>
      </c>
      <c r="AV2088" s="41" t="s">
        <v>483</v>
      </c>
      <c r="AW2088" s="41"/>
      <c r="AX2088" s="41"/>
      <c r="AY2088" s="41"/>
    </row>
    <row r="2089" spans="47:51" ht="15" customHeight="1" x14ac:dyDescent="0.25">
      <c r="AU2089" s="186">
        <f t="shared" si="44"/>
        <v>2080</v>
      </c>
      <c r="AV2089" s="41" t="s">
        <v>4474</v>
      </c>
      <c r="AW2089" s="41"/>
      <c r="AX2089" s="41"/>
      <c r="AY2089" s="41"/>
    </row>
    <row r="2090" spans="47:51" ht="15" customHeight="1" x14ac:dyDescent="0.25">
      <c r="AU2090" s="186">
        <f t="shared" si="44"/>
        <v>2081</v>
      </c>
      <c r="AV2090" s="41" t="s">
        <v>1799</v>
      </c>
      <c r="AW2090" s="41"/>
      <c r="AX2090" s="41"/>
      <c r="AY2090" s="41"/>
    </row>
    <row r="2091" spans="47:51" ht="15" customHeight="1" x14ac:dyDescent="0.25">
      <c r="AU2091" s="186">
        <f t="shared" si="44"/>
        <v>2082</v>
      </c>
      <c r="AV2091" s="41" t="s">
        <v>4093</v>
      </c>
      <c r="AW2091" s="41"/>
      <c r="AX2091" s="41"/>
      <c r="AY2091" s="41"/>
    </row>
    <row r="2092" spans="47:51" ht="15" customHeight="1" x14ac:dyDescent="0.25">
      <c r="AU2092" s="186">
        <f t="shared" si="44"/>
        <v>2083</v>
      </c>
      <c r="AV2092" s="41" t="s">
        <v>2736</v>
      </c>
      <c r="AW2092" s="41"/>
      <c r="AX2092" s="41"/>
      <c r="AY2092" s="41"/>
    </row>
    <row r="2093" spans="47:51" ht="15" customHeight="1" x14ac:dyDescent="0.25">
      <c r="AU2093" s="186">
        <f t="shared" si="44"/>
        <v>2084</v>
      </c>
      <c r="AV2093" s="41" t="s">
        <v>4475</v>
      </c>
      <c r="AW2093" s="41"/>
      <c r="AX2093" s="41"/>
      <c r="AY2093" s="41"/>
    </row>
    <row r="2094" spans="47:51" ht="15" customHeight="1" x14ac:dyDescent="0.25">
      <c r="AU2094" s="186">
        <f t="shared" si="44"/>
        <v>2085</v>
      </c>
      <c r="AV2094" s="41" t="s">
        <v>3371</v>
      </c>
      <c r="AW2094" s="41"/>
      <c r="AX2094" s="41"/>
      <c r="AY2094" s="41"/>
    </row>
    <row r="2095" spans="47:51" ht="15" customHeight="1" x14ac:dyDescent="0.25">
      <c r="AU2095" s="186">
        <f t="shared" si="44"/>
        <v>2086</v>
      </c>
      <c r="AV2095" s="41" t="s">
        <v>4094</v>
      </c>
      <c r="AW2095" s="41"/>
      <c r="AX2095" s="41"/>
      <c r="AY2095" s="41"/>
    </row>
    <row r="2096" spans="47:51" ht="15" customHeight="1" x14ac:dyDescent="0.25">
      <c r="AU2096" s="186">
        <f t="shared" si="44"/>
        <v>2087</v>
      </c>
      <c r="AV2096" s="41" t="s">
        <v>1800</v>
      </c>
      <c r="AW2096" s="41"/>
      <c r="AX2096" s="41"/>
      <c r="AY2096" s="41"/>
    </row>
    <row r="2097" spans="47:51" ht="15" customHeight="1" x14ac:dyDescent="0.25">
      <c r="AU2097" s="186">
        <f t="shared" si="44"/>
        <v>2088</v>
      </c>
      <c r="AV2097" s="41" t="s">
        <v>4476</v>
      </c>
      <c r="AW2097" s="41"/>
      <c r="AX2097" s="41"/>
      <c r="AY2097" s="41"/>
    </row>
    <row r="2098" spans="47:51" ht="15" customHeight="1" x14ac:dyDescent="0.25">
      <c r="AU2098" s="186">
        <f t="shared" si="44"/>
        <v>2089</v>
      </c>
      <c r="AV2098" s="41" t="s">
        <v>3372</v>
      </c>
      <c r="AW2098" s="41"/>
      <c r="AX2098" s="41"/>
      <c r="AY2098" s="41"/>
    </row>
    <row r="2099" spans="47:51" ht="15" customHeight="1" x14ac:dyDescent="0.25">
      <c r="AU2099" s="186">
        <f t="shared" si="44"/>
        <v>2090</v>
      </c>
      <c r="AV2099" s="41" t="s">
        <v>4477</v>
      </c>
      <c r="AW2099" s="41"/>
      <c r="AX2099" s="41"/>
      <c r="AY2099" s="41"/>
    </row>
    <row r="2100" spans="47:51" ht="15" customHeight="1" x14ac:dyDescent="0.25">
      <c r="AU2100" s="186">
        <f t="shared" si="44"/>
        <v>2091</v>
      </c>
      <c r="AV2100" s="41" t="s">
        <v>4095</v>
      </c>
      <c r="AW2100" s="41"/>
      <c r="AX2100" s="41"/>
      <c r="AY2100" s="41"/>
    </row>
    <row r="2101" spans="47:51" ht="15" customHeight="1" x14ac:dyDescent="0.25">
      <c r="AU2101" s="186">
        <f t="shared" si="44"/>
        <v>2092</v>
      </c>
      <c r="AV2101" s="41" t="s">
        <v>1334</v>
      </c>
      <c r="AW2101" s="41"/>
      <c r="AX2101" s="41"/>
      <c r="AY2101" s="41"/>
    </row>
    <row r="2102" spans="47:51" ht="15" customHeight="1" x14ac:dyDescent="0.25">
      <c r="AU2102" s="186">
        <f t="shared" si="44"/>
        <v>2093</v>
      </c>
      <c r="AV2102" s="41" t="s">
        <v>3373</v>
      </c>
      <c r="AW2102" s="41"/>
      <c r="AX2102" s="41"/>
      <c r="AY2102" s="41"/>
    </row>
    <row r="2103" spans="47:51" ht="15" customHeight="1" x14ac:dyDescent="0.25">
      <c r="AU2103" s="186">
        <f t="shared" si="44"/>
        <v>2094</v>
      </c>
      <c r="AV2103" s="41" t="s">
        <v>1112</v>
      </c>
      <c r="AW2103" s="41"/>
      <c r="AX2103" s="41"/>
      <c r="AY2103" s="41"/>
    </row>
    <row r="2104" spans="47:51" ht="15" customHeight="1" x14ac:dyDescent="0.25">
      <c r="AU2104" s="186">
        <f t="shared" si="44"/>
        <v>2095</v>
      </c>
      <c r="AV2104" s="41" t="s">
        <v>2928</v>
      </c>
      <c r="AW2104" s="41"/>
      <c r="AX2104" s="41"/>
      <c r="AY2104" s="41"/>
    </row>
    <row r="2105" spans="47:51" ht="15" customHeight="1" x14ac:dyDescent="0.25">
      <c r="AU2105" s="186">
        <f t="shared" si="44"/>
        <v>2096</v>
      </c>
      <c r="AV2105" s="41" t="s">
        <v>1801</v>
      </c>
      <c r="AW2105" s="41"/>
      <c r="AX2105" s="41"/>
      <c r="AY2105" s="41"/>
    </row>
    <row r="2106" spans="47:51" ht="15" customHeight="1" x14ac:dyDescent="0.25">
      <c r="AU2106" s="186">
        <f t="shared" si="44"/>
        <v>2097</v>
      </c>
      <c r="AV2106" s="41" t="s">
        <v>1802</v>
      </c>
      <c r="AW2106" s="41"/>
      <c r="AX2106" s="41"/>
      <c r="AY2106" s="41"/>
    </row>
    <row r="2107" spans="47:51" ht="15" customHeight="1" x14ac:dyDescent="0.25">
      <c r="AU2107" s="186">
        <f t="shared" si="44"/>
        <v>2098</v>
      </c>
      <c r="AV2107" s="41" t="s">
        <v>4478</v>
      </c>
      <c r="AW2107" s="41"/>
      <c r="AX2107" s="41"/>
      <c r="AY2107" s="41"/>
    </row>
    <row r="2108" spans="47:51" ht="15" customHeight="1" x14ac:dyDescent="0.25">
      <c r="AU2108" s="186">
        <f t="shared" si="44"/>
        <v>2099</v>
      </c>
      <c r="AV2108" s="41" t="s">
        <v>4930</v>
      </c>
      <c r="AW2108" s="41"/>
      <c r="AX2108" s="41"/>
      <c r="AY2108" s="41"/>
    </row>
    <row r="2109" spans="47:51" ht="15" customHeight="1" x14ac:dyDescent="0.25">
      <c r="AU2109" s="186">
        <f t="shared" si="44"/>
        <v>2100</v>
      </c>
      <c r="AV2109" s="41" t="s">
        <v>814</v>
      </c>
      <c r="AW2109" s="41"/>
      <c r="AX2109" s="41"/>
      <c r="AY2109" s="41"/>
    </row>
    <row r="2110" spans="47:51" ht="15" customHeight="1" x14ac:dyDescent="0.25">
      <c r="AU2110" s="186">
        <f t="shared" si="44"/>
        <v>2101</v>
      </c>
      <c r="AV2110" s="41" t="s">
        <v>4931</v>
      </c>
      <c r="AW2110" s="41"/>
      <c r="AX2110" s="41"/>
      <c r="AY2110" s="41"/>
    </row>
    <row r="2111" spans="47:51" ht="15" customHeight="1" x14ac:dyDescent="0.25">
      <c r="AU2111" s="186">
        <f t="shared" si="44"/>
        <v>2102</v>
      </c>
      <c r="AV2111" s="41" t="s">
        <v>1803</v>
      </c>
      <c r="AW2111" s="41"/>
      <c r="AX2111" s="41"/>
      <c r="AY2111" s="41"/>
    </row>
    <row r="2112" spans="47:51" ht="15" customHeight="1" x14ac:dyDescent="0.25">
      <c r="AU2112" s="186">
        <f t="shared" si="44"/>
        <v>2103</v>
      </c>
      <c r="AV2112" s="41" t="s">
        <v>4932</v>
      </c>
      <c r="AW2112" s="41"/>
      <c r="AX2112" s="41"/>
      <c r="AY2112" s="41"/>
    </row>
    <row r="2113" spans="47:51" ht="15" customHeight="1" x14ac:dyDescent="0.25">
      <c r="AU2113" s="186">
        <f t="shared" si="44"/>
        <v>2104</v>
      </c>
      <c r="AV2113" s="41" t="s">
        <v>1113</v>
      </c>
      <c r="AW2113" s="41"/>
      <c r="AX2113" s="41"/>
      <c r="AY2113" s="41"/>
    </row>
    <row r="2114" spans="47:51" ht="15" customHeight="1" x14ac:dyDescent="0.25">
      <c r="AU2114" s="186">
        <f t="shared" si="44"/>
        <v>2105</v>
      </c>
      <c r="AV2114" s="41" t="s">
        <v>4662</v>
      </c>
      <c r="AW2114" s="41"/>
      <c r="AX2114" s="41"/>
      <c r="AY2114" s="41"/>
    </row>
    <row r="2115" spans="47:51" ht="15" customHeight="1" x14ac:dyDescent="0.25">
      <c r="AU2115" s="186">
        <f t="shared" si="44"/>
        <v>2106</v>
      </c>
      <c r="AV2115" s="41" t="s">
        <v>2423</v>
      </c>
      <c r="AW2115" s="41"/>
      <c r="AX2115" s="41"/>
      <c r="AY2115" s="41"/>
    </row>
    <row r="2116" spans="47:51" ht="15" customHeight="1" x14ac:dyDescent="0.25">
      <c r="AU2116" s="186">
        <f t="shared" si="44"/>
        <v>2107</v>
      </c>
      <c r="AV2116" s="41" t="s">
        <v>2737</v>
      </c>
      <c r="AW2116" s="41"/>
      <c r="AX2116" s="41"/>
      <c r="AY2116" s="41"/>
    </row>
    <row r="2117" spans="47:51" ht="15" customHeight="1" x14ac:dyDescent="0.25">
      <c r="AU2117" s="186">
        <f t="shared" si="44"/>
        <v>2108</v>
      </c>
      <c r="AV2117" s="41" t="s">
        <v>1804</v>
      </c>
      <c r="AW2117" s="41"/>
      <c r="AX2117" s="41"/>
      <c r="AY2117" s="41"/>
    </row>
    <row r="2118" spans="47:51" ht="15" customHeight="1" x14ac:dyDescent="0.25">
      <c r="AU2118" s="186">
        <f t="shared" si="44"/>
        <v>2109</v>
      </c>
      <c r="AV2118" s="41" t="s">
        <v>2929</v>
      </c>
      <c r="AW2118" s="41"/>
      <c r="AX2118" s="41"/>
      <c r="AY2118" s="41"/>
    </row>
    <row r="2119" spans="47:51" ht="15" customHeight="1" x14ac:dyDescent="0.25">
      <c r="AU2119" s="186">
        <f t="shared" si="44"/>
        <v>2110</v>
      </c>
      <c r="AV2119" s="41" t="s">
        <v>4096</v>
      </c>
      <c r="AW2119" s="41"/>
      <c r="AX2119" s="41"/>
      <c r="AY2119" s="41"/>
    </row>
    <row r="2120" spans="47:51" ht="15" customHeight="1" x14ac:dyDescent="0.25">
      <c r="AU2120" s="186">
        <f t="shared" si="44"/>
        <v>2111</v>
      </c>
      <c r="AV2120" s="41" t="s">
        <v>484</v>
      </c>
      <c r="AW2120" s="41"/>
      <c r="AX2120" s="41"/>
      <c r="AY2120" s="41"/>
    </row>
    <row r="2121" spans="47:51" ht="15" customHeight="1" x14ac:dyDescent="0.25">
      <c r="AU2121" s="186">
        <f t="shared" si="44"/>
        <v>2112</v>
      </c>
      <c r="AV2121" s="41" t="s">
        <v>2566</v>
      </c>
      <c r="AW2121" s="41"/>
      <c r="AX2121" s="41"/>
      <c r="AY2121" s="41"/>
    </row>
    <row r="2122" spans="47:51" ht="15" customHeight="1" x14ac:dyDescent="0.25">
      <c r="AU2122" s="186">
        <f t="shared" si="44"/>
        <v>2113</v>
      </c>
      <c r="AV2122" s="41" t="s">
        <v>172</v>
      </c>
      <c r="AW2122" s="41"/>
      <c r="AX2122" s="41"/>
      <c r="AY2122" s="41"/>
    </row>
    <row r="2123" spans="47:51" ht="15" customHeight="1" x14ac:dyDescent="0.25">
      <c r="AU2123" s="186">
        <f t="shared" ref="AU2123:AU2186" si="45">ROW()-9</f>
        <v>2114</v>
      </c>
      <c r="AV2123" s="41" t="s">
        <v>1805</v>
      </c>
      <c r="AW2123" s="41"/>
      <c r="AX2123" s="41"/>
      <c r="AY2123" s="41"/>
    </row>
    <row r="2124" spans="47:51" ht="15" customHeight="1" x14ac:dyDescent="0.25">
      <c r="AU2124" s="186">
        <f t="shared" si="45"/>
        <v>2115</v>
      </c>
      <c r="AV2124" s="41" t="s">
        <v>1806</v>
      </c>
      <c r="AW2124" s="41"/>
      <c r="AX2124" s="41"/>
      <c r="AY2124" s="41"/>
    </row>
    <row r="2125" spans="47:51" ht="15" customHeight="1" x14ac:dyDescent="0.25">
      <c r="AU2125" s="186">
        <f t="shared" si="45"/>
        <v>2116</v>
      </c>
      <c r="AV2125" s="41" t="s">
        <v>3114</v>
      </c>
      <c r="AW2125" s="41"/>
      <c r="AX2125" s="41"/>
      <c r="AY2125" s="41"/>
    </row>
    <row r="2126" spans="47:51" ht="15" customHeight="1" x14ac:dyDescent="0.25">
      <c r="AU2126" s="186">
        <f t="shared" si="45"/>
        <v>2117</v>
      </c>
      <c r="AV2126" s="41" t="s">
        <v>1114</v>
      </c>
      <c r="AW2126" s="41"/>
      <c r="AX2126" s="41"/>
      <c r="AY2126" s="41"/>
    </row>
    <row r="2127" spans="47:51" ht="15" customHeight="1" x14ac:dyDescent="0.25">
      <c r="AU2127" s="186">
        <f t="shared" si="45"/>
        <v>2118</v>
      </c>
      <c r="AV2127" s="41" t="s">
        <v>1807</v>
      </c>
      <c r="AW2127" s="41"/>
      <c r="AX2127" s="41"/>
      <c r="AY2127" s="41"/>
    </row>
    <row r="2128" spans="47:51" ht="15" customHeight="1" x14ac:dyDescent="0.25">
      <c r="AU2128" s="186">
        <f t="shared" si="45"/>
        <v>2119</v>
      </c>
      <c r="AV2128" s="41" t="s">
        <v>2337</v>
      </c>
      <c r="AW2128" s="41"/>
      <c r="AX2128" s="41"/>
      <c r="AY2128" s="41"/>
    </row>
    <row r="2129" spans="47:51" ht="15" customHeight="1" x14ac:dyDescent="0.25">
      <c r="AU2129" s="186">
        <f t="shared" si="45"/>
        <v>2120</v>
      </c>
      <c r="AV2129" s="41" t="s">
        <v>4933</v>
      </c>
      <c r="AW2129" s="41"/>
      <c r="AX2129" s="41"/>
      <c r="AY2129" s="41"/>
    </row>
    <row r="2130" spans="47:51" ht="15" customHeight="1" x14ac:dyDescent="0.25">
      <c r="AU2130" s="186">
        <f t="shared" si="45"/>
        <v>2121</v>
      </c>
      <c r="AV2130" s="41" t="s">
        <v>4479</v>
      </c>
      <c r="AW2130" s="41"/>
      <c r="AX2130" s="41"/>
      <c r="AY2130" s="41"/>
    </row>
    <row r="2131" spans="47:51" ht="15" customHeight="1" x14ac:dyDescent="0.25">
      <c r="AU2131" s="186">
        <f t="shared" si="45"/>
        <v>2122</v>
      </c>
      <c r="AV2131" s="41" t="s">
        <v>1808</v>
      </c>
      <c r="AW2131" s="41"/>
      <c r="AX2131" s="41"/>
      <c r="AY2131" s="41"/>
    </row>
    <row r="2132" spans="47:51" ht="15" customHeight="1" x14ac:dyDescent="0.25">
      <c r="AU2132" s="186">
        <f t="shared" si="45"/>
        <v>2123</v>
      </c>
      <c r="AV2132" s="41" t="s">
        <v>1115</v>
      </c>
      <c r="AW2132" s="41"/>
      <c r="AX2132" s="41"/>
      <c r="AY2132" s="41"/>
    </row>
    <row r="2133" spans="47:51" ht="15" customHeight="1" x14ac:dyDescent="0.25">
      <c r="AU2133" s="186">
        <f t="shared" si="45"/>
        <v>2124</v>
      </c>
      <c r="AV2133" s="41" t="s">
        <v>1809</v>
      </c>
      <c r="AW2133" s="41"/>
      <c r="AX2133" s="41"/>
      <c r="AY2133" s="41"/>
    </row>
    <row r="2134" spans="47:51" ht="15" customHeight="1" x14ac:dyDescent="0.25">
      <c r="AU2134" s="186">
        <f t="shared" si="45"/>
        <v>2125</v>
      </c>
      <c r="AV2134" s="41" t="s">
        <v>3740</v>
      </c>
      <c r="AW2134" s="41"/>
      <c r="AX2134" s="41"/>
      <c r="AY2134" s="41"/>
    </row>
    <row r="2135" spans="47:51" ht="15" customHeight="1" x14ac:dyDescent="0.25">
      <c r="AU2135" s="186">
        <f t="shared" si="45"/>
        <v>2126</v>
      </c>
      <c r="AV2135" s="41" t="s">
        <v>815</v>
      </c>
      <c r="AW2135" s="41"/>
      <c r="AX2135" s="41"/>
      <c r="AY2135" s="41"/>
    </row>
    <row r="2136" spans="47:51" ht="15" customHeight="1" x14ac:dyDescent="0.25">
      <c r="AU2136" s="186">
        <f t="shared" si="45"/>
        <v>2127</v>
      </c>
      <c r="AV2136" s="41" t="s">
        <v>1810</v>
      </c>
      <c r="AW2136" s="41"/>
      <c r="AX2136" s="41"/>
      <c r="AY2136" s="41"/>
    </row>
    <row r="2137" spans="47:51" ht="15" customHeight="1" x14ac:dyDescent="0.25">
      <c r="AU2137" s="186">
        <f t="shared" si="45"/>
        <v>2128</v>
      </c>
      <c r="AV2137" s="41" t="s">
        <v>816</v>
      </c>
      <c r="AW2137" s="41"/>
      <c r="AX2137" s="41"/>
      <c r="AY2137" s="41"/>
    </row>
    <row r="2138" spans="47:51" ht="15" customHeight="1" x14ac:dyDescent="0.25">
      <c r="AU2138" s="186">
        <f t="shared" si="45"/>
        <v>2129</v>
      </c>
      <c r="AV2138" s="41" t="s">
        <v>4934</v>
      </c>
      <c r="AW2138" s="41"/>
      <c r="AX2138" s="41"/>
      <c r="AY2138" s="41"/>
    </row>
    <row r="2139" spans="47:51" ht="15" customHeight="1" x14ac:dyDescent="0.25">
      <c r="AU2139" s="186">
        <f t="shared" si="45"/>
        <v>2130</v>
      </c>
      <c r="AV2139" s="41" t="s">
        <v>4097</v>
      </c>
      <c r="AW2139" s="41"/>
      <c r="AX2139" s="41"/>
      <c r="AY2139" s="41"/>
    </row>
    <row r="2140" spans="47:51" ht="15" customHeight="1" x14ac:dyDescent="0.25">
      <c r="AU2140" s="186">
        <f t="shared" si="45"/>
        <v>2131</v>
      </c>
      <c r="AV2140" s="41" t="s">
        <v>485</v>
      </c>
      <c r="AW2140" s="41"/>
      <c r="AX2140" s="41"/>
      <c r="AY2140" s="41"/>
    </row>
    <row r="2141" spans="47:51" ht="15" customHeight="1" x14ac:dyDescent="0.25">
      <c r="AU2141" s="186">
        <f t="shared" si="45"/>
        <v>2132</v>
      </c>
      <c r="AV2141" s="41" t="s">
        <v>4935</v>
      </c>
      <c r="AW2141" s="41"/>
      <c r="AX2141" s="41"/>
      <c r="AY2141" s="41"/>
    </row>
    <row r="2142" spans="47:51" ht="15" customHeight="1" x14ac:dyDescent="0.25">
      <c r="AU2142" s="186">
        <f t="shared" si="45"/>
        <v>2133</v>
      </c>
      <c r="AV2142" s="41" t="s">
        <v>4936</v>
      </c>
      <c r="AW2142" s="41"/>
      <c r="AX2142" s="41"/>
      <c r="AY2142" s="41"/>
    </row>
    <row r="2143" spans="47:51" ht="15" customHeight="1" x14ac:dyDescent="0.25">
      <c r="AU2143" s="186">
        <f t="shared" si="45"/>
        <v>2134</v>
      </c>
      <c r="AV2143" s="41" t="s">
        <v>1811</v>
      </c>
      <c r="AW2143" s="41"/>
      <c r="AX2143" s="41"/>
      <c r="AY2143" s="41"/>
    </row>
    <row r="2144" spans="47:51" ht="15" customHeight="1" x14ac:dyDescent="0.25">
      <c r="AU2144" s="186">
        <f t="shared" si="45"/>
        <v>2135</v>
      </c>
      <c r="AV2144" s="41" t="s">
        <v>486</v>
      </c>
      <c r="AW2144" s="41"/>
      <c r="AX2144" s="41"/>
      <c r="AY2144" s="41"/>
    </row>
    <row r="2145" spans="47:51" ht="15" customHeight="1" x14ac:dyDescent="0.25">
      <c r="AU2145" s="186">
        <f t="shared" si="45"/>
        <v>2136</v>
      </c>
      <c r="AV2145" s="41" t="s">
        <v>4937</v>
      </c>
      <c r="AW2145" s="41"/>
      <c r="AX2145" s="41"/>
      <c r="AY2145" s="41"/>
    </row>
    <row r="2146" spans="47:51" ht="15" customHeight="1" x14ac:dyDescent="0.25">
      <c r="AU2146" s="186">
        <f t="shared" si="45"/>
        <v>2137</v>
      </c>
      <c r="AV2146" s="41" t="s">
        <v>487</v>
      </c>
      <c r="AW2146" s="41"/>
      <c r="AX2146" s="41"/>
      <c r="AY2146" s="41"/>
    </row>
    <row r="2147" spans="47:51" ht="15" customHeight="1" x14ac:dyDescent="0.25">
      <c r="AU2147" s="186">
        <f t="shared" si="45"/>
        <v>2138</v>
      </c>
      <c r="AV2147" s="41" t="s">
        <v>3374</v>
      </c>
      <c r="AW2147" s="41"/>
      <c r="AX2147" s="41"/>
      <c r="AY2147" s="41"/>
    </row>
    <row r="2148" spans="47:51" ht="15" customHeight="1" x14ac:dyDescent="0.25">
      <c r="AU2148" s="186">
        <f t="shared" si="45"/>
        <v>2139</v>
      </c>
      <c r="AV2148" s="41" t="s">
        <v>1116</v>
      </c>
      <c r="AW2148" s="41"/>
      <c r="AX2148" s="41"/>
      <c r="AY2148" s="41"/>
    </row>
    <row r="2149" spans="47:51" ht="15" customHeight="1" x14ac:dyDescent="0.25">
      <c r="AU2149" s="186">
        <f t="shared" si="45"/>
        <v>2140</v>
      </c>
      <c r="AV2149" s="41" t="s">
        <v>2424</v>
      </c>
      <c r="AW2149" s="41"/>
      <c r="AX2149" s="41"/>
      <c r="AY2149" s="41"/>
    </row>
    <row r="2150" spans="47:51" ht="15" customHeight="1" x14ac:dyDescent="0.25">
      <c r="AU2150" s="186">
        <f t="shared" si="45"/>
        <v>2141</v>
      </c>
      <c r="AV2150" s="41" t="s">
        <v>3115</v>
      </c>
      <c r="AW2150" s="41"/>
      <c r="AX2150" s="41"/>
      <c r="AY2150" s="41"/>
    </row>
    <row r="2151" spans="47:51" ht="15" customHeight="1" x14ac:dyDescent="0.25">
      <c r="AU2151" s="186">
        <f t="shared" si="45"/>
        <v>2142</v>
      </c>
      <c r="AV2151" s="41" t="s">
        <v>4098</v>
      </c>
      <c r="AW2151" s="41"/>
      <c r="AX2151" s="41"/>
      <c r="AY2151" s="41"/>
    </row>
    <row r="2152" spans="47:51" ht="15" customHeight="1" x14ac:dyDescent="0.25">
      <c r="AU2152" s="186">
        <f t="shared" si="45"/>
        <v>2143</v>
      </c>
      <c r="AV2152" s="41" t="s">
        <v>266</v>
      </c>
      <c r="AW2152" s="41"/>
      <c r="AX2152" s="41"/>
      <c r="AY2152" s="41"/>
    </row>
    <row r="2153" spans="47:51" ht="15" customHeight="1" x14ac:dyDescent="0.25">
      <c r="AU2153" s="186">
        <f t="shared" si="45"/>
        <v>2144</v>
      </c>
      <c r="AV2153" s="41" t="s">
        <v>2567</v>
      </c>
      <c r="AW2153" s="41"/>
      <c r="AX2153" s="41"/>
      <c r="AY2153" s="41"/>
    </row>
    <row r="2154" spans="47:51" ht="15" customHeight="1" x14ac:dyDescent="0.25">
      <c r="AU2154" s="186">
        <f t="shared" si="45"/>
        <v>2145</v>
      </c>
      <c r="AV2154" s="41" t="s">
        <v>2930</v>
      </c>
      <c r="AW2154" s="41"/>
      <c r="AX2154" s="41"/>
      <c r="AY2154" s="41"/>
    </row>
    <row r="2155" spans="47:51" ht="15" customHeight="1" x14ac:dyDescent="0.25">
      <c r="AU2155" s="186">
        <f t="shared" si="45"/>
        <v>2146</v>
      </c>
      <c r="AV2155" s="41" t="s">
        <v>1117</v>
      </c>
      <c r="AW2155" s="41"/>
      <c r="AX2155" s="41"/>
      <c r="AY2155" s="41"/>
    </row>
    <row r="2156" spans="47:51" ht="15" customHeight="1" x14ac:dyDescent="0.25">
      <c r="AU2156" s="186">
        <f t="shared" si="45"/>
        <v>2147</v>
      </c>
      <c r="AV2156" s="41" t="s">
        <v>4480</v>
      </c>
      <c r="AW2156" s="41"/>
      <c r="AX2156" s="41"/>
      <c r="AY2156" s="41"/>
    </row>
    <row r="2157" spans="47:51" ht="15" customHeight="1" x14ac:dyDescent="0.25">
      <c r="AU2157" s="186">
        <f t="shared" si="45"/>
        <v>2148</v>
      </c>
      <c r="AV2157" s="41" t="s">
        <v>4938</v>
      </c>
      <c r="AW2157" s="41"/>
      <c r="AX2157" s="41"/>
      <c r="AY2157" s="41"/>
    </row>
    <row r="2158" spans="47:51" ht="15" customHeight="1" x14ac:dyDescent="0.25">
      <c r="AU2158" s="186">
        <f t="shared" si="45"/>
        <v>2149</v>
      </c>
      <c r="AV2158" s="41" t="s">
        <v>817</v>
      </c>
      <c r="AW2158" s="41"/>
      <c r="AX2158" s="41"/>
      <c r="AY2158" s="41"/>
    </row>
    <row r="2159" spans="47:51" ht="15" customHeight="1" x14ac:dyDescent="0.25">
      <c r="AU2159" s="186">
        <f t="shared" si="45"/>
        <v>2150</v>
      </c>
      <c r="AV2159" s="41" t="s">
        <v>4939</v>
      </c>
      <c r="AW2159" s="41"/>
      <c r="AX2159" s="41"/>
      <c r="AY2159" s="41"/>
    </row>
    <row r="2160" spans="47:51" ht="15" customHeight="1" x14ac:dyDescent="0.25">
      <c r="AU2160" s="186">
        <f t="shared" si="45"/>
        <v>2151</v>
      </c>
      <c r="AV2160" s="41" t="s">
        <v>4481</v>
      </c>
      <c r="AW2160" s="41"/>
      <c r="AX2160" s="41"/>
      <c r="AY2160" s="41"/>
    </row>
    <row r="2161" spans="47:51" ht="15" customHeight="1" x14ac:dyDescent="0.25">
      <c r="AU2161" s="186">
        <f t="shared" si="45"/>
        <v>2152</v>
      </c>
      <c r="AV2161" s="41" t="s">
        <v>2931</v>
      </c>
      <c r="AW2161" s="41"/>
      <c r="AX2161" s="41"/>
      <c r="AY2161" s="41"/>
    </row>
    <row r="2162" spans="47:51" ht="15" customHeight="1" x14ac:dyDescent="0.25">
      <c r="AU2162" s="186">
        <f t="shared" si="45"/>
        <v>2153</v>
      </c>
      <c r="AV2162" s="41" t="s">
        <v>3741</v>
      </c>
      <c r="AW2162" s="41"/>
      <c r="AX2162" s="41"/>
      <c r="AY2162" s="41"/>
    </row>
    <row r="2163" spans="47:51" ht="15" customHeight="1" x14ac:dyDescent="0.25">
      <c r="AU2163" s="186">
        <f t="shared" si="45"/>
        <v>2154</v>
      </c>
      <c r="AV2163" s="41" t="s">
        <v>818</v>
      </c>
      <c r="AW2163" s="41"/>
      <c r="AX2163" s="41"/>
      <c r="AY2163" s="41"/>
    </row>
    <row r="2164" spans="47:51" ht="15" customHeight="1" x14ac:dyDescent="0.25">
      <c r="AU2164" s="186">
        <f t="shared" si="45"/>
        <v>2155</v>
      </c>
      <c r="AV2164" s="41" t="s">
        <v>1812</v>
      </c>
      <c r="AW2164" s="41"/>
      <c r="AX2164" s="41"/>
      <c r="AY2164" s="41"/>
    </row>
    <row r="2165" spans="47:51" ht="15" customHeight="1" x14ac:dyDescent="0.25">
      <c r="AU2165" s="186">
        <f t="shared" si="45"/>
        <v>2156</v>
      </c>
      <c r="AV2165" s="41" t="s">
        <v>4482</v>
      </c>
      <c r="AW2165" s="41"/>
      <c r="AX2165" s="41"/>
      <c r="AY2165" s="41"/>
    </row>
    <row r="2166" spans="47:51" ht="15" customHeight="1" x14ac:dyDescent="0.25">
      <c r="AU2166" s="186">
        <f t="shared" si="45"/>
        <v>2157</v>
      </c>
      <c r="AV2166" s="41" t="s">
        <v>488</v>
      </c>
      <c r="AW2166" s="41"/>
      <c r="AX2166" s="41"/>
      <c r="AY2166" s="41"/>
    </row>
    <row r="2167" spans="47:51" ht="15" customHeight="1" x14ac:dyDescent="0.25">
      <c r="AU2167" s="186">
        <f t="shared" si="45"/>
        <v>2158</v>
      </c>
      <c r="AV2167" s="41" t="s">
        <v>819</v>
      </c>
      <c r="AW2167" s="41"/>
      <c r="AX2167" s="41"/>
      <c r="AY2167" s="41"/>
    </row>
    <row r="2168" spans="47:51" ht="15" customHeight="1" x14ac:dyDescent="0.25">
      <c r="AU2168" s="186">
        <f t="shared" si="45"/>
        <v>2159</v>
      </c>
      <c r="AV2168" s="41" t="s">
        <v>3375</v>
      </c>
      <c r="AW2168" s="41"/>
      <c r="AX2168" s="41"/>
      <c r="AY2168" s="41"/>
    </row>
    <row r="2169" spans="47:51" ht="15" customHeight="1" x14ac:dyDescent="0.25">
      <c r="AU2169" s="186">
        <f t="shared" si="45"/>
        <v>2160</v>
      </c>
      <c r="AV2169" s="41" t="s">
        <v>4940</v>
      </c>
      <c r="AW2169" s="41"/>
      <c r="AX2169" s="41"/>
      <c r="AY2169" s="41"/>
    </row>
    <row r="2170" spans="47:51" ht="15" customHeight="1" x14ac:dyDescent="0.25">
      <c r="AU2170" s="186">
        <f t="shared" si="45"/>
        <v>2161</v>
      </c>
      <c r="AV2170" s="41" t="s">
        <v>4483</v>
      </c>
      <c r="AW2170" s="41"/>
      <c r="AX2170" s="41"/>
      <c r="AY2170" s="41"/>
    </row>
    <row r="2171" spans="47:51" ht="15" customHeight="1" x14ac:dyDescent="0.25">
      <c r="AU2171" s="186">
        <f t="shared" si="45"/>
        <v>2162</v>
      </c>
      <c r="AV2171" s="41" t="s">
        <v>4099</v>
      </c>
      <c r="AW2171" s="41"/>
      <c r="AX2171" s="41"/>
      <c r="AY2171" s="41"/>
    </row>
    <row r="2172" spans="47:51" ht="15" customHeight="1" x14ac:dyDescent="0.25">
      <c r="AU2172" s="186">
        <f t="shared" si="45"/>
        <v>2163</v>
      </c>
      <c r="AV2172" s="41" t="s">
        <v>1813</v>
      </c>
      <c r="AW2172" s="41"/>
      <c r="AX2172" s="41"/>
      <c r="AY2172" s="41"/>
    </row>
    <row r="2173" spans="47:51" ht="15" customHeight="1" x14ac:dyDescent="0.25">
      <c r="AU2173" s="186">
        <f t="shared" si="45"/>
        <v>2164</v>
      </c>
      <c r="AV2173" s="41" t="s">
        <v>489</v>
      </c>
      <c r="AW2173" s="41"/>
      <c r="AX2173" s="41"/>
      <c r="AY2173" s="41"/>
    </row>
    <row r="2174" spans="47:51" ht="15" customHeight="1" x14ac:dyDescent="0.25">
      <c r="AU2174" s="186">
        <f t="shared" si="45"/>
        <v>2165</v>
      </c>
      <c r="AV2174" s="41" t="s">
        <v>490</v>
      </c>
      <c r="AW2174" s="41"/>
      <c r="AX2174" s="41"/>
      <c r="AY2174" s="41"/>
    </row>
    <row r="2175" spans="47:51" ht="15" customHeight="1" x14ac:dyDescent="0.25">
      <c r="AU2175" s="186">
        <f t="shared" si="45"/>
        <v>2166</v>
      </c>
      <c r="AV2175" s="41" t="s">
        <v>267</v>
      </c>
      <c r="AW2175" s="41"/>
      <c r="AX2175" s="41"/>
      <c r="AY2175" s="41"/>
    </row>
    <row r="2176" spans="47:51" ht="15" customHeight="1" x14ac:dyDescent="0.25">
      <c r="AU2176" s="186">
        <f t="shared" si="45"/>
        <v>2167</v>
      </c>
      <c r="AV2176" s="41" t="s">
        <v>4484</v>
      </c>
      <c r="AW2176" s="41"/>
      <c r="AX2176" s="41"/>
      <c r="AY2176" s="41"/>
    </row>
    <row r="2177" spans="47:51" ht="15" customHeight="1" x14ac:dyDescent="0.25">
      <c r="AU2177" s="186">
        <f t="shared" si="45"/>
        <v>2168</v>
      </c>
      <c r="AV2177" s="41" t="s">
        <v>4941</v>
      </c>
      <c r="AW2177" s="41"/>
      <c r="AX2177" s="41"/>
      <c r="AY2177" s="41"/>
    </row>
    <row r="2178" spans="47:51" ht="15" customHeight="1" x14ac:dyDescent="0.25">
      <c r="AU2178" s="186">
        <f t="shared" si="45"/>
        <v>2169</v>
      </c>
      <c r="AV2178" s="41" t="s">
        <v>4942</v>
      </c>
      <c r="AW2178" s="41"/>
      <c r="AX2178" s="41"/>
      <c r="AY2178" s="41"/>
    </row>
    <row r="2179" spans="47:51" ht="15" customHeight="1" x14ac:dyDescent="0.25">
      <c r="AU2179" s="186">
        <f t="shared" si="45"/>
        <v>2170</v>
      </c>
      <c r="AV2179" s="41" t="s">
        <v>491</v>
      </c>
      <c r="AW2179" s="41"/>
      <c r="AX2179" s="41"/>
      <c r="AY2179" s="41"/>
    </row>
    <row r="2180" spans="47:51" ht="15" customHeight="1" x14ac:dyDescent="0.25">
      <c r="AU2180" s="186">
        <f t="shared" si="45"/>
        <v>2171</v>
      </c>
      <c r="AV2180" s="41" t="s">
        <v>492</v>
      </c>
      <c r="AW2180" s="41"/>
      <c r="AX2180" s="41"/>
      <c r="AY2180" s="41"/>
    </row>
    <row r="2181" spans="47:51" ht="15" customHeight="1" x14ac:dyDescent="0.25">
      <c r="AU2181" s="186">
        <f t="shared" si="45"/>
        <v>2172</v>
      </c>
      <c r="AV2181" s="41" t="s">
        <v>3376</v>
      </c>
      <c r="AW2181" s="41"/>
      <c r="AX2181" s="41"/>
      <c r="AY2181" s="41"/>
    </row>
    <row r="2182" spans="47:51" ht="15" customHeight="1" x14ac:dyDescent="0.25">
      <c r="AU2182" s="186">
        <f t="shared" si="45"/>
        <v>2173</v>
      </c>
      <c r="AV2182" s="41" t="s">
        <v>820</v>
      </c>
      <c r="AW2182" s="41"/>
      <c r="AX2182" s="41"/>
      <c r="AY2182" s="41"/>
    </row>
    <row r="2183" spans="47:51" ht="15" customHeight="1" x14ac:dyDescent="0.25">
      <c r="AU2183" s="186">
        <f t="shared" si="45"/>
        <v>2174</v>
      </c>
      <c r="AV2183" s="41" t="s">
        <v>493</v>
      </c>
      <c r="AW2183" s="41"/>
      <c r="AX2183" s="41"/>
      <c r="AY2183" s="41"/>
    </row>
    <row r="2184" spans="47:51" ht="15" customHeight="1" x14ac:dyDescent="0.25">
      <c r="AU2184" s="186">
        <f t="shared" si="45"/>
        <v>2175</v>
      </c>
      <c r="AV2184" s="41" t="s">
        <v>3377</v>
      </c>
      <c r="AW2184" s="41"/>
      <c r="AX2184" s="41"/>
      <c r="AY2184" s="41"/>
    </row>
    <row r="2185" spans="47:51" ht="15" customHeight="1" x14ac:dyDescent="0.25">
      <c r="AU2185" s="186">
        <f t="shared" si="45"/>
        <v>2176</v>
      </c>
      <c r="AV2185" s="41" t="s">
        <v>4485</v>
      </c>
      <c r="AW2185" s="41"/>
      <c r="AX2185" s="41"/>
      <c r="AY2185" s="41"/>
    </row>
    <row r="2186" spans="47:51" ht="15" customHeight="1" x14ac:dyDescent="0.25">
      <c r="AU2186" s="186">
        <f t="shared" si="45"/>
        <v>2177</v>
      </c>
      <c r="AV2186" s="41" t="s">
        <v>2568</v>
      </c>
      <c r="AW2186" s="41"/>
      <c r="AX2186" s="41"/>
      <c r="AY2186" s="41"/>
    </row>
    <row r="2187" spans="47:51" ht="15" customHeight="1" x14ac:dyDescent="0.25">
      <c r="AU2187" s="186">
        <f t="shared" ref="AU2187:AU2250" si="46">ROW()-9</f>
        <v>2178</v>
      </c>
      <c r="AV2187" s="41" t="s">
        <v>961</v>
      </c>
      <c r="AW2187" s="41"/>
      <c r="AX2187" s="41"/>
      <c r="AY2187" s="41"/>
    </row>
    <row r="2188" spans="47:51" ht="15" customHeight="1" x14ac:dyDescent="0.25">
      <c r="AU2188" s="186">
        <f t="shared" si="46"/>
        <v>2179</v>
      </c>
      <c r="AV2188" s="41" t="s">
        <v>3116</v>
      </c>
      <c r="AW2188" s="41"/>
      <c r="AX2188" s="41"/>
      <c r="AY2188" s="41"/>
    </row>
    <row r="2189" spans="47:51" ht="15" customHeight="1" x14ac:dyDescent="0.25">
      <c r="AU2189" s="186">
        <f t="shared" si="46"/>
        <v>2180</v>
      </c>
      <c r="AV2189" s="41" t="s">
        <v>1118</v>
      </c>
      <c r="AW2189" s="41"/>
      <c r="AX2189" s="41"/>
      <c r="AY2189" s="41"/>
    </row>
    <row r="2190" spans="47:51" ht="15" customHeight="1" x14ac:dyDescent="0.25">
      <c r="AU2190" s="186">
        <f t="shared" si="46"/>
        <v>2181</v>
      </c>
      <c r="AV2190" s="41" t="s">
        <v>4486</v>
      </c>
      <c r="AW2190" s="41"/>
      <c r="AX2190" s="41"/>
      <c r="AY2190" s="41"/>
    </row>
    <row r="2191" spans="47:51" ht="15" customHeight="1" x14ac:dyDescent="0.25">
      <c r="AU2191" s="186">
        <f t="shared" si="46"/>
        <v>2182</v>
      </c>
      <c r="AV2191" s="41" t="s">
        <v>4100</v>
      </c>
      <c r="AW2191" s="41"/>
      <c r="AX2191" s="41"/>
      <c r="AY2191" s="41"/>
    </row>
    <row r="2192" spans="47:51" ht="15" customHeight="1" x14ac:dyDescent="0.25">
      <c r="AU2192" s="186">
        <f t="shared" si="46"/>
        <v>2183</v>
      </c>
      <c r="AV2192" s="41" t="s">
        <v>2738</v>
      </c>
      <c r="AW2192" s="41"/>
      <c r="AX2192" s="41"/>
      <c r="AY2192" s="41"/>
    </row>
    <row r="2193" spans="47:51" ht="15" customHeight="1" x14ac:dyDescent="0.25">
      <c r="AU2193" s="186">
        <f t="shared" si="46"/>
        <v>2184</v>
      </c>
      <c r="AV2193" s="41" t="s">
        <v>4663</v>
      </c>
      <c r="AW2193" s="41"/>
      <c r="AX2193" s="41"/>
      <c r="AY2193" s="41"/>
    </row>
    <row r="2194" spans="47:51" ht="15" customHeight="1" x14ac:dyDescent="0.25">
      <c r="AU2194" s="186">
        <f t="shared" si="46"/>
        <v>2185</v>
      </c>
      <c r="AV2194" s="41" t="s">
        <v>494</v>
      </c>
      <c r="AW2194" s="41"/>
      <c r="AX2194" s="41"/>
      <c r="AY2194" s="41"/>
    </row>
    <row r="2195" spans="47:51" ht="15" customHeight="1" x14ac:dyDescent="0.25">
      <c r="AU2195" s="186">
        <f t="shared" si="46"/>
        <v>2186</v>
      </c>
      <c r="AV2195" s="41" t="s">
        <v>4943</v>
      </c>
      <c r="AW2195" s="41"/>
      <c r="AX2195" s="41"/>
      <c r="AY2195" s="41"/>
    </row>
    <row r="2196" spans="47:51" ht="15" customHeight="1" x14ac:dyDescent="0.25">
      <c r="AU2196" s="186">
        <f t="shared" si="46"/>
        <v>2187</v>
      </c>
      <c r="AV2196" s="41" t="s">
        <v>495</v>
      </c>
      <c r="AW2196" s="41"/>
      <c r="AX2196" s="41"/>
      <c r="AY2196" s="41"/>
    </row>
    <row r="2197" spans="47:51" ht="15" customHeight="1" x14ac:dyDescent="0.25">
      <c r="AU2197" s="186">
        <f t="shared" si="46"/>
        <v>2188</v>
      </c>
      <c r="AV2197" s="41" t="s">
        <v>1119</v>
      </c>
      <c r="AW2197" s="41"/>
      <c r="AX2197" s="41"/>
      <c r="AY2197" s="41"/>
    </row>
    <row r="2198" spans="47:51" ht="15" customHeight="1" x14ac:dyDescent="0.25">
      <c r="AU2198" s="186">
        <f t="shared" si="46"/>
        <v>2189</v>
      </c>
      <c r="AV2198" s="41" t="s">
        <v>4664</v>
      </c>
      <c r="AW2198" s="41"/>
      <c r="AX2198" s="41"/>
      <c r="AY2198" s="41"/>
    </row>
    <row r="2199" spans="47:51" ht="15" customHeight="1" x14ac:dyDescent="0.25">
      <c r="AU2199" s="186">
        <f t="shared" si="46"/>
        <v>2190</v>
      </c>
      <c r="AV2199" s="41" t="s">
        <v>1814</v>
      </c>
      <c r="AW2199" s="41"/>
      <c r="AX2199" s="41"/>
      <c r="AY2199" s="41"/>
    </row>
    <row r="2200" spans="47:51" ht="15" customHeight="1" x14ac:dyDescent="0.25">
      <c r="AU2200" s="186">
        <f t="shared" si="46"/>
        <v>2191</v>
      </c>
      <c r="AV2200" s="41" t="s">
        <v>1815</v>
      </c>
      <c r="AW2200" s="41"/>
      <c r="AX2200" s="41"/>
      <c r="AY2200" s="41"/>
    </row>
    <row r="2201" spans="47:51" ht="15" customHeight="1" x14ac:dyDescent="0.25">
      <c r="AU2201" s="186">
        <f t="shared" si="46"/>
        <v>2192</v>
      </c>
      <c r="AV2201" s="41" t="s">
        <v>1816</v>
      </c>
      <c r="AW2201" s="41"/>
      <c r="AX2201" s="41"/>
      <c r="AY2201" s="41"/>
    </row>
    <row r="2202" spans="47:51" ht="15" customHeight="1" x14ac:dyDescent="0.25">
      <c r="AU2202" s="186">
        <f t="shared" si="46"/>
        <v>2193</v>
      </c>
      <c r="AV2202" s="41" t="s">
        <v>3632</v>
      </c>
      <c r="AW2202" s="41"/>
      <c r="AX2202" s="41"/>
      <c r="AY2202" s="41"/>
    </row>
    <row r="2203" spans="47:51" ht="15" customHeight="1" x14ac:dyDescent="0.25">
      <c r="AU2203" s="186">
        <f t="shared" si="46"/>
        <v>2194</v>
      </c>
      <c r="AV2203" s="41" t="s">
        <v>496</v>
      </c>
      <c r="AW2203" s="41"/>
      <c r="AX2203" s="41"/>
      <c r="AY2203" s="41"/>
    </row>
    <row r="2204" spans="47:51" ht="15" customHeight="1" x14ac:dyDescent="0.25">
      <c r="AU2204" s="186">
        <f t="shared" si="46"/>
        <v>2195</v>
      </c>
      <c r="AV2204" s="41" t="s">
        <v>5356</v>
      </c>
      <c r="AW2204" s="41"/>
      <c r="AX2204" s="41"/>
      <c r="AY2204" s="41"/>
    </row>
    <row r="2205" spans="47:51" ht="15" customHeight="1" x14ac:dyDescent="0.25">
      <c r="AU2205" s="186">
        <f t="shared" si="46"/>
        <v>2196</v>
      </c>
      <c r="AV2205" s="41" t="s">
        <v>1817</v>
      </c>
      <c r="AW2205" s="41"/>
      <c r="AX2205" s="41"/>
      <c r="AY2205" s="41"/>
    </row>
    <row r="2206" spans="47:51" ht="15" customHeight="1" x14ac:dyDescent="0.25">
      <c r="AU2206" s="186">
        <f t="shared" si="46"/>
        <v>2197</v>
      </c>
      <c r="AV2206" s="41" t="s">
        <v>1818</v>
      </c>
      <c r="AW2206" s="41"/>
      <c r="AX2206" s="41"/>
      <c r="AY2206" s="41"/>
    </row>
    <row r="2207" spans="47:51" ht="15" customHeight="1" x14ac:dyDescent="0.25">
      <c r="AU2207" s="186">
        <f t="shared" si="46"/>
        <v>2198</v>
      </c>
      <c r="AV2207" s="41" t="s">
        <v>497</v>
      </c>
      <c r="AW2207" s="41"/>
      <c r="AX2207" s="41"/>
      <c r="AY2207" s="41"/>
    </row>
    <row r="2208" spans="47:51" ht="15" customHeight="1" x14ac:dyDescent="0.25">
      <c r="AU2208" s="186">
        <f t="shared" si="46"/>
        <v>2199</v>
      </c>
      <c r="AV2208" s="41" t="s">
        <v>268</v>
      </c>
      <c r="AW2208" s="41"/>
      <c r="AX2208" s="41"/>
      <c r="AY2208" s="41"/>
    </row>
    <row r="2209" spans="47:51" ht="15" customHeight="1" x14ac:dyDescent="0.25">
      <c r="AU2209" s="186">
        <f t="shared" si="46"/>
        <v>2200</v>
      </c>
      <c r="AV2209" s="41" t="s">
        <v>2932</v>
      </c>
      <c r="AW2209" s="41"/>
      <c r="AX2209" s="41"/>
      <c r="AY2209" s="41"/>
    </row>
    <row r="2210" spans="47:51" ht="15" customHeight="1" x14ac:dyDescent="0.25">
      <c r="AU2210" s="186">
        <f t="shared" si="46"/>
        <v>2201</v>
      </c>
      <c r="AV2210" s="41" t="s">
        <v>4101</v>
      </c>
      <c r="AW2210" s="41"/>
      <c r="AX2210" s="41"/>
      <c r="AY2210" s="41"/>
    </row>
    <row r="2211" spans="47:51" ht="15" customHeight="1" x14ac:dyDescent="0.25">
      <c r="AU2211" s="186">
        <f t="shared" si="46"/>
        <v>2202</v>
      </c>
      <c r="AV2211" s="41" t="s">
        <v>498</v>
      </c>
      <c r="AW2211" s="41"/>
      <c r="AX2211" s="41"/>
      <c r="AY2211" s="41"/>
    </row>
    <row r="2212" spans="47:51" ht="15" customHeight="1" x14ac:dyDescent="0.25">
      <c r="AU2212" s="186">
        <f t="shared" si="46"/>
        <v>2203</v>
      </c>
      <c r="AV2212" s="41" t="s">
        <v>499</v>
      </c>
      <c r="AW2212" s="41"/>
      <c r="AX2212" s="41"/>
      <c r="AY2212" s="41"/>
    </row>
    <row r="2213" spans="47:51" ht="15" customHeight="1" x14ac:dyDescent="0.25">
      <c r="AU2213" s="186">
        <f t="shared" si="46"/>
        <v>2204</v>
      </c>
      <c r="AV2213" s="41" t="s">
        <v>500</v>
      </c>
      <c r="AW2213" s="41"/>
      <c r="AX2213" s="41"/>
      <c r="AY2213" s="41"/>
    </row>
    <row r="2214" spans="47:51" ht="15" customHeight="1" x14ac:dyDescent="0.25">
      <c r="AU2214" s="186">
        <f t="shared" si="46"/>
        <v>2205</v>
      </c>
      <c r="AV2214" s="41" t="s">
        <v>501</v>
      </c>
      <c r="AW2214" s="41"/>
      <c r="AX2214" s="41"/>
      <c r="AY2214" s="41"/>
    </row>
    <row r="2215" spans="47:51" ht="15" customHeight="1" x14ac:dyDescent="0.25">
      <c r="AU2215" s="186">
        <f t="shared" si="46"/>
        <v>2206</v>
      </c>
      <c r="AV2215" s="41" t="s">
        <v>962</v>
      </c>
      <c r="AW2215" s="41"/>
      <c r="AX2215" s="41"/>
      <c r="AY2215" s="41"/>
    </row>
    <row r="2216" spans="47:51" ht="15" customHeight="1" x14ac:dyDescent="0.25">
      <c r="AU2216" s="186">
        <f t="shared" si="46"/>
        <v>2207</v>
      </c>
      <c r="AV2216" s="41" t="s">
        <v>502</v>
      </c>
      <c r="AW2216" s="41"/>
      <c r="AX2216" s="41"/>
      <c r="AY2216" s="41"/>
    </row>
    <row r="2217" spans="47:51" ht="15" customHeight="1" x14ac:dyDescent="0.25">
      <c r="AU2217" s="186">
        <f t="shared" si="46"/>
        <v>2208</v>
      </c>
      <c r="AV2217" s="41" t="s">
        <v>3633</v>
      </c>
      <c r="AW2217" s="41"/>
      <c r="AX2217" s="41"/>
      <c r="AY2217" s="41"/>
    </row>
    <row r="2218" spans="47:51" ht="15" customHeight="1" x14ac:dyDescent="0.25">
      <c r="AU2218" s="186">
        <f t="shared" si="46"/>
        <v>2209</v>
      </c>
      <c r="AV2218" s="41" t="s">
        <v>3378</v>
      </c>
      <c r="AW2218" s="41"/>
      <c r="AX2218" s="41"/>
      <c r="AY2218" s="41"/>
    </row>
    <row r="2219" spans="47:51" ht="15" customHeight="1" x14ac:dyDescent="0.25">
      <c r="AU2219" s="186">
        <f t="shared" si="46"/>
        <v>2210</v>
      </c>
      <c r="AV2219" s="41" t="s">
        <v>1819</v>
      </c>
      <c r="AW2219" s="41"/>
      <c r="AX2219" s="41"/>
      <c r="AY2219" s="41"/>
    </row>
    <row r="2220" spans="47:51" ht="15" customHeight="1" x14ac:dyDescent="0.25">
      <c r="AU2220" s="186">
        <f t="shared" si="46"/>
        <v>2211</v>
      </c>
      <c r="AV2220" s="41" t="s">
        <v>1120</v>
      </c>
      <c r="AW2220" s="41"/>
      <c r="AX2220" s="41"/>
      <c r="AY2220" s="41"/>
    </row>
    <row r="2221" spans="47:51" ht="15" customHeight="1" x14ac:dyDescent="0.25">
      <c r="AU2221" s="186">
        <f t="shared" si="46"/>
        <v>2212</v>
      </c>
      <c r="AV2221" s="41" t="s">
        <v>1121</v>
      </c>
      <c r="AW2221" s="41"/>
      <c r="AX2221" s="41"/>
      <c r="AY2221" s="41"/>
    </row>
    <row r="2222" spans="47:51" ht="15" customHeight="1" x14ac:dyDescent="0.25">
      <c r="AU2222" s="186">
        <f t="shared" si="46"/>
        <v>2213</v>
      </c>
      <c r="AV2222" s="41" t="s">
        <v>5357</v>
      </c>
      <c r="AW2222" s="41"/>
      <c r="AX2222" s="41"/>
      <c r="AY2222" s="41"/>
    </row>
    <row r="2223" spans="47:51" ht="15" customHeight="1" x14ac:dyDescent="0.25">
      <c r="AU2223" s="186">
        <f t="shared" si="46"/>
        <v>2214</v>
      </c>
      <c r="AV2223" s="41" t="s">
        <v>4944</v>
      </c>
      <c r="AW2223" s="41"/>
      <c r="AX2223" s="41"/>
      <c r="AY2223" s="41"/>
    </row>
    <row r="2224" spans="47:51" ht="15" customHeight="1" x14ac:dyDescent="0.25">
      <c r="AU2224" s="186">
        <f t="shared" si="46"/>
        <v>2215</v>
      </c>
      <c r="AV2224" s="41" t="s">
        <v>2933</v>
      </c>
      <c r="AW2224" s="41"/>
      <c r="AX2224" s="41"/>
      <c r="AY2224" s="41"/>
    </row>
    <row r="2225" spans="47:51" ht="15" customHeight="1" x14ac:dyDescent="0.25">
      <c r="AU2225" s="186">
        <f t="shared" si="46"/>
        <v>2216</v>
      </c>
      <c r="AV2225" s="41" t="s">
        <v>821</v>
      </c>
      <c r="AW2225" s="41"/>
      <c r="AX2225" s="41"/>
      <c r="AY2225" s="41"/>
    </row>
    <row r="2226" spans="47:51" ht="15" customHeight="1" x14ac:dyDescent="0.25">
      <c r="AU2226" s="186">
        <f t="shared" si="46"/>
        <v>2217</v>
      </c>
      <c r="AV2226" s="41" t="s">
        <v>3117</v>
      </c>
      <c r="AW2226" s="41"/>
      <c r="AX2226" s="41"/>
      <c r="AY2226" s="41"/>
    </row>
    <row r="2227" spans="47:51" ht="15" customHeight="1" x14ac:dyDescent="0.25">
      <c r="AU2227" s="186">
        <f t="shared" si="46"/>
        <v>2218</v>
      </c>
      <c r="AV2227" s="41" t="s">
        <v>4487</v>
      </c>
      <c r="AW2227" s="41"/>
      <c r="AX2227" s="41"/>
      <c r="AY2227" s="41"/>
    </row>
    <row r="2228" spans="47:51" ht="15" customHeight="1" x14ac:dyDescent="0.25">
      <c r="AU2228" s="186">
        <f t="shared" si="46"/>
        <v>2219</v>
      </c>
      <c r="AV2228" s="41" t="s">
        <v>1335</v>
      </c>
      <c r="AW2228" s="41"/>
      <c r="AX2228" s="41"/>
      <c r="AY2228" s="41"/>
    </row>
    <row r="2229" spans="47:51" ht="15" customHeight="1" x14ac:dyDescent="0.25">
      <c r="AU2229" s="186">
        <f t="shared" si="46"/>
        <v>2220</v>
      </c>
      <c r="AV2229" s="41" t="s">
        <v>1820</v>
      </c>
      <c r="AW2229" s="41"/>
      <c r="AX2229" s="41"/>
      <c r="AY2229" s="41"/>
    </row>
    <row r="2230" spans="47:51" ht="15" customHeight="1" x14ac:dyDescent="0.25">
      <c r="AU2230" s="186">
        <f t="shared" si="46"/>
        <v>2221</v>
      </c>
      <c r="AV2230" s="41" t="s">
        <v>3379</v>
      </c>
      <c r="AW2230" s="41"/>
      <c r="AX2230" s="41"/>
      <c r="AY2230" s="41"/>
    </row>
    <row r="2231" spans="47:51" ht="15" customHeight="1" x14ac:dyDescent="0.25">
      <c r="AU2231" s="186">
        <f t="shared" si="46"/>
        <v>2222</v>
      </c>
      <c r="AV2231" s="41" t="s">
        <v>822</v>
      </c>
      <c r="AW2231" s="41"/>
      <c r="AX2231" s="41"/>
      <c r="AY2231" s="41"/>
    </row>
    <row r="2232" spans="47:51" ht="15" customHeight="1" x14ac:dyDescent="0.25">
      <c r="AU2232" s="186">
        <f t="shared" si="46"/>
        <v>2223</v>
      </c>
      <c r="AV2232" s="41" t="s">
        <v>2569</v>
      </c>
      <c r="AW2232" s="41"/>
      <c r="AX2232" s="41"/>
      <c r="AY2232" s="41"/>
    </row>
    <row r="2233" spans="47:51" ht="15" customHeight="1" x14ac:dyDescent="0.25">
      <c r="AU2233" s="186">
        <f t="shared" si="46"/>
        <v>2224</v>
      </c>
      <c r="AV2233" s="41" t="s">
        <v>1122</v>
      </c>
      <c r="AW2233" s="41"/>
      <c r="AX2233" s="41"/>
      <c r="AY2233" s="41"/>
    </row>
    <row r="2234" spans="47:51" ht="15" customHeight="1" x14ac:dyDescent="0.25">
      <c r="AU2234" s="186">
        <f t="shared" si="46"/>
        <v>2225</v>
      </c>
      <c r="AV2234" s="41" t="s">
        <v>4488</v>
      </c>
      <c r="AW2234" s="41"/>
      <c r="AX2234" s="41"/>
      <c r="AY2234" s="41"/>
    </row>
    <row r="2235" spans="47:51" ht="15" customHeight="1" x14ac:dyDescent="0.25">
      <c r="AU2235" s="186">
        <f t="shared" si="46"/>
        <v>2226</v>
      </c>
      <c r="AV2235" s="41" t="s">
        <v>4945</v>
      </c>
      <c r="AW2235" s="41"/>
      <c r="AX2235" s="41"/>
      <c r="AY2235" s="41"/>
    </row>
    <row r="2236" spans="47:51" ht="15" customHeight="1" x14ac:dyDescent="0.25">
      <c r="AU2236" s="186">
        <f t="shared" si="46"/>
        <v>2227</v>
      </c>
      <c r="AV2236" s="41" t="s">
        <v>4946</v>
      </c>
      <c r="AW2236" s="41"/>
      <c r="AX2236" s="41"/>
      <c r="AY2236" s="41"/>
    </row>
    <row r="2237" spans="47:51" ht="15" customHeight="1" x14ac:dyDescent="0.25">
      <c r="AU2237" s="186">
        <f t="shared" si="46"/>
        <v>2228</v>
      </c>
      <c r="AV2237" s="41" t="s">
        <v>503</v>
      </c>
      <c r="AW2237" s="41"/>
      <c r="AX2237" s="41"/>
      <c r="AY2237" s="41"/>
    </row>
    <row r="2238" spans="47:51" ht="15" customHeight="1" x14ac:dyDescent="0.25">
      <c r="AU2238" s="186">
        <f t="shared" si="46"/>
        <v>2229</v>
      </c>
      <c r="AV2238" s="41" t="s">
        <v>1821</v>
      </c>
      <c r="AW2238" s="41"/>
      <c r="AX2238" s="41"/>
      <c r="AY2238" s="41"/>
    </row>
    <row r="2239" spans="47:51" ht="15" customHeight="1" x14ac:dyDescent="0.25">
      <c r="AU2239" s="186">
        <f t="shared" si="46"/>
        <v>2230</v>
      </c>
      <c r="AV2239" s="41" t="s">
        <v>504</v>
      </c>
      <c r="AW2239" s="41"/>
      <c r="AX2239" s="41"/>
      <c r="AY2239" s="41"/>
    </row>
    <row r="2240" spans="47:51" ht="15" customHeight="1" x14ac:dyDescent="0.25">
      <c r="AU2240" s="186">
        <f t="shared" si="46"/>
        <v>2231</v>
      </c>
      <c r="AV2240" s="41" t="s">
        <v>3634</v>
      </c>
      <c r="AW2240" s="41"/>
      <c r="AX2240" s="41"/>
      <c r="AY2240" s="41"/>
    </row>
    <row r="2241" spans="47:51" ht="15" customHeight="1" x14ac:dyDescent="0.25">
      <c r="AU2241" s="186">
        <f t="shared" si="46"/>
        <v>2232</v>
      </c>
      <c r="AV2241" s="41" t="s">
        <v>505</v>
      </c>
      <c r="AW2241" s="41"/>
      <c r="AX2241" s="41"/>
      <c r="AY2241" s="41"/>
    </row>
    <row r="2242" spans="47:51" ht="15" customHeight="1" x14ac:dyDescent="0.25">
      <c r="AU2242" s="186">
        <f t="shared" si="46"/>
        <v>2233</v>
      </c>
      <c r="AV2242" s="41" t="s">
        <v>1822</v>
      </c>
      <c r="AW2242" s="41"/>
      <c r="AX2242" s="41"/>
      <c r="AY2242" s="41"/>
    </row>
    <row r="2243" spans="47:51" ht="15" customHeight="1" x14ac:dyDescent="0.25">
      <c r="AU2243" s="186">
        <f t="shared" si="46"/>
        <v>2234</v>
      </c>
      <c r="AV2243" s="41" t="s">
        <v>269</v>
      </c>
      <c r="AW2243" s="41"/>
      <c r="AX2243" s="41"/>
      <c r="AY2243" s="41"/>
    </row>
    <row r="2244" spans="47:51" ht="15" customHeight="1" x14ac:dyDescent="0.25">
      <c r="AU2244" s="186">
        <f t="shared" si="46"/>
        <v>2235</v>
      </c>
      <c r="AV2244" s="41" t="s">
        <v>1823</v>
      </c>
      <c r="AW2244" s="41"/>
      <c r="AX2244" s="41"/>
      <c r="AY2244" s="41"/>
    </row>
    <row r="2245" spans="47:51" ht="15" customHeight="1" x14ac:dyDescent="0.25">
      <c r="AU2245" s="186">
        <f t="shared" si="46"/>
        <v>2236</v>
      </c>
      <c r="AV2245" s="41" t="s">
        <v>506</v>
      </c>
      <c r="AW2245" s="41"/>
      <c r="AX2245" s="41"/>
      <c r="AY2245" s="41"/>
    </row>
    <row r="2246" spans="47:51" ht="15" customHeight="1" x14ac:dyDescent="0.25">
      <c r="AU2246" s="186">
        <f t="shared" si="46"/>
        <v>2237</v>
      </c>
      <c r="AV2246" s="41" t="s">
        <v>1824</v>
      </c>
      <c r="AW2246" s="41"/>
      <c r="AX2246" s="41"/>
      <c r="AY2246" s="41"/>
    </row>
    <row r="2247" spans="47:51" ht="15" customHeight="1" x14ac:dyDescent="0.25">
      <c r="AU2247" s="186">
        <f t="shared" si="46"/>
        <v>2238</v>
      </c>
      <c r="AV2247" s="41" t="s">
        <v>3380</v>
      </c>
      <c r="AW2247" s="41"/>
      <c r="AX2247" s="41"/>
      <c r="AY2247" s="41"/>
    </row>
    <row r="2248" spans="47:51" ht="15" customHeight="1" x14ac:dyDescent="0.25">
      <c r="AU2248" s="186">
        <f t="shared" si="46"/>
        <v>2239</v>
      </c>
      <c r="AV2248" s="41" t="s">
        <v>507</v>
      </c>
      <c r="AW2248" s="41"/>
      <c r="AX2248" s="41"/>
      <c r="AY2248" s="41"/>
    </row>
    <row r="2249" spans="47:51" ht="15" customHeight="1" x14ac:dyDescent="0.25">
      <c r="AU2249" s="186">
        <f t="shared" si="46"/>
        <v>2240</v>
      </c>
      <c r="AV2249" s="41" t="s">
        <v>1825</v>
      </c>
      <c r="AW2249" s="41"/>
      <c r="AX2249" s="41"/>
      <c r="AY2249" s="41"/>
    </row>
    <row r="2250" spans="47:51" ht="15" customHeight="1" x14ac:dyDescent="0.25">
      <c r="AU2250" s="186">
        <f t="shared" si="46"/>
        <v>2241</v>
      </c>
      <c r="AV2250" s="41" t="s">
        <v>1826</v>
      </c>
      <c r="AW2250" s="41"/>
      <c r="AX2250" s="41"/>
      <c r="AY2250" s="41"/>
    </row>
    <row r="2251" spans="47:51" ht="15" customHeight="1" x14ac:dyDescent="0.25">
      <c r="AU2251" s="186">
        <f t="shared" ref="AU2251:AU2314" si="47">ROW()-9</f>
        <v>2242</v>
      </c>
      <c r="AV2251" s="41" t="s">
        <v>1827</v>
      </c>
      <c r="AW2251" s="41"/>
      <c r="AX2251" s="41"/>
      <c r="AY2251" s="41"/>
    </row>
    <row r="2252" spans="47:51" ht="15" customHeight="1" x14ac:dyDescent="0.25">
      <c r="AU2252" s="186">
        <f t="shared" si="47"/>
        <v>2243</v>
      </c>
      <c r="AV2252" s="41" t="s">
        <v>508</v>
      </c>
      <c r="AW2252" s="41"/>
      <c r="AX2252" s="41"/>
      <c r="AY2252" s="41"/>
    </row>
    <row r="2253" spans="47:51" ht="15" customHeight="1" x14ac:dyDescent="0.25">
      <c r="AU2253" s="186">
        <f t="shared" si="47"/>
        <v>2244</v>
      </c>
      <c r="AV2253" s="41" t="s">
        <v>4947</v>
      </c>
      <c r="AW2253" s="41"/>
      <c r="AX2253" s="41"/>
      <c r="AY2253" s="41"/>
    </row>
    <row r="2254" spans="47:51" ht="15" customHeight="1" x14ac:dyDescent="0.25">
      <c r="AU2254" s="186">
        <f t="shared" si="47"/>
        <v>2245</v>
      </c>
      <c r="AV2254" s="41" t="s">
        <v>1828</v>
      </c>
      <c r="AW2254" s="41"/>
      <c r="AX2254" s="41"/>
      <c r="AY2254" s="41"/>
    </row>
    <row r="2255" spans="47:51" ht="15" customHeight="1" x14ac:dyDescent="0.25">
      <c r="AU2255" s="186">
        <f t="shared" si="47"/>
        <v>2246</v>
      </c>
      <c r="AV2255" s="41" t="s">
        <v>2425</v>
      </c>
      <c r="AW2255" s="41"/>
      <c r="AX2255" s="41"/>
      <c r="AY2255" s="41"/>
    </row>
    <row r="2256" spans="47:51" ht="15" customHeight="1" x14ac:dyDescent="0.25">
      <c r="AU2256" s="186">
        <f t="shared" si="47"/>
        <v>2247</v>
      </c>
      <c r="AV2256" s="41" t="s">
        <v>509</v>
      </c>
      <c r="AW2256" s="41"/>
      <c r="AX2256" s="41"/>
      <c r="AY2256" s="41"/>
    </row>
    <row r="2257" spans="47:51" ht="15" customHeight="1" x14ac:dyDescent="0.25">
      <c r="AU2257" s="186">
        <f t="shared" si="47"/>
        <v>2248</v>
      </c>
      <c r="AV2257" s="41" t="s">
        <v>1829</v>
      </c>
      <c r="AW2257" s="41"/>
      <c r="AX2257" s="41"/>
      <c r="AY2257" s="41"/>
    </row>
    <row r="2258" spans="47:51" ht="15" customHeight="1" x14ac:dyDescent="0.25">
      <c r="AU2258" s="186">
        <f t="shared" si="47"/>
        <v>2249</v>
      </c>
      <c r="AV2258" s="41" t="s">
        <v>1830</v>
      </c>
      <c r="AW2258" s="41"/>
      <c r="AX2258" s="41"/>
      <c r="AY2258" s="41"/>
    </row>
    <row r="2259" spans="47:51" ht="15" customHeight="1" x14ac:dyDescent="0.25">
      <c r="AU2259" s="186">
        <f t="shared" si="47"/>
        <v>2250</v>
      </c>
      <c r="AV2259" s="41" t="s">
        <v>4948</v>
      </c>
      <c r="AW2259" s="41"/>
      <c r="AX2259" s="41"/>
      <c r="AY2259" s="41"/>
    </row>
    <row r="2260" spans="47:51" ht="15" customHeight="1" x14ac:dyDescent="0.25">
      <c r="AU2260" s="186">
        <f t="shared" si="47"/>
        <v>2251</v>
      </c>
      <c r="AV2260" s="41" t="s">
        <v>3635</v>
      </c>
      <c r="AW2260" s="41"/>
      <c r="AX2260" s="41"/>
      <c r="AY2260" s="41"/>
    </row>
    <row r="2261" spans="47:51" ht="15" customHeight="1" x14ac:dyDescent="0.25">
      <c r="AU2261" s="186">
        <f t="shared" si="47"/>
        <v>2252</v>
      </c>
      <c r="AV2261" s="41" t="s">
        <v>1123</v>
      </c>
      <c r="AW2261" s="41"/>
      <c r="AX2261" s="41"/>
      <c r="AY2261" s="41"/>
    </row>
    <row r="2262" spans="47:51" ht="15" customHeight="1" x14ac:dyDescent="0.25">
      <c r="AU2262" s="186">
        <f t="shared" si="47"/>
        <v>2253</v>
      </c>
      <c r="AV2262" s="41" t="s">
        <v>823</v>
      </c>
      <c r="AW2262" s="41"/>
      <c r="AX2262" s="41"/>
      <c r="AY2262" s="41"/>
    </row>
    <row r="2263" spans="47:51" ht="15" customHeight="1" x14ac:dyDescent="0.25">
      <c r="AU2263" s="186">
        <f t="shared" si="47"/>
        <v>2254</v>
      </c>
      <c r="AV2263" s="41" t="s">
        <v>1831</v>
      </c>
      <c r="AW2263" s="41"/>
      <c r="AX2263" s="41"/>
      <c r="AY2263" s="41"/>
    </row>
    <row r="2264" spans="47:51" ht="15" customHeight="1" x14ac:dyDescent="0.25">
      <c r="AU2264" s="186">
        <f t="shared" si="47"/>
        <v>2255</v>
      </c>
      <c r="AV2264" s="41" t="s">
        <v>510</v>
      </c>
      <c r="AW2264" s="41"/>
      <c r="AX2264" s="41"/>
      <c r="AY2264" s="41"/>
    </row>
    <row r="2265" spans="47:51" ht="15" customHeight="1" x14ac:dyDescent="0.25">
      <c r="AU2265" s="186">
        <f t="shared" si="47"/>
        <v>2256</v>
      </c>
      <c r="AV2265" s="41" t="s">
        <v>511</v>
      </c>
      <c r="AW2265" s="41"/>
      <c r="AX2265" s="41"/>
      <c r="AY2265" s="41"/>
    </row>
    <row r="2266" spans="47:51" ht="15" customHeight="1" x14ac:dyDescent="0.25">
      <c r="AU2266" s="186">
        <f t="shared" si="47"/>
        <v>2257</v>
      </c>
      <c r="AV2266" s="41" t="s">
        <v>512</v>
      </c>
      <c r="AW2266" s="41"/>
      <c r="AX2266" s="41"/>
      <c r="AY2266" s="41"/>
    </row>
    <row r="2267" spans="47:51" ht="15" customHeight="1" x14ac:dyDescent="0.25">
      <c r="AU2267" s="186">
        <f t="shared" si="47"/>
        <v>2258</v>
      </c>
      <c r="AV2267" s="41" t="s">
        <v>1832</v>
      </c>
      <c r="AW2267" s="41"/>
      <c r="AX2267" s="41"/>
      <c r="AY2267" s="41"/>
    </row>
    <row r="2268" spans="47:51" ht="15" customHeight="1" x14ac:dyDescent="0.25">
      <c r="AU2268" s="186">
        <f t="shared" si="47"/>
        <v>2259</v>
      </c>
      <c r="AV2268" s="41" t="s">
        <v>4949</v>
      </c>
      <c r="AW2268" s="41"/>
      <c r="AX2268" s="41"/>
      <c r="AY2268" s="41"/>
    </row>
    <row r="2269" spans="47:51" ht="15" customHeight="1" x14ac:dyDescent="0.25">
      <c r="AU2269" s="186">
        <f t="shared" si="47"/>
        <v>2260</v>
      </c>
      <c r="AV2269" s="41" t="s">
        <v>1336</v>
      </c>
      <c r="AW2269" s="41"/>
      <c r="AX2269" s="41"/>
      <c r="AY2269" s="41"/>
    </row>
    <row r="2270" spans="47:51" ht="15" customHeight="1" x14ac:dyDescent="0.25">
      <c r="AU2270" s="186">
        <f t="shared" si="47"/>
        <v>2261</v>
      </c>
      <c r="AV2270" s="41" t="s">
        <v>3381</v>
      </c>
      <c r="AW2270" s="41"/>
      <c r="AX2270" s="41"/>
      <c r="AY2270" s="41"/>
    </row>
    <row r="2271" spans="47:51" ht="15" customHeight="1" x14ac:dyDescent="0.25">
      <c r="AU2271" s="186">
        <f t="shared" si="47"/>
        <v>2262</v>
      </c>
      <c r="AV2271" s="41" t="s">
        <v>4489</v>
      </c>
      <c r="AW2271" s="41"/>
      <c r="AX2271" s="41"/>
      <c r="AY2271" s="41"/>
    </row>
    <row r="2272" spans="47:51" ht="15" customHeight="1" x14ac:dyDescent="0.25">
      <c r="AU2272" s="186">
        <f t="shared" si="47"/>
        <v>2263</v>
      </c>
      <c r="AV2272" s="41" t="s">
        <v>963</v>
      </c>
      <c r="AW2272" s="41"/>
      <c r="AX2272" s="41"/>
      <c r="AY2272" s="41"/>
    </row>
    <row r="2273" spans="47:51" ht="15" customHeight="1" x14ac:dyDescent="0.25">
      <c r="AU2273" s="186">
        <f t="shared" si="47"/>
        <v>2264</v>
      </c>
      <c r="AV2273" s="41" t="s">
        <v>3382</v>
      </c>
      <c r="AW2273" s="41"/>
      <c r="AX2273" s="41"/>
      <c r="AY2273" s="41"/>
    </row>
    <row r="2274" spans="47:51" ht="15" customHeight="1" x14ac:dyDescent="0.25">
      <c r="AU2274" s="186">
        <f t="shared" si="47"/>
        <v>2265</v>
      </c>
      <c r="AV2274" s="41" t="s">
        <v>3636</v>
      </c>
      <c r="AW2274" s="41"/>
      <c r="AX2274" s="41"/>
      <c r="AY2274" s="41"/>
    </row>
    <row r="2275" spans="47:51" ht="15" customHeight="1" x14ac:dyDescent="0.25">
      <c r="AU2275" s="186">
        <f t="shared" si="47"/>
        <v>2266</v>
      </c>
      <c r="AV2275" s="41" t="s">
        <v>2934</v>
      </c>
      <c r="AW2275" s="41"/>
      <c r="AX2275" s="41"/>
      <c r="AY2275" s="41"/>
    </row>
    <row r="2276" spans="47:51" ht="15" customHeight="1" x14ac:dyDescent="0.25">
      <c r="AU2276" s="186">
        <f t="shared" si="47"/>
        <v>2267</v>
      </c>
      <c r="AV2276" s="41" t="s">
        <v>513</v>
      </c>
      <c r="AW2276" s="41"/>
      <c r="AX2276" s="41"/>
      <c r="AY2276" s="41"/>
    </row>
    <row r="2277" spans="47:51" ht="15" customHeight="1" x14ac:dyDescent="0.25">
      <c r="AU2277" s="186">
        <f t="shared" si="47"/>
        <v>2268</v>
      </c>
      <c r="AV2277" s="41" t="s">
        <v>4950</v>
      </c>
      <c r="AW2277" s="41"/>
      <c r="AX2277" s="41"/>
      <c r="AY2277" s="41"/>
    </row>
    <row r="2278" spans="47:51" ht="15" customHeight="1" x14ac:dyDescent="0.25">
      <c r="AU2278" s="186">
        <f t="shared" si="47"/>
        <v>2269</v>
      </c>
      <c r="AV2278" s="41" t="s">
        <v>1833</v>
      </c>
      <c r="AW2278" s="41"/>
      <c r="AX2278" s="41"/>
      <c r="AY2278" s="41"/>
    </row>
    <row r="2279" spans="47:51" ht="15" customHeight="1" x14ac:dyDescent="0.25">
      <c r="AU2279" s="186">
        <f t="shared" si="47"/>
        <v>2270</v>
      </c>
      <c r="AV2279" s="41" t="s">
        <v>4951</v>
      </c>
      <c r="AW2279" s="41"/>
      <c r="AX2279" s="41"/>
      <c r="AY2279" s="41"/>
    </row>
    <row r="2280" spans="47:51" ht="15" customHeight="1" x14ac:dyDescent="0.25">
      <c r="AU2280" s="186">
        <f t="shared" si="47"/>
        <v>2271</v>
      </c>
      <c r="AV2280" s="41" t="s">
        <v>514</v>
      </c>
      <c r="AW2280" s="41"/>
      <c r="AX2280" s="41"/>
      <c r="AY2280" s="41"/>
    </row>
    <row r="2281" spans="47:51" ht="15" customHeight="1" x14ac:dyDescent="0.25">
      <c r="AU2281" s="186">
        <f t="shared" si="47"/>
        <v>2272</v>
      </c>
      <c r="AV2281" s="41" t="s">
        <v>824</v>
      </c>
      <c r="AW2281" s="41"/>
      <c r="AX2281" s="41"/>
      <c r="AY2281" s="41"/>
    </row>
    <row r="2282" spans="47:51" ht="15" customHeight="1" x14ac:dyDescent="0.25">
      <c r="AU2282" s="186">
        <f t="shared" si="47"/>
        <v>2273</v>
      </c>
      <c r="AV2282" s="41" t="s">
        <v>4952</v>
      </c>
      <c r="AW2282" s="41"/>
      <c r="AX2282" s="41"/>
      <c r="AY2282" s="41"/>
    </row>
    <row r="2283" spans="47:51" ht="15" customHeight="1" x14ac:dyDescent="0.25">
      <c r="AU2283" s="186">
        <f t="shared" si="47"/>
        <v>2274</v>
      </c>
      <c r="AV2283" s="41" t="s">
        <v>270</v>
      </c>
      <c r="AW2283" s="41"/>
      <c r="AX2283" s="41"/>
      <c r="AY2283" s="41"/>
    </row>
    <row r="2284" spans="47:51" ht="15" customHeight="1" x14ac:dyDescent="0.25">
      <c r="AU2284" s="186">
        <f t="shared" si="47"/>
        <v>2275</v>
      </c>
      <c r="AV2284" s="41" t="s">
        <v>1124</v>
      </c>
      <c r="AW2284" s="41"/>
      <c r="AX2284" s="41"/>
      <c r="AY2284" s="41"/>
    </row>
    <row r="2285" spans="47:51" ht="15" customHeight="1" x14ac:dyDescent="0.25">
      <c r="AU2285" s="186">
        <f t="shared" si="47"/>
        <v>2276</v>
      </c>
      <c r="AV2285" s="41" t="s">
        <v>4953</v>
      </c>
      <c r="AW2285" s="41"/>
      <c r="AX2285" s="41"/>
      <c r="AY2285" s="41"/>
    </row>
    <row r="2286" spans="47:51" ht="15" customHeight="1" x14ac:dyDescent="0.25">
      <c r="AU2286" s="186">
        <f t="shared" si="47"/>
        <v>2277</v>
      </c>
      <c r="AV2286" s="41" t="s">
        <v>5358</v>
      </c>
      <c r="AW2286" s="41"/>
      <c r="AX2286" s="41"/>
      <c r="AY2286" s="41"/>
    </row>
    <row r="2287" spans="47:51" ht="15" customHeight="1" x14ac:dyDescent="0.25">
      <c r="AU2287" s="186">
        <f t="shared" si="47"/>
        <v>2278</v>
      </c>
      <c r="AV2287" s="41" t="s">
        <v>2935</v>
      </c>
      <c r="AW2287" s="41"/>
      <c r="AX2287" s="41"/>
      <c r="AY2287" s="41"/>
    </row>
    <row r="2288" spans="47:51" ht="15" customHeight="1" x14ac:dyDescent="0.25">
      <c r="AU2288" s="186">
        <f t="shared" si="47"/>
        <v>2279</v>
      </c>
      <c r="AV2288" s="41" t="s">
        <v>515</v>
      </c>
      <c r="AW2288" s="41"/>
      <c r="AX2288" s="41"/>
      <c r="AY2288" s="41"/>
    </row>
    <row r="2289" spans="47:51" ht="15" customHeight="1" x14ac:dyDescent="0.25">
      <c r="AU2289" s="186">
        <f t="shared" si="47"/>
        <v>2280</v>
      </c>
      <c r="AV2289" s="41" t="s">
        <v>825</v>
      </c>
      <c r="AW2289" s="41"/>
      <c r="AX2289" s="41"/>
      <c r="AY2289" s="41"/>
    </row>
    <row r="2290" spans="47:51" ht="15" customHeight="1" x14ac:dyDescent="0.25">
      <c r="AU2290" s="186">
        <f t="shared" si="47"/>
        <v>2281</v>
      </c>
      <c r="AV2290" s="41" t="s">
        <v>4490</v>
      </c>
      <c r="AW2290" s="41"/>
      <c r="AX2290" s="41"/>
      <c r="AY2290" s="41"/>
    </row>
    <row r="2291" spans="47:51" ht="15" customHeight="1" x14ac:dyDescent="0.25">
      <c r="AU2291" s="186">
        <f t="shared" si="47"/>
        <v>2282</v>
      </c>
      <c r="AV2291" s="41" t="s">
        <v>4954</v>
      </c>
      <c r="AW2291" s="41"/>
      <c r="AX2291" s="41"/>
      <c r="AY2291" s="41"/>
    </row>
    <row r="2292" spans="47:51" ht="15" customHeight="1" x14ac:dyDescent="0.25">
      <c r="AU2292" s="186">
        <f t="shared" si="47"/>
        <v>2283</v>
      </c>
      <c r="AV2292" s="41" t="s">
        <v>2338</v>
      </c>
      <c r="AW2292" s="41"/>
      <c r="AX2292" s="41"/>
      <c r="AY2292" s="41"/>
    </row>
    <row r="2293" spans="47:51" ht="15" customHeight="1" x14ac:dyDescent="0.25">
      <c r="AU2293" s="186">
        <f t="shared" si="47"/>
        <v>2284</v>
      </c>
      <c r="AV2293" s="41" t="s">
        <v>5359</v>
      </c>
      <c r="AW2293" s="41"/>
      <c r="AX2293" s="41"/>
      <c r="AY2293" s="41"/>
    </row>
    <row r="2294" spans="47:51" ht="15" customHeight="1" x14ac:dyDescent="0.25">
      <c r="AU2294" s="186">
        <f t="shared" si="47"/>
        <v>2285</v>
      </c>
      <c r="AV2294" s="41" t="s">
        <v>2739</v>
      </c>
      <c r="AW2294" s="41"/>
      <c r="AX2294" s="41"/>
      <c r="AY2294" s="41"/>
    </row>
    <row r="2295" spans="47:51" ht="15" customHeight="1" x14ac:dyDescent="0.25">
      <c r="AU2295" s="186">
        <f t="shared" si="47"/>
        <v>2286</v>
      </c>
      <c r="AV2295" s="41" t="s">
        <v>4665</v>
      </c>
      <c r="AW2295" s="41"/>
      <c r="AX2295" s="41"/>
      <c r="AY2295" s="41"/>
    </row>
    <row r="2296" spans="47:51" ht="15" customHeight="1" x14ac:dyDescent="0.25">
      <c r="AU2296" s="186">
        <f t="shared" si="47"/>
        <v>2287</v>
      </c>
      <c r="AV2296" s="41" t="s">
        <v>2740</v>
      </c>
      <c r="AW2296" s="41"/>
      <c r="AX2296" s="41"/>
      <c r="AY2296" s="41"/>
    </row>
    <row r="2297" spans="47:51" ht="15" customHeight="1" x14ac:dyDescent="0.25">
      <c r="AU2297" s="186">
        <f t="shared" si="47"/>
        <v>2288</v>
      </c>
      <c r="AV2297" s="41" t="s">
        <v>3857</v>
      </c>
      <c r="AW2297" s="41"/>
      <c r="AX2297" s="41"/>
      <c r="AY2297" s="41"/>
    </row>
    <row r="2298" spans="47:51" ht="15" customHeight="1" x14ac:dyDescent="0.25">
      <c r="AU2298" s="186">
        <f t="shared" si="47"/>
        <v>2289</v>
      </c>
      <c r="AV2298" s="41" t="s">
        <v>4102</v>
      </c>
      <c r="AW2298" s="41"/>
      <c r="AX2298" s="41"/>
      <c r="AY2298" s="41"/>
    </row>
    <row r="2299" spans="47:51" ht="15" customHeight="1" x14ac:dyDescent="0.25">
      <c r="AU2299" s="186">
        <f t="shared" si="47"/>
        <v>2290</v>
      </c>
      <c r="AV2299" s="41" t="s">
        <v>4955</v>
      </c>
      <c r="AW2299" s="41"/>
      <c r="AX2299" s="41"/>
      <c r="AY2299" s="41"/>
    </row>
    <row r="2300" spans="47:51" ht="15" customHeight="1" x14ac:dyDescent="0.25">
      <c r="AU2300" s="186">
        <f t="shared" si="47"/>
        <v>2291</v>
      </c>
      <c r="AV2300" s="41" t="s">
        <v>4956</v>
      </c>
      <c r="AW2300" s="41"/>
      <c r="AX2300" s="41"/>
      <c r="AY2300" s="41"/>
    </row>
    <row r="2301" spans="47:51" ht="15" customHeight="1" x14ac:dyDescent="0.25">
      <c r="AU2301" s="186">
        <f t="shared" si="47"/>
        <v>2292</v>
      </c>
      <c r="AV2301" s="41" t="s">
        <v>1125</v>
      </c>
      <c r="AW2301" s="41"/>
      <c r="AX2301" s="41"/>
      <c r="AY2301" s="41"/>
    </row>
    <row r="2302" spans="47:51" ht="15" customHeight="1" x14ac:dyDescent="0.25">
      <c r="AU2302" s="186">
        <f t="shared" si="47"/>
        <v>2293</v>
      </c>
      <c r="AV2302" s="41" t="s">
        <v>4957</v>
      </c>
      <c r="AW2302" s="41"/>
      <c r="AX2302" s="41"/>
      <c r="AY2302" s="41"/>
    </row>
    <row r="2303" spans="47:51" ht="15" customHeight="1" x14ac:dyDescent="0.25">
      <c r="AU2303" s="186">
        <f t="shared" si="47"/>
        <v>2294</v>
      </c>
      <c r="AV2303" s="41" t="s">
        <v>516</v>
      </c>
      <c r="AW2303" s="41"/>
      <c r="AX2303" s="41"/>
      <c r="AY2303" s="41"/>
    </row>
    <row r="2304" spans="47:51" ht="15" customHeight="1" x14ac:dyDescent="0.25">
      <c r="AU2304" s="186">
        <f t="shared" si="47"/>
        <v>2295</v>
      </c>
      <c r="AV2304" s="41" t="s">
        <v>4103</v>
      </c>
      <c r="AW2304" s="41"/>
      <c r="AX2304" s="41"/>
      <c r="AY2304" s="41"/>
    </row>
    <row r="2305" spans="47:51" ht="15" customHeight="1" x14ac:dyDescent="0.25">
      <c r="AU2305" s="186">
        <f t="shared" si="47"/>
        <v>2296</v>
      </c>
      <c r="AV2305" s="41" t="s">
        <v>2339</v>
      </c>
      <c r="AW2305" s="41"/>
      <c r="AX2305" s="41"/>
      <c r="AY2305" s="41"/>
    </row>
    <row r="2306" spans="47:51" ht="15" customHeight="1" x14ac:dyDescent="0.25">
      <c r="AU2306" s="186">
        <f t="shared" si="47"/>
        <v>2297</v>
      </c>
      <c r="AV2306" s="41" t="s">
        <v>2936</v>
      </c>
      <c r="AW2306" s="41"/>
      <c r="AX2306" s="41"/>
      <c r="AY2306" s="41"/>
    </row>
    <row r="2307" spans="47:51" ht="15" customHeight="1" x14ac:dyDescent="0.25">
      <c r="AU2307" s="186">
        <f t="shared" si="47"/>
        <v>2298</v>
      </c>
      <c r="AV2307" s="41" t="s">
        <v>964</v>
      </c>
      <c r="AW2307" s="41"/>
      <c r="AX2307" s="41"/>
      <c r="AY2307" s="41"/>
    </row>
    <row r="2308" spans="47:51" ht="15" customHeight="1" x14ac:dyDescent="0.25">
      <c r="AU2308" s="186">
        <f t="shared" si="47"/>
        <v>2299</v>
      </c>
      <c r="AV2308" s="41" t="s">
        <v>517</v>
      </c>
      <c r="AW2308" s="41"/>
      <c r="AX2308" s="41"/>
      <c r="AY2308" s="41"/>
    </row>
    <row r="2309" spans="47:51" ht="15" customHeight="1" x14ac:dyDescent="0.25">
      <c r="AU2309" s="186">
        <f t="shared" si="47"/>
        <v>2300</v>
      </c>
      <c r="AV2309" s="41" t="s">
        <v>4958</v>
      </c>
      <c r="AW2309" s="41"/>
      <c r="AX2309" s="41"/>
      <c r="AY2309" s="41"/>
    </row>
    <row r="2310" spans="47:51" ht="15" customHeight="1" x14ac:dyDescent="0.25">
      <c r="AU2310" s="186">
        <f t="shared" si="47"/>
        <v>2301</v>
      </c>
      <c r="AV2310" s="41" t="s">
        <v>826</v>
      </c>
      <c r="AW2310" s="41"/>
      <c r="AX2310" s="41"/>
      <c r="AY2310" s="41"/>
    </row>
    <row r="2311" spans="47:51" ht="15" customHeight="1" x14ac:dyDescent="0.25">
      <c r="AU2311" s="186">
        <f t="shared" si="47"/>
        <v>2302</v>
      </c>
      <c r="AV2311" s="41" t="s">
        <v>4959</v>
      </c>
      <c r="AW2311" s="41"/>
      <c r="AX2311" s="41"/>
      <c r="AY2311" s="41"/>
    </row>
    <row r="2312" spans="47:51" ht="15" customHeight="1" x14ac:dyDescent="0.25">
      <c r="AU2312" s="186">
        <f t="shared" si="47"/>
        <v>2303</v>
      </c>
      <c r="AV2312" s="41" t="s">
        <v>1126</v>
      </c>
      <c r="AW2312" s="41"/>
      <c r="AX2312" s="41"/>
      <c r="AY2312" s="41"/>
    </row>
    <row r="2313" spans="47:51" ht="15" customHeight="1" x14ac:dyDescent="0.25">
      <c r="AU2313" s="186">
        <f t="shared" si="47"/>
        <v>2304</v>
      </c>
      <c r="AV2313" s="41" t="s">
        <v>4104</v>
      </c>
      <c r="AW2313" s="41"/>
      <c r="AX2313" s="41"/>
      <c r="AY2313" s="41"/>
    </row>
    <row r="2314" spans="47:51" ht="15" customHeight="1" x14ac:dyDescent="0.25">
      <c r="AU2314" s="186">
        <f t="shared" si="47"/>
        <v>2305</v>
      </c>
      <c r="AV2314" s="41" t="s">
        <v>3637</v>
      </c>
      <c r="AW2314" s="41"/>
      <c r="AX2314" s="41"/>
      <c r="AY2314" s="41"/>
    </row>
    <row r="2315" spans="47:51" ht="15" customHeight="1" x14ac:dyDescent="0.25">
      <c r="AU2315" s="186">
        <f t="shared" ref="AU2315:AU2378" si="48">ROW()-9</f>
        <v>2306</v>
      </c>
      <c r="AV2315" s="41" t="s">
        <v>1834</v>
      </c>
      <c r="AW2315" s="41"/>
      <c r="AX2315" s="41"/>
      <c r="AY2315" s="41"/>
    </row>
    <row r="2316" spans="47:51" ht="15" customHeight="1" x14ac:dyDescent="0.25">
      <c r="AU2316" s="186">
        <f t="shared" si="48"/>
        <v>2307</v>
      </c>
      <c r="AV2316" s="41" t="s">
        <v>4960</v>
      </c>
      <c r="AW2316" s="41"/>
      <c r="AX2316" s="41"/>
      <c r="AY2316" s="41"/>
    </row>
    <row r="2317" spans="47:51" ht="15" customHeight="1" x14ac:dyDescent="0.25">
      <c r="AU2317" s="186">
        <f t="shared" si="48"/>
        <v>2308</v>
      </c>
      <c r="AV2317" s="41" t="s">
        <v>4105</v>
      </c>
      <c r="AW2317" s="41"/>
      <c r="AX2317" s="41"/>
      <c r="AY2317" s="41"/>
    </row>
    <row r="2318" spans="47:51" ht="15" customHeight="1" x14ac:dyDescent="0.25">
      <c r="AU2318" s="186">
        <f t="shared" si="48"/>
        <v>2309</v>
      </c>
      <c r="AV2318" s="41" t="s">
        <v>518</v>
      </c>
      <c r="AW2318" s="41"/>
      <c r="AX2318" s="41"/>
      <c r="AY2318" s="41"/>
    </row>
    <row r="2319" spans="47:51" ht="15" customHeight="1" x14ac:dyDescent="0.25">
      <c r="AU2319" s="186">
        <f t="shared" si="48"/>
        <v>2310</v>
      </c>
      <c r="AV2319" s="41" t="s">
        <v>4961</v>
      </c>
      <c r="AW2319" s="41"/>
      <c r="AX2319" s="41"/>
      <c r="AY2319" s="41"/>
    </row>
    <row r="2320" spans="47:51" ht="15" customHeight="1" x14ac:dyDescent="0.25">
      <c r="AU2320" s="186">
        <f t="shared" si="48"/>
        <v>2311</v>
      </c>
      <c r="AV2320" s="41" t="s">
        <v>827</v>
      </c>
      <c r="AW2320" s="41"/>
      <c r="AX2320" s="41"/>
      <c r="AY2320" s="41"/>
    </row>
    <row r="2321" spans="47:51" ht="15" customHeight="1" x14ac:dyDescent="0.25">
      <c r="AU2321" s="186">
        <f t="shared" si="48"/>
        <v>2312</v>
      </c>
      <c r="AV2321" s="41" t="s">
        <v>2741</v>
      </c>
      <c r="AW2321" s="41"/>
      <c r="AX2321" s="41"/>
      <c r="AY2321" s="41"/>
    </row>
    <row r="2322" spans="47:51" ht="15" customHeight="1" x14ac:dyDescent="0.25">
      <c r="AU2322" s="186">
        <f t="shared" si="48"/>
        <v>2313</v>
      </c>
      <c r="AV2322" s="41" t="s">
        <v>3742</v>
      </c>
      <c r="AW2322" s="41"/>
      <c r="AX2322" s="41"/>
      <c r="AY2322" s="41"/>
    </row>
    <row r="2323" spans="47:51" ht="15" customHeight="1" x14ac:dyDescent="0.25">
      <c r="AU2323" s="186">
        <f t="shared" si="48"/>
        <v>2314</v>
      </c>
      <c r="AV2323" s="41" t="s">
        <v>1835</v>
      </c>
      <c r="AW2323" s="41"/>
      <c r="AX2323" s="41"/>
      <c r="AY2323" s="41"/>
    </row>
    <row r="2324" spans="47:51" ht="15" customHeight="1" x14ac:dyDescent="0.25">
      <c r="AU2324" s="186">
        <f t="shared" si="48"/>
        <v>2315</v>
      </c>
      <c r="AV2324" s="41" t="s">
        <v>2426</v>
      </c>
      <c r="AW2324" s="41"/>
      <c r="AX2324" s="41"/>
      <c r="AY2324" s="41"/>
    </row>
    <row r="2325" spans="47:51" ht="15" customHeight="1" x14ac:dyDescent="0.25">
      <c r="AU2325" s="186">
        <f t="shared" si="48"/>
        <v>2316</v>
      </c>
      <c r="AV2325" s="41" t="s">
        <v>307</v>
      </c>
      <c r="AW2325" s="41"/>
      <c r="AX2325" s="41"/>
      <c r="AY2325" s="41"/>
    </row>
    <row r="2326" spans="47:51" ht="15" customHeight="1" x14ac:dyDescent="0.25">
      <c r="AU2326" s="186">
        <f t="shared" si="48"/>
        <v>2317</v>
      </c>
      <c r="AV2326" s="41" t="s">
        <v>1127</v>
      </c>
      <c r="AW2326" s="41"/>
      <c r="AX2326" s="41"/>
      <c r="AY2326" s="41"/>
    </row>
    <row r="2327" spans="47:51" ht="15" customHeight="1" x14ac:dyDescent="0.25">
      <c r="AU2327" s="186">
        <f t="shared" si="48"/>
        <v>2318</v>
      </c>
      <c r="AV2327" s="41" t="s">
        <v>3118</v>
      </c>
      <c r="AW2327" s="41"/>
      <c r="AX2327" s="41"/>
      <c r="AY2327" s="41"/>
    </row>
    <row r="2328" spans="47:51" ht="15" customHeight="1" x14ac:dyDescent="0.25">
      <c r="AU2328" s="186">
        <f t="shared" si="48"/>
        <v>2319</v>
      </c>
      <c r="AV2328" s="41" t="s">
        <v>1836</v>
      </c>
      <c r="AW2328" s="41"/>
      <c r="AX2328" s="41"/>
      <c r="AY2328" s="41"/>
    </row>
    <row r="2329" spans="47:51" ht="15" customHeight="1" x14ac:dyDescent="0.25">
      <c r="AU2329" s="186">
        <f t="shared" si="48"/>
        <v>2320</v>
      </c>
      <c r="AV2329" s="41" t="s">
        <v>3383</v>
      </c>
      <c r="AW2329" s="41"/>
      <c r="AX2329" s="41"/>
      <c r="AY2329" s="41"/>
    </row>
    <row r="2330" spans="47:51" ht="15" customHeight="1" x14ac:dyDescent="0.25">
      <c r="AU2330" s="186">
        <f t="shared" si="48"/>
        <v>2321</v>
      </c>
      <c r="AV2330" s="41" t="s">
        <v>1837</v>
      </c>
      <c r="AW2330" s="41"/>
      <c r="AX2330" s="41"/>
      <c r="AY2330" s="41"/>
    </row>
    <row r="2331" spans="47:51" ht="15" customHeight="1" x14ac:dyDescent="0.25">
      <c r="AU2331" s="186">
        <f t="shared" si="48"/>
        <v>2322</v>
      </c>
      <c r="AV2331" s="41" t="s">
        <v>1838</v>
      </c>
      <c r="AW2331" s="41"/>
      <c r="AX2331" s="41"/>
      <c r="AY2331" s="41"/>
    </row>
    <row r="2332" spans="47:51" ht="15" customHeight="1" x14ac:dyDescent="0.25">
      <c r="AU2332" s="186">
        <f t="shared" si="48"/>
        <v>2323</v>
      </c>
      <c r="AV2332" s="41" t="s">
        <v>1337</v>
      </c>
      <c r="AW2332" s="41"/>
      <c r="AX2332" s="41"/>
      <c r="AY2332" s="41"/>
    </row>
    <row r="2333" spans="47:51" ht="15" customHeight="1" x14ac:dyDescent="0.25">
      <c r="AU2333" s="186">
        <f t="shared" si="48"/>
        <v>2324</v>
      </c>
      <c r="AV2333" s="41" t="s">
        <v>2427</v>
      </c>
      <c r="AW2333" s="41"/>
      <c r="AX2333" s="41"/>
      <c r="AY2333" s="41"/>
    </row>
    <row r="2334" spans="47:51" ht="15" customHeight="1" x14ac:dyDescent="0.25">
      <c r="AU2334" s="186">
        <f t="shared" si="48"/>
        <v>2325</v>
      </c>
      <c r="AV2334" s="41" t="s">
        <v>4962</v>
      </c>
      <c r="AW2334" s="41"/>
      <c r="AX2334" s="41"/>
      <c r="AY2334" s="41"/>
    </row>
    <row r="2335" spans="47:51" ht="15" customHeight="1" x14ac:dyDescent="0.25">
      <c r="AU2335" s="186">
        <f t="shared" si="48"/>
        <v>2326</v>
      </c>
      <c r="AV2335" s="41" t="s">
        <v>4963</v>
      </c>
      <c r="AW2335" s="41"/>
      <c r="AX2335" s="41"/>
      <c r="AY2335" s="41"/>
    </row>
    <row r="2336" spans="47:51" ht="15" customHeight="1" x14ac:dyDescent="0.25">
      <c r="AU2336" s="186">
        <f t="shared" si="48"/>
        <v>2327</v>
      </c>
      <c r="AV2336" s="41" t="s">
        <v>519</v>
      </c>
      <c r="AW2336" s="41"/>
      <c r="AX2336" s="41"/>
      <c r="AY2336" s="41"/>
    </row>
    <row r="2337" spans="47:51" ht="15" customHeight="1" x14ac:dyDescent="0.25">
      <c r="AU2337" s="186">
        <f t="shared" si="48"/>
        <v>2328</v>
      </c>
      <c r="AV2337" s="41" t="s">
        <v>520</v>
      </c>
      <c r="AW2337" s="41"/>
      <c r="AX2337" s="41"/>
      <c r="AY2337" s="41"/>
    </row>
    <row r="2338" spans="47:51" ht="15" customHeight="1" x14ac:dyDescent="0.25">
      <c r="AU2338" s="186">
        <f t="shared" si="48"/>
        <v>2329</v>
      </c>
      <c r="AV2338" s="41" t="s">
        <v>4964</v>
      </c>
      <c r="AW2338" s="41"/>
      <c r="AX2338" s="41"/>
      <c r="AY2338" s="41"/>
    </row>
    <row r="2339" spans="47:51" ht="15" customHeight="1" x14ac:dyDescent="0.25">
      <c r="AU2339" s="186">
        <f t="shared" si="48"/>
        <v>2330</v>
      </c>
      <c r="AV2339" s="41" t="s">
        <v>521</v>
      </c>
      <c r="AW2339" s="41"/>
      <c r="AX2339" s="41"/>
      <c r="AY2339" s="41"/>
    </row>
    <row r="2340" spans="47:51" ht="15" customHeight="1" x14ac:dyDescent="0.25">
      <c r="AU2340" s="186">
        <f t="shared" si="48"/>
        <v>2331</v>
      </c>
      <c r="AV2340" s="41" t="s">
        <v>4965</v>
      </c>
      <c r="AW2340" s="41"/>
      <c r="AX2340" s="41"/>
      <c r="AY2340" s="41"/>
    </row>
    <row r="2341" spans="47:51" ht="15" customHeight="1" x14ac:dyDescent="0.25">
      <c r="AU2341" s="186">
        <f t="shared" si="48"/>
        <v>2332</v>
      </c>
      <c r="AV2341" s="41" t="s">
        <v>522</v>
      </c>
      <c r="AW2341" s="41"/>
      <c r="AX2341" s="41"/>
      <c r="AY2341" s="41"/>
    </row>
    <row r="2342" spans="47:51" ht="15" customHeight="1" x14ac:dyDescent="0.25">
      <c r="AU2342" s="186">
        <f t="shared" si="48"/>
        <v>2333</v>
      </c>
      <c r="AV2342" s="41" t="s">
        <v>523</v>
      </c>
      <c r="AW2342" s="41"/>
      <c r="AX2342" s="41"/>
      <c r="AY2342" s="41"/>
    </row>
    <row r="2343" spans="47:51" ht="15" customHeight="1" x14ac:dyDescent="0.25">
      <c r="AU2343" s="186">
        <f t="shared" si="48"/>
        <v>2334</v>
      </c>
      <c r="AV2343" s="41" t="s">
        <v>1839</v>
      </c>
      <c r="AW2343" s="41"/>
      <c r="AX2343" s="41"/>
      <c r="AY2343" s="41"/>
    </row>
    <row r="2344" spans="47:51" ht="15" customHeight="1" x14ac:dyDescent="0.25">
      <c r="AU2344" s="186">
        <f t="shared" si="48"/>
        <v>2335</v>
      </c>
      <c r="AV2344" s="41" t="s">
        <v>1840</v>
      </c>
      <c r="AW2344" s="41"/>
      <c r="AX2344" s="41"/>
      <c r="AY2344" s="41"/>
    </row>
    <row r="2345" spans="47:51" ht="15" customHeight="1" x14ac:dyDescent="0.25">
      <c r="AU2345" s="186">
        <f t="shared" si="48"/>
        <v>2336</v>
      </c>
      <c r="AV2345" s="41" t="s">
        <v>1128</v>
      </c>
      <c r="AW2345" s="41"/>
      <c r="AX2345" s="41"/>
      <c r="AY2345" s="41"/>
    </row>
    <row r="2346" spans="47:51" ht="15" customHeight="1" x14ac:dyDescent="0.25">
      <c r="AU2346" s="186">
        <f t="shared" si="48"/>
        <v>2337</v>
      </c>
      <c r="AV2346" s="41" t="s">
        <v>1841</v>
      </c>
      <c r="AW2346" s="41"/>
      <c r="AX2346" s="41"/>
      <c r="AY2346" s="41"/>
    </row>
    <row r="2347" spans="47:51" ht="15" customHeight="1" x14ac:dyDescent="0.25">
      <c r="AU2347" s="186">
        <f t="shared" si="48"/>
        <v>2338</v>
      </c>
      <c r="AV2347" s="41" t="s">
        <v>4966</v>
      </c>
      <c r="AW2347" s="41"/>
      <c r="AX2347" s="41"/>
      <c r="AY2347" s="41"/>
    </row>
    <row r="2348" spans="47:51" ht="15" customHeight="1" x14ac:dyDescent="0.25">
      <c r="AU2348" s="186">
        <f t="shared" si="48"/>
        <v>2339</v>
      </c>
      <c r="AV2348" s="41" t="s">
        <v>2570</v>
      </c>
      <c r="AW2348" s="41"/>
      <c r="AX2348" s="41"/>
      <c r="AY2348" s="41"/>
    </row>
    <row r="2349" spans="47:51" ht="15" customHeight="1" x14ac:dyDescent="0.25">
      <c r="AU2349" s="186">
        <f t="shared" si="48"/>
        <v>2340</v>
      </c>
      <c r="AV2349" s="41" t="s">
        <v>4491</v>
      </c>
      <c r="AW2349" s="41"/>
      <c r="AX2349" s="41"/>
      <c r="AY2349" s="41"/>
    </row>
    <row r="2350" spans="47:51" ht="15" customHeight="1" x14ac:dyDescent="0.25">
      <c r="AU2350" s="186">
        <f t="shared" si="48"/>
        <v>2341</v>
      </c>
      <c r="AV2350" s="41" t="s">
        <v>1842</v>
      </c>
      <c r="AW2350" s="41"/>
      <c r="AX2350" s="41"/>
      <c r="AY2350" s="41"/>
    </row>
    <row r="2351" spans="47:51" ht="15" customHeight="1" x14ac:dyDescent="0.25">
      <c r="AU2351" s="186">
        <f t="shared" si="48"/>
        <v>2342</v>
      </c>
      <c r="AV2351" s="41" t="s">
        <v>1843</v>
      </c>
      <c r="AW2351" s="41"/>
      <c r="AX2351" s="41"/>
      <c r="AY2351" s="41"/>
    </row>
    <row r="2352" spans="47:51" ht="15" customHeight="1" x14ac:dyDescent="0.25">
      <c r="AU2352" s="186">
        <f t="shared" si="48"/>
        <v>2343</v>
      </c>
      <c r="AV2352" s="41" t="s">
        <v>4967</v>
      </c>
      <c r="AW2352" s="41"/>
      <c r="AX2352" s="41"/>
      <c r="AY2352" s="41"/>
    </row>
    <row r="2353" spans="47:51" ht="15" customHeight="1" x14ac:dyDescent="0.25">
      <c r="AU2353" s="186">
        <f t="shared" si="48"/>
        <v>2344</v>
      </c>
      <c r="AV2353" s="41" t="s">
        <v>524</v>
      </c>
      <c r="AW2353" s="41"/>
      <c r="AX2353" s="41"/>
      <c r="AY2353" s="41"/>
    </row>
    <row r="2354" spans="47:51" ht="15" customHeight="1" x14ac:dyDescent="0.25">
      <c r="AU2354" s="186">
        <f t="shared" si="48"/>
        <v>2345</v>
      </c>
      <c r="AV2354" s="41" t="s">
        <v>965</v>
      </c>
      <c r="AW2354" s="41"/>
      <c r="AX2354" s="41"/>
      <c r="AY2354" s="41"/>
    </row>
    <row r="2355" spans="47:51" ht="15" customHeight="1" x14ac:dyDescent="0.25">
      <c r="AU2355" s="186">
        <f t="shared" si="48"/>
        <v>2346</v>
      </c>
      <c r="AV2355" s="41" t="s">
        <v>3384</v>
      </c>
      <c r="AW2355" s="41"/>
      <c r="AX2355" s="41"/>
      <c r="AY2355" s="41"/>
    </row>
    <row r="2356" spans="47:51" ht="15" customHeight="1" x14ac:dyDescent="0.25">
      <c r="AU2356" s="186">
        <f t="shared" si="48"/>
        <v>2347</v>
      </c>
      <c r="AV2356" s="41" t="s">
        <v>3385</v>
      </c>
      <c r="AW2356" s="41"/>
      <c r="AX2356" s="41"/>
      <c r="AY2356" s="41"/>
    </row>
    <row r="2357" spans="47:51" ht="15" customHeight="1" x14ac:dyDescent="0.25">
      <c r="AU2357" s="186">
        <f t="shared" si="48"/>
        <v>2348</v>
      </c>
      <c r="AV2357" s="41" t="s">
        <v>3386</v>
      </c>
      <c r="AW2357" s="41"/>
      <c r="AX2357" s="41"/>
      <c r="AY2357" s="41"/>
    </row>
    <row r="2358" spans="47:51" ht="15" customHeight="1" x14ac:dyDescent="0.25">
      <c r="AU2358" s="186">
        <f t="shared" si="48"/>
        <v>2349</v>
      </c>
      <c r="AV2358" s="41" t="s">
        <v>3387</v>
      </c>
      <c r="AW2358" s="41"/>
      <c r="AX2358" s="41"/>
      <c r="AY2358" s="41"/>
    </row>
    <row r="2359" spans="47:51" ht="15" customHeight="1" x14ac:dyDescent="0.25">
      <c r="AU2359" s="186">
        <f t="shared" si="48"/>
        <v>2350</v>
      </c>
      <c r="AV2359" s="41" t="s">
        <v>2340</v>
      </c>
      <c r="AW2359" s="41"/>
      <c r="AX2359" s="41"/>
      <c r="AY2359" s="41"/>
    </row>
    <row r="2360" spans="47:51" ht="15" customHeight="1" x14ac:dyDescent="0.25">
      <c r="AU2360" s="186">
        <f t="shared" si="48"/>
        <v>2351</v>
      </c>
      <c r="AV2360" s="41" t="s">
        <v>1129</v>
      </c>
      <c r="AW2360" s="41"/>
      <c r="AX2360" s="41"/>
      <c r="AY2360" s="41"/>
    </row>
    <row r="2361" spans="47:51" ht="15" customHeight="1" x14ac:dyDescent="0.25">
      <c r="AU2361" s="186">
        <f t="shared" si="48"/>
        <v>2352</v>
      </c>
      <c r="AV2361" s="41" t="s">
        <v>4106</v>
      </c>
      <c r="AW2361" s="41"/>
      <c r="AX2361" s="41"/>
      <c r="AY2361" s="41"/>
    </row>
    <row r="2362" spans="47:51" ht="15" customHeight="1" x14ac:dyDescent="0.25">
      <c r="AU2362" s="186">
        <f t="shared" si="48"/>
        <v>2353</v>
      </c>
      <c r="AV2362" s="41" t="s">
        <v>4107</v>
      </c>
      <c r="AW2362" s="41"/>
      <c r="AX2362" s="41"/>
      <c r="AY2362" s="41"/>
    </row>
    <row r="2363" spans="47:51" ht="15" customHeight="1" x14ac:dyDescent="0.25">
      <c r="AU2363" s="186">
        <f t="shared" si="48"/>
        <v>2354</v>
      </c>
      <c r="AV2363" s="41" t="s">
        <v>2937</v>
      </c>
      <c r="AW2363" s="41"/>
      <c r="AX2363" s="41"/>
      <c r="AY2363" s="41"/>
    </row>
    <row r="2364" spans="47:51" ht="15" customHeight="1" x14ac:dyDescent="0.25">
      <c r="AU2364" s="186">
        <f t="shared" si="48"/>
        <v>2355</v>
      </c>
      <c r="AV2364" s="41" t="s">
        <v>4492</v>
      </c>
      <c r="AW2364" s="41"/>
      <c r="AX2364" s="41"/>
      <c r="AY2364" s="41"/>
    </row>
    <row r="2365" spans="47:51" ht="15" customHeight="1" x14ac:dyDescent="0.25">
      <c r="AU2365" s="186">
        <f t="shared" si="48"/>
        <v>2356</v>
      </c>
      <c r="AV2365" s="41" t="s">
        <v>525</v>
      </c>
      <c r="AW2365" s="41"/>
      <c r="AX2365" s="41"/>
      <c r="AY2365" s="41"/>
    </row>
    <row r="2366" spans="47:51" ht="15" customHeight="1" x14ac:dyDescent="0.25">
      <c r="AU2366" s="186">
        <f t="shared" si="48"/>
        <v>2357</v>
      </c>
      <c r="AV2366" s="41" t="s">
        <v>3388</v>
      </c>
      <c r="AW2366" s="41"/>
      <c r="AX2366" s="41"/>
      <c r="AY2366" s="41"/>
    </row>
    <row r="2367" spans="47:51" ht="15" customHeight="1" x14ac:dyDescent="0.25">
      <c r="AU2367" s="186">
        <f t="shared" si="48"/>
        <v>2358</v>
      </c>
      <c r="AV2367" s="41" t="s">
        <v>4108</v>
      </c>
      <c r="AW2367" s="41"/>
      <c r="AX2367" s="41"/>
      <c r="AY2367" s="41"/>
    </row>
    <row r="2368" spans="47:51" ht="15" customHeight="1" x14ac:dyDescent="0.25">
      <c r="AU2368" s="186">
        <f t="shared" si="48"/>
        <v>2359</v>
      </c>
      <c r="AV2368" s="41" t="s">
        <v>4968</v>
      </c>
      <c r="AW2368" s="41"/>
      <c r="AX2368" s="41"/>
      <c r="AY2368" s="41"/>
    </row>
    <row r="2369" spans="47:51" ht="15" customHeight="1" x14ac:dyDescent="0.25">
      <c r="AU2369" s="186">
        <f t="shared" si="48"/>
        <v>2360</v>
      </c>
      <c r="AV2369" s="41" t="s">
        <v>1844</v>
      </c>
      <c r="AW2369" s="41"/>
      <c r="AX2369" s="41"/>
      <c r="AY2369" s="41"/>
    </row>
    <row r="2370" spans="47:51" ht="15" customHeight="1" x14ac:dyDescent="0.25">
      <c r="AU2370" s="186">
        <f t="shared" si="48"/>
        <v>2361</v>
      </c>
      <c r="AV2370" s="41" t="s">
        <v>3743</v>
      </c>
      <c r="AW2370" s="41"/>
      <c r="AX2370" s="41"/>
      <c r="AY2370" s="41"/>
    </row>
    <row r="2371" spans="47:51" ht="15" customHeight="1" x14ac:dyDescent="0.25">
      <c r="AU2371" s="186">
        <f t="shared" si="48"/>
        <v>2362</v>
      </c>
      <c r="AV2371" s="41" t="s">
        <v>526</v>
      </c>
      <c r="AW2371" s="41"/>
      <c r="AX2371" s="41"/>
      <c r="AY2371" s="41"/>
    </row>
    <row r="2372" spans="47:51" ht="15" customHeight="1" x14ac:dyDescent="0.25">
      <c r="AU2372" s="186">
        <f t="shared" si="48"/>
        <v>2363</v>
      </c>
      <c r="AV2372" s="41" t="s">
        <v>2742</v>
      </c>
      <c r="AW2372" s="41"/>
      <c r="AX2372" s="41"/>
      <c r="AY2372" s="41"/>
    </row>
    <row r="2373" spans="47:51" ht="15" customHeight="1" x14ac:dyDescent="0.25">
      <c r="AU2373" s="186">
        <f t="shared" si="48"/>
        <v>2364</v>
      </c>
      <c r="AV2373" s="41" t="s">
        <v>173</v>
      </c>
      <c r="AW2373" s="41"/>
      <c r="AX2373" s="41"/>
      <c r="AY2373" s="41"/>
    </row>
    <row r="2374" spans="47:51" ht="15" customHeight="1" x14ac:dyDescent="0.25">
      <c r="AU2374" s="186">
        <f t="shared" si="48"/>
        <v>2365</v>
      </c>
      <c r="AV2374" s="41" t="s">
        <v>2571</v>
      </c>
      <c r="AW2374" s="41"/>
      <c r="AX2374" s="41"/>
      <c r="AY2374" s="41"/>
    </row>
    <row r="2375" spans="47:51" ht="15" customHeight="1" x14ac:dyDescent="0.25">
      <c r="AU2375" s="186">
        <f t="shared" si="48"/>
        <v>2366</v>
      </c>
      <c r="AV2375" s="41" t="s">
        <v>4969</v>
      </c>
      <c r="AW2375" s="41"/>
      <c r="AX2375" s="41"/>
      <c r="AY2375" s="41"/>
    </row>
    <row r="2376" spans="47:51" ht="15" customHeight="1" x14ac:dyDescent="0.25">
      <c r="AU2376" s="186">
        <f t="shared" si="48"/>
        <v>2367</v>
      </c>
      <c r="AV2376" s="41" t="s">
        <v>3389</v>
      </c>
      <c r="AW2376" s="41"/>
      <c r="AX2376" s="41"/>
      <c r="AY2376" s="41"/>
    </row>
    <row r="2377" spans="47:51" ht="15" customHeight="1" x14ac:dyDescent="0.25">
      <c r="AU2377" s="186">
        <f t="shared" si="48"/>
        <v>2368</v>
      </c>
      <c r="AV2377" s="41" t="s">
        <v>4970</v>
      </c>
      <c r="AW2377" s="41"/>
      <c r="AX2377" s="41"/>
      <c r="AY2377" s="41"/>
    </row>
    <row r="2378" spans="47:51" ht="15" customHeight="1" x14ac:dyDescent="0.25">
      <c r="AU2378" s="186">
        <f t="shared" si="48"/>
        <v>2369</v>
      </c>
      <c r="AV2378" s="41" t="s">
        <v>2428</v>
      </c>
      <c r="AW2378" s="41"/>
      <c r="AX2378" s="41"/>
      <c r="AY2378" s="41"/>
    </row>
    <row r="2379" spans="47:51" ht="15" customHeight="1" x14ac:dyDescent="0.25">
      <c r="AU2379" s="186">
        <f t="shared" ref="AU2379:AU2442" si="49">ROW()-9</f>
        <v>2370</v>
      </c>
      <c r="AV2379" s="41" t="s">
        <v>1845</v>
      </c>
      <c r="AW2379" s="41"/>
      <c r="AX2379" s="41"/>
      <c r="AY2379" s="41"/>
    </row>
    <row r="2380" spans="47:51" ht="15" customHeight="1" x14ac:dyDescent="0.25">
      <c r="AU2380" s="186">
        <f t="shared" si="49"/>
        <v>2371</v>
      </c>
      <c r="AV2380" s="41" t="s">
        <v>4493</v>
      </c>
      <c r="AW2380" s="41"/>
      <c r="AX2380" s="41"/>
      <c r="AY2380" s="41"/>
    </row>
    <row r="2381" spans="47:51" ht="15" customHeight="1" x14ac:dyDescent="0.25">
      <c r="AU2381" s="186">
        <f t="shared" si="49"/>
        <v>2372</v>
      </c>
      <c r="AV2381" s="41" t="s">
        <v>527</v>
      </c>
      <c r="AW2381" s="41"/>
      <c r="AX2381" s="41"/>
      <c r="AY2381" s="41"/>
    </row>
    <row r="2382" spans="47:51" ht="15" customHeight="1" x14ac:dyDescent="0.25">
      <c r="AU2382" s="186">
        <f t="shared" si="49"/>
        <v>2373</v>
      </c>
      <c r="AV2382" s="41" t="s">
        <v>3119</v>
      </c>
      <c r="AW2382" s="41"/>
      <c r="AX2382" s="41"/>
      <c r="AY2382" s="41"/>
    </row>
    <row r="2383" spans="47:51" ht="15" customHeight="1" x14ac:dyDescent="0.25">
      <c r="AU2383" s="186">
        <f t="shared" si="49"/>
        <v>2374</v>
      </c>
      <c r="AV2383" s="41" t="s">
        <v>1846</v>
      </c>
      <c r="AW2383" s="41"/>
      <c r="AX2383" s="41"/>
      <c r="AY2383" s="41"/>
    </row>
    <row r="2384" spans="47:51" ht="15" customHeight="1" x14ac:dyDescent="0.25">
      <c r="AU2384" s="186">
        <f t="shared" si="49"/>
        <v>2375</v>
      </c>
      <c r="AV2384" s="41" t="s">
        <v>174</v>
      </c>
      <c r="AW2384" s="41"/>
      <c r="AX2384" s="41"/>
      <c r="AY2384" s="41"/>
    </row>
    <row r="2385" spans="47:51" ht="15" customHeight="1" x14ac:dyDescent="0.25">
      <c r="AU2385" s="186">
        <f t="shared" si="49"/>
        <v>2376</v>
      </c>
      <c r="AV2385" s="41" t="s">
        <v>4109</v>
      </c>
      <c r="AW2385" s="41"/>
      <c r="AX2385" s="41"/>
      <c r="AY2385" s="41"/>
    </row>
    <row r="2386" spans="47:51" ht="15" customHeight="1" x14ac:dyDescent="0.25">
      <c r="AU2386" s="186">
        <f t="shared" si="49"/>
        <v>2377</v>
      </c>
      <c r="AV2386" s="41" t="s">
        <v>2572</v>
      </c>
      <c r="AW2386" s="41"/>
      <c r="AX2386" s="41"/>
      <c r="AY2386" s="41"/>
    </row>
    <row r="2387" spans="47:51" ht="15" customHeight="1" x14ac:dyDescent="0.25">
      <c r="AU2387" s="186">
        <f t="shared" si="49"/>
        <v>2378</v>
      </c>
      <c r="AV2387" s="41" t="s">
        <v>4971</v>
      </c>
      <c r="AW2387" s="41"/>
      <c r="AX2387" s="41"/>
      <c r="AY2387" s="41"/>
    </row>
    <row r="2388" spans="47:51" ht="15" customHeight="1" x14ac:dyDescent="0.25">
      <c r="AU2388" s="186">
        <f t="shared" si="49"/>
        <v>2379</v>
      </c>
      <c r="AV2388" s="41" t="s">
        <v>1847</v>
      </c>
      <c r="AW2388" s="41"/>
      <c r="AX2388" s="41"/>
      <c r="AY2388" s="41"/>
    </row>
    <row r="2389" spans="47:51" ht="15" customHeight="1" x14ac:dyDescent="0.25">
      <c r="AU2389" s="186">
        <f t="shared" si="49"/>
        <v>2380</v>
      </c>
      <c r="AV2389" s="41" t="s">
        <v>3390</v>
      </c>
      <c r="AW2389" s="41"/>
      <c r="AX2389" s="41"/>
      <c r="AY2389" s="41"/>
    </row>
    <row r="2390" spans="47:51" ht="15" customHeight="1" x14ac:dyDescent="0.25">
      <c r="AU2390" s="186">
        <f t="shared" si="49"/>
        <v>2381</v>
      </c>
      <c r="AV2390" s="41" t="s">
        <v>528</v>
      </c>
      <c r="AW2390" s="41"/>
      <c r="AX2390" s="41"/>
      <c r="AY2390" s="41"/>
    </row>
    <row r="2391" spans="47:51" ht="15" customHeight="1" x14ac:dyDescent="0.25">
      <c r="AU2391" s="186">
        <f t="shared" si="49"/>
        <v>2382</v>
      </c>
      <c r="AV2391" s="41" t="s">
        <v>1848</v>
      </c>
      <c r="AW2391" s="41"/>
      <c r="AX2391" s="41"/>
      <c r="AY2391" s="41"/>
    </row>
    <row r="2392" spans="47:51" ht="15" customHeight="1" x14ac:dyDescent="0.25">
      <c r="AU2392" s="186">
        <f t="shared" si="49"/>
        <v>2383</v>
      </c>
      <c r="AV2392" s="41" t="s">
        <v>4110</v>
      </c>
      <c r="AW2392" s="41"/>
      <c r="AX2392" s="41"/>
      <c r="AY2392" s="41"/>
    </row>
    <row r="2393" spans="47:51" ht="15" customHeight="1" x14ac:dyDescent="0.25">
      <c r="AU2393" s="186">
        <f t="shared" si="49"/>
        <v>2384</v>
      </c>
      <c r="AV2393" s="41" t="s">
        <v>529</v>
      </c>
      <c r="AW2393" s="41"/>
      <c r="AX2393" s="41"/>
      <c r="AY2393" s="41"/>
    </row>
    <row r="2394" spans="47:51" ht="15" customHeight="1" x14ac:dyDescent="0.25">
      <c r="AU2394" s="186">
        <f t="shared" si="49"/>
        <v>2385</v>
      </c>
      <c r="AV2394" s="41" t="s">
        <v>966</v>
      </c>
      <c r="AW2394" s="41"/>
      <c r="AX2394" s="41"/>
      <c r="AY2394" s="41"/>
    </row>
    <row r="2395" spans="47:51" ht="15" customHeight="1" x14ac:dyDescent="0.25">
      <c r="AU2395" s="186">
        <f t="shared" si="49"/>
        <v>2386</v>
      </c>
      <c r="AV2395" s="41" t="s">
        <v>828</v>
      </c>
      <c r="AW2395" s="41"/>
      <c r="AX2395" s="41"/>
      <c r="AY2395" s="41"/>
    </row>
    <row r="2396" spans="47:51" ht="15" customHeight="1" x14ac:dyDescent="0.25">
      <c r="AU2396" s="186">
        <f t="shared" si="49"/>
        <v>2387</v>
      </c>
      <c r="AV2396" s="41" t="s">
        <v>4111</v>
      </c>
      <c r="AW2396" s="41"/>
      <c r="AX2396" s="41"/>
      <c r="AY2396" s="41"/>
    </row>
    <row r="2397" spans="47:51" ht="15" customHeight="1" x14ac:dyDescent="0.25">
      <c r="AU2397" s="186">
        <f t="shared" si="49"/>
        <v>2388</v>
      </c>
      <c r="AV2397" s="41" t="s">
        <v>3391</v>
      </c>
      <c r="AW2397" s="41"/>
      <c r="AX2397" s="41"/>
      <c r="AY2397" s="41"/>
    </row>
    <row r="2398" spans="47:51" ht="15" customHeight="1" x14ac:dyDescent="0.25">
      <c r="AU2398" s="186">
        <f t="shared" si="49"/>
        <v>2389</v>
      </c>
      <c r="AV2398" s="41" t="s">
        <v>829</v>
      </c>
      <c r="AW2398" s="41"/>
      <c r="AX2398" s="41"/>
      <c r="AY2398" s="41"/>
    </row>
    <row r="2399" spans="47:51" ht="15" customHeight="1" x14ac:dyDescent="0.25">
      <c r="AU2399" s="186">
        <f t="shared" si="49"/>
        <v>2390</v>
      </c>
      <c r="AV2399" s="41" t="s">
        <v>830</v>
      </c>
      <c r="AW2399" s="41"/>
      <c r="AX2399" s="41"/>
      <c r="AY2399" s="41"/>
    </row>
    <row r="2400" spans="47:51" ht="15" customHeight="1" x14ac:dyDescent="0.25">
      <c r="AU2400" s="186">
        <f t="shared" si="49"/>
        <v>2391</v>
      </c>
      <c r="AV2400" s="41" t="s">
        <v>530</v>
      </c>
      <c r="AW2400" s="41"/>
      <c r="AX2400" s="41"/>
      <c r="AY2400" s="41"/>
    </row>
    <row r="2401" spans="47:51" ht="15" customHeight="1" x14ac:dyDescent="0.25">
      <c r="AU2401" s="186">
        <f t="shared" si="49"/>
        <v>2392</v>
      </c>
      <c r="AV2401" s="41" t="s">
        <v>4972</v>
      </c>
      <c r="AW2401" s="41"/>
      <c r="AX2401" s="41"/>
      <c r="AY2401" s="41"/>
    </row>
    <row r="2402" spans="47:51" ht="15" customHeight="1" x14ac:dyDescent="0.25">
      <c r="AU2402" s="186">
        <f t="shared" si="49"/>
        <v>2393</v>
      </c>
      <c r="AV2402" s="41" t="s">
        <v>831</v>
      </c>
      <c r="AW2402" s="41"/>
      <c r="AX2402" s="41"/>
      <c r="AY2402" s="41"/>
    </row>
    <row r="2403" spans="47:51" ht="15" customHeight="1" x14ac:dyDescent="0.25">
      <c r="AU2403" s="186">
        <f t="shared" si="49"/>
        <v>2394</v>
      </c>
      <c r="AV2403" s="41" t="s">
        <v>4494</v>
      </c>
      <c r="AW2403" s="41"/>
      <c r="AX2403" s="41"/>
      <c r="AY2403" s="41"/>
    </row>
    <row r="2404" spans="47:51" ht="15" customHeight="1" x14ac:dyDescent="0.25">
      <c r="AU2404" s="186">
        <f t="shared" si="49"/>
        <v>2395</v>
      </c>
      <c r="AV2404" s="41" t="s">
        <v>1849</v>
      </c>
      <c r="AW2404" s="41"/>
      <c r="AX2404" s="41"/>
      <c r="AY2404" s="41"/>
    </row>
    <row r="2405" spans="47:51" ht="15" customHeight="1" x14ac:dyDescent="0.25">
      <c r="AU2405" s="186">
        <f t="shared" si="49"/>
        <v>2396</v>
      </c>
      <c r="AV2405" s="41" t="s">
        <v>3120</v>
      </c>
      <c r="AW2405" s="41"/>
      <c r="AX2405" s="41"/>
      <c r="AY2405" s="41"/>
    </row>
    <row r="2406" spans="47:51" ht="15" customHeight="1" x14ac:dyDescent="0.25">
      <c r="AU2406" s="186">
        <f t="shared" si="49"/>
        <v>2397</v>
      </c>
      <c r="AV2406" s="41" t="s">
        <v>4973</v>
      </c>
      <c r="AW2406" s="41"/>
      <c r="AX2406" s="41"/>
      <c r="AY2406" s="41"/>
    </row>
    <row r="2407" spans="47:51" ht="15" customHeight="1" x14ac:dyDescent="0.25">
      <c r="AU2407" s="186">
        <f t="shared" si="49"/>
        <v>2398</v>
      </c>
      <c r="AV2407" s="41" t="s">
        <v>4974</v>
      </c>
      <c r="AW2407" s="41"/>
      <c r="AX2407" s="41"/>
      <c r="AY2407" s="41"/>
    </row>
    <row r="2408" spans="47:51" ht="15" customHeight="1" x14ac:dyDescent="0.25">
      <c r="AU2408" s="186">
        <f t="shared" si="49"/>
        <v>2399</v>
      </c>
      <c r="AV2408" s="41" t="s">
        <v>1850</v>
      </c>
      <c r="AW2408" s="41"/>
      <c r="AX2408" s="41"/>
      <c r="AY2408" s="41"/>
    </row>
    <row r="2409" spans="47:51" ht="15" customHeight="1" x14ac:dyDescent="0.25">
      <c r="AU2409" s="186">
        <f t="shared" si="49"/>
        <v>2400</v>
      </c>
      <c r="AV2409" s="41" t="s">
        <v>1851</v>
      </c>
      <c r="AW2409" s="41"/>
      <c r="AX2409" s="41"/>
      <c r="AY2409" s="41"/>
    </row>
    <row r="2410" spans="47:51" ht="15" customHeight="1" x14ac:dyDescent="0.25">
      <c r="AU2410" s="186">
        <f t="shared" si="49"/>
        <v>2401</v>
      </c>
      <c r="AV2410" s="41" t="s">
        <v>1130</v>
      </c>
      <c r="AW2410" s="41"/>
      <c r="AX2410" s="41"/>
      <c r="AY2410" s="41"/>
    </row>
    <row r="2411" spans="47:51" ht="15" customHeight="1" x14ac:dyDescent="0.25">
      <c r="AU2411" s="186">
        <f t="shared" si="49"/>
        <v>2402</v>
      </c>
      <c r="AV2411" s="41" t="s">
        <v>3392</v>
      </c>
      <c r="AW2411" s="41"/>
      <c r="AX2411" s="41"/>
      <c r="AY2411" s="41"/>
    </row>
    <row r="2412" spans="47:51" ht="15" customHeight="1" x14ac:dyDescent="0.25">
      <c r="AU2412" s="186">
        <f t="shared" si="49"/>
        <v>2403</v>
      </c>
      <c r="AV2412" s="41" t="s">
        <v>531</v>
      </c>
      <c r="AW2412" s="41"/>
      <c r="AX2412" s="41"/>
      <c r="AY2412" s="41"/>
    </row>
    <row r="2413" spans="47:51" ht="15" customHeight="1" x14ac:dyDescent="0.25">
      <c r="AU2413" s="186">
        <f t="shared" si="49"/>
        <v>2404</v>
      </c>
      <c r="AV2413" s="41" t="s">
        <v>4975</v>
      </c>
      <c r="AW2413" s="41"/>
      <c r="AX2413" s="41"/>
      <c r="AY2413" s="41"/>
    </row>
    <row r="2414" spans="47:51" ht="15" customHeight="1" x14ac:dyDescent="0.25">
      <c r="AU2414" s="186">
        <f t="shared" si="49"/>
        <v>2405</v>
      </c>
      <c r="AV2414" s="41" t="s">
        <v>3744</v>
      </c>
      <c r="AW2414" s="41"/>
      <c r="AX2414" s="41"/>
      <c r="AY2414" s="41"/>
    </row>
    <row r="2415" spans="47:51" ht="15" customHeight="1" x14ac:dyDescent="0.25">
      <c r="AU2415" s="186">
        <f t="shared" si="49"/>
        <v>2406</v>
      </c>
      <c r="AV2415" s="41" t="s">
        <v>2429</v>
      </c>
      <c r="AW2415" s="41"/>
      <c r="AX2415" s="41"/>
      <c r="AY2415" s="41"/>
    </row>
    <row r="2416" spans="47:51" ht="15" customHeight="1" x14ac:dyDescent="0.25">
      <c r="AU2416" s="186">
        <f t="shared" si="49"/>
        <v>2407</v>
      </c>
      <c r="AV2416" s="41" t="s">
        <v>3393</v>
      </c>
      <c r="AW2416" s="41"/>
      <c r="AX2416" s="41"/>
      <c r="AY2416" s="41"/>
    </row>
    <row r="2417" spans="47:51" ht="15" customHeight="1" x14ac:dyDescent="0.25">
      <c r="AU2417" s="186">
        <f t="shared" si="49"/>
        <v>2408</v>
      </c>
      <c r="AV2417" s="41" t="s">
        <v>1852</v>
      </c>
      <c r="AW2417" s="41"/>
      <c r="AX2417" s="41"/>
      <c r="AY2417" s="41"/>
    </row>
    <row r="2418" spans="47:51" ht="15" customHeight="1" x14ac:dyDescent="0.25">
      <c r="AU2418" s="186">
        <f t="shared" si="49"/>
        <v>2409</v>
      </c>
      <c r="AV2418" s="41" t="s">
        <v>3745</v>
      </c>
      <c r="AW2418" s="41"/>
      <c r="AX2418" s="41"/>
      <c r="AY2418" s="41"/>
    </row>
    <row r="2419" spans="47:51" ht="15" customHeight="1" x14ac:dyDescent="0.25">
      <c r="AU2419" s="186">
        <f t="shared" si="49"/>
        <v>2410</v>
      </c>
      <c r="AV2419" s="41" t="s">
        <v>1853</v>
      </c>
      <c r="AW2419" s="41"/>
      <c r="AX2419" s="41"/>
      <c r="AY2419" s="41"/>
    </row>
    <row r="2420" spans="47:51" ht="15" customHeight="1" x14ac:dyDescent="0.25">
      <c r="AU2420" s="186">
        <f t="shared" si="49"/>
        <v>2411</v>
      </c>
      <c r="AV2420" s="41" t="s">
        <v>175</v>
      </c>
      <c r="AW2420" s="41"/>
      <c r="AX2420" s="41"/>
      <c r="AY2420" s="41"/>
    </row>
    <row r="2421" spans="47:51" ht="15" customHeight="1" x14ac:dyDescent="0.25">
      <c r="AU2421" s="186">
        <f t="shared" si="49"/>
        <v>2412</v>
      </c>
      <c r="AV2421" s="41" t="s">
        <v>4666</v>
      </c>
      <c r="AW2421" s="41"/>
      <c r="AX2421" s="41"/>
      <c r="AY2421" s="41"/>
    </row>
    <row r="2422" spans="47:51" ht="15" customHeight="1" x14ac:dyDescent="0.25">
      <c r="AU2422" s="186">
        <f t="shared" si="49"/>
        <v>2413</v>
      </c>
      <c r="AV2422" s="41" t="s">
        <v>3638</v>
      </c>
      <c r="AW2422" s="41"/>
      <c r="AX2422" s="41"/>
      <c r="AY2422" s="41"/>
    </row>
    <row r="2423" spans="47:51" ht="15" customHeight="1" x14ac:dyDescent="0.25">
      <c r="AU2423" s="186">
        <f t="shared" si="49"/>
        <v>2414</v>
      </c>
      <c r="AV2423" s="41" t="s">
        <v>3746</v>
      </c>
      <c r="AW2423" s="41"/>
      <c r="AX2423" s="41"/>
      <c r="AY2423" s="41"/>
    </row>
    <row r="2424" spans="47:51" ht="15" customHeight="1" x14ac:dyDescent="0.25">
      <c r="AU2424" s="186">
        <f t="shared" si="49"/>
        <v>2415</v>
      </c>
      <c r="AV2424" s="41" t="s">
        <v>3394</v>
      </c>
      <c r="AW2424" s="41"/>
      <c r="AX2424" s="41"/>
      <c r="AY2424" s="41"/>
    </row>
    <row r="2425" spans="47:51" ht="15" customHeight="1" x14ac:dyDescent="0.25">
      <c r="AU2425" s="186">
        <f t="shared" si="49"/>
        <v>2416</v>
      </c>
      <c r="AV2425" s="41" t="s">
        <v>4667</v>
      </c>
      <c r="AW2425" s="41"/>
      <c r="AX2425" s="41"/>
      <c r="AY2425" s="41"/>
    </row>
    <row r="2426" spans="47:51" ht="15" customHeight="1" x14ac:dyDescent="0.25">
      <c r="AU2426" s="186">
        <f t="shared" si="49"/>
        <v>2417</v>
      </c>
      <c r="AV2426" s="41" t="s">
        <v>1854</v>
      </c>
      <c r="AW2426" s="41"/>
      <c r="AX2426" s="41"/>
      <c r="AY2426" s="41"/>
    </row>
    <row r="2427" spans="47:51" ht="15" customHeight="1" x14ac:dyDescent="0.25">
      <c r="AU2427" s="186">
        <f t="shared" si="49"/>
        <v>2418</v>
      </c>
      <c r="AV2427" s="41" t="s">
        <v>2341</v>
      </c>
      <c r="AW2427" s="41"/>
      <c r="AX2427" s="41"/>
      <c r="AY2427" s="41"/>
    </row>
    <row r="2428" spans="47:51" ht="15" customHeight="1" x14ac:dyDescent="0.25">
      <c r="AU2428" s="186">
        <f t="shared" si="49"/>
        <v>2419</v>
      </c>
      <c r="AV2428" s="41" t="s">
        <v>271</v>
      </c>
      <c r="AW2428" s="41"/>
      <c r="AX2428" s="41"/>
      <c r="AY2428" s="41"/>
    </row>
    <row r="2429" spans="47:51" ht="15" customHeight="1" x14ac:dyDescent="0.25">
      <c r="AU2429" s="186">
        <f t="shared" si="49"/>
        <v>2420</v>
      </c>
      <c r="AV2429" s="41" t="s">
        <v>2938</v>
      </c>
      <c r="AW2429" s="41"/>
      <c r="AX2429" s="41"/>
      <c r="AY2429" s="41"/>
    </row>
    <row r="2430" spans="47:51" ht="15" customHeight="1" x14ac:dyDescent="0.25">
      <c r="AU2430" s="186">
        <f t="shared" si="49"/>
        <v>2421</v>
      </c>
      <c r="AV2430" s="41" t="s">
        <v>4112</v>
      </c>
      <c r="AW2430" s="41"/>
      <c r="AX2430" s="41"/>
      <c r="AY2430" s="41"/>
    </row>
    <row r="2431" spans="47:51" ht="15" customHeight="1" x14ac:dyDescent="0.25">
      <c r="AU2431" s="186">
        <f t="shared" si="49"/>
        <v>2422</v>
      </c>
      <c r="AV2431" s="41" t="s">
        <v>1131</v>
      </c>
      <c r="AW2431" s="41"/>
      <c r="AX2431" s="41"/>
      <c r="AY2431" s="41"/>
    </row>
    <row r="2432" spans="47:51" ht="15" customHeight="1" x14ac:dyDescent="0.25">
      <c r="AU2432" s="186">
        <f t="shared" si="49"/>
        <v>2423</v>
      </c>
      <c r="AV2432" s="41" t="s">
        <v>4495</v>
      </c>
      <c r="AW2432" s="41"/>
      <c r="AX2432" s="41"/>
      <c r="AY2432" s="41"/>
    </row>
    <row r="2433" spans="47:51" ht="15" customHeight="1" x14ac:dyDescent="0.25">
      <c r="AU2433" s="186">
        <f t="shared" si="49"/>
        <v>2424</v>
      </c>
      <c r="AV2433" s="41" t="s">
        <v>2342</v>
      </c>
      <c r="AW2433" s="41"/>
      <c r="AX2433" s="41"/>
      <c r="AY2433" s="41"/>
    </row>
    <row r="2434" spans="47:51" ht="15" customHeight="1" x14ac:dyDescent="0.25">
      <c r="AU2434" s="186">
        <f t="shared" si="49"/>
        <v>2425</v>
      </c>
      <c r="AV2434" s="41" t="s">
        <v>176</v>
      </c>
      <c r="AW2434" s="41"/>
      <c r="AX2434" s="41"/>
      <c r="AY2434" s="41"/>
    </row>
    <row r="2435" spans="47:51" ht="15" customHeight="1" x14ac:dyDescent="0.25">
      <c r="AU2435" s="186">
        <f t="shared" si="49"/>
        <v>2426</v>
      </c>
      <c r="AV2435" s="41" t="s">
        <v>832</v>
      </c>
      <c r="AW2435" s="41"/>
      <c r="AX2435" s="41"/>
      <c r="AY2435" s="41"/>
    </row>
    <row r="2436" spans="47:51" ht="15" customHeight="1" x14ac:dyDescent="0.25">
      <c r="AU2436" s="186">
        <f t="shared" si="49"/>
        <v>2427</v>
      </c>
      <c r="AV2436" s="41" t="s">
        <v>3395</v>
      </c>
      <c r="AW2436" s="41"/>
      <c r="AX2436" s="41"/>
      <c r="AY2436" s="41"/>
    </row>
    <row r="2437" spans="47:51" ht="15" customHeight="1" x14ac:dyDescent="0.25">
      <c r="AU2437" s="186">
        <f t="shared" si="49"/>
        <v>2428</v>
      </c>
      <c r="AV2437" s="41" t="s">
        <v>3747</v>
      </c>
      <c r="AW2437" s="41"/>
      <c r="AX2437" s="41"/>
      <c r="AY2437" s="41"/>
    </row>
    <row r="2438" spans="47:51" ht="15" customHeight="1" x14ac:dyDescent="0.25">
      <c r="AU2438" s="186">
        <f t="shared" si="49"/>
        <v>2429</v>
      </c>
      <c r="AV2438" s="41" t="s">
        <v>3748</v>
      </c>
      <c r="AW2438" s="41"/>
      <c r="AX2438" s="41"/>
      <c r="AY2438" s="41"/>
    </row>
    <row r="2439" spans="47:51" ht="15" customHeight="1" x14ac:dyDescent="0.25">
      <c r="AU2439" s="186">
        <f t="shared" si="49"/>
        <v>2430</v>
      </c>
      <c r="AV2439" s="41" t="s">
        <v>3121</v>
      </c>
      <c r="AW2439" s="41"/>
      <c r="AX2439" s="41"/>
      <c r="AY2439" s="41"/>
    </row>
    <row r="2440" spans="47:51" ht="15" customHeight="1" x14ac:dyDescent="0.25">
      <c r="AU2440" s="186">
        <f t="shared" si="49"/>
        <v>2431</v>
      </c>
      <c r="AV2440" s="41" t="s">
        <v>3749</v>
      </c>
      <c r="AW2440" s="41"/>
      <c r="AX2440" s="41"/>
      <c r="AY2440" s="41"/>
    </row>
    <row r="2441" spans="47:51" ht="15" customHeight="1" x14ac:dyDescent="0.25">
      <c r="AU2441" s="186">
        <f t="shared" si="49"/>
        <v>2432</v>
      </c>
      <c r="AV2441" s="41" t="s">
        <v>3396</v>
      </c>
      <c r="AW2441" s="41"/>
      <c r="AX2441" s="41"/>
      <c r="AY2441" s="41"/>
    </row>
    <row r="2442" spans="47:51" ht="15" customHeight="1" x14ac:dyDescent="0.25">
      <c r="AU2442" s="186">
        <f t="shared" si="49"/>
        <v>2433</v>
      </c>
      <c r="AV2442" s="41" t="s">
        <v>4496</v>
      </c>
      <c r="AW2442" s="41"/>
      <c r="AX2442" s="41"/>
      <c r="AY2442" s="41"/>
    </row>
    <row r="2443" spans="47:51" ht="15" customHeight="1" x14ac:dyDescent="0.25">
      <c r="AU2443" s="186">
        <f t="shared" ref="AU2443:AU2506" si="50">ROW()-9</f>
        <v>2434</v>
      </c>
      <c r="AV2443" s="41" t="s">
        <v>4113</v>
      </c>
      <c r="AW2443" s="41"/>
      <c r="AX2443" s="41"/>
      <c r="AY2443" s="41"/>
    </row>
    <row r="2444" spans="47:51" ht="15" customHeight="1" x14ac:dyDescent="0.25">
      <c r="AU2444" s="186">
        <f t="shared" si="50"/>
        <v>2435</v>
      </c>
      <c r="AV2444" s="41" t="s">
        <v>4976</v>
      </c>
      <c r="AW2444" s="41"/>
      <c r="AX2444" s="41"/>
      <c r="AY2444" s="41"/>
    </row>
    <row r="2445" spans="47:51" ht="15" customHeight="1" x14ac:dyDescent="0.25">
      <c r="AU2445" s="186">
        <f t="shared" si="50"/>
        <v>2436</v>
      </c>
      <c r="AV2445" s="41" t="s">
        <v>3858</v>
      </c>
      <c r="AW2445" s="41"/>
      <c r="AX2445" s="41"/>
      <c r="AY2445" s="41"/>
    </row>
    <row r="2446" spans="47:51" ht="15" customHeight="1" x14ac:dyDescent="0.25">
      <c r="AU2446" s="186">
        <f t="shared" si="50"/>
        <v>2437</v>
      </c>
      <c r="AV2446" s="41" t="s">
        <v>1132</v>
      </c>
      <c r="AW2446" s="41"/>
      <c r="AX2446" s="41"/>
      <c r="AY2446" s="41"/>
    </row>
    <row r="2447" spans="47:51" ht="15" customHeight="1" x14ac:dyDescent="0.25">
      <c r="AU2447" s="186">
        <f t="shared" si="50"/>
        <v>2438</v>
      </c>
      <c r="AV2447" s="41" t="s">
        <v>3397</v>
      </c>
      <c r="AW2447" s="41"/>
      <c r="AX2447" s="41"/>
      <c r="AY2447" s="41"/>
    </row>
    <row r="2448" spans="47:51" ht="15" customHeight="1" x14ac:dyDescent="0.25">
      <c r="AU2448" s="186">
        <f t="shared" si="50"/>
        <v>2439</v>
      </c>
      <c r="AV2448" s="41" t="s">
        <v>2939</v>
      </c>
      <c r="AW2448" s="41"/>
      <c r="AX2448" s="41"/>
      <c r="AY2448" s="41"/>
    </row>
    <row r="2449" spans="47:51" ht="15" customHeight="1" x14ac:dyDescent="0.25">
      <c r="AU2449" s="186">
        <f t="shared" si="50"/>
        <v>2440</v>
      </c>
      <c r="AV2449" s="41" t="s">
        <v>2343</v>
      </c>
      <c r="AW2449" s="41"/>
      <c r="AX2449" s="41"/>
      <c r="AY2449" s="41"/>
    </row>
    <row r="2450" spans="47:51" ht="15" customHeight="1" x14ac:dyDescent="0.25">
      <c r="AU2450" s="186">
        <f t="shared" si="50"/>
        <v>2441</v>
      </c>
      <c r="AV2450" s="41" t="s">
        <v>833</v>
      </c>
      <c r="AW2450" s="41"/>
      <c r="AX2450" s="41"/>
      <c r="AY2450" s="41"/>
    </row>
    <row r="2451" spans="47:51" ht="15" customHeight="1" x14ac:dyDescent="0.25">
      <c r="AU2451" s="186">
        <f t="shared" si="50"/>
        <v>2442</v>
      </c>
      <c r="AV2451" s="41" t="s">
        <v>1338</v>
      </c>
      <c r="AW2451" s="41"/>
      <c r="AX2451" s="41"/>
      <c r="AY2451" s="41"/>
    </row>
    <row r="2452" spans="47:51" ht="15" customHeight="1" x14ac:dyDescent="0.25">
      <c r="AU2452" s="186">
        <f t="shared" si="50"/>
        <v>2443</v>
      </c>
      <c r="AV2452" s="41" t="s">
        <v>3122</v>
      </c>
      <c r="AW2452" s="41"/>
      <c r="AX2452" s="41"/>
      <c r="AY2452" s="41"/>
    </row>
    <row r="2453" spans="47:51" ht="15" customHeight="1" x14ac:dyDescent="0.25">
      <c r="AU2453" s="186">
        <f t="shared" si="50"/>
        <v>2444</v>
      </c>
      <c r="AV2453" s="41" t="s">
        <v>4977</v>
      </c>
      <c r="AW2453" s="41"/>
      <c r="AX2453" s="41"/>
      <c r="AY2453" s="41"/>
    </row>
    <row r="2454" spans="47:51" ht="15" customHeight="1" x14ac:dyDescent="0.25">
      <c r="AU2454" s="186">
        <f t="shared" si="50"/>
        <v>2445</v>
      </c>
      <c r="AV2454" s="41" t="s">
        <v>5360</v>
      </c>
      <c r="AW2454" s="41"/>
      <c r="AX2454" s="41"/>
      <c r="AY2454" s="41"/>
    </row>
    <row r="2455" spans="47:51" ht="15" customHeight="1" x14ac:dyDescent="0.25">
      <c r="AU2455" s="186">
        <f t="shared" si="50"/>
        <v>2446</v>
      </c>
      <c r="AV2455" s="41" t="s">
        <v>1133</v>
      </c>
      <c r="AW2455" s="41"/>
      <c r="AX2455" s="41"/>
      <c r="AY2455" s="41"/>
    </row>
    <row r="2456" spans="47:51" ht="15" customHeight="1" x14ac:dyDescent="0.25">
      <c r="AU2456" s="186">
        <f t="shared" si="50"/>
        <v>2447</v>
      </c>
      <c r="AV2456" s="41" t="s">
        <v>2430</v>
      </c>
      <c r="AW2456" s="41"/>
      <c r="AX2456" s="41"/>
      <c r="AY2456" s="41"/>
    </row>
    <row r="2457" spans="47:51" ht="15" customHeight="1" x14ac:dyDescent="0.25">
      <c r="AU2457" s="186">
        <f t="shared" si="50"/>
        <v>2448</v>
      </c>
      <c r="AV2457" s="41" t="s">
        <v>1855</v>
      </c>
      <c r="AW2457" s="41"/>
      <c r="AX2457" s="41"/>
      <c r="AY2457" s="41"/>
    </row>
    <row r="2458" spans="47:51" ht="15" customHeight="1" x14ac:dyDescent="0.25">
      <c r="AU2458" s="186">
        <f t="shared" si="50"/>
        <v>2449</v>
      </c>
      <c r="AV2458" s="41" t="s">
        <v>1856</v>
      </c>
      <c r="AW2458" s="41"/>
      <c r="AX2458" s="41"/>
      <c r="AY2458" s="41"/>
    </row>
    <row r="2459" spans="47:51" ht="15" customHeight="1" x14ac:dyDescent="0.25">
      <c r="AU2459" s="186">
        <f t="shared" si="50"/>
        <v>2450</v>
      </c>
      <c r="AV2459" s="41" t="s">
        <v>1339</v>
      </c>
      <c r="AW2459" s="41"/>
      <c r="AX2459" s="41"/>
      <c r="AY2459" s="41"/>
    </row>
    <row r="2460" spans="47:51" ht="15" customHeight="1" x14ac:dyDescent="0.25">
      <c r="AU2460" s="186">
        <f t="shared" si="50"/>
        <v>2451</v>
      </c>
      <c r="AV2460" s="41" t="s">
        <v>1857</v>
      </c>
      <c r="AW2460" s="41"/>
      <c r="AX2460" s="41"/>
      <c r="AY2460" s="41"/>
    </row>
    <row r="2461" spans="47:51" ht="15" customHeight="1" x14ac:dyDescent="0.25">
      <c r="AU2461" s="186">
        <f t="shared" si="50"/>
        <v>2452</v>
      </c>
      <c r="AV2461" s="41" t="s">
        <v>177</v>
      </c>
      <c r="AW2461" s="41"/>
      <c r="AX2461" s="41"/>
      <c r="AY2461" s="41"/>
    </row>
    <row r="2462" spans="47:51" ht="15" customHeight="1" x14ac:dyDescent="0.25">
      <c r="AU2462" s="186">
        <f t="shared" si="50"/>
        <v>2453</v>
      </c>
      <c r="AV2462" s="41" t="s">
        <v>532</v>
      </c>
      <c r="AW2462" s="41"/>
      <c r="AX2462" s="41"/>
      <c r="AY2462" s="41"/>
    </row>
    <row r="2463" spans="47:51" ht="15" customHeight="1" x14ac:dyDescent="0.25">
      <c r="AU2463" s="186">
        <f t="shared" si="50"/>
        <v>2454</v>
      </c>
      <c r="AV2463" s="41" t="s">
        <v>1858</v>
      </c>
      <c r="AW2463" s="41"/>
      <c r="AX2463" s="41"/>
      <c r="AY2463" s="41"/>
    </row>
    <row r="2464" spans="47:51" ht="15" customHeight="1" x14ac:dyDescent="0.25">
      <c r="AU2464" s="186">
        <f t="shared" si="50"/>
        <v>2455</v>
      </c>
      <c r="AV2464" s="41" t="s">
        <v>1859</v>
      </c>
      <c r="AW2464" s="41"/>
      <c r="AX2464" s="41"/>
      <c r="AY2464" s="41"/>
    </row>
    <row r="2465" spans="47:51" ht="15" customHeight="1" x14ac:dyDescent="0.25">
      <c r="AU2465" s="186">
        <f t="shared" si="50"/>
        <v>2456</v>
      </c>
      <c r="AV2465" s="41" t="s">
        <v>1860</v>
      </c>
      <c r="AW2465" s="41"/>
      <c r="AX2465" s="41"/>
      <c r="AY2465" s="41"/>
    </row>
    <row r="2466" spans="47:51" ht="15" customHeight="1" x14ac:dyDescent="0.25">
      <c r="AU2466" s="186">
        <f t="shared" si="50"/>
        <v>2457</v>
      </c>
      <c r="AV2466" s="41" t="s">
        <v>533</v>
      </c>
      <c r="AW2466" s="41"/>
      <c r="AX2466" s="41"/>
      <c r="AY2466" s="41"/>
    </row>
    <row r="2467" spans="47:51" ht="15" customHeight="1" x14ac:dyDescent="0.25">
      <c r="AU2467" s="186">
        <f t="shared" si="50"/>
        <v>2458</v>
      </c>
      <c r="AV2467" s="41" t="s">
        <v>2743</v>
      </c>
      <c r="AW2467" s="41"/>
      <c r="AX2467" s="41"/>
      <c r="AY2467" s="41"/>
    </row>
    <row r="2468" spans="47:51" ht="15" customHeight="1" x14ac:dyDescent="0.25">
      <c r="AU2468" s="186">
        <f t="shared" si="50"/>
        <v>2459</v>
      </c>
      <c r="AV2468" s="41" t="s">
        <v>4978</v>
      </c>
      <c r="AW2468" s="41"/>
      <c r="AX2468" s="41"/>
      <c r="AY2468" s="41"/>
    </row>
    <row r="2469" spans="47:51" ht="15" customHeight="1" x14ac:dyDescent="0.25">
      <c r="AU2469" s="186">
        <f t="shared" si="50"/>
        <v>2460</v>
      </c>
      <c r="AV2469" s="41" t="s">
        <v>967</v>
      </c>
      <c r="AW2469" s="41"/>
      <c r="AX2469" s="41"/>
      <c r="AY2469" s="41"/>
    </row>
    <row r="2470" spans="47:51" ht="15" customHeight="1" x14ac:dyDescent="0.25">
      <c r="AU2470" s="186">
        <f t="shared" si="50"/>
        <v>2461</v>
      </c>
      <c r="AV2470" s="41" t="s">
        <v>3123</v>
      </c>
      <c r="AW2470" s="41"/>
      <c r="AX2470" s="41"/>
      <c r="AY2470" s="41"/>
    </row>
    <row r="2471" spans="47:51" ht="15" customHeight="1" x14ac:dyDescent="0.25">
      <c r="AU2471" s="186">
        <f t="shared" si="50"/>
        <v>2462</v>
      </c>
      <c r="AV2471" s="41" t="s">
        <v>1861</v>
      </c>
      <c r="AW2471" s="41"/>
      <c r="AX2471" s="41"/>
      <c r="AY2471" s="41"/>
    </row>
    <row r="2472" spans="47:51" ht="15" customHeight="1" x14ac:dyDescent="0.25">
      <c r="AU2472" s="186">
        <f t="shared" si="50"/>
        <v>2463</v>
      </c>
      <c r="AV2472" s="41" t="s">
        <v>3398</v>
      </c>
      <c r="AW2472" s="41"/>
      <c r="AX2472" s="41"/>
      <c r="AY2472" s="41"/>
    </row>
    <row r="2473" spans="47:51" ht="15" customHeight="1" x14ac:dyDescent="0.25">
      <c r="AU2473" s="186">
        <f t="shared" si="50"/>
        <v>2464</v>
      </c>
      <c r="AV2473" s="41" t="s">
        <v>1134</v>
      </c>
      <c r="AW2473" s="41"/>
      <c r="AX2473" s="41"/>
      <c r="AY2473" s="41"/>
    </row>
    <row r="2474" spans="47:51" ht="15" customHeight="1" x14ac:dyDescent="0.25">
      <c r="AU2474" s="186">
        <f t="shared" si="50"/>
        <v>2465</v>
      </c>
      <c r="AV2474" s="41" t="s">
        <v>834</v>
      </c>
      <c r="AW2474" s="41"/>
      <c r="AX2474" s="41"/>
      <c r="AY2474" s="41"/>
    </row>
    <row r="2475" spans="47:51" ht="15" customHeight="1" x14ac:dyDescent="0.25">
      <c r="AU2475" s="186">
        <f t="shared" si="50"/>
        <v>2466</v>
      </c>
      <c r="AV2475" s="41" t="s">
        <v>3859</v>
      </c>
      <c r="AW2475" s="41"/>
      <c r="AX2475" s="41"/>
      <c r="AY2475" s="41"/>
    </row>
    <row r="2476" spans="47:51" ht="15" customHeight="1" x14ac:dyDescent="0.25">
      <c r="AU2476" s="186">
        <f t="shared" si="50"/>
        <v>2467</v>
      </c>
      <c r="AV2476" s="41" t="s">
        <v>534</v>
      </c>
      <c r="AW2476" s="41"/>
      <c r="AX2476" s="41"/>
      <c r="AY2476" s="41"/>
    </row>
    <row r="2477" spans="47:51" ht="15" customHeight="1" x14ac:dyDescent="0.25">
      <c r="AU2477" s="186">
        <f t="shared" si="50"/>
        <v>2468</v>
      </c>
      <c r="AV2477" s="41" t="s">
        <v>535</v>
      </c>
      <c r="AW2477" s="41"/>
      <c r="AX2477" s="41"/>
      <c r="AY2477" s="41"/>
    </row>
    <row r="2478" spans="47:51" ht="15" customHeight="1" x14ac:dyDescent="0.25">
      <c r="AU2478" s="186">
        <f t="shared" si="50"/>
        <v>2469</v>
      </c>
      <c r="AV2478" s="41" t="s">
        <v>4497</v>
      </c>
      <c r="AW2478" s="41"/>
      <c r="AX2478" s="41"/>
      <c r="AY2478" s="41"/>
    </row>
    <row r="2479" spans="47:51" ht="15" customHeight="1" x14ac:dyDescent="0.25">
      <c r="AU2479" s="186">
        <f t="shared" si="50"/>
        <v>2470</v>
      </c>
      <c r="AV2479" s="41" t="s">
        <v>1862</v>
      </c>
      <c r="AW2479" s="41"/>
      <c r="AX2479" s="41"/>
      <c r="AY2479" s="41"/>
    </row>
    <row r="2480" spans="47:51" ht="15" customHeight="1" x14ac:dyDescent="0.25">
      <c r="AU2480" s="186">
        <f t="shared" si="50"/>
        <v>2471</v>
      </c>
      <c r="AV2480" s="41" t="s">
        <v>1863</v>
      </c>
      <c r="AW2480" s="41"/>
      <c r="AX2480" s="41"/>
      <c r="AY2480" s="41"/>
    </row>
    <row r="2481" spans="47:51" ht="15" customHeight="1" x14ac:dyDescent="0.25">
      <c r="AU2481" s="186">
        <f t="shared" si="50"/>
        <v>2472</v>
      </c>
      <c r="AV2481" s="41" t="s">
        <v>4979</v>
      </c>
      <c r="AW2481" s="41"/>
      <c r="AX2481" s="41"/>
      <c r="AY2481" s="41"/>
    </row>
    <row r="2482" spans="47:51" ht="15" customHeight="1" x14ac:dyDescent="0.25">
      <c r="AU2482" s="186">
        <f t="shared" si="50"/>
        <v>2473</v>
      </c>
      <c r="AV2482" s="41" t="s">
        <v>2940</v>
      </c>
      <c r="AW2482" s="41"/>
      <c r="AX2482" s="41"/>
      <c r="AY2482" s="41"/>
    </row>
    <row r="2483" spans="47:51" ht="15" customHeight="1" x14ac:dyDescent="0.25">
      <c r="AU2483" s="186">
        <f t="shared" si="50"/>
        <v>2474</v>
      </c>
      <c r="AV2483" s="41" t="s">
        <v>3750</v>
      </c>
      <c r="AW2483" s="41"/>
      <c r="AX2483" s="41"/>
      <c r="AY2483" s="41"/>
    </row>
    <row r="2484" spans="47:51" ht="15" customHeight="1" x14ac:dyDescent="0.25">
      <c r="AU2484" s="186">
        <f t="shared" si="50"/>
        <v>2475</v>
      </c>
      <c r="AV2484" s="41" t="s">
        <v>3124</v>
      </c>
      <c r="AW2484" s="41"/>
      <c r="AX2484" s="41"/>
      <c r="AY2484" s="41"/>
    </row>
    <row r="2485" spans="47:51" ht="15" customHeight="1" x14ac:dyDescent="0.25">
      <c r="AU2485" s="186">
        <f t="shared" si="50"/>
        <v>2476</v>
      </c>
      <c r="AV2485" s="41" t="s">
        <v>3751</v>
      </c>
      <c r="AW2485" s="41"/>
      <c r="AX2485" s="41"/>
      <c r="AY2485" s="41"/>
    </row>
    <row r="2486" spans="47:51" ht="15" customHeight="1" x14ac:dyDescent="0.25">
      <c r="AU2486" s="186">
        <f t="shared" si="50"/>
        <v>2477</v>
      </c>
      <c r="AV2486" s="41" t="s">
        <v>536</v>
      </c>
      <c r="AW2486" s="41"/>
      <c r="AX2486" s="41"/>
      <c r="AY2486" s="41"/>
    </row>
    <row r="2487" spans="47:51" ht="15" customHeight="1" x14ac:dyDescent="0.25">
      <c r="AU2487" s="186">
        <f t="shared" si="50"/>
        <v>2478</v>
      </c>
      <c r="AV2487" s="41" t="s">
        <v>1340</v>
      </c>
      <c r="AW2487" s="41"/>
      <c r="AX2487" s="41"/>
      <c r="AY2487" s="41"/>
    </row>
    <row r="2488" spans="47:51" ht="15" customHeight="1" x14ac:dyDescent="0.25">
      <c r="AU2488" s="186">
        <f t="shared" si="50"/>
        <v>2479</v>
      </c>
      <c r="AV2488" s="41" t="s">
        <v>1864</v>
      </c>
      <c r="AW2488" s="41"/>
      <c r="AX2488" s="41"/>
      <c r="AY2488" s="41"/>
    </row>
    <row r="2489" spans="47:51" ht="15" customHeight="1" x14ac:dyDescent="0.25">
      <c r="AU2489" s="186">
        <f t="shared" si="50"/>
        <v>2480</v>
      </c>
      <c r="AV2489" s="41" t="s">
        <v>968</v>
      </c>
      <c r="AW2489" s="41"/>
      <c r="AX2489" s="41"/>
      <c r="AY2489" s="41"/>
    </row>
    <row r="2490" spans="47:51" ht="15" customHeight="1" x14ac:dyDescent="0.25">
      <c r="AU2490" s="186">
        <f t="shared" si="50"/>
        <v>2481</v>
      </c>
      <c r="AV2490" s="41" t="s">
        <v>2744</v>
      </c>
      <c r="AW2490" s="41"/>
      <c r="AX2490" s="41"/>
      <c r="AY2490" s="41"/>
    </row>
    <row r="2491" spans="47:51" ht="15" customHeight="1" x14ac:dyDescent="0.25">
      <c r="AU2491" s="186">
        <f t="shared" si="50"/>
        <v>2482</v>
      </c>
      <c r="AV2491" s="41" t="s">
        <v>1865</v>
      </c>
      <c r="AW2491" s="41"/>
      <c r="AX2491" s="41"/>
      <c r="AY2491" s="41"/>
    </row>
    <row r="2492" spans="47:51" ht="15" customHeight="1" x14ac:dyDescent="0.25">
      <c r="AU2492" s="186">
        <f t="shared" si="50"/>
        <v>2483</v>
      </c>
      <c r="AV2492" s="41" t="s">
        <v>4980</v>
      </c>
      <c r="AW2492" s="41"/>
      <c r="AX2492" s="41"/>
      <c r="AY2492" s="41"/>
    </row>
    <row r="2493" spans="47:51" ht="15" customHeight="1" x14ac:dyDescent="0.25">
      <c r="AU2493" s="186">
        <f t="shared" si="50"/>
        <v>2484</v>
      </c>
      <c r="AV2493" s="41" t="s">
        <v>1866</v>
      </c>
      <c r="AW2493" s="41"/>
      <c r="AX2493" s="41"/>
      <c r="AY2493" s="41"/>
    </row>
    <row r="2494" spans="47:51" ht="15" customHeight="1" x14ac:dyDescent="0.25">
      <c r="AU2494" s="186">
        <f t="shared" si="50"/>
        <v>2485</v>
      </c>
      <c r="AV2494" s="41" t="s">
        <v>178</v>
      </c>
      <c r="AW2494" s="41"/>
      <c r="AX2494" s="41"/>
      <c r="AY2494" s="41"/>
    </row>
    <row r="2495" spans="47:51" ht="15" customHeight="1" x14ac:dyDescent="0.25">
      <c r="AU2495" s="186">
        <f t="shared" si="50"/>
        <v>2486</v>
      </c>
      <c r="AV2495" s="41" t="s">
        <v>2941</v>
      </c>
      <c r="AW2495" s="41"/>
      <c r="AX2495" s="41"/>
      <c r="AY2495" s="41"/>
    </row>
    <row r="2496" spans="47:51" ht="15" customHeight="1" x14ac:dyDescent="0.25">
      <c r="AU2496" s="186">
        <f t="shared" si="50"/>
        <v>2487</v>
      </c>
      <c r="AV2496" s="41" t="s">
        <v>3125</v>
      </c>
      <c r="AW2496" s="41"/>
      <c r="AX2496" s="41"/>
      <c r="AY2496" s="41"/>
    </row>
    <row r="2497" spans="47:51" ht="15" customHeight="1" x14ac:dyDescent="0.25">
      <c r="AU2497" s="186">
        <f t="shared" si="50"/>
        <v>2488</v>
      </c>
      <c r="AV2497" s="41" t="s">
        <v>3399</v>
      </c>
      <c r="AW2497" s="41"/>
      <c r="AX2497" s="41"/>
      <c r="AY2497" s="41"/>
    </row>
    <row r="2498" spans="47:51" ht="15" customHeight="1" x14ac:dyDescent="0.25">
      <c r="AU2498" s="186">
        <f t="shared" si="50"/>
        <v>2489</v>
      </c>
      <c r="AV2498" s="41" t="s">
        <v>3126</v>
      </c>
      <c r="AW2498" s="41"/>
      <c r="AX2498" s="41"/>
      <c r="AY2498" s="41"/>
    </row>
    <row r="2499" spans="47:51" ht="15" customHeight="1" x14ac:dyDescent="0.25">
      <c r="AU2499" s="186">
        <f t="shared" si="50"/>
        <v>2490</v>
      </c>
      <c r="AV2499" s="41" t="s">
        <v>4114</v>
      </c>
      <c r="AW2499" s="41"/>
      <c r="AX2499" s="41"/>
      <c r="AY2499" s="41"/>
    </row>
    <row r="2500" spans="47:51" ht="15" customHeight="1" x14ac:dyDescent="0.25">
      <c r="AU2500" s="186">
        <f t="shared" si="50"/>
        <v>2491</v>
      </c>
      <c r="AV2500" s="41" t="s">
        <v>4498</v>
      </c>
      <c r="AW2500" s="41"/>
      <c r="AX2500" s="41"/>
      <c r="AY2500" s="41"/>
    </row>
    <row r="2501" spans="47:51" ht="15" customHeight="1" x14ac:dyDescent="0.25">
      <c r="AU2501" s="186">
        <f t="shared" si="50"/>
        <v>2492</v>
      </c>
      <c r="AV2501" s="41" t="s">
        <v>1867</v>
      </c>
      <c r="AW2501" s="41"/>
      <c r="AX2501" s="41"/>
      <c r="AY2501" s="41"/>
    </row>
    <row r="2502" spans="47:51" ht="15" customHeight="1" x14ac:dyDescent="0.25">
      <c r="AU2502" s="186">
        <f t="shared" si="50"/>
        <v>2493</v>
      </c>
      <c r="AV2502" s="41" t="s">
        <v>122</v>
      </c>
      <c r="AW2502" s="41"/>
      <c r="AX2502" s="41"/>
      <c r="AY2502" s="41"/>
    </row>
    <row r="2503" spans="47:51" ht="15" customHeight="1" x14ac:dyDescent="0.25">
      <c r="AU2503" s="186">
        <f t="shared" si="50"/>
        <v>2494</v>
      </c>
      <c r="AV2503" s="41" t="s">
        <v>4499</v>
      </c>
      <c r="AW2503" s="41"/>
      <c r="AX2503" s="41"/>
      <c r="AY2503" s="41"/>
    </row>
    <row r="2504" spans="47:51" ht="15" customHeight="1" x14ac:dyDescent="0.25">
      <c r="AU2504" s="186">
        <f t="shared" si="50"/>
        <v>2495</v>
      </c>
      <c r="AV2504" s="41" t="s">
        <v>4981</v>
      </c>
      <c r="AW2504" s="41"/>
      <c r="AX2504" s="41"/>
      <c r="AY2504" s="41"/>
    </row>
    <row r="2505" spans="47:51" ht="15" customHeight="1" x14ac:dyDescent="0.25">
      <c r="AU2505" s="186">
        <f t="shared" si="50"/>
        <v>2496</v>
      </c>
      <c r="AV2505" s="41" t="s">
        <v>3752</v>
      </c>
      <c r="AW2505" s="41"/>
      <c r="AX2505" s="41"/>
      <c r="AY2505" s="41"/>
    </row>
    <row r="2506" spans="47:51" ht="15" customHeight="1" x14ac:dyDescent="0.25">
      <c r="AU2506" s="186">
        <f t="shared" si="50"/>
        <v>2497</v>
      </c>
      <c r="AV2506" s="41" t="s">
        <v>3127</v>
      </c>
      <c r="AW2506" s="41"/>
      <c r="AX2506" s="41"/>
      <c r="AY2506" s="41"/>
    </row>
    <row r="2507" spans="47:51" ht="15" customHeight="1" x14ac:dyDescent="0.25">
      <c r="AU2507" s="186">
        <f t="shared" ref="AU2507:AU2570" si="51">ROW()-9</f>
        <v>2498</v>
      </c>
      <c r="AV2507" s="41" t="s">
        <v>1868</v>
      </c>
      <c r="AW2507" s="41"/>
      <c r="AX2507" s="41"/>
      <c r="AY2507" s="41"/>
    </row>
    <row r="2508" spans="47:51" ht="15" customHeight="1" x14ac:dyDescent="0.25">
      <c r="AU2508" s="186">
        <f t="shared" si="51"/>
        <v>2499</v>
      </c>
      <c r="AV2508" s="41" t="s">
        <v>1869</v>
      </c>
      <c r="AW2508" s="41"/>
      <c r="AX2508" s="41"/>
      <c r="AY2508" s="41"/>
    </row>
    <row r="2509" spans="47:51" ht="15" customHeight="1" x14ac:dyDescent="0.25">
      <c r="AU2509" s="186">
        <f t="shared" si="51"/>
        <v>2500</v>
      </c>
      <c r="AV2509" s="41" t="s">
        <v>1341</v>
      </c>
      <c r="AW2509" s="41"/>
      <c r="AX2509" s="41"/>
      <c r="AY2509" s="41"/>
    </row>
    <row r="2510" spans="47:51" ht="15" customHeight="1" x14ac:dyDescent="0.25">
      <c r="AU2510" s="186">
        <f t="shared" si="51"/>
        <v>2501</v>
      </c>
      <c r="AV2510" s="41" t="s">
        <v>1870</v>
      </c>
      <c r="AW2510" s="41"/>
      <c r="AX2510" s="41"/>
      <c r="AY2510" s="41"/>
    </row>
    <row r="2511" spans="47:51" ht="15" customHeight="1" x14ac:dyDescent="0.25">
      <c r="AU2511" s="186">
        <f t="shared" si="51"/>
        <v>2502</v>
      </c>
      <c r="AV2511" s="41" t="s">
        <v>1135</v>
      </c>
      <c r="AW2511" s="41"/>
      <c r="AX2511" s="41"/>
      <c r="AY2511" s="41"/>
    </row>
    <row r="2512" spans="47:51" ht="15" customHeight="1" x14ac:dyDescent="0.25">
      <c r="AU2512" s="186">
        <f t="shared" si="51"/>
        <v>2503</v>
      </c>
      <c r="AV2512" s="41" t="s">
        <v>2431</v>
      </c>
      <c r="AW2512" s="41"/>
      <c r="AX2512" s="41"/>
      <c r="AY2512" s="41"/>
    </row>
    <row r="2513" spans="47:51" ht="15" customHeight="1" x14ac:dyDescent="0.25">
      <c r="AU2513" s="186">
        <f t="shared" si="51"/>
        <v>2504</v>
      </c>
      <c r="AV2513" s="41" t="s">
        <v>2745</v>
      </c>
      <c r="AW2513" s="41"/>
      <c r="AX2513" s="41"/>
      <c r="AY2513" s="41"/>
    </row>
    <row r="2514" spans="47:51" ht="15" customHeight="1" x14ac:dyDescent="0.25">
      <c r="AU2514" s="186">
        <f t="shared" si="51"/>
        <v>2505</v>
      </c>
      <c r="AV2514" s="41" t="s">
        <v>5361</v>
      </c>
      <c r="AW2514" s="41"/>
      <c r="AX2514" s="41"/>
      <c r="AY2514" s="41"/>
    </row>
    <row r="2515" spans="47:51" ht="15" customHeight="1" x14ac:dyDescent="0.25">
      <c r="AU2515" s="186">
        <f t="shared" si="51"/>
        <v>2506</v>
      </c>
      <c r="AV2515" s="41" t="s">
        <v>1871</v>
      </c>
      <c r="AW2515" s="41"/>
      <c r="AX2515" s="41"/>
      <c r="AY2515" s="41"/>
    </row>
    <row r="2516" spans="47:51" ht="15" customHeight="1" x14ac:dyDescent="0.25">
      <c r="AU2516" s="186">
        <f t="shared" si="51"/>
        <v>2507</v>
      </c>
      <c r="AV2516" s="41" t="s">
        <v>2746</v>
      </c>
      <c r="AW2516" s="41"/>
      <c r="AX2516" s="41"/>
      <c r="AY2516" s="41"/>
    </row>
    <row r="2517" spans="47:51" ht="15" customHeight="1" x14ac:dyDescent="0.25">
      <c r="AU2517" s="186">
        <f t="shared" si="51"/>
        <v>2508</v>
      </c>
      <c r="AV2517" s="41" t="s">
        <v>537</v>
      </c>
      <c r="AW2517" s="41"/>
      <c r="AX2517" s="41"/>
      <c r="AY2517" s="41"/>
    </row>
    <row r="2518" spans="47:51" ht="15" customHeight="1" x14ac:dyDescent="0.25">
      <c r="AU2518" s="186">
        <f t="shared" si="51"/>
        <v>2509</v>
      </c>
      <c r="AV2518" s="41" t="s">
        <v>835</v>
      </c>
      <c r="AW2518" s="41"/>
      <c r="AX2518" s="41"/>
      <c r="AY2518" s="41"/>
    </row>
    <row r="2519" spans="47:51" ht="15" customHeight="1" x14ac:dyDescent="0.25">
      <c r="AU2519" s="186">
        <f t="shared" si="51"/>
        <v>2510</v>
      </c>
      <c r="AV2519" s="41" t="s">
        <v>3128</v>
      </c>
      <c r="AW2519" s="41"/>
      <c r="AX2519" s="41"/>
      <c r="AY2519" s="41"/>
    </row>
    <row r="2520" spans="47:51" ht="15" customHeight="1" x14ac:dyDescent="0.25">
      <c r="AU2520" s="186">
        <f t="shared" si="51"/>
        <v>2511</v>
      </c>
      <c r="AV2520" s="41" t="s">
        <v>836</v>
      </c>
      <c r="AW2520" s="41"/>
      <c r="AX2520" s="41"/>
      <c r="AY2520" s="41"/>
    </row>
    <row r="2521" spans="47:51" ht="15" customHeight="1" x14ac:dyDescent="0.25">
      <c r="AU2521" s="186">
        <f t="shared" si="51"/>
        <v>2512</v>
      </c>
      <c r="AV2521" s="41" t="s">
        <v>2942</v>
      </c>
      <c r="AW2521" s="41"/>
      <c r="AX2521" s="41"/>
      <c r="AY2521" s="41"/>
    </row>
    <row r="2522" spans="47:51" ht="15" customHeight="1" x14ac:dyDescent="0.25">
      <c r="AU2522" s="186">
        <f t="shared" si="51"/>
        <v>2513</v>
      </c>
      <c r="AV2522" s="41" t="s">
        <v>538</v>
      </c>
      <c r="AW2522" s="41"/>
      <c r="AX2522" s="41"/>
      <c r="AY2522" s="41"/>
    </row>
    <row r="2523" spans="47:51" ht="15" customHeight="1" x14ac:dyDescent="0.25">
      <c r="AU2523" s="186">
        <f t="shared" si="51"/>
        <v>2514</v>
      </c>
      <c r="AV2523" s="41" t="s">
        <v>3753</v>
      </c>
      <c r="AW2523" s="41"/>
      <c r="AX2523" s="41"/>
      <c r="AY2523" s="41"/>
    </row>
    <row r="2524" spans="47:51" ht="15" customHeight="1" x14ac:dyDescent="0.25">
      <c r="AU2524" s="186">
        <f t="shared" si="51"/>
        <v>2515</v>
      </c>
      <c r="AV2524" s="41" t="s">
        <v>2432</v>
      </c>
      <c r="AW2524" s="41"/>
      <c r="AX2524" s="41"/>
      <c r="AY2524" s="41"/>
    </row>
    <row r="2525" spans="47:51" ht="15" customHeight="1" x14ac:dyDescent="0.25">
      <c r="AU2525" s="186">
        <f t="shared" si="51"/>
        <v>2516</v>
      </c>
      <c r="AV2525" s="41" t="s">
        <v>1872</v>
      </c>
      <c r="AW2525" s="41"/>
      <c r="AX2525" s="41"/>
      <c r="AY2525" s="41"/>
    </row>
    <row r="2526" spans="47:51" ht="15" customHeight="1" x14ac:dyDescent="0.25">
      <c r="AU2526" s="186">
        <f t="shared" si="51"/>
        <v>2517</v>
      </c>
      <c r="AV2526" s="41" t="s">
        <v>3129</v>
      </c>
      <c r="AW2526" s="41"/>
      <c r="AX2526" s="41"/>
      <c r="AY2526" s="41"/>
    </row>
    <row r="2527" spans="47:51" ht="15" customHeight="1" x14ac:dyDescent="0.25">
      <c r="AU2527" s="186">
        <f t="shared" si="51"/>
        <v>2518</v>
      </c>
      <c r="AV2527" s="41" t="s">
        <v>4115</v>
      </c>
      <c r="AW2527" s="41"/>
      <c r="AX2527" s="41"/>
      <c r="AY2527" s="41"/>
    </row>
    <row r="2528" spans="47:51" ht="15" customHeight="1" x14ac:dyDescent="0.25">
      <c r="AU2528" s="186">
        <f t="shared" si="51"/>
        <v>2519</v>
      </c>
      <c r="AV2528" s="41" t="s">
        <v>4982</v>
      </c>
      <c r="AW2528" s="41"/>
      <c r="AX2528" s="41"/>
      <c r="AY2528" s="41"/>
    </row>
    <row r="2529" spans="47:51" ht="15" customHeight="1" x14ac:dyDescent="0.25">
      <c r="AU2529" s="186">
        <f t="shared" si="51"/>
        <v>2520</v>
      </c>
      <c r="AV2529" s="41" t="s">
        <v>4983</v>
      </c>
      <c r="AW2529" s="41"/>
      <c r="AX2529" s="41"/>
      <c r="AY2529" s="41"/>
    </row>
    <row r="2530" spans="47:51" ht="15" customHeight="1" x14ac:dyDescent="0.25">
      <c r="AU2530" s="186">
        <f t="shared" si="51"/>
        <v>2521</v>
      </c>
      <c r="AV2530" s="41" t="s">
        <v>1342</v>
      </c>
      <c r="AW2530" s="41"/>
      <c r="AX2530" s="41"/>
      <c r="AY2530" s="41"/>
    </row>
    <row r="2531" spans="47:51" ht="15" customHeight="1" x14ac:dyDescent="0.25">
      <c r="AU2531" s="186">
        <f t="shared" si="51"/>
        <v>2522</v>
      </c>
      <c r="AV2531" s="41" t="s">
        <v>2747</v>
      </c>
      <c r="AW2531" s="41"/>
      <c r="AX2531" s="41"/>
      <c r="AY2531" s="41"/>
    </row>
    <row r="2532" spans="47:51" ht="15" customHeight="1" x14ac:dyDescent="0.25">
      <c r="AU2532" s="186">
        <f t="shared" si="51"/>
        <v>2523</v>
      </c>
      <c r="AV2532" s="41" t="s">
        <v>179</v>
      </c>
      <c r="AW2532" s="41"/>
      <c r="AX2532" s="41"/>
      <c r="AY2532" s="41"/>
    </row>
    <row r="2533" spans="47:51" ht="15" customHeight="1" x14ac:dyDescent="0.25">
      <c r="AU2533" s="186">
        <f t="shared" si="51"/>
        <v>2524</v>
      </c>
      <c r="AV2533" s="41" t="s">
        <v>4984</v>
      </c>
      <c r="AW2533" s="41"/>
      <c r="AX2533" s="41"/>
      <c r="AY2533" s="41"/>
    </row>
    <row r="2534" spans="47:51" ht="15" customHeight="1" x14ac:dyDescent="0.25">
      <c r="AU2534" s="186">
        <f t="shared" si="51"/>
        <v>2525</v>
      </c>
      <c r="AV2534" s="41" t="s">
        <v>3400</v>
      </c>
      <c r="AW2534" s="41"/>
      <c r="AX2534" s="41"/>
      <c r="AY2534" s="41"/>
    </row>
    <row r="2535" spans="47:51" ht="15" customHeight="1" x14ac:dyDescent="0.25">
      <c r="AU2535" s="186">
        <f t="shared" si="51"/>
        <v>2526</v>
      </c>
      <c r="AV2535" s="41" t="s">
        <v>180</v>
      </c>
      <c r="AW2535" s="41"/>
      <c r="AX2535" s="41"/>
      <c r="AY2535" s="41"/>
    </row>
    <row r="2536" spans="47:51" ht="15" customHeight="1" x14ac:dyDescent="0.25">
      <c r="AU2536" s="186">
        <f t="shared" si="51"/>
        <v>2527</v>
      </c>
      <c r="AV2536" s="41" t="s">
        <v>4985</v>
      </c>
      <c r="AW2536" s="41"/>
      <c r="AX2536" s="41"/>
      <c r="AY2536" s="41"/>
    </row>
    <row r="2537" spans="47:51" ht="15" customHeight="1" x14ac:dyDescent="0.25">
      <c r="AU2537" s="186">
        <f t="shared" si="51"/>
        <v>2528</v>
      </c>
      <c r="AV2537" s="41" t="s">
        <v>2943</v>
      </c>
      <c r="AW2537" s="41"/>
      <c r="AX2537" s="41"/>
      <c r="AY2537" s="41"/>
    </row>
    <row r="2538" spans="47:51" ht="15" customHeight="1" x14ac:dyDescent="0.25">
      <c r="AU2538" s="186">
        <f t="shared" si="51"/>
        <v>2529</v>
      </c>
      <c r="AV2538" s="41" t="s">
        <v>4500</v>
      </c>
      <c r="AW2538" s="41"/>
      <c r="AX2538" s="41"/>
      <c r="AY2538" s="41"/>
    </row>
    <row r="2539" spans="47:51" ht="15" customHeight="1" x14ac:dyDescent="0.25">
      <c r="AU2539" s="186">
        <f t="shared" si="51"/>
        <v>2530</v>
      </c>
      <c r="AV2539" s="41" t="s">
        <v>4986</v>
      </c>
      <c r="AW2539" s="41"/>
      <c r="AX2539" s="41"/>
      <c r="AY2539" s="41"/>
    </row>
    <row r="2540" spans="47:51" ht="15" customHeight="1" x14ac:dyDescent="0.25">
      <c r="AU2540" s="186">
        <f t="shared" si="51"/>
        <v>2531</v>
      </c>
      <c r="AV2540" s="41" t="s">
        <v>4987</v>
      </c>
      <c r="AW2540" s="41"/>
      <c r="AX2540" s="41"/>
      <c r="AY2540" s="41"/>
    </row>
    <row r="2541" spans="47:51" ht="15" customHeight="1" x14ac:dyDescent="0.25">
      <c r="AU2541" s="186">
        <f t="shared" si="51"/>
        <v>2532</v>
      </c>
      <c r="AV2541" s="41" t="s">
        <v>1873</v>
      </c>
      <c r="AW2541" s="41"/>
      <c r="AX2541" s="41"/>
      <c r="AY2541" s="41"/>
    </row>
    <row r="2542" spans="47:51" ht="15" customHeight="1" x14ac:dyDescent="0.25">
      <c r="AU2542" s="186">
        <f t="shared" si="51"/>
        <v>2533</v>
      </c>
      <c r="AV2542" s="41" t="s">
        <v>3401</v>
      </c>
      <c r="AW2542" s="41"/>
      <c r="AX2542" s="41"/>
      <c r="AY2542" s="41"/>
    </row>
    <row r="2543" spans="47:51" ht="15" customHeight="1" x14ac:dyDescent="0.25">
      <c r="AU2543" s="186">
        <f t="shared" si="51"/>
        <v>2534</v>
      </c>
      <c r="AV2543" s="41" t="s">
        <v>2944</v>
      </c>
      <c r="AW2543" s="41"/>
      <c r="AX2543" s="41"/>
      <c r="AY2543" s="41"/>
    </row>
    <row r="2544" spans="47:51" ht="15" customHeight="1" x14ac:dyDescent="0.25">
      <c r="AU2544" s="186">
        <f t="shared" si="51"/>
        <v>2535</v>
      </c>
      <c r="AV2544" s="41" t="s">
        <v>2748</v>
      </c>
      <c r="AW2544" s="41"/>
      <c r="AX2544" s="41"/>
      <c r="AY2544" s="41"/>
    </row>
    <row r="2545" spans="47:51" ht="15" customHeight="1" x14ac:dyDescent="0.25">
      <c r="AU2545" s="186">
        <f t="shared" si="51"/>
        <v>2536</v>
      </c>
      <c r="AV2545" s="41" t="s">
        <v>2749</v>
      </c>
      <c r="AW2545" s="41"/>
      <c r="AX2545" s="41"/>
      <c r="AY2545" s="41"/>
    </row>
    <row r="2546" spans="47:51" ht="15" customHeight="1" x14ac:dyDescent="0.25">
      <c r="AU2546" s="186">
        <f t="shared" si="51"/>
        <v>2537</v>
      </c>
      <c r="AV2546" s="41" t="s">
        <v>272</v>
      </c>
      <c r="AW2546" s="41"/>
      <c r="AX2546" s="41"/>
      <c r="AY2546" s="41"/>
    </row>
    <row r="2547" spans="47:51" ht="15" customHeight="1" x14ac:dyDescent="0.25">
      <c r="AU2547" s="186">
        <f t="shared" si="51"/>
        <v>2538</v>
      </c>
      <c r="AV2547" s="41" t="s">
        <v>1874</v>
      </c>
      <c r="AW2547" s="41"/>
      <c r="AX2547" s="41"/>
      <c r="AY2547" s="41"/>
    </row>
    <row r="2548" spans="47:51" ht="15" customHeight="1" x14ac:dyDescent="0.25">
      <c r="AU2548" s="186">
        <f t="shared" si="51"/>
        <v>2539</v>
      </c>
      <c r="AV2548" s="41" t="s">
        <v>2433</v>
      </c>
      <c r="AW2548" s="41"/>
      <c r="AX2548" s="41"/>
      <c r="AY2548" s="41"/>
    </row>
    <row r="2549" spans="47:51" ht="15" customHeight="1" x14ac:dyDescent="0.25">
      <c r="AU2549" s="186">
        <f t="shared" si="51"/>
        <v>2540</v>
      </c>
      <c r="AV2549" s="41" t="s">
        <v>2573</v>
      </c>
      <c r="AW2549" s="41"/>
      <c r="AX2549" s="41"/>
      <c r="AY2549" s="41"/>
    </row>
    <row r="2550" spans="47:51" ht="15" customHeight="1" x14ac:dyDescent="0.25">
      <c r="AU2550" s="186">
        <f t="shared" si="51"/>
        <v>2541</v>
      </c>
      <c r="AV2550" s="41" t="s">
        <v>2434</v>
      </c>
      <c r="AW2550" s="41"/>
      <c r="AX2550" s="41"/>
      <c r="AY2550" s="41"/>
    </row>
    <row r="2551" spans="47:51" ht="15" customHeight="1" x14ac:dyDescent="0.25">
      <c r="AU2551" s="186">
        <f t="shared" si="51"/>
        <v>2542</v>
      </c>
      <c r="AV2551" s="41" t="s">
        <v>539</v>
      </c>
      <c r="AW2551" s="41"/>
      <c r="AX2551" s="41"/>
      <c r="AY2551" s="41"/>
    </row>
    <row r="2552" spans="47:51" ht="15" customHeight="1" x14ac:dyDescent="0.25">
      <c r="AU2552" s="186">
        <f t="shared" si="51"/>
        <v>2543</v>
      </c>
      <c r="AV2552" s="41" t="s">
        <v>540</v>
      </c>
      <c r="AW2552" s="41"/>
      <c r="AX2552" s="41"/>
      <c r="AY2552" s="41"/>
    </row>
    <row r="2553" spans="47:51" ht="15" customHeight="1" x14ac:dyDescent="0.25">
      <c r="AU2553" s="186">
        <f t="shared" si="51"/>
        <v>2544</v>
      </c>
      <c r="AV2553" s="41" t="s">
        <v>541</v>
      </c>
      <c r="AW2553" s="41"/>
      <c r="AX2553" s="41"/>
      <c r="AY2553" s="41"/>
    </row>
    <row r="2554" spans="47:51" ht="15" customHeight="1" x14ac:dyDescent="0.25">
      <c r="AU2554" s="186">
        <f t="shared" si="51"/>
        <v>2545</v>
      </c>
      <c r="AV2554" s="41" t="s">
        <v>273</v>
      </c>
      <c r="AW2554" s="41"/>
      <c r="AX2554" s="41"/>
      <c r="AY2554" s="41"/>
    </row>
    <row r="2555" spans="47:51" ht="15" customHeight="1" x14ac:dyDescent="0.25">
      <c r="AU2555" s="186">
        <f t="shared" si="51"/>
        <v>2546</v>
      </c>
      <c r="AV2555" s="41" t="s">
        <v>2344</v>
      </c>
      <c r="AW2555" s="41"/>
      <c r="AX2555" s="41"/>
      <c r="AY2555" s="41"/>
    </row>
    <row r="2556" spans="47:51" ht="15" customHeight="1" x14ac:dyDescent="0.25">
      <c r="AU2556" s="186">
        <f t="shared" si="51"/>
        <v>2547</v>
      </c>
      <c r="AV2556" s="41" t="s">
        <v>1875</v>
      </c>
      <c r="AW2556" s="41"/>
      <c r="AX2556" s="41"/>
      <c r="AY2556" s="41"/>
    </row>
    <row r="2557" spans="47:51" ht="15" customHeight="1" x14ac:dyDescent="0.25">
      <c r="AU2557" s="186">
        <f t="shared" si="51"/>
        <v>2548</v>
      </c>
      <c r="AV2557" s="41" t="s">
        <v>3402</v>
      </c>
      <c r="AW2557" s="41"/>
      <c r="AX2557" s="41"/>
      <c r="AY2557" s="41"/>
    </row>
    <row r="2558" spans="47:51" ht="15" customHeight="1" x14ac:dyDescent="0.25">
      <c r="AU2558" s="186">
        <f t="shared" si="51"/>
        <v>2549</v>
      </c>
      <c r="AV2558" s="41" t="s">
        <v>274</v>
      </c>
      <c r="AW2558" s="41"/>
      <c r="AX2558" s="41"/>
      <c r="AY2558" s="41"/>
    </row>
    <row r="2559" spans="47:51" ht="15" customHeight="1" x14ac:dyDescent="0.25">
      <c r="AU2559" s="186">
        <f t="shared" si="51"/>
        <v>2550</v>
      </c>
      <c r="AV2559" s="41" t="s">
        <v>4501</v>
      </c>
      <c r="AW2559" s="41"/>
      <c r="AX2559" s="41"/>
      <c r="AY2559" s="41"/>
    </row>
    <row r="2560" spans="47:51" ht="15" customHeight="1" x14ac:dyDescent="0.25">
      <c r="AU2560" s="186">
        <f t="shared" si="51"/>
        <v>2551</v>
      </c>
      <c r="AV2560" s="41" t="s">
        <v>1876</v>
      </c>
      <c r="AW2560" s="41"/>
      <c r="AX2560" s="41"/>
      <c r="AY2560" s="41"/>
    </row>
    <row r="2561" spans="47:51" ht="15" customHeight="1" x14ac:dyDescent="0.25">
      <c r="AU2561" s="186">
        <f t="shared" si="51"/>
        <v>2552</v>
      </c>
      <c r="AV2561" s="41" t="s">
        <v>2345</v>
      </c>
      <c r="AW2561" s="41"/>
      <c r="AX2561" s="41"/>
      <c r="AY2561" s="41"/>
    </row>
    <row r="2562" spans="47:51" ht="15" customHeight="1" x14ac:dyDescent="0.25">
      <c r="AU2562" s="186">
        <f t="shared" si="51"/>
        <v>2553</v>
      </c>
      <c r="AV2562" s="41" t="s">
        <v>542</v>
      </c>
      <c r="AW2562" s="41"/>
      <c r="AX2562" s="41"/>
      <c r="AY2562" s="41"/>
    </row>
    <row r="2563" spans="47:51" ht="15" customHeight="1" x14ac:dyDescent="0.25">
      <c r="AU2563" s="186">
        <f t="shared" si="51"/>
        <v>2554</v>
      </c>
      <c r="AV2563" s="41" t="s">
        <v>1877</v>
      </c>
      <c r="AW2563" s="41"/>
      <c r="AX2563" s="41"/>
      <c r="AY2563" s="41"/>
    </row>
    <row r="2564" spans="47:51" ht="15" customHeight="1" x14ac:dyDescent="0.25">
      <c r="AU2564" s="186">
        <f t="shared" si="51"/>
        <v>2555</v>
      </c>
      <c r="AV2564" s="41" t="s">
        <v>4668</v>
      </c>
      <c r="AW2564" s="41"/>
      <c r="AX2564" s="41"/>
      <c r="AY2564" s="41"/>
    </row>
    <row r="2565" spans="47:51" ht="15" customHeight="1" x14ac:dyDescent="0.25">
      <c r="AU2565" s="186">
        <f t="shared" si="51"/>
        <v>2556</v>
      </c>
      <c r="AV2565" s="41" t="s">
        <v>4502</v>
      </c>
      <c r="AW2565" s="41"/>
      <c r="AX2565" s="41"/>
      <c r="AY2565" s="41"/>
    </row>
    <row r="2566" spans="47:51" ht="15" customHeight="1" x14ac:dyDescent="0.25">
      <c r="AU2566" s="186">
        <f t="shared" si="51"/>
        <v>2557</v>
      </c>
      <c r="AV2566" s="41" t="s">
        <v>1343</v>
      </c>
      <c r="AW2566" s="41"/>
      <c r="AX2566" s="41"/>
      <c r="AY2566" s="41"/>
    </row>
    <row r="2567" spans="47:51" ht="15" customHeight="1" x14ac:dyDescent="0.25">
      <c r="AU2567" s="186">
        <f t="shared" si="51"/>
        <v>2558</v>
      </c>
      <c r="AV2567" s="41" t="s">
        <v>1344</v>
      </c>
      <c r="AW2567" s="41"/>
      <c r="AX2567" s="41"/>
      <c r="AY2567" s="41"/>
    </row>
    <row r="2568" spans="47:51" ht="15" customHeight="1" x14ac:dyDescent="0.25">
      <c r="AU2568" s="186">
        <f t="shared" si="51"/>
        <v>2559</v>
      </c>
      <c r="AV2568" s="41" t="s">
        <v>1345</v>
      </c>
      <c r="AW2568" s="41"/>
      <c r="AX2568" s="41"/>
      <c r="AY2568" s="41"/>
    </row>
    <row r="2569" spans="47:51" ht="15" customHeight="1" x14ac:dyDescent="0.25">
      <c r="AU2569" s="186">
        <f t="shared" si="51"/>
        <v>2560</v>
      </c>
      <c r="AV2569" s="41" t="s">
        <v>1346</v>
      </c>
      <c r="AW2569" s="41"/>
      <c r="AX2569" s="41"/>
      <c r="AY2569" s="41"/>
    </row>
    <row r="2570" spans="47:51" ht="15" customHeight="1" x14ac:dyDescent="0.25">
      <c r="AU2570" s="186">
        <f t="shared" si="51"/>
        <v>2561</v>
      </c>
      <c r="AV2570" s="41" t="s">
        <v>2750</v>
      </c>
      <c r="AW2570" s="41"/>
      <c r="AX2570" s="41"/>
      <c r="AY2570" s="41"/>
    </row>
    <row r="2571" spans="47:51" ht="15" customHeight="1" x14ac:dyDescent="0.25">
      <c r="AU2571" s="186">
        <f t="shared" ref="AU2571:AU2634" si="52">ROW()-9</f>
        <v>2562</v>
      </c>
      <c r="AV2571" s="41" t="s">
        <v>3130</v>
      </c>
      <c r="AW2571" s="41"/>
      <c r="AX2571" s="41"/>
      <c r="AY2571" s="41"/>
    </row>
    <row r="2572" spans="47:51" ht="15" customHeight="1" x14ac:dyDescent="0.25">
      <c r="AU2572" s="186">
        <f t="shared" si="52"/>
        <v>2563</v>
      </c>
      <c r="AV2572" s="41" t="s">
        <v>4116</v>
      </c>
      <c r="AW2572" s="41"/>
      <c r="AX2572" s="41"/>
      <c r="AY2572" s="41"/>
    </row>
    <row r="2573" spans="47:51" ht="15" customHeight="1" x14ac:dyDescent="0.25">
      <c r="AU2573" s="186">
        <f t="shared" si="52"/>
        <v>2564</v>
      </c>
      <c r="AV2573" s="41" t="s">
        <v>181</v>
      </c>
      <c r="AW2573" s="41"/>
      <c r="AX2573" s="41"/>
      <c r="AY2573" s="41"/>
    </row>
    <row r="2574" spans="47:51" ht="15" customHeight="1" x14ac:dyDescent="0.25">
      <c r="AU2574" s="186">
        <f t="shared" si="52"/>
        <v>2565</v>
      </c>
      <c r="AV2574" s="41" t="s">
        <v>5362</v>
      </c>
      <c r="AW2574" s="41"/>
      <c r="AX2574" s="41"/>
      <c r="AY2574" s="41"/>
    </row>
    <row r="2575" spans="47:51" ht="15" customHeight="1" x14ac:dyDescent="0.25">
      <c r="AU2575" s="186">
        <f t="shared" si="52"/>
        <v>2566</v>
      </c>
      <c r="AV2575" s="41" t="s">
        <v>1878</v>
      </c>
      <c r="AW2575" s="41"/>
      <c r="AX2575" s="41"/>
      <c r="AY2575" s="41"/>
    </row>
    <row r="2576" spans="47:51" ht="15" customHeight="1" x14ac:dyDescent="0.25">
      <c r="AU2576" s="186">
        <f t="shared" si="52"/>
        <v>2567</v>
      </c>
      <c r="AV2576" s="41" t="s">
        <v>3754</v>
      </c>
      <c r="AW2576" s="41"/>
      <c r="AX2576" s="41"/>
      <c r="AY2576" s="41"/>
    </row>
    <row r="2577" spans="47:51" ht="15" customHeight="1" x14ac:dyDescent="0.25">
      <c r="AU2577" s="186">
        <f t="shared" si="52"/>
        <v>2568</v>
      </c>
      <c r="AV2577" s="41" t="s">
        <v>2751</v>
      </c>
      <c r="AW2577" s="41"/>
      <c r="AX2577" s="41"/>
      <c r="AY2577" s="41"/>
    </row>
    <row r="2578" spans="47:51" ht="15" customHeight="1" x14ac:dyDescent="0.25">
      <c r="AU2578" s="186">
        <f t="shared" si="52"/>
        <v>2569</v>
      </c>
      <c r="AV2578" s="41" t="s">
        <v>3755</v>
      </c>
      <c r="AW2578" s="41"/>
      <c r="AX2578" s="41"/>
      <c r="AY2578" s="41"/>
    </row>
    <row r="2579" spans="47:51" ht="15" customHeight="1" x14ac:dyDescent="0.25">
      <c r="AU2579" s="186">
        <f t="shared" si="52"/>
        <v>2570</v>
      </c>
      <c r="AV2579" s="41" t="s">
        <v>3131</v>
      </c>
      <c r="AW2579" s="41"/>
      <c r="AX2579" s="41"/>
      <c r="AY2579" s="41"/>
    </row>
    <row r="2580" spans="47:51" ht="15" customHeight="1" x14ac:dyDescent="0.25">
      <c r="AU2580" s="186">
        <f t="shared" si="52"/>
        <v>2571</v>
      </c>
      <c r="AV2580" s="41" t="s">
        <v>3756</v>
      </c>
      <c r="AW2580" s="41"/>
      <c r="AX2580" s="41"/>
      <c r="AY2580" s="41"/>
    </row>
    <row r="2581" spans="47:51" ht="15" customHeight="1" x14ac:dyDescent="0.25">
      <c r="AU2581" s="186">
        <f t="shared" si="52"/>
        <v>2572</v>
      </c>
      <c r="AV2581" s="41" t="s">
        <v>3132</v>
      </c>
      <c r="AW2581" s="41"/>
      <c r="AX2581" s="41"/>
      <c r="AY2581" s="41"/>
    </row>
    <row r="2582" spans="47:51" ht="15" customHeight="1" x14ac:dyDescent="0.25">
      <c r="AU2582" s="186">
        <f t="shared" si="52"/>
        <v>2573</v>
      </c>
      <c r="AV2582" s="41" t="s">
        <v>2945</v>
      </c>
      <c r="AW2582" s="41"/>
      <c r="AX2582" s="41"/>
      <c r="AY2582" s="41"/>
    </row>
    <row r="2583" spans="47:51" ht="15" customHeight="1" x14ac:dyDescent="0.25">
      <c r="AU2583" s="186">
        <f t="shared" si="52"/>
        <v>2574</v>
      </c>
      <c r="AV2583" s="41" t="s">
        <v>2946</v>
      </c>
      <c r="AW2583" s="41"/>
      <c r="AX2583" s="41"/>
      <c r="AY2583" s="41"/>
    </row>
    <row r="2584" spans="47:51" ht="15" customHeight="1" x14ac:dyDescent="0.25">
      <c r="AU2584" s="186">
        <f t="shared" si="52"/>
        <v>2575</v>
      </c>
      <c r="AV2584" s="41" t="s">
        <v>1347</v>
      </c>
      <c r="AW2584" s="41"/>
      <c r="AX2584" s="41"/>
      <c r="AY2584" s="41"/>
    </row>
    <row r="2585" spans="47:51" ht="15" customHeight="1" x14ac:dyDescent="0.25">
      <c r="AU2585" s="186">
        <f t="shared" si="52"/>
        <v>2576</v>
      </c>
      <c r="AV2585" s="41" t="s">
        <v>2947</v>
      </c>
      <c r="AW2585" s="41"/>
      <c r="AX2585" s="41"/>
      <c r="AY2585" s="41"/>
    </row>
    <row r="2586" spans="47:51" ht="15" customHeight="1" x14ac:dyDescent="0.25">
      <c r="AU2586" s="186">
        <f t="shared" si="52"/>
        <v>2577</v>
      </c>
      <c r="AV2586" s="41" t="s">
        <v>3133</v>
      </c>
      <c r="AW2586" s="41"/>
      <c r="AX2586" s="41"/>
      <c r="AY2586" s="41"/>
    </row>
    <row r="2587" spans="47:51" ht="15" customHeight="1" x14ac:dyDescent="0.25">
      <c r="AU2587" s="186">
        <f t="shared" si="52"/>
        <v>2578</v>
      </c>
      <c r="AV2587" s="41" t="s">
        <v>3134</v>
      </c>
      <c r="AW2587" s="41"/>
      <c r="AX2587" s="41"/>
      <c r="AY2587" s="41"/>
    </row>
    <row r="2588" spans="47:51" ht="15" customHeight="1" x14ac:dyDescent="0.25">
      <c r="AU2588" s="186">
        <f t="shared" si="52"/>
        <v>2579</v>
      </c>
      <c r="AV2588" s="41" t="s">
        <v>5363</v>
      </c>
      <c r="AW2588" s="41"/>
      <c r="AX2588" s="41"/>
      <c r="AY2588" s="41"/>
    </row>
    <row r="2589" spans="47:51" ht="15" customHeight="1" x14ac:dyDescent="0.25">
      <c r="AU2589" s="186">
        <f t="shared" si="52"/>
        <v>2580</v>
      </c>
      <c r="AV2589" s="41" t="s">
        <v>2948</v>
      </c>
      <c r="AW2589" s="41"/>
      <c r="AX2589" s="41"/>
      <c r="AY2589" s="41"/>
    </row>
    <row r="2590" spans="47:51" ht="15" customHeight="1" x14ac:dyDescent="0.25">
      <c r="AU2590" s="186">
        <f t="shared" si="52"/>
        <v>2581</v>
      </c>
      <c r="AV2590" s="41" t="s">
        <v>1879</v>
      </c>
      <c r="AW2590" s="41"/>
      <c r="AX2590" s="41"/>
      <c r="AY2590" s="41"/>
    </row>
    <row r="2591" spans="47:51" ht="15" customHeight="1" x14ac:dyDescent="0.25">
      <c r="AU2591" s="186">
        <f t="shared" si="52"/>
        <v>2582</v>
      </c>
      <c r="AV2591" s="41" t="s">
        <v>4117</v>
      </c>
      <c r="AW2591" s="41"/>
      <c r="AX2591" s="41"/>
      <c r="AY2591" s="41"/>
    </row>
    <row r="2592" spans="47:51" ht="15" customHeight="1" x14ac:dyDescent="0.25">
      <c r="AU2592" s="186">
        <f t="shared" si="52"/>
        <v>2583</v>
      </c>
      <c r="AV2592" s="41" t="s">
        <v>1880</v>
      </c>
      <c r="AW2592" s="41"/>
      <c r="AX2592" s="41"/>
      <c r="AY2592" s="41"/>
    </row>
    <row r="2593" spans="47:51" ht="15" customHeight="1" x14ac:dyDescent="0.25">
      <c r="AU2593" s="186">
        <f t="shared" si="52"/>
        <v>2584</v>
      </c>
      <c r="AV2593" s="41" t="s">
        <v>1881</v>
      </c>
      <c r="AW2593" s="41"/>
      <c r="AX2593" s="41"/>
      <c r="AY2593" s="41"/>
    </row>
    <row r="2594" spans="47:51" ht="15" customHeight="1" x14ac:dyDescent="0.25">
      <c r="AU2594" s="186">
        <f t="shared" si="52"/>
        <v>2585</v>
      </c>
      <c r="AV2594" s="41" t="s">
        <v>1882</v>
      </c>
      <c r="AW2594" s="41"/>
      <c r="AX2594" s="41"/>
      <c r="AY2594" s="41"/>
    </row>
    <row r="2595" spans="47:51" ht="15" customHeight="1" x14ac:dyDescent="0.25">
      <c r="AU2595" s="186">
        <f t="shared" si="52"/>
        <v>2586</v>
      </c>
      <c r="AV2595" s="41" t="s">
        <v>1348</v>
      </c>
      <c r="AW2595" s="41"/>
      <c r="AX2595" s="41"/>
      <c r="AY2595" s="41"/>
    </row>
    <row r="2596" spans="47:51" ht="15" customHeight="1" x14ac:dyDescent="0.25">
      <c r="AU2596" s="186">
        <f t="shared" si="52"/>
        <v>2587</v>
      </c>
      <c r="AV2596" s="41" t="s">
        <v>3757</v>
      </c>
      <c r="AW2596" s="41"/>
      <c r="AX2596" s="41"/>
      <c r="AY2596" s="41"/>
    </row>
    <row r="2597" spans="47:51" ht="15" customHeight="1" x14ac:dyDescent="0.25">
      <c r="AU2597" s="186">
        <f t="shared" si="52"/>
        <v>2588</v>
      </c>
      <c r="AV2597" s="41" t="s">
        <v>543</v>
      </c>
      <c r="AW2597" s="41"/>
      <c r="AX2597" s="41"/>
      <c r="AY2597" s="41"/>
    </row>
    <row r="2598" spans="47:51" ht="15" customHeight="1" x14ac:dyDescent="0.25">
      <c r="AU2598" s="186">
        <f t="shared" si="52"/>
        <v>2589</v>
      </c>
      <c r="AV2598" s="41" t="s">
        <v>3758</v>
      </c>
      <c r="AW2598" s="41"/>
      <c r="AX2598" s="41"/>
      <c r="AY2598" s="41"/>
    </row>
    <row r="2599" spans="47:51" ht="15" customHeight="1" x14ac:dyDescent="0.25">
      <c r="AU2599" s="186">
        <f t="shared" si="52"/>
        <v>2590</v>
      </c>
      <c r="AV2599" s="41" t="s">
        <v>1136</v>
      </c>
      <c r="AW2599" s="41"/>
      <c r="AX2599" s="41"/>
      <c r="AY2599" s="41"/>
    </row>
    <row r="2600" spans="47:51" ht="15" customHeight="1" x14ac:dyDescent="0.25">
      <c r="AU2600" s="186">
        <f t="shared" si="52"/>
        <v>2591</v>
      </c>
      <c r="AV2600" s="41" t="s">
        <v>2752</v>
      </c>
      <c r="AW2600" s="41"/>
      <c r="AX2600" s="41"/>
      <c r="AY2600" s="41"/>
    </row>
    <row r="2601" spans="47:51" ht="15" customHeight="1" x14ac:dyDescent="0.25">
      <c r="AU2601" s="186">
        <f t="shared" si="52"/>
        <v>2592</v>
      </c>
      <c r="AV2601" s="41" t="s">
        <v>4118</v>
      </c>
      <c r="AW2601" s="41"/>
      <c r="AX2601" s="41"/>
      <c r="AY2601" s="41"/>
    </row>
    <row r="2602" spans="47:51" ht="15" customHeight="1" x14ac:dyDescent="0.25">
      <c r="AU2602" s="186">
        <f t="shared" si="52"/>
        <v>2593</v>
      </c>
      <c r="AV2602" s="41" t="s">
        <v>4119</v>
      </c>
      <c r="AW2602" s="41"/>
      <c r="AX2602" s="41"/>
      <c r="AY2602" s="41"/>
    </row>
    <row r="2603" spans="47:51" ht="15" customHeight="1" x14ac:dyDescent="0.25">
      <c r="AU2603" s="186">
        <f t="shared" si="52"/>
        <v>2594</v>
      </c>
      <c r="AV2603" s="41" t="s">
        <v>4988</v>
      </c>
      <c r="AW2603" s="41"/>
      <c r="AX2603" s="41"/>
      <c r="AY2603" s="41"/>
    </row>
    <row r="2604" spans="47:51" ht="15" customHeight="1" x14ac:dyDescent="0.25">
      <c r="AU2604" s="186">
        <f t="shared" si="52"/>
        <v>2595</v>
      </c>
      <c r="AV2604" s="41" t="s">
        <v>3135</v>
      </c>
      <c r="AW2604" s="41"/>
      <c r="AX2604" s="41"/>
      <c r="AY2604" s="41"/>
    </row>
    <row r="2605" spans="47:51" ht="15" customHeight="1" x14ac:dyDescent="0.25">
      <c r="AU2605" s="186">
        <f t="shared" si="52"/>
        <v>2596</v>
      </c>
      <c r="AV2605" s="41" t="s">
        <v>4503</v>
      </c>
      <c r="AW2605" s="41"/>
      <c r="AX2605" s="41"/>
      <c r="AY2605" s="41"/>
    </row>
    <row r="2606" spans="47:51" ht="15" customHeight="1" x14ac:dyDescent="0.25">
      <c r="AU2606" s="186">
        <f t="shared" si="52"/>
        <v>2597</v>
      </c>
      <c r="AV2606" s="41" t="s">
        <v>2346</v>
      </c>
      <c r="AW2606" s="41"/>
      <c r="AX2606" s="41"/>
      <c r="AY2606" s="41"/>
    </row>
    <row r="2607" spans="47:51" ht="15" customHeight="1" x14ac:dyDescent="0.25">
      <c r="AU2607" s="186">
        <f t="shared" si="52"/>
        <v>2598</v>
      </c>
      <c r="AV2607" s="41" t="s">
        <v>544</v>
      </c>
      <c r="AW2607" s="41"/>
      <c r="AX2607" s="41"/>
      <c r="AY2607" s="41"/>
    </row>
    <row r="2608" spans="47:51" ht="15" customHeight="1" x14ac:dyDescent="0.25">
      <c r="AU2608" s="186">
        <f t="shared" si="52"/>
        <v>2599</v>
      </c>
      <c r="AV2608" s="41" t="s">
        <v>3639</v>
      </c>
      <c r="AW2608" s="41"/>
      <c r="AX2608" s="41"/>
      <c r="AY2608" s="41"/>
    </row>
    <row r="2609" spans="47:51" ht="15" customHeight="1" x14ac:dyDescent="0.25">
      <c r="AU2609" s="186">
        <f t="shared" si="52"/>
        <v>2600</v>
      </c>
      <c r="AV2609" s="41" t="s">
        <v>4120</v>
      </c>
      <c r="AW2609" s="41"/>
      <c r="AX2609" s="41"/>
      <c r="AY2609" s="41"/>
    </row>
    <row r="2610" spans="47:51" ht="15" customHeight="1" x14ac:dyDescent="0.25">
      <c r="AU2610" s="186">
        <f t="shared" si="52"/>
        <v>2601</v>
      </c>
      <c r="AV2610" s="41" t="s">
        <v>4121</v>
      </c>
      <c r="AW2610" s="41"/>
      <c r="AX2610" s="41"/>
      <c r="AY2610" s="41"/>
    </row>
    <row r="2611" spans="47:51" ht="15" customHeight="1" x14ac:dyDescent="0.25">
      <c r="AU2611" s="186">
        <f t="shared" si="52"/>
        <v>2602</v>
      </c>
      <c r="AV2611" s="41" t="s">
        <v>4504</v>
      </c>
      <c r="AW2611" s="41"/>
      <c r="AX2611" s="41"/>
      <c r="AY2611" s="41"/>
    </row>
    <row r="2612" spans="47:51" ht="15" customHeight="1" x14ac:dyDescent="0.25">
      <c r="AU2612" s="186">
        <f t="shared" si="52"/>
        <v>2603</v>
      </c>
      <c r="AV2612" s="41" t="s">
        <v>1349</v>
      </c>
      <c r="AW2612" s="41"/>
      <c r="AX2612" s="41"/>
      <c r="AY2612" s="41"/>
    </row>
    <row r="2613" spans="47:51" ht="15" customHeight="1" x14ac:dyDescent="0.25">
      <c r="AU2613" s="186">
        <f t="shared" si="52"/>
        <v>2604</v>
      </c>
      <c r="AV2613" s="41" t="s">
        <v>545</v>
      </c>
      <c r="AW2613" s="41"/>
      <c r="AX2613" s="41"/>
      <c r="AY2613" s="41"/>
    </row>
    <row r="2614" spans="47:51" ht="15" customHeight="1" x14ac:dyDescent="0.25">
      <c r="AU2614" s="186">
        <f t="shared" si="52"/>
        <v>2605</v>
      </c>
      <c r="AV2614" s="41" t="s">
        <v>546</v>
      </c>
      <c r="AW2614" s="41"/>
      <c r="AX2614" s="41"/>
      <c r="AY2614" s="41"/>
    </row>
    <row r="2615" spans="47:51" ht="15" customHeight="1" x14ac:dyDescent="0.25">
      <c r="AU2615" s="186">
        <f t="shared" si="52"/>
        <v>2606</v>
      </c>
      <c r="AV2615" s="41" t="s">
        <v>2949</v>
      </c>
      <c r="AW2615" s="41"/>
      <c r="AX2615" s="41"/>
      <c r="AY2615" s="41"/>
    </row>
    <row r="2616" spans="47:51" ht="15" customHeight="1" x14ac:dyDescent="0.25">
      <c r="AU2616" s="186">
        <f t="shared" si="52"/>
        <v>2607</v>
      </c>
      <c r="AV2616" s="41" t="s">
        <v>547</v>
      </c>
      <c r="AW2616" s="41"/>
      <c r="AX2616" s="41"/>
      <c r="AY2616" s="41"/>
    </row>
    <row r="2617" spans="47:51" ht="15" customHeight="1" x14ac:dyDescent="0.25">
      <c r="AU2617" s="186">
        <f t="shared" si="52"/>
        <v>2608</v>
      </c>
      <c r="AV2617" s="41" t="s">
        <v>3759</v>
      </c>
      <c r="AW2617" s="41"/>
      <c r="AX2617" s="41"/>
      <c r="AY2617" s="41"/>
    </row>
    <row r="2618" spans="47:51" ht="15" customHeight="1" x14ac:dyDescent="0.25">
      <c r="AU2618" s="186">
        <f t="shared" si="52"/>
        <v>2609</v>
      </c>
      <c r="AV2618" s="41" t="s">
        <v>3760</v>
      </c>
      <c r="AW2618" s="41"/>
      <c r="AX2618" s="41"/>
      <c r="AY2618" s="41"/>
    </row>
    <row r="2619" spans="47:51" ht="15" customHeight="1" x14ac:dyDescent="0.25">
      <c r="AU2619" s="186">
        <f t="shared" si="52"/>
        <v>2610</v>
      </c>
      <c r="AV2619" s="41" t="s">
        <v>1883</v>
      </c>
      <c r="AW2619" s="41"/>
      <c r="AX2619" s="41"/>
      <c r="AY2619" s="41"/>
    </row>
    <row r="2620" spans="47:51" ht="15" customHeight="1" x14ac:dyDescent="0.25">
      <c r="AU2620" s="186">
        <f t="shared" si="52"/>
        <v>2611</v>
      </c>
      <c r="AV2620" s="41" t="s">
        <v>548</v>
      </c>
      <c r="AW2620" s="41"/>
      <c r="AX2620" s="41"/>
      <c r="AY2620" s="41"/>
    </row>
    <row r="2621" spans="47:51" ht="15" customHeight="1" x14ac:dyDescent="0.25">
      <c r="AU2621" s="186">
        <f t="shared" si="52"/>
        <v>2612</v>
      </c>
      <c r="AV2621" s="41" t="s">
        <v>1884</v>
      </c>
      <c r="AW2621" s="41"/>
      <c r="AX2621" s="41"/>
      <c r="AY2621" s="41"/>
    </row>
    <row r="2622" spans="47:51" ht="15" customHeight="1" x14ac:dyDescent="0.25">
      <c r="AU2622" s="186">
        <f t="shared" si="52"/>
        <v>2613</v>
      </c>
      <c r="AV2622" s="41" t="s">
        <v>2435</v>
      </c>
      <c r="AW2622" s="41"/>
      <c r="AX2622" s="41"/>
      <c r="AY2622" s="41"/>
    </row>
    <row r="2623" spans="47:51" ht="15" customHeight="1" x14ac:dyDescent="0.25">
      <c r="AU2623" s="186">
        <f t="shared" si="52"/>
        <v>2614</v>
      </c>
      <c r="AV2623" s="41" t="s">
        <v>1885</v>
      </c>
      <c r="AW2623" s="41"/>
      <c r="AX2623" s="41"/>
      <c r="AY2623" s="41"/>
    </row>
    <row r="2624" spans="47:51" ht="15" customHeight="1" x14ac:dyDescent="0.25">
      <c r="AU2624" s="186">
        <f t="shared" si="52"/>
        <v>2615</v>
      </c>
      <c r="AV2624" s="41" t="s">
        <v>3136</v>
      </c>
      <c r="AW2624" s="41"/>
      <c r="AX2624" s="41"/>
      <c r="AY2624" s="41"/>
    </row>
    <row r="2625" spans="47:51" ht="15" customHeight="1" x14ac:dyDescent="0.25">
      <c r="AU2625" s="186">
        <f t="shared" si="52"/>
        <v>2616</v>
      </c>
      <c r="AV2625" s="41" t="s">
        <v>3403</v>
      </c>
      <c r="AW2625" s="41"/>
      <c r="AX2625" s="41"/>
      <c r="AY2625" s="41"/>
    </row>
    <row r="2626" spans="47:51" ht="15" customHeight="1" x14ac:dyDescent="0.25">
      <c r="AU2626" s="186">
        <f t="shared" si="52"/>
        <v>2617</v>
      </c>
      <c r="AV2626" s="41" t="s">
        <v>549</v>
      </c>
      <c r="AW2626" s="41"/>
      <c r="AX2626" s="41"/>
      <c r="AY2626" s="41"/>
    </row>
    <row r="2627" spans="47:51" ht="15" customHeight="1" x14ac:dyDescent="0.25">
      <c r="AU2627" s="186">
        <f t="shared" si="52"/>
        <v>2618</v>
      </c>
      <c r="AV2627" s="41" t="s">
        <v>969</v>
      </c>
      <c r="AW2627" s="41"/>
      <c r="AX2627" s="41"/>
      <c r="AY2627" s="41"/>
    </row>
    <row r="2628" spans="47:51" ht="15" customHeight="1" x14ac:dyDescent="0.25">
      <c r="AU2628" s="186">
        <f t="shared" si="52"/>
        <v>2619</v>
      </c>
      <c r="AV2628" s="41" t="s">
        <v>1886</v>
      </c>
      <c r="AW2628" s="41"/>
      <c r="AX2628" s="41"/>
      <c r="AY2628" s="41"/>
    </row>
    <row r="2629" spans="47:51" ht="15" customHeight="1" x14ac:dyDescent="0.25">
      <c r="AU2629" s="186">
        <f t="shared" si="52"/>
        <v>2620</v>
      </c>
      <c r="AV2629" s="41" t="s">
        <v>308</v>
      </c>
      <c r="AW2629" s="41"/>
      <c r="AX2629" s="41"/>
      <c r="AY2629" s="41"/>
    </row>
    <row r="2630" spans="47:51" ht="15" customHeight="1" x14ac:dyDescent="0.25">
      <c r="AU2630" s="186">
        <f t="shared" si="52"/>
        <v>2621</v>
      </c>
      <c r="AV2630" s="41" t="s">
        <v>4989</v>
      </c>
      <c r="AW2630" s="41"/>
      <c r="AX2630" s="41"/>
      <c r="AY2630" s="41"/>
    </row>
    <row r="2631" spans="47:51" ht="15" customHeight="1" x14ac:dyDescent="0.25">
      <c r="AU2631" s="186">
        <f t="shared" si="52"/>
        <v>2622</v>
      </c>
      <c r="AV2631" s="41" t="s">
        <v>4669</v>
      </c>
      <c r="AW2631" s="41"/>
      <c r="AX2631" s="41"/>
      <c r="AY2631" s="41"/>
    </row>
    <row r="2632" spans="47:51" ht="15" customHeight="1" x14ac:dyDescent="0.25">
      <c r="AU2632" s="186">
        <f t="shared" si="52"/>
        <v>2623</v>
      </c>
      <c r="AV2632" s="41" t="s">
        <v>3404</v>
      </c>
      <c r="AW2632" s="41"/>
      <c r="AX2632" s="41"/>
      <c r="AY2632" s="41"/>
    </row>
    <row r="2633" spans="47:51" ht="15" customHeight="1" x14ac:dyDescent="0.25">
      <c r="AU2633" s="186">
        <f t="shared" si="52"/>
        <v>2624</v>
      </c>
      <c r="AV2633" s="41" t="s">
        <v>1887</v>
      </c>
      <c r="AW2633" s="41"/>
      <c r="AX2633" s="41"/>
      <c r="AY2633" s="41"/>
    </row>
    <row r="2634" spans="47:51" ht="15" customHeight="1" x14ac:dyDescent="0.25">
      <c r="AU2634" s="186">
        <f t="shared" si="52"/>
        <v>2625</v>
      </c>
      <c r="AV2634" s="41" t="s">
        <v>2753</v>
      </c>
      <c r="AW2634" s="41"/>
      <c r="AX2634" s="41"/>
      <c r="AY2634" s="41"/>
    </row>
    <row r="2635" spans="47:51" ht="15" customHeight="1" x14ac:dyDescent="0.25">
      <c r="AU2635" s="186">
        <f t="shared" ref="AU2635:AU2698" si="53">ROW()-9</f>
        <v>2626</v>
      </c>
      <c r="AV2635" s="41" t="s">
        <v>4505</v>
      </c>
      <c r="AW2635" s="41"/>
      <c r="AX2635" s="41"/>
      <c r="AY2635" s="41"/>
    </row>
    <row r="2636" spans="47:51" ht="15" customHeight="1" x14ac:dyDescent="0.25">
      <c r="AU2636" s="186">
        <f t="shared" si="53"/>
        <v>2627</v>
      </c>
      <c r="AV2636" s="41" t="s">
        <v>550</v>
      </c>
      <c r="AW2636" s="41"/>
      <c r="AX2636" s="41"/>
      <c r="AY2636" s="41"/>
    </row>
    <row r="2637" spans="47:51" ht="15" customHeight="1" x14ac:dyDescent="0.25">
      <c r="AU2637" s="186">
        <f t="shared" si="53"/>
        <v>2628</v>
      </c>
      <c r="AV2637" s="41" t="s">
        <v>4506</v>
      </c>
      <c r="AW2637" s="41"/>
      <c r="AX2637" s="41"/>
      <c r="AY2637" s="41"/>
    </row>
    <row r="2638" spans="47:51" ht="15" customHeight="1" x14ac:dyDescent="0.25">
      <c r="AU2638" s="186">
        <f t="shared" si="53"/>
        <v>2629</v>
      </c>
      <c r="AV2638" s="41" t="s">
        <v>5364</v>
      </c>
      <c r="AW2638" s="41"/>
      <c r="AX2638" s="41"/>
      <c r="AY2638" s="41"/>
    </row>
    <row r="2639" spans="47:51" ht="15" customHeight="1" x14ac:dyDescent="0.25">
      <c r="AU2639" s="186">
        <f t="shared" si="53"/>
        <v>2630</v>
      </c>
      <c r="AV2639" s="41" t="s">
        <v>4990</v>
      </c>
      <c r="AW2639" s="41"/>
      <c r="AX2639" s="41"/>
      <c r="AY2639" s="41"/>
    </row>
    <row r="2640" spans="47:51" ht="15" customHeight="1" x14ac:dyDescent="0.25">
      <c r="AU2640" s="186">
        <f t="shared" si="53"/>
        <v>2631</v>
      </c>
      <c r="AV2640" s="41" t="s">
        <v>1888</v>
      </c>
      <c r="AW2640" s="41"/>
      <c r="AX2640" s="41"/>
      <c r="AY2640" s="41"/>
    </row>
    <row r="2641" spans="47:51" ht="15" customHeight="1" x14ac:dyDescent="0.25">
      <c r="AU2641" s="186">
        <f t="shared" si="53"/>
        <v>2632</v>
      </c>
      <c r="AV2641" s="41" t="s">
        <v>837</v>
      </c>
      <c r="AW2641" s="41"/>
      <c r="AX2641" s="41"/>
      <c r="AY2641" s="41"/>
    </row>
    <row r="2642" spans="47:51" ht="15" customHeight="1" x14ac:dyDescent="0.25">
      <c r="AU2642" s="186">
        <f t="shared" si="53"/>
        <v>2633</v>
      </c>
      <c r="AV2642" s="41" t="s">
        <v>4122</v>
      </c>
      <c r="AW2642" s="41"/>
      <c r="AX2642" s="41"/>
      <c r="AY2642" s="41"/>
    </row>
    <row r="2643" spans="47:51" ht="15" customHeight="1" x14ac:dyDescent="0.25">
      <c r="AU2643" s="186">
        <f t="shared" si="53"/>
        <v>2634</v>
      </c>
      <c r="AV2643" s="41" t="s">
        <v>4991</v>
      </c>
      <c r="AW2643" s="41"/>
      <c r="AX2643" s="41"/>
      <c r="AY2643" s="41"/>
    </row>
    <row r="2644" spans="47:51" ht="15" customHeight="1" x14ac:dyDescent="0.25">
      <c r="AU2644" s="186">
        <f t="shared" si="53"/>
        <v>2635</v>
      </c>
      <c r="AV2644" s="41" t="s">
        <v>1889</v>
      </c>
      <c r="AW2644" s="41"/>
      <c r="AX2644" s="41"/>
      <c r="AY2644" s="41"/>
    </row>
    <row r="2645" spans="47:51" ht="15" customHeight="1" x14ac:dyDescent="0.25">
      <c r="AU2645" s="186">
        <f t="shared" si="53"/>
        <v>2636</v>
      </c>
      <c r="AV2645" s="41" t="s">
        <v>4507</v>
      </c>
      <c r="AW2645" s="41"/>
      <c r="AX2645" s="41"/>
      <c r="AY2645" s="41"/>
    </row>
    <row r="2646" spans="47:51" ht="15" customHeight="1" x14ac:dyDescent="0.25">
      <c r="AU2646" s="186">
        <f t="shared" si="53"/>
        <v>2637</v>
      </c>
      <c r="AV2646" s="41" t="s">
        <v>4992</v>
      </c>
      <c r="AW2646" s="41"/>
      <c r="AX2646" s="41"/>
      <c r="AY2646" s="41"/>
    </row>
    <row r="2647" spans="47:51" ht="15" customHeight="1" x14ac:dyDescent="0.25">
      <c r="AU2647" s="186">
        <f t="shared" si="53"/>
        <v>2638</v>
      </c>
      <c r="AV2647" s="41" t="s">
        <v>1890</v>
      </c>
      <c r="AW2647" s="41"/>
      <c r="AX2647" s="41"/>
      <c r="AY2647" s="41"/>
    </row>
    <row r="2648" spans="47:51" ht="15" customHeight="1" x14ac:dyDescent="0.25">
      <c r="AU2648" s="186">
        <f t="shared" si="53"/>
        <v>2639</v>
      </c>
      <c r="AV2648" s="41" t="s">
        <v>551</v>
      </c>
      <c r="AW2648" s="41"/>
      <c r="AX2648" s="41"/>
      <c r="AY2648" s="41"/>
    </row>
    <row r="2649" spans="47:51" ht="15" customHeight="1" x14ac:dyDescent="0.25">
      <c r="AU2649" s="186">
        <f t="shared" si="53"/>
        <v>2640</v>
      </c>
      <c r="AV2649" s="41" t="s">
        <v>4993</v>
      </c>
      <c r="AW2649" s="41"/>
      <c r="AX2649" s="41"/>
      <c r="AY2649" s="41"/>
    </row>
    <row r="2650" spans="47:51" ht="15" customHeight="1" x14ac:dyDescent="0.25">
      <c r="AU2650" s="186">
        <f t="shared" si="53"/>
        <v>2641</v>
      </c>
      <c r="AV2650" s="41" t="s">
        <v>4508</v>
      </c>
      <c r="AW2650" s="41"/>
      <c r="AX2650" s="41"/>
      <c r="AY2650" s="41"/>
    </row>
    <row r="2651" spans="47:51" ht="15" customHeight="1" x14ac:dyDescent="0.25">
      <c r="AU2651" s="186">
        <f t="shared" si="53"/>
        <v>2642</v>
      </c>
      <c r="AV2651" s="41" t="s">
        <v>1891</v>
      </c>
      <c r="AW2651" s="41"/>
      <c r="AX2651" s="41"/>
      <c r="AY2651" s="41"/>
    </row>
    <row r="2652" spans="47:51" ht="15" customHeight="1" x14ac:dyDescent="0.25">
      <c r="AU2652" s="186">
        <f t="shared" si="53"/>
        <v>2643</v>
      </c>
      <c r="AV2652" s="41" t="s">
        <v>1137</v>
      </c>
      <c r="AW2652" s="41"/>
      <c r="AX2652" s="41"/>
      <c r="AY2652" s="41"/>
    </row>
    <row r="2653" spans="47:51" ht="15" customHeight="1" x14ac:dyDescent="0.25">
      <c r="AU2653" s="186">
        <f t="shared" si="53"/>
        <v>2644</v>
      </c>
      <c r="AV2653" s="41" t="s">
        <v>3405</v>
      </c>
      <c r="AW2653" s="41"/>
      <c r="AX2653" s="41"/>
      <c r="AY2653" s="41"/>
    </row>
    <row r="2654" spans="47:51" ht="15" customHeight="1" x14ac:dyDescent="0.25">
      <c r="AU2654" s="186">
        <f t="shared" si="53"/>
        <v>2645</v>
      </c>
      <c r="AV2654" s="41" t="s">
        <v>4123</v>
      </c>
      <c r="AW2654" s="41"/>
      <c r="AX2654" s="41"/>
      <c r="AY2654" s="41"/>
    </row>
    <row r="2655" spans="47:51" ht="15" customHeight="1" x14ac:dyDescent="0.25">
      <c r="AU2655" s="186">
        <f t="shared" si="53"/>
        <v>2646</v>
      </c>
      <c r="AV2655" s="41" t="s">
        <v>1892</v>
      </c>
      <c r="AW2655" s="41"/>
      <c r="AX2655" s="41"/>
      <c r="AY2655" s="41"/>
    </row>
    <row r="2656" spans="47:51" ht="15" customHeight="1" x14ac:dyDescent="0.25">
      <c r="AU2656" s="186">
        <f t="shared" si="53"/>
        <v>2647</v>
      </c>
      <c r="AV2656" s="41" t="s">
        <v>552</v>
      </c>
      <c r="AW2656" s="41"/>
      <c r="AX2656" s="41"/>
      <c r="AY2656" s="41"/>
    </row>
    <row r="2657" spans="47:51" ht="15" customHeight="1" x14ac:dyDescent="0.25">
      <c r="AU2657" s="186">
        <f t="shared" si="53"/>
        <v>2648</v>
      </c>
      <c r="AV2657" s="41" t="s">
        <v>3406</v>
      </c>
      <c r="AW2657" s="41"/>
      <c r="AX2657" s="41"/>
      <c r="AY2657" s="41"/>
    </row>
    <row r="2658" spans="47:51" ht="15" customHeight="1" x14ac:dyDescent="0.25">
      <c r="AU2658" s="186">
        <f t="shared" si="53"/>
        <v>2649</v>
      </c>
      <c r="AV2658" s="41" t="s">
        <v>1350</v>
      </c>
      <c r="AW2658" s="41"/>
      <c r="AX2658" s="41"/>
      <c r="AY2658" s="41"/>
    </row>
    <row r="2659" spans="47:51" ht="15" customHeight="1" x14ac:dyDescent="0.25">
      <c r="AU2659" s="186">
        <f t="shared" si="53"/>
        <v>2650</v>
      </c>
      <c r="AV2659" s="41" t="s">
        <v>1893</v>
      </c>
      <c r="AW2659" s="41"/>
      <c r="AX2659" s="41"/>
      <c r="AY2659" s="41"/>
    </row>
    <row r="2660" spans="47:51" ht="15" customHeight="1" x14ac:dyDescent="0.25">
      <c r="AU2660" s="186">
        <f t="shared" si="53"/>
        <v>2651</v>
      </c>
      <c r="AV2660" s="41" t="s">
        <v>4994</v>
      </c>
      <c r="AW2660" s="41"/>
      <c r="AX2660" s="41"/>
      <c r="AY2660" s="41"/>
    </row>
    <row r="2661" spans="47:51" ht="15" customHeight="1" x14ac:dyDescent="0.25">
      <c r="AU2661" s="186">
        <f t="shared" si="53"/>
        <v>2652</v>
      </c>
      <c r="AV2661" s="41" t="s">
        <v>1894</v>
      </c>
      <c r="AW2661" s="41"/>
      <c r="AX2661" s="41"/>
      <c r="AY2661" s="41"/>
    </row>
    <row r="2662" spans="47:51" ht="15" customHeight="1" x14ac:dyDescent="0.25">
      <c r="AU2662" s="186">
        <f t="shared" si="53"/>
        <v>2653</v>
      </c>
      <c r="AV2662" s="41" t="s">
        <v>2950</v>
      </c>
      <c r="AW2662" s="41"/>
      <c r="AX2662" s="41"/>
      <c r="AY2662" s="41"/>
    </row>
    <row r="2663" spans="47:51" ht="15" customHeight="1" x14ac:dyDescent="0.25">
      <c r="AU2663" s="186">
        <f t="shared" si="53"/>
        <v>2654</v>
      </c>
      <c r="AV2663" s="41" t="s">
        <v>182</v>
      </c>
      <c r="AW2663" s="41"/>
      <c r="AX2663" s="41"/>
      <c r="AY2663" s="41"/>
    </row>
    <row r="2664" spans="47:51" ht="15" customHeight="1" x14ac:dyDescent="0.25">
      <c r="AU2664" s="186">
        <f t="shared" si="53"/>
        <v>2655</v>
      </c>
      <c r="AV2664" s="41" t="s">
        <v>2574</v>
      </c>
      <c r="AW2664" s="41"/>
      <c r="AX2664" s="41"/>
      <c r="AY2664" s="41"/>
    </row>
    <row r="2665" spans="47:51" ht="15" customHeight="1" x14ac:dyDescent="0.25">
      <c r="AU2665" s="186">
        <f t="shared" si="53"/>
        <v>2656</v>
      </c>
      <c r="AV2665" s="41" t="s">
        <v>838</v>
      </c>
      <c r="AW2665" s="41"/>
      <c r="AX2665" s="41"/>
      <c r="AY2665" s="41"/>
    </row>
    <row r="2666" spans="47:51" ht="15" customHeight="1" x14ac:dyDescent="0.25">
      <c r="AU2666" s="186">
        <f t="shared" si="53"/>
        <v>2657</v>
      </c>
      <c r="AV2666" s="41" t="s">
        <v>3407</v>
      </c>
      <c r="AW2666" s="41"/>
      <c r="AX2666" s="41"/>
      <c r="AY2666" s="41"/>
    </row>
    <row r="2667" spans="47:51" ht="15" customHeight="1" x14ac:dyDescent="0.25">
      <c r="AU2667" s="186">
        <f t="shared" si="53"/>
        <v>2658</v>
      </c>
      <c r="AV2667" s="41" t="s">
        <v>4995</v>
      </c>
      <c r="AW2667" s="41"/>
      <c r="AX2667" s="41"/>
      <c r="AY2667" s="41"/>
    </row>
    <row r="2668" spans="47:51" ht="15" customHeight="1" x14ac:dyDescent="0.25">
      <c r="AU2668" s="186">
        <f t="shared" si="53"/>
        <v>2659</v>
      </c>
      <c r="AV2668" s="41" t="s">
        <v>4509</v>
      </c>
      <c r="AW2668" s="41"/>
      <c r="AX2668" s="41"/>
      <c r="AY2668" s="41"/>
    </row>
    <row r="2669" spans="47:51" ht="15" customHeight="1" x14ac:dyDescent="0.25">
      <c r="AU2669" s="186">
        <f t="shared" si="53"/>
        <v>2660</v>
      </c>
      <c r="AV2669" s="41" t="s">
        <v>4124</v>
      </c>
      <c r="AW2669" s="41"/>
      <c r="AX2669" s="41"/>
      <c r="AY2669" s="41"/>
    </row>
    <row r="2670" spans="47:51" ht="15" customHeight="1" x14ac:dyDescent="0.25">
      <c r="AU2670" s="186">
        <f t="shared" si="53"/>
        <v>2661</v>
      </c>
      <c r="AV2670" s="41" t="s">
        <v>4125</v>
      </c>
      <c r="AW2670" s="41"/>
      <c r="AX2670" s="41"/>
      <c r="AY2670" s="41"/>
    </row>
    <row r="2671" spans="47:51" ht="15" customHeight="1" x14ac:dyDescent="0.25">
      <c r="AU2671" s="186">
        <f t="shared" si="53"/>
        <v>2662</v>
      </c>
      <c r="AV2671" s="41" t="s">
        <v>970</v>
      </c>
      <c r="AW2671" s="41"/>
      <c r="AX2671" s="41"/>
      <c r="AY2671" s="41"/>
    </row>
    <row r="2672" spans="47:51" ht="15" customHeight="1" x14ac:dyDescent="0.25">
      <c r="AU2672" s="186">
        <f t="shared" si="53"/>
        <v>2663</v>
      </c>
      <c r="AV2672" s="41" t="s">
        <v>4996</v>
      </c>
      <c r="AW2672" s="41"/>
      <c r="AX2672" s="41"/>
      <c r="AY2672" s="41"/>
    </row>
    <row r="2673" spans="47:51" ht="15" customHeight="1" x14ac:dyDescent="0.25">
      <c r="AU2673" s="186">
        <f t="shared" si="53"/>
        <v>2664</v>
      </c>
      <c r="AV2673" s="41" t="s">
        <v>2754</v>
      </c>
      <c r="AW2673" s="41"/>
      <c r="AX2673" s="41"/>
      <c r="AY2673" s="41"/>
    </row>
    <row r="2674" spans="47:51" ht="15" customHeight="1" x14ac:dyDescent="0.25">
      <c r="AU2674" s="186">
        <f t="shared" si="53"/>
        <v>2665</v>
      </c>
      <c r="AV2674" s="41" t="s">
        <v>553</v>
      </c>
      <c r="AW2674" s="41"/>
      <c r="AX2674" s="41"/>
      <c r="AY2674" s="41"/>
    </row>
    <row r="2675" spans="47:51" ht="15" customHeight="1" x14ac:dyDescent="0.25">
      <c r="AU2675" s="186">
        <f t="shared" si="53"/>
        <v>2666</v>
      </c>
      <c r="AV2675" s="41" t="s">
        <v>5365</v>
      </c>
      <c r="AW2675" s="41"/>
      <c r="AX2675" s="41"/>
      <c r="AY2675" s="41"/>
    </row>
    <row r="2676" spans="47:51" ht="15" customHeight="1" x14ac:dyDescent="0.25">
      <c r="AU2676" s="186">
        <f t="shared" si="53"/>
        <v>2667</v>
      </c>
      <c r="AV2676" s="41" t="s">
        <v>3408</v>
      </c>
      <c r="AW2676" s="41"/>
      <c r="AX2676" s="41"/>
      <c r="AY2676" s="41"/>
    </row>
    <row r="2677" spans="47:51" ht="15" customHeight="1" x14ac:dyDescent="0.25">
      <c r="AU2677" s="186">
        <f t="shared" si="53"/>
        <v>2668</v>
      </c>
      <c r="AV2677" s="41" t="s">
        <v>3409</v>
      </c>
      <c r="AW2677" s="41"/>
      <c r="AX2677" s="41"/>
      <c r="AY2677" s="41"/>
    </row>
    <row r="2678" spans="47:51" ht="15" customHeight="1" x14ac:dyDescent="0.25">
      <c r="AU2678" s="186">
        <f t="shared" si="53"/>
        <v>2669</v>
      </c>
      <c r="AV2678" s="41" t="s">
        <v>2755</v>
      </c>
      <c r="AW2678" s="41"/>
      <c r="AX2678" s="41"/>
      <c r="AY2678" s="41"/>
    </row>
    <row r="2679" spans="47:51" ht="15" customHeight="1" x14ac:dyDescent="0.25">
      <c r="AU2679" s="186">
        <f t="shared" si="53"/>
        <v>2670</v>
      </c>
      <c r="AV2679" s="41" t="s">
        <v>3410</v>
      </c>
      <c r="AW2679" s="41"/>
      <c r="AX2679" s="41"/>
      <c r="AY2679" s="41"/>
    </row>
    <row r="2680" spans="47:51" ht="15" customHeight="1" x14ac:dyDescent="0.25">
      <c r="AU2680" s="186">
        <f t="shared" si="53"/>
        <v>2671</v>
      </c>
      <c r="AV2680" s="41" t="s">
        <v>1895</v>
      </c>
      <c r="AW2680" s="41"/>
      <c r="AX2680" s="41"/>
      <c r="AY2680" s="41"/>
    </row>
    <row r="2681" spans="47:51" ht="15" customHeight="1" x14ac:dyDescent="0.25">
      <c r="AU2681" s="186">
        <f t="shared" si="53"/>
        <v>2672</v>
      </c>
      <c r="AV2681" s="41" t="s">
        <v>4510</v>
      </c>
      <c r="AW2681" s="41"/>
      <c r="AX2681" s="41"/>
      <c r="AY2681" s="41"/>
    </row>
    <row r="2682" spans="47:51" ht="15" customHeight="1" x14ac:dyDescent="0.25">
      <c r="AU2682" s="186">
        <f t="shared" si="53"/>
        <v>2673</v>
      </c>
      <c r="AV2682" s="41" t="s">
        <v>4997</v>
      </c>
      <c r="AW2682" s="41"/>
      <c r="AX2682" s="41"/>
      <c r="AY2682" s="41"/>
    </row>
    <row r="2683" spans="47:51" ht="15" customHeight="1" x14ac:dyDescent="0.25">
      <c r="AU2683" s="186">
        <f t="shared" si="53"/>
        <v>2674</v>
      </c>
      <c r="AV2683" s="41" t="s">
        <v>1351</v>
      </c>
      <c r="AW2683" s="41"/>
      <c r="AX2683" s="41"/>
      <c r="AY2683" s="41"/>
    </row>
    <row r="2684" spans="47:51" ht="15" customHeight="1" x14ac:dyDescent="0.25">
      <c r="AU2684" s="186">
        <f t="shared" si="53"/>
        <v>2675</v>
      </c>
      <c r="AV2684" s="41" t="s">
        <v>4998</v>
      </c>
      <c r="AW2684" s="41"/>
      <c r="AX2684" s="41"/>
      <c r="AY2684" s="41"/>
    </row>
    <row r="2685" spans="47:51" ht="15" customHeight="1" x14ac:dyDescent="0.25">
      <c r="AU2685" s="186">
        <f t="shared" si="53"/>
        <v>2676</v>
      </c>
      <c r="AV2685" s="41" t="s">
        <v>4999</v>
      </c>
      <c r="AW2685" s="41"/>
      <c r="AX2685" s="41"/>
      <c r="AY2685" s="41"/>
    </row>
    <row r="2686" spans="47:51" ht="15" customHeight="1" x14ac:dyDescent="0.25">
      <c r="AU2686" s="186">
        <f t="shared" si="53"/>
        <v>2677</v>
      </c>
      <c r="AV2686" s="41" t="s">
        <v>2436</v>
      </c>
      <c r="AW2686" s="41"/>
      <c r="AX2686" s="41"/>
      <c r="AY2686" s="41"/>
    </row>
    <row r="2687" spans="47:51" ht="15" customHeight="1" x14ac:dyDescent="0.25">
      <c r="AU2687" s="186">
        <f t="shared" si="53"/>
        <v>2678</v>
      </c>
      <c r="AV2687" s="41" t="s">
        <v>5000</v>
      </c>
      <c r="AW2687" s="41"/>
      <c r="AX2687" s="41"/>
      <c r="AY2687" s="41"/>
    </row>
    <row r="2688" spans="47:51" ht="15" customHeight="1" x14ac:dyDescent="0.25">
      <c r="AU2688" s="186">
        <f t="shared" si="53"/>
        <v>2679</v>
      </c>
      <c r="AV2688" s="41" t="s">
        <v>2756</v>
      </c>
      <c r="AW2688" s="41"/>
      <c r="AX2688" s="41"/>
      <c r="AY2688" s="41"/>
    </row>
    <row r="2689" spans="47:51" ht="15" customHeight="1" x14ac:dyDescent="0.25">
      <c r="AU2689" s="186">
        <f t="shared" si="53"/>
        <v>2680</v>
      </c>
      <c r="AV2689" s="41" t="s">
        <v>5001</v>
      </c>
      <c r="AW2689" s="41"/>
      <c r="AX2689" s="41"/>
      <c r="AY2689" s="41"/>
    </row>
    <row r="2690" spans="47:51" ht="15" customHeight="1" x14ac:dyDescent="0.25">
      <c r="AU2690" s="186">
        <f t="shared" si="53"/>
        <v>2681</v>
      </c>
      <c r="AV2690" s="41" t="s">
        <v>2437</v>
      </c>
      <c r="AW2690" s="41"/>
      <c r="AX2690" s="41"/>
      <c r="AY2690" s="41"/>
    </row>
    <row r="2691" spans="47:51" ht="15" customHeight="1" x14ac:dyDescent="0.25">
      <c r="AU2691" s="186">
        <f t="shared" si="53"/>
        <v>2682</v>
      </c>
      <c r="AV2691" s="41" t="s">
        <v>3761</v>
      </c>
      <c r="AW2691" s="41"/>
      <c r="AX2691" s="41"/>
      <c r="AY2691" s="41"/>
    </row>
    <row r="2692" spans="47:51" ht="15" customHeight="1" x14ac:dyDescent="0.25">
      <c r="AU2692" s="186">
        <f t="shared" si="53"/>
        <v>2683</v>
      </c>
      <c r="AV2692" s="41" t="s">
        <v>5002</v>
      </c>
      <c r="AW2692" s="41"/>
      <c r="AX2692" s="41"/>
      <c r="AY2692" s="41"/>
    </row>
    <row r="2693" spans="47:51" ht="15" customHeight="1" x14ac:dyDescent="0.25">
      <c r="AU2693" s="186">
        <f t="shared" si="53"/>
        <v>2684</v>
      </c>
      <c r="AV2693" s="41" t="s">
        <v>3137</v>
      </c>
      <c r="AW2693" s="41"/>
      <c r="AX2693" s="41"/>
      <c r="AY2693" s="41"/>
    </row>
    <row r="2694" spans="47:51" ht="15" customHeight="1" x14ac:dyDescent="0.25">
      <c r="AU2694" s="186">
        <f t="shared" si="53"/>
        <v>2685</v>
      </c>
      <c r="AV2694" s="41" t="s">
        <v>1352</v>
      </c>
      <c r="AW2694" s="41"/>
      <c r="AX2694" s="41"/>
      <c r="AY2694" s="41"/>
    </row>
    <row r="2695" spans="47:51" ht="15" customHeight="1" x14ac:dyDescent="0.25">
      <c r="AU2695" s="186">
        <f t="shared" si="53"/>
        <v>2686</v>
      </c>
      <c r="AV2695" s="41" t="s">
        <v>554</v>
      </c>
      <c r="AW2695" s="41"/>
      <c r="AX2695" s="41"/>
      <c r="AY2695" s="41"/>
    </row>
    <row r="2696" spans="47:51" ht="15" customHeight="1" x14ac:dyDescent="0.25">
      <c r="AU2696" s="186">
        <f t="shared" si="53"/>
        <v>2687</v>
      </c>
      <c r="AV2696" s="41" t="s">
        <v>3762</v>
      </c>
      <c r="AW2696" s="41"/>
      <c r="AX2696" s="41"/>
      <c r="AY2696" s="41"/>
    </row>
    <row r="2697" spans="47:51" ht="15" customHeight="1" x14ac:dyDescent="0.25">
      <c r="AU2697" s="186">
        <f t="shared" si="53"/>
        <v>2688</v>
      </c>
      <c r="AV2697" s="41" t="s">
        <v>1896</v>
      </c>
      <c r="AW2697" s="41"/>
      <c r="AX2697" s="41"/>
      <c r="AY2697" s="41"/>
    </row>
    <row r="2698" spans="47:51" ht="15" customHeight="1" x14ac:dyDescent="0.25">
      <c r="AU2698" s="186">
        <f t="shared" si="53"/>
        <v>2689</v>
      </c>
      <c r="AV2698" s="41" t="s">
        <v>1897</v>
      </c>
      <c r="AW2698" s="41"/>
      <c r="AX2698" s="41"/>
      <c r="AY2698" s="41"/>
    </row>
    <row r="2699" spans="47:51" ht="15" customHeight="1" x14ac:dyDescent="0.25">
      <c r="AU2699" s="186">
        <f t="shared" ref="AU2699:AU2762" si="54">ROW()-9</f>
        <v>2690</v>
      </c>
      <c r="AV2699" s="41" t="s">
        <v>4511</v>
      </c>
      <c r="AW2699" s="41"/>
      <c r="AX2699" s="41"/>
      <c r="AY2699" s="41"/>
    </row>
    <row r="2700" spans="47:51" ht="15" customHeight="1" x14ac:dyDescent="0.25">
      <c r="AU2700" s="186">
        <f t="shared" si="54"/>
        <v>2691</v>
      </c>
      <c r="AV2700" s="41" t="s">
        <v>3411</v>
      </c>
      <c r="AW2700" s="41"/>
      <c r="AX2700" s="41"/>
      <c r="AY2700" s="41"/>
    </row>
    <row r="2701" spans="47:51" ht="15" customHeight="1" x14ac:dyDescent="0.25">
      <c r="AU2701" s="186">
        <f t="shared" si="54"/>
        <v>2692</v>
      </c>
      <c r="AV2701" s="41" t="s">
        <v>5003</v>
      </c>
      <c r="AW2701" s="41"/>
      <c r="AX2701" s="41"/>
      <c r="AY2701" s="41"/>
    </row>
    <row r="2702" spans="47:51" ht="15" customHeight="1" x14ac:dyDescent="0.25">
      <c r="AU2702" s="186">
        <f t="shared" si="54"/>
        <v>2693</v>
      </c>
      <c r="AV2702" s="41" t="s">
        <v>1898</v>
      </c>
      <c r="AW2702" s="41"/>
      <c r="AX2702" s="41"/>
      <c r="AY2702" s="41"/>
    </row>
    <row r="2703" spans="47:51" ht="15" customHeight="1" x14ac:dyDescent="0.25">
      <c r="AU2703" s="186">
        <f t="shared" si="54"/>
        <v>2694</v>
      </c>
      <c r="AV2703" s="41" t="s">
        <v>3412</v>
      </c>
      <c r="AW2703" s="41"/>
      <c r="AX2703" s="41"/>
      <c r="AY2703" s="41"/>
    </row>
    <row r="2704" spans="47:51" ht="15" customHeight="1" x14ac:dyDescent="0.25">
      <c r="AU2704" s="186">
        <f t="shared" si="54"/>
        <v>2695</v>
      </c>
      <c r="AV2704" s="41" t="s">
        <v>5004</v>
      </c>
      <c r="AW2704" s="41"/>
      <c r="AX2704" s="41"/>
      <c r="AY2704" s="41"/>
    </row>
    <row r="2705" spans="47:51" ht="15" customHeight="1" x14ac:dyDescent="0.25">
      <c r="AU2705" s="186">
        <f t="shared" si="54"/>
        <v>2696</v>
      </c>
      <c r="AV2705" s="41" t="s">
        <v>3413</v>
      </c>
      <c r="AW2705" s="41"/>
      <c r="AX2705" s="41"/>
      <c r="AY2705" s="41"/>
    </row>
    <row r="2706" spans="47:51" ht="15" customHeight="1" x14ac:dyDescent="0.25">
      <c r="AU2706" s="186">
        <f t="shared" si="54"/>
        <v>2697</v>
      </c>
      <c r="AV2706" s="41" t="s">
        <v>5005</v>
      </c>
      <c r="AW2706" s="41"/>
      <c r="AX2706" s="41"/>
      <c r="AY2706" s="41"/>
    </row>
    <row r="2707" spans="47:51" ht="15" customHeight="1" x14ac:dyDescent="0.25">
      <c r="AU2707" s="186">
        <f t="shared" si="54"/>
        <v>2698</v>
      </c>
      <c r="AV2707" s="41" t="s">
        <v>1899</v>
      </c>
      <c r="AW2707" s="41"/>
      <c r="AX2707" s="41"/>
      <c r="AY2707" s="41"/>
    </row>
    <row r="2708" spans="47:51" ht="15" customHeight="1" x14ac:dyDescent="0.25">
      <c r="AU2708" s="186">
        <f t="shared" si="54"/>
        <v>2699</v>
      </c>
      <c r="AV2708" s="41" t="s">
        <v>4512</v>
      </c>
      <c r="AW2708" s="41"/>
      <c r="AX2708" s="41"/>
      <c r="AY2708" s="41"/>
    </row>
    <row r="2709" spans="47:51" ht="15" customHeight="1" x14ac:dyDescent="0.25">
      <c r="AU2709" s="186">
        <f t="shared" si="54"/>
        <v>2700</v>
      </c>
      <c r="AV2709" s="41" t="s">
        <v>1138</v>
      </c>
      <c r="AW2709" s="41"/>
      <c r="AX2709" s="41"/>
      <c r="AY2709" s="41"/>
    </row>
    <row r="2710" spans="47:51" ht="15" customHeight="1" x14ac:dyDescent="0.25">
      <c r="AU2710" s="186">
        <f t="shared" si="54"/>
        <v>2701</v>
      </c>
      <c r="AV2710" s="41" t="s">
        <v>3138</v>
      </c>
      <c r="AW2710" s="41"/>
      <c r="AX2710" s="41"/>
      <c r="AY2710" s="41"/>
    </row>
    <row r="2711" spans="47:51" ht="15" customHeight="1" x14ac:dyDescent="0.25">
      <c r="AU2711" s="186">
        <f t="shared" si="54"/>
        <v>2702</v>
      </c>
      <c r="AV2711" s="41" t="s">
        <v>5366</v>
      </c>
      <c r="AW2711" s="41"/>
      <c r="AX2711" s="41"/>
      <c r="AY2711" s="41"/>
    </row>
    <row r="2712" spans="47:51" ht="15" customHeight="1" x14ac:dyDescent="0.25">
      <c r="AU2712" s="186">
        <f t="shared" si="54"/>
        <v>2703</v>
      </c>
      <c r="AV2712" s="41" t="s">
        <v>3640</v>
      </c>
      <c r="AW2712" s="41"/>
      <c r="AX2712" s="41"/>
      <c r="AY2712" s="41"/>
    </row>
    <row r="2713" spans="47:51" ht="15" customHeight="1" x14ac:dyDescent="0.25">
      <c r="AU2713" s="186">
        <f t="shared" si="54"/>
        <v>2704</v>
      </c>
      <c r="AV2713" s="41" t="s">
        <v>3763</v>
      </c>
      <c r="AW2713" s="41"/>
      <c r="AX2713" s="41"/>
      <c r="AY2713" s="41"/>
    </row>
    <row r="2714" spans="47:51" ht="15" customHeight="1" x14ac:dyDescent="0.25">
      <c r="AU2714" s="186">
        <f t="shared" si="54"/>
        <v>2705</v>
      </c>
      <c r="AV2714" s="41" t="s">
        <v>555</v>
      </c>
      <c r="AW2714" s="41"/>
      <c r="AX2714" s="41"/>
      <c r="AY2714" s="41"/>
    </row>
    <row r="2715" spans="47:51" ht="15" customHeight="1" x14ac:dyDescent="0.25">
      <c r="AU2715" s="186">
        <f t="shared" si="54"/>
        <v>2706</v>
      </c>
      <c r="AV2715" s="41" t="s">
        <v>4126</v>
      </c>
      <c r="AW2715" s="41"/>
      <c r="AX2715" s="41"/>
      <c r="AY2715" s="41"/>
    </row>
    <row r="2716" spans="47:51" ht="15" customHeight="1" x14ac:dyDescent="0.25">
      <c r="AU2716" s="186">
        <f t="shared" si="54"/>
        <v>2707</v>
      </c>
      <c r="AV2716" s="41" t="s">
        <v>4670</v>
      </c>
      <c r="AW2716" s="41"/>
      <c r="AX2716" s="41"/>
      <c r="AY2716" s="41"/>
    </row>
    <row r="2717" spans="47:51" ht="15" customHeight="1" x14ac:dyDescent="0.25">
      <c r="AU2717" s="186">
        <f t="shared" si="54"/>
        <v>2708</v>
      </c>
      <c r="AV2717" s="41" t="s">
        <v>309</v>
      </c>
      <c r="AW2717" s="41"/>
      <c r="AX2717" s="41"/>
      <c r="AY2717" s="41"/>
    </row>
    <row r="2718" spans="47:51" ht="15" customHeight="1" x14ac:dyDescent="0.25">
      <c r="AU2718" s="186">
        <f t="shared" si="54"/>
        <v>2709</v>
      </c>
      <c r="AV2718" s="41" t="s">
        <v>2951</v>
      </c>
      <c r="AW2718" s="41"/>
      <c r="AX2718" s="41"/>
      <c r="AY2718" s="41"/>
    </row>
    <row r="2719" spans="47:51" ht="15" customHeight="1" x14ac:dyDescent="0.25">
      <c r="AU2719" s="186">
        <f t="shared" si="54"/>
        <v>2710</v>
      </c>
      <c r="AV2719" s="41" t="s">
        <v>556</v>
      </c>
      <c r="AW2719" s="41"/>
      <c r="AX2719" s="41"/>
      <c r="AY2719" s="41"/>
    </row>
    <row r="2720" spans="47:51" ht="15" customHeight="1" x14ac:dyDescent="0.25">
      <c r="AU2720" s="186">
        <f t="shared" si="54"/>
        <v>2711</v>
      </c>
      <c r="AV2720" s="41" t="s">
        <v>5006</v>
      </c>
      <c r="AW2720" s="41"/>
      <c r="AX2720" s="41"/>
      <c r="AY2720" s="41"/>
    </row>
    <row r="2721" spans="47:51" ht="15" customHeight="1" x14ac:dyDescent="0.25">
      <c r="AU2721" s="186">
        <f t="shared" si="54"/>
        <v>2712</v>
      </c>
      <c r="AV2721" s="41" t="s">
        <v>3764</v>
      </c>
      <c r="AW2721" s="41"/>
      <c r="AX2721" s="41"/>
      <c r="AY2721" s="41"/>
    </row>
    <row r="2722" spans="47:51" ht="15" customHeight="1" x14ac:dyDescent="0.25">
      <c r="AU2722" s="186">
        <f t="shared" si="54"/>
        <v>2713</v>
      </c>
      <c r="AV2722" s="41" t="s">
        <v>5007</v>
      </c>
      <c r="AW2722" s="41"/>
      <c r="AX2722" s="41"/>
      <c r="AY2722" s="41"/>
    </row>
    <row r="2723" spans="47:51" ht="15" customHeight="1" x14ac:dyDescent="0.25">
      <c r="AU2723" s="186">
        <f t="shared" si="54"/>
        <v>2714</v>
      </c>
      <c r="AV2723" s="41" t="s">
        <v>557</v>
      </c>
      <c r="AW2723" s="41"/>
      <c r="AX2723" s="41"/>
      <c r="AY2723" s="41"/>
    </row>
    <row r="2724" spans="47:51" ht="15" customHeight="1" x14ac:dyDescent="0.25">
      <c r="AU2724" s="186">
        <f t="shared" si="54"/>
        <v>2715</v>
      </c>
      <c r="AV2724" s="41" t="s">
        <v>5008</v>
      </c>
      <c r="AW2724" s="41"/>
      <c r="AX2724" s="41"/>
      <c r="AY2724" s="41"/>
    </row>
    <row r="2725" spans="47:51" ht="15" customHeight="1" x14ac:dyDescent="0.25">
      <c r="AU2725" s="186">
        <f t="shared" si="54"/>
        <v>2716</v>
      </c>
      <c r="AV2725" s="41" t="s">
        <v>183</v>
      </c>
      <c r="AW2725" s="41"/>
      <c r="AX2725" s="41"/>
      <c r="AY2725" s="41"/>
    </row>
    <row r="2726" spans="47:51" ht="15" customHeight="1" x14ac:dyDescent="0.25">
      <c r="AU2726" s="186">
        <f t="shared" si="54"/>
        <v>2717</v>
      </c>
      <c r="AV2726" s="41" t="s">
        <v>1900</v>
      </c>
      <c r="AW2726" s="41"/>
      <c r="AX2726" s="41"/>
      <c r="AY2726" s="41"/>
    </row>
    <row r="2727" spans="47:51" ht="15" customHeight="1" x14ac:dyDescent="0.25">
      <c r="AU2727" s="186">
        <f t="shared" si="54"/>
        <v>2718</v>
      </c>
      <c r="AV2727" s="41" t="s">
        <v>4127</v>
      </c>
      <c r="AW2727" s="41"/>
      <c r="AX2727" s="41"/>
      <c r="AY2727" s="41"/>
    </row>
    <row r="2728" spans="47:51" ht="15" customHeight="1" x14ac:dyDescent="0.25">
      <c r="AU2728" s="186">
        <f t="shared" si="54"/>
        <v>2719</v>
      </c>
      <c r="AV2728" s="41" t="s">
        <v>3860</v>
      </c>
      <c r="AW2728" s="41"/>
      <c r="AX2728" s="41"/>
      <c r="AY2728" s="41"/>
    </row>
    <row r="2729" spans="47:51" ht="15" customHeight="1" x14ac:dyDescent="0.25">
      <c r="AU2729" s="186">
        <f t="shared" si="54"/>
        <v>2720</v>
      </c>
      <c r="AV2729" s="41" t="s">
        <v>1901</v>
      </c>
      <c r="AW2729" s="41"/>
      <c r="AX2729" s="41"/>
      <c r="AY2729" s="41"/>
    </row>
    <row r="2730" spans="47:51" ht="15" customHeight="1" x14ac:dyDescent="0.25">
      <c r="AU2730" s="186">
        <f t="shared" si="54"/>
        <v>2721</v>
      </c>
      <c r="AV2730" s="41" t="s">
        <v>2952</v>
      </c>
      <c r="AW2730" s="41"/>
      <c r="AX2730" s="41"/>
      <c r="AY2730" s="41"/>
    </row>
    <row r="2731" spans="47:51" ht="15" customHeight="1" x14ac:dyDescent="0.25">
      <c r="AU2731" s="186">
        <f t="shared" si="54"/>
        <v>2722</v>
      </c>
      <c r="AV2731" s="41" t="s">
        <v>4513</v>
      </c>
      <c r="AW2731" s="41"/>
      <c r="AX2731" s="41"/>
      <c r="AY2731" s="41"/>
    </row>
    <row r="2732" spans="47:51" ht="15" customHeight="1" x14ac:dyDescent="0.25">
      <c r="AU2732" s="186">
        <f t="shared" si="54"/>
        <v>2723</v>
      </c>
      <c r="AV2732" s="41" t="s">
        <v>3641</v>
      </c>
      <c r="AW2732" s="41"/>
      <c r="AX2732" s="41"/>
      <c r="AY2732" s="41"/>
    </row>
    <row r="2733" spans="47:51" ht="15" customHeight="1" x14ac:dyDescent="0.25">
      <c r="AU2733" s="186">
        <f t="shared" si="54"/>
        <v>2724</v>
      </c>
      <c r="AV2733" s="41" t="s">
        <v>558</v>
      </c>
      <c r="AW2733" s="41"/>
      <c r="AX2733" s="41"/>
      <c r="AY2733" s="41"/>
    </row>
    <row r="2734" spans="47:51" ht="15" customHeight="1" x14ac:dyDescent="0.25">
      <c r="AU2734" s="186">
        <f t="shared" si="54"/>
        <v>2725</v>
      </c>
      <c r="AV2734" s="41" t="s">
        <v>839</v>
      </c>
      <c r="AW2734" s="41"/>
      <c r="AX2734" s="41"/>
      <c r="AY2734" s="41"/>
    </row>
    <row r="2735" spans="47:51" ht="15" customHeight="1" x14ac:dyDescent="0.25">
      <c r="AU2735" s="186">
        <f t="shared" si="54"/>
        <v>2726</v>
      </c>
      <c r="AV2735" s="41" t="s">
        <v>3139</v>
      </c>
      <c r="AW2735" s="41"/>
      <c r="AX2735" s="41"/>
      <c r="AY2735" s="41"/>
    </row>
    <row r="2736" spans="47:51" ht="15" customHeight="1" x14ac:dyDescent="0.25">
      <c r="AU2736" s="186">
        <f t="shared" si="54"/>
        <v>2727</v>
      </c>
      <c r="AV2736" s="41" t="s">
        <v>559</v>
      </c>
      <c r="AW2736" s="41"/>
      <c r="AX2736" s="41"/>
      <c r="AY2736" s="41"/>
    </row>
    <row r="2737" spans="47:51" ht="15" customHeight="1" x14ac:dyDescent="0.25">
      <c r="AU2737" s="186">
        <f t="shared" si="54"/>
        <v>2728</v>
      </c>
      <c r="AV2737" s="41" t="s">
        <v>1902</v>
      </c>
      <c r="AW2737" s="41"/>
      <c r="AX2737" s="41"/>
      <c r="AY2737" s="41"/>
    </row>
    <row r="2738" spans="47:51" ht="15" customHeight="1" x14ac:dyDescent="0.25">
      <c r="AU2738" s="186">
        <f t="shared" si="54"/>
        <v>2729</v>
      </c>
      <c r="AV2738" s="41" t="s">
        <v>2757</v>
      </c>
      <c r="AW2738" s="41"/>
      <c r="AX2738" s="41"/>
      <c r="AY2738" s="41"/>
    </row>
    <row r="2739" spans="47:51" ht="15" customHeight="1" x14ac:dyDescent="0.25">
      <c r="AU2739" s="186">
        <f t="shared" si="54"/>
        <v>2730</v>
      </c>
      <c r="AV2739" s="41" t="s">
        <v>2575</v>
      </c>
      <c r="AW2739" s="41"/>
      <c r="AX2739" s="41"/>
      <c r="AY2739" s="41"/>
    </row>
    <row r="2740" spans="47:51" ht="15" customHeight="1" x14ac:dyDescent="0.25">
      <c r="AU2740" s="186">
        <f t="shared" si="54"/>
        <v>2731</v>
      </c>
      <c r="AV2740" s="41" t="s">
        <v>560</v>
      </c>
      <c r="AW2740" s="41"/>
      <c r="AX2740" s="41"/>
      <c r="AY2740" s="41"/>
    </row>
    <row r="2741" spans="47:51" ht="15" customHeight="1" x14ac:dyDescent="0.25">
      <c r="AU2741" s="186">
        <f t="shared" si="54"/>
        <v>2732</v>
      </c>
      <c r="AV2741" s="41" t="s">
        <v>4514</v>
      </c>
      <c r="AW2741" s="41"/>
      <c r="AX2741" s="41"/>
      <c r="AY2741" s="41"/>
    </row>
    <row r="2742" spans="47:51" ht="15" customHeight="1" x14ac:dyDescent="0.25">
      <c r="AU2742" s="186">
        <f t="shared" si="54"/>
        <v>2733</v>
      </c>
      <c r="AV2742" s="41" t="s">
        <v>2576</v>
      </c>
      <c r="AW2742" s="41"/>
      <c r="AX2742" s="41"/>
      <c r="AY2742" s="41"/>
    </row>
    <row r="2743" spans="47:51" ht="15" customHeight="1" x14ac:dyDescent="0.25">
      <c r="AU2743" s="186">
        <f t="shared" si="54"/>
        <v>2734</v>
      </c>
      <c r="AV2743" s="41" t="s">
        <v>1353</v>
      </c>
      <c r="AW2743" s="41"/>
      <c r="AX2743" s="41"/>
      <c r="AY2743" s="41"/>
    </row>
    <row r="2744" spans="47:51" ht="15" customHeight="1" x14ac:dyDescent="0.25">
      <c r="AU2744" s="186">
        <f t="shared" si="54"/>
        <v>2735</v>
      </c>
      <c r="AV2744" s="41" t="s">
        <v>5009</v>
      </c>
      <c r="AW2744" s="41"/>
      <c r="AX2744" s="41"/>
      <c r="AY2744" s="41"/>
    </row>
    <row r="2745" spans="47:51" ht="15" customHeight="1" x14ac:dyDescent="0.25">
      <c r="AU2745" s="186">
        <f t="shared" si="54"/>
        <v>2736</v>
      </c>
      <c r="AV2745" s="41" t="s">
        <v>3642</v>
      </c>
      <c r="AW2745" s="41"/>
      <c r="AX2745" s="41"/>
      <c r="AY2745" s="41"/>
    </row>
    <row r="2746" spans="47:51" ht="15" customHeight="1" x14ac:dyDescent="0.25">
      <c r="AU2746" s="186">
        <f t="shared" si="54"/>
        <v>2737</v>
      </c>
      <c r="AV2746" s="41" t="s">
        <v>561</v>
      </c>
      <c r="AW2746" s="41"/>
      <c r="AX2746" s="41"/>
      <c r="AY2746" s="41"/>
    </row>
    <row r="2747" spans="47:51" ht="15" customHeight="1" x14ac:dyDescent="0.25">
      <c r="AU2747" s="186">
        <f t="shared" si="54"/>
        <v>2738</v>
      </c>
      <c r="AV2747" s="41" t="s">
        <v>562</v>
      </c>
      <c r="AW2747" s="41"/>
      <c r="AX2747" s="41"/>
      <c r="AY2747" s="41"/>
    </row>
    <row r="2748" spans="47:51" ht="15" customHeight="1" x14ac:dyDescent="0.25">
      <c r="AU2748" s="186">
        <f t="shared" si="54"/>
        <v>2739</v>
      </c>
      <c r="AV2748" s="41" t="s">
        <v>5010</v>
      </c>
      <c r="AW2748" s="41"/>
      <c r="AX2748" s="41"/>
      <c r="AY2748" s="41"/>
    </row>
    <row r="2749" spans="47:51" ht="15" customHeight="1" x14ac:dyDescent="0.25">
      <c r="AU2749" s="186">
        <f t="shared" si="54"/>
        <v>2740</v>
      </c>
      <c r="AV2749" s="41" t="s">
        <v>5011</v>
      </c>
      <c r="AW2749" s="41"/>
      <c r="AX2749" s="41"/>
      <c r="AY2749" s="41"/>
    </row>
    <row r="2750" spans="47:51" ht="15" customHeight="1" x14ac:dyDescent="0.25">
      <c r="AU2750" s="186">
        <f t="shared" si="54"/>
        <v>2741</v>
      </c>
      <c r="AV2750" s="41" t="s">
        <v>1139</v>
      </c>
      <c r="AW2750" s="41"/>
      <c r="AX2750" s="41"/>
      <c r="AY2750" s="41"/>
    </row>
    <row r="2751" spans="47:51" ht="15" customHeight="1" x14ac:dyDescent="0.25">
      <c r="AU2751" s="186">
        <f t="shared" si="54"/>
        <v>2742</v>
      </c>
      <c r="AV2751" s="41" t="s">
        <v>4515</v>
      </c>
      <c r="AW2751" s="41"/>
      <c r="AX2751" s="41"/>
      <c r="AY2751" s="41"/>
    </row>
    <row r="2752" spans="47:51" ht="15" customHeight="1" x14ac:dyDescent="0.25">
      <c r="AU2752" s="186">
        <f t="shared" si="54"/>
        <v>2743</v>
      </c>
      <c r="AV2752" s="41" t="s">
        <v>184</v>
      </c>
      <c r="AW2752" s="41"/>
      <c r="AX2752" s="41"/>
      <c r="AY2752" s="41"/>
    </row>
    <row r="2753" spans="47:51" ht="15" customHeight="1" x14ac:dyDescent="0.25">
      <c r="AU2753" s="186">
        <f t="shared" si="54"/>
        <v>2744</v>
      </c>
      <c r="AV2753" s="41" t="s">
        <v>3765</v>
      </c>
      <c r="AW2753" s="41"/>
      <c r="AX2753" s="41"/>
      <c r="AY2753" s="41"/>
    </row>
    <row r="2754" spans="47:51" ht="15" customHeight="1" x14ac:dyDescent="0.25">
      <c r="AU2754" s="186">
        <f t="shared" si="54"/>
        <v>2745</v>
      </c>
      <c r="AV2754" s="41" t="s">
        <v>4516</v>
      </c>
      <c r="AW2754" s="41"/>
      <c r="AX2754" s="41"/>
      <c r="AY2754" s="41"/>
    </row>
    <row r="2755" spans="47:51" ht="15" customHeight="1" x14ac:dyDescent="0.25">
      <c r="AU2755" s="186">
        <f t="shared" si="54"/>
        <v>2746</v>
      </c>
      <c r="AV2755" s="41" t="s">
        <v>1903</v>
      </c>
      <c r="AW2755" s="41"/>
      <c r="AX2755" s="41"/>
      <c r="AY2755" s="41"/>
    </row>
    <row r="2756" spans="47:51" ht="15" customHeight="1" x14ac:dyDescent="0.25">
      <c r="AU2756" s="186">
        <f t="shared" si="54"/>
        <v>2747</v>
      </c>
      <c r="AV2756" s="41" t="s">
        <v>563</v>
      </c>
      <c r="AW2756" s="41"/>
      <c r="AX2756" s="41"/>
      <c r="AY2756" s="41"/>
    </row>
    <row r="2757" spans="47:51" ht="15" customHeight="1" x14ac:dyDescent="0.25">
      <c r="AU2757" s="186">
        <f t="shared" si="54"/>
        <v>2748</v>
      </c>
      <c r="AV2757" s="41" t="s">
        <v>564</v>
      </c>
      <c r="AW2757" s="41"/>
      <c r="AX2757" s="41"/>
      <c r="AY2757" s="41"/>
    </row>
    <row r="2758" spans="47:51" ht="15" customHeight="1" x14ac:dyDescent="0.25">
      <c r="AU2758" s="186">
        <f t="shared" si="54"/>
        <v>2749</v>
      </c>
      <c r="AV2758" s="41" t="s">
        <v>4671</v>
      </c>
      <c r="AW2758" s="41"/>
      <c r="AX2758" s="41"/>
      <c r="AY2758" s="41"/>
    </row>
    <row r="2759" spans="47:51" ht="15" customHeight="1" x14ac:dyDescent="0.25">
      <c r="AU2759" s="186">
        <f t="shared" si="54"/>
        <v>2750</v>
      </c>
      <c r="AV2759" s="41" t="s">
        <v>4672</v>
      </c>
      <c r="AW2759" s="41"/>
      <c r="AX2759" s="41"/>
      <c r="AY2759" s="41"/>
    </row>
    <row r="2760" spans="47:51" ht="15" customHeight="1" x14ac:dyDescent="0.25">
      <c r="AU2760" s="186">
        <f t="shared" si="54"/>
        <v>2751</v>
      </c>
      <c r="AV2760" s="41" t="s">
        <v>3414</v>
      </c>
      <c r="AW2760" s="41"/>
      <c r="AX2760" s="41"/>
      <c r="AY2760" s="41"/>
    </row>
    <row r="2761" spans="47:51" ht="15" customHeight="1" x14ac:dyDescent="0.25">
      <c r="AU2761" s="186">
        <f t="shared" si="54"/>
        <v>2752</v>
      </c>
      <c r="AV2761" s="41" t="s">
        <v>2758</v>
      </c>
      <c r="AW2761" s="41"/>
      <c r="AX2761" s="41"/>
      <c r="AY2761" s="41"/>
    </row>
    <row r="2762" spans="47:51" ht="15" customHeight="1" x14ac:dyDescent="0.25">
      <c r="AU2762" s="186">
        <f t="shared" si="54"/>
        <v>2753</v>
      </c>
      <c r="AV2762" s="41" t="s">
        <v>2759</v>
      </c>
      <c r="AW2762" s="41"/>
      <c r="AX2762" s="41"/>
      <c r="AY2762" s="41"/>
    </row>
    <row r="2763" spans="47:51" ht="15" customHeight="1" x14ac:dyDescent="0.25">
      <c r="AU2763" s="186">
        <f t="shared" ref="AU2763:AU2826" si="55">ROW()-9</f>
        <v>2754</v>
      </c>
      <c r="AV2763" s="41" t="s">
        <v>1140</v>
      </c>
      <c r="AW2763" s="41"/>
      <c r="AX2763" s="41"/>
      <c r="AY2763" s="41"/>
    </row>
    <row r="2764" spans="47:51" ht="15" customHeight="1" x14ac:dyDescent="0.25">
      <c r="AU2764" s="186">
        <f t="shared" si="55"/>
        <v>2755</v>
      </c>
      <c r="AV2764" s="41" t="s">
        <v>3415</v>
      </c>
      <c r="AW2764" s="41"/>
      <c r="AX2764" s="41"/>
      <c r="AY2764" s="41"/>
    </row>
    <row r="2765" spans="47:51" ht="15" customHeight="1" x14ac:dyDescent="0.25">
      <c r="AU2765" s="186">
        <f t="shared" si="55"/>
        <v>2756</v>
      </c>
      <c r="AV2765" s="41" t="s">
        <v>1904</v>
      </c>
      <c r="AW2765" s="41"/>
      <c r="AX2765" s="41"/>
      <c r="AY2765" s="41"/>
    </row>
    <row r="2766" spans="47:51" ht="15" customHeight="1" x14ac:dyDescent="0.25">
      <c r="AU2766" s="186">
        <f t="shared" si="55"/>
        <v>2757</v>
      </c>
      <c r="AV2766" s="41" t="s">
        <v>4128</v>
      </c>
      <c r="AW2766" s="41"/>
      <c r="AX2766" s="41"/>
      <c r="AY2766" s="41"/>
    </row>
    <row r="2767" spans="47:51" ht="15" customHeight="1" x14ac:dyDescent="0.25">
      <c r="AU2767" s="186">
        <f t="shared" si="55"/>
        <v>2758</v>
      </c>
      <c r="AV2767" s="41" t="s">
        <v>275</v>
      </c>
      <c r="AW2767" s="41"/>
      <c r="AX2767" s="41"/>
      <c r="AY2767" s="41"/>
    </row>
    <row r="2768" spans="47:51" ht="15" customHeight="1" x14ac:dyDescent="0.25">
      <c r="AU2768" s="186">
        <f t="shared" si="55"/>
        <v>2759</v>
      </c>
      <c r="AV2768" s="41" t="s">
        <v>2760</v>
      </c>
      <c r="AW2768" s="41"/>
      <c r="AX2768" s="41"/>
      <c r="AY2768" s="41"/>
    </row>
    <row r="2769" spans="47:51" ht="15" customHeight="1" x14ac:dyDescent="0.25">
      <c r="AU2769" s="186">
        <f t="shared" si="55"/>
        <v>2760</v>
      </c>
      <c r="AV2769" s="41" t="s">
        <v>276</v>
      </c>
      <c r="AW2769" s="41"/>
      <c r="AX2769" s="41"/>
      <c r="AY2769" s="41"/>
    </row>
    <row r="2770" spans="47:51" ht="15" customHeight="1" x14ac:dyDescent="0.25">
      <c r="AU2770" s="186">
        <f t="shared" si="55"/>
        <v>2761</v>
      </c>
      <c r="AV2770" s="41" t="s">
        <v>2953</v>
      </c>
      <c r="AW2770" s="41"/>
      <c r="AX2770" s="41"/>
      <c r="AY2770" s="41"/>
    </row>
    <row r="2771" spans="47:51" ht="15" customHeight="1" x14ac:dyDescent="0.25">
      <c r="AU2771" s="186">
        <f t="shared" si="55"/>
        <v>2762</v>
      </c>
      <c r="AV2771" s="41" t="s">
        <v>277</v>
      </c>
      <c r="AW2771" s="41"/>
      <c r="AX2771" s="41"/>
      <c r="AY2771" s="41"/>
    </row>
    <row r="2772" spans="47:51" ht="15" customHeight="1" x14ac:dyDescent="0.25">
      <c r="AU2772" s="186">
        <f t="shared" si="55"/>
        <v>2763</v>
      </c>
      <c r="AV2772" s="41" t="s">
        <v>123</v>
      </c>
      <c r="AW2772" s="41"/>
      <c r="AX2772" s="41"/>
      <c r="AY2772" s="41"/>
    </row>
    <row r="2773" spans="47:51" ht="15" customHeight="1" x14ac:dyDescent="0.25">
      <c r="AU2773" s="186">
        <f t="shared" si="55"/>
        <v>2764</v>
      </c>
      <c r="AV2773" s="41" t="s">
        <v>3416</v>
      </c>
      <c r="AW2773" s="41"/>
      <c r="AX2773" s="41"/>
      <c r="AY2773" s="41"/>
    </row>
    <row r="2774" spans="47:51" ht="15" customHeight="1" x14ac:dyDescent="0.25">
      <c r="AU2774" s="186">
        <f t="shared" si="55"/>
        <v>2765</v>
      </c>
      <c r="AV2774" s="41" t="s">
        <v>3417</v>
      </c>
      <c r="AW2774" s="41"/>
      <c r="AX2774" s="41"/>
      <c r="AY2774" s="41"/>
    </row>
    <row r="2775" spans="47:51" ht="15" customHeight="1" x14ac:dyDescent="0.25">
      <c r="AU2775" s="186">
        <f t="shared" si="55"/>
        <v>2766</v>
      </c>
      <c r="AV2775" s="41" t="s">
        <v>3418</v>
      </c>
      <c r="AW2775" s="41"/>
      <c r="AX2775" s="41"/>
      <c r="AY2775" s="41"/>
    </row>
    <row r="2776" spans="47:51" ht="15" customHeight="1" x14ac:dyDescent="0.25">
      <c r="AU2776" s="186">
        <f t="shared" si="55"/>
        <v>2767</v>
      </c>
      <c r="AV2776" s="41" t="s">
        <v>5012</v>
      </c>
      <c r="AW2776" s="41"/>
      <c r="AX2776" s="41"/>
      <c r="AY2776" s="41"/>
    </row>
    <row r="2777" spans="47:51" ht="15" customHeight="1" x14ac:dyDescent="0.25">
      <c r="AU2777" s="186">
        <f t="shared" si="55"/>
        <v>2768</v>
      </c>
      <c r="AV2777" s="41" t="s">
        <v>3419</v>
      </c>
      <c r="AW2777" s="41"/>
      <c r="AX2777" s="41"/>
      <c r="AY2777" s="41"/>
    </row>
    <row r="2778" spans="47:51" ht="15" customHeight="1" x14ac:dyDescent="0.25">
      <c r="AU2778" s="186">
        <f t="shared" si="55"/>
        <v>2769</v>
      </c>
      <c r="AV2778" s="41" t="s">
        <v>1905</v>
      </c>
      <c r="AW2778" s="41"/>
      <c r="AX2778" s="41"/>
      <c r="AY2778" s="41"/>
    </row>
    <row r="2779" spans="47:51" ht="15" customHeight="1" x14ac:dyDescent="0.25">
      <c r="AU2779" s="186">
        <f t="shared" si="55"/>
        <v>2770</v>
      </c>
      <c r="AV2779" s="41" t="s">
        <v>3643</v>
      </c>
      <c r="AW2779" s="41"/>
      <c r="AX2779" s="41"/>
      <c r="AY2779" s="41"/>
    </row>
    <row r="2780" spans="47:51" ht="15" customHeight="1" x14ac:dyDescent="0.25">
      <c r="AU2780" s="186">
        <f t="shared" si="55"/>
        <v>2771</v>
      </c>
      <c r="AV2780" s="41" t="s">
        <v>3420</v>
      </c>
      <c r="AW2780" s="41"/>
      <c r="AX2780" s="41"/>
      <c r="AY2780" s="41"/>
    </row>
    <row r="2781" spans="47:51" ht="15" customHeight="1" x14ac:dyDescent="0.25">
      <c r="AU2781" s="186">
        <f t="shared" si="55"/>
        <v>2772</v>
      </c>
      <c r="AV2781" s="41" t="s">
        <v>1906</v>
      </c>
      <c r="AW2781" s="41"/>
      <c r="AX2781" s="41"/>
      <c r="AY2781" s="41"/>
    </row>
    <row r="2782" spans="47:51" ht="15" customHeight="1" x14ac:dyDescent="0.25">
      <c r="AU2782" s="186">
        <f t="shared" si="55"/>
        <v>2773</v>
      </c>
      <c r="AV2782" s="41" t="s">
        <v>1907</v>
      </c>
      <c r="AW2782" s="41"/>
      <c r="AX2782" s="41"/>
      <c r="AY2782" s="41"/>
    </row>
    <row r="2783" spans="47:51" ht="15" customHeight="1" x14ac:dyDescent="0.25">
      <c r="AU2783" s="186">
        <f t="shared" si="55"/>
        <v>2774</v>
      </c>
      <c r="AV2783" s="41" t="s">
        <v>278</v>
      </c>
      <c r="AW2783" s="41"/>
      <c r="AX2783" s="41"/>
      <c r="AY2783" s="41"/>
    </row>
    <row r="2784" spans="47:51" ht="15" customHeight="1" x14ac:dyDescent="0.25">
      <c r="AU2784" s="186">
        <f t="shared" si="55"/>
        <v>2775</v>
      </c>
      <c r="AV2784" s="41" t="s">
        <v>3140</v>
      </c>
      <c r="AW2784" s="41"/>
      <c r="AX2784" s="41"/>
      <c r="AY2784" s="41"/>
    </row>
    <row r="2785" spans="47:51" ht="15" customHeight="1" x14ac:dyDescent="0.25">
      <c r="AU2785" s="186">
        <f t="shared" si="55"/>
        <v>2776</v>
      </c>
      <c r="AV2785" s="41" t="s">
        <v>3421</v>
      </c>
      <c r="AW2785" s="41"/>
      <c r="AX2785" s="41"/>
      <c r="AY2785" s="41"/>
    </row>
    <row r="2786" spans="47:51" ht="15" customHeight="1" x14ac:dyDescent="0.25">
      <c r="AU2786" s="186">
        <f t="shared" si="55"/>
        <v>2777</v>
      </c>
      <c r="AV2786" s="41" t="s">
        <v>124</v>
      </c>
      <c r="AW2786" s="41"/>
      <c r="AX2786" s="41"/>
      <c r="AY2786" s="41"/>
    </row>
    <row r="2787" spans="47:51" ht="15" customHeight="1" x14ac:dyDescent="0.25">
      <c r="AU2787" s="186">
        <f t="shared" si="55"/>
        <v>2778</v>
      </c>
      <c r="AV2787" s="41" t="s">
        <v>4129</v>
      </c>
      <c r="AW2787" s="41"/>
      <c r="AX2787" s="41"/>
      <c r="AY2787" s="41"/>
    </row>
    <row r="2788" spans="47:51" ht="15" customHeight="1" x14ac:dyDescent="0.25">
      <c r="AU2788" s="186">
        <f t="shared" si="55"/>
        <v>2779</v>
      </c>
      <c r="AV2788" s="41" t="s">
        <v>565</v>
      </c>
      <c r="AW2788" s="41"/>
      <c r="AX2788" s="41"/>
      <c r="AY2788" s="41"/>
    </row>
    <row r="2789" spans="47:51" ht="15" customHeight="1" x14ac:dyDescent="0.25">
      <c r="AU2789" s="186">
        <f t="shared" si="55"/>
        <v>2780</v>
      </c>
      <c r="AV2789" s="41" t="s">
        <v>566</v>
      </c>
      <c r="AW2789" s="41"/>
      <c r="AX2789" s="41"/>
      <c r="AY2789" s="41"/>
    </row>
    <row r="2790" spans="47:51" ht="15" customHeight="1" x14ac:dyDescent="0.25">
      <c r="AU2790" s="186">
        <f t="shared" si="55"/>
        <v>2781</v>
      </c>
      <c r="AV2790" s="41" t="s">
        <v>1908</v>
      </c>
      <c r="AW2790" s="41"/>
      <c r="AX2790" s="41"/>
      <c r="AY2790" s="41"/>
    </row>
    <row r="2791" spans="47:51" ht="15" customHeight="1" x14ac:dyDescent="0.25">
      <c r="AU2791" s="186">
        <f t="shared" si="55"/>
        <v>2782</v>
      </c>
      <c r="AV2791" s="41" t="s">
        <v>971</v>
      </c>
      <c r="AW2791" s="41"/>
      <c r="AX2791" s="41"/>
      <c r="AY2791" s="41"/>
    </row>
    <row r="2792" spans="47:51" ht="15" customHeight="1" x14ac:dyDescent="0.25">
      <c r="AU2792" s="186">
        <f t="shared" si="55"/>
        <v>2783</v>
      </c>
      <c r="AV2792" s="41" t="s">
        <v>4130</v>
      </c>
      <c r="AW2792" s="41"/>
      <c r="AX2792" s="41"/>
      <c r="AY2792" s="41"/>
    </row>
    <row r="2793" spans="47:51" ht="15" customHeight="1" x14ac:dyDescent="0.25">
      <c r="AU2793" s="186">
        <f t="shared" si="55"/>
        <v>2784</v>
      </c>
      <c r="AV2793" s="41" t="s">
        <v>1909</v>
      </c>
      <c r="AW2793" s="41"/>
      <c r="AX2793" s="41"/>
      <c r="AY2793" s="41"/>
    </row>
    <row r="2794" spans="47:51" ht="15" customHeight="1" x14ac:dyDescent="0.25">
      <c r="AU2794" s="186">
        <f t="shared" si="55"/>
        <v>2785</v>
      </c>
      <c r="AV2794" s="41" t="s">
        <v>185</v>
      </c>
      <c r="AW2794" s="41"/>
      <c r="AX2794" s="41"/>
      <c r="AY2794" s="41"/>
    </row>
    <row r="2795" spans="47:51" ht="15" customHeight="1" x14ac:dyDescent="0.25">
      <c r="AU2795" s="186">
        <f t="shared" si="55"/>
        <v>2786</v>
      </c>
      <c r="AV2795" s="41" t="s">
        <v>1141</v>
      </c>
      <c r="AW2795" s="41"/>
      <c r="AX2795" s="41"/>
      <c r="AY2795" s="41"/>
    </row>
    <row r="2796" spans="47:51" ht="15" customHeight="1" x14ac:dyDescent="0.25">
      <c r="AU2796" s="186">
        <f t="shared" si="55"/>
        <v>2787</v>
      </c>
      <c r="AV2796" s="41" t="s">
        <v>279</v>
      </c>
      <c r="AW2796" s="41"/>
      <c r="AX2796" s="41"/>
      <c r="AY2796" s="41"/>
    </row>
    <row r="2797" spans="47:51" ht="15" customHeight="1" x14ac:dyDescent="0.25">
      <c r="AU2797" s="186">
        <f t="shared" si="55"/>
        <v>2788</v>
      </c>
      <c r="AV2797" s="41" t="s">
        <v>2577</v>
      </c>
      <c r="AW2797" s="41"/>
      <c r="AX2797" s="41"/>
      <c r="AY2797" s="41"/>
    </row>
    <row r="2798" spans="47:51" ht="15" customHeight="1" x14ac:dyDescent="0.25">
      <c r="AU2798" s="186">
        <f t="shared" si="55"/>
        <v>2789</v>
      </c>
      <c r="AV2798" s="41" t="s">
        <v>5013</v>
      </c>
      <c r="AW2798" s="41"/>
      <c r="AX2798" s="41"/>
      <c r="AY2798" s="41"/>
    </row>
    <row r="2799" spans="47:51" ht="15" customHeight="1" x14ac:dyDescent="0.25">
      <c r="AU2799" s="186">
        <f t="shared" si="55"/>
        <v>2790</v>
      </c>
      <c r="AV2799" s="41" t="s">
        <v>1354</v>
      </c>
      <c r="AW2799" s="41"/>
      <c r="AX2799" s="41"/>
      <c r="AY2799" s="41"/>
    </row>
    <row r="2800" spans="47:51" ht="15" customHeight="1" x14ac:dyDescent="0.25">
      <c r="AU2800" s="186">
        <f t="shared" si="55"/>
        <v>2791</v>
      </c>
      <c r="AV2800" s="41" t="s">
        <v>5014</v>
      </c>
      <c r="AW2800" s="41"/>
      <c r="AX2800" s="41"/>
      <c r="AY2800" s="41"/>
    </row>
    <row r="2801" spans="47:51" ht="15" customHeight="1" x14ac:dyDescent="0.25">
      <c r="AU2801" s="186">
        <f t="shared" si="55"/>
        <v>2792</v>
      </c>
      <c r="AV2801" s="41" t="s">
        <v>4517</v>
      </c>
      <c r="AW2801" s="41"/>
      <c r="AX2801" s="41"/>
      <c r="AY2801" s="41"/>
    </row>
    <row r="2802" spans="47:51" ht="15" customHeight="1" x14ac:dyDescent="0.25">
      <c r="AU2802" s="186">
        <f t="shared" si="55"/>
        <v>2793</v>
      </c>
      <c r="AV2802" s="41" t="s">
        <v>2347</v>
      </c>
      <c r="AW2802" s="41"/>
      <c r="AX2802" s="41"/>
      <c r="AY2802" s="41"/>
    </row>
    <row r="2803" spans="47:51" ht="15" customHeight="1" x14ac:dyDescent="0.25">
      <c r="AU2803" s="186">
        <f t="shared" si="55"/>
        <v>2794</v>
      </c>
      <c r="AV2803" s="41" t="s">
        <v>2578</v>
      </c>
      <c r="AW2803" s="41"/>
      <c r="AX2803" s="41"/>
      <c r="AY2803" s="41"/>
    </row>
    <row r="2804" spans="47:51" ht="15" customHeight="1" x14ac:dyDescent="0.25">
      <c r="AU2804" s="186">
        <f t="shared" si="55"/>
        <v>2795</v>
      </c>
      <c r="AV2804" s="41" t="s">
        <v>840</v>
      </c>
      <c r="AW2804" s="41"/>
      <c r="AX2804" s="41"/>
      <c r="AY2804" s="41"/>
    </row>
    <row r="2805" spans="47:51" ht="15" customHeight="1" x14ac:dyDescent="0.25">
      <c r="AU2805" s="186">
        <f t="shared" si="55"/>
        <v>2796</v>
      </c>
      <c r="AV2805" s="41" t="s">
        <v>567</v>
      </c>
      <c r="AW2805" s="41"/>
      <c r="AX2805" s="41"/>
      <c r="AY2805" s="41"/>
    </row>
    <row r="2806" spans="47:51" ht="15" customHeight="1" x14ac:dyDescent="0.25">
      <c r="AU2806" s="186">
        <f t="shared" si="55"/>
        <v>2797</v>
      </c>
      <c r="AV2806" s="41" t="s">
        <v>186</v>
      </c>
      <c r="AW2806" s="41"/>
      <c r="AX2806" s="41"/>
      <c r="AY2806" s="41"/>
    </row>
    <row r="2807" spans="47:51" ht="15" customHeight="1" x14ac:dyDescent="0.25">
      <c r="AU2807" s="186">
        <f t="shared" si="55"/>
        <v>2798</v>
      </c>
      <c r="AV2807" s="41" t="s">
        <v>568</v>
      </c>
      <c r="AW2807" s="41"/>
      <c r="AX2807" s="41"/>
      <c r="AY2807" s="41"/>
    </row>
    <row r="2808" spans="47:51" ht="15" customHeight="1" x14ac:dyDescent="0.25">
      <c r="AU2808" s="186">
        <f t="shared" si="55"/>
        <v>2799</v>
      </c>
      <c r="AV2808" s="41" t="s">
        <v>2954</v>
      </c>
      <c r="AW2808" s="41"/>
      <c r="AX2808" s="41"/>
      <c r="AY2808" s="41"/>
    </row>
    <row r="2809" spans="47:51" ht="15" customHeight="1" x14ac:dyDescent="0.25">
      <c r="AU2809" s="186">
        <f t="shared" si="55"/>
        <v>2800</v>
      </c>
      <c r="AV2809" s="41" t="s">
        <v>1355</v>
      </c>
      <c r="AW2809" s="41"/>
      <c r="AX2809" s="41"/>
      <c r="AY2809" s="41"/>
    </row>
    <row r="2810" spans="47:51" ht="15" customHeight="1" x14ac:dyDescent="0.25">
      <c r="AU2810" s="186">
        <f t="shared" si="55"/>
        <v>2801</v>
      </c>
      <c r="AV2810" s="41" t="s">
        <v>841</v>
      </c>
      <c r="AW2810" s="41"/>
      <c r="AX2810" s="41"/>
      <c r="AY2810" s="41"/>
    </row>
    <row r="2811" spans="47:51" ht="15" customHeight="1" x14ac:dyDescent="0.25">
      <c r="AU2811" s="186">
        <f t="shared" si="55"/>
        <v>2802</v>
      </c>
      <c r="AV2811" s="41" t="s">
        <v>1356</v>
      </c>
      <c r="AW2811" s="41"/>
      <c r="AX2811" s="41"/>
      <c r="AY2811" s="41"/>
    </row>
    <row r="2812" spans="47:51" ht="15" customHeight="1" x14ac:dyDescent="0.25">
      <c r="AU2812" s="186">
        <f t="shared" si="55"/>
        <v>2803</v>
      </c>
      <c r="AV2812" s="41" t="s">
        <v>2579</v>
      </c>
      <c r="AW2812" s="41"/>
      <c r="AX2812" s="41"/>
      <c r="AY2812" s="41"/>
    </row>
    <row r="2813" spans="47:51" ht="15" customHeight="1" x14ac:dyDescent="0.25">
      <c r="AU2813" s="186">
        <f t="shared" si="55"/>
        <v>2804</v>
      </c>
      <c r="AV2813" s="41" t="s">
        <v>5015</v>
      </c>
      <c r="AW2813" s="41"/>
      <c r="AX2813" s="41"/>
      <c r="AY2813" s="41"/>
    </row>
    <row r="2814" spans="47:51" ht="15" customHeight="1" x14ac:dyDescent="0.25">
      <c r="AU2814" s="186">
        <f t="shared" si="55"/>
        <v>2805</v>
      </c>
      <c r="AV2814" s="41" t="s">
        <v>4131</v>
      </c>
      <c r="AW2814" s="41"/>
      <c r="AX2814" s="41"/>
      <c r="AY2814" s="41"/>
    </row>
    <row r="2815" spans="47:51" ht="15" customHeight="1" x14ac:dyDescent="0.25">
      <c r="AU2815" s="186">
        <f t="shared" si="55"/>
        <v>2806</v>
      </c>
      <c r="AV2815" s="41" t="s">
        <v>972</v>
      </c>
      <c r="AW2815" s="41"/>
      <c r="AX2815" s="41"/>
      <c r="AY2815" s="41"/>
    </row>
    <row r="2816" spans="47:51" ht="15" customHeight="1" x14ac:dyDescent="0.25">
      <c r="AU2816" s="186">
        <f t="shared" si="55"/>
        <v>2807</v>
      </c>
      <c r="AV2816" s="41" t="s">
        <v>569</v>
      </c>
      <c r="AW2816" s="41"/>
      <c r="AX2816" s="41"/>
      <c r="AY2816" s="41"/>
    </row>
    <row r="2817" spans="47:51" ht="15" customHeight="1" x14ac:dyDescent="0.25">
      <c r="AU2817" s="186">
        <f t="shared" si="55"/>
        <v>2808</v>
      </c>
      <c r="AV2817" s="41" t="s">
        <v>187</v>
      </c>
      <c r="AW2817" s="41"/>
      <c r="AX2817" s="41"/>
      <c r="AY2817" s="41"/>
    </row>
    <row r="2818" spans="47:51" ht="15" customHeight="1" x14ac:dyDescent="0.25">
      <c r="AU2818" s="186">
        <f t="shared" si="55"/>
        <v>2809</v>
      </c>
      <c r="AV2818" s="41" t="s">
        <v>1910</v>
      </c>
      <c r="AW2818" s="41"/>
      <c r="AX2818" s="41"/>
      <c r="AY2818" s="41"/>
    </row>
    <row r="2819" spans="47:51" ht="15" customHeight="1" x14ac:dyDescent="0.25">
      <c r="AU2819" s="186">
        <f t="shared" si="55"/>
        <v>2810</v>
      </c>
      <c r="AV2819" s="41" t="s">
        <v>2761</v>
      </c>
      <c r="AW2819" s="41"/>
      <c r="AX2819" s="41"/>
      <c r="AY2819" s="41"/>
    </row>
    <row r="2820" spans="47:51" ht="15" customHeight="1" x14ac:dyDescent="0.25">
      <c r="AU2820" s="186">
        <f t="shared" si="55"/>
        <v>2811</v>
      </c>
      <c r="AV2820" s="41" t="s">
        <v>2438</v>
      </c>
      <c r="AW2820" s="41"/>
      <c r="AX2820" s="41"/>
      <c r="AY2820" s="41"/>
    </row>
    <row r="2821" spans="47:51" ht="15" customHeight="1" x14ac:dyDescent="0.25">
      <c r="AU2821" s="186">
        <f t="shared" si="55"/>
        <v>2812</v>
      </c>
      <c r="AV2821" s="41" t="s">
        <v>4132</v>
      </c>
      <c r="AW2821" s="41"/>
      <c r="AX2821" s="41"/>
      <c r="AY2821" s="41"/>
    </row>
    <row r="2822" spans="47:51" ht="15" customHeight="1" x14ac:dyDescent="0.25">
      <c r="AU2822" s="186">
        <f t="shared" si="55"/>
        <v>2813</v>
      </c>
      <c r="AV2822" s="41" t="s">
        <v>3766</v>
      </c>
      <c r="AW2822" s="41"/>
      <c r="AX2822" s="41"/>
      <c r="AY2822" s="41"/>
    </row>
    <row r="2823" spans="47:51" ht="15" customHeight="1" x14ac:dyDescent="0.25">
      <c r="AU2823" s="186">
        <f t="shared" si="55"/>
        <v>2814</v>
      </c>
      <c r="AV2823" s="41" t="s">
        <v>570</v>
      </c>
      <c r="AW2823" s="41"/>
      <c r="AX2823" s="41"/>
      <c r="AY2823" s="41"/>
    </row>
    <row r="2824" spans="47:51" ht="15" customHeight="1" x14ac:dyDescent="0.25">
      <c r="AU2824" s="186">
        <f t="shared" si="55"/>
        <v>2815</v>
      </c>
      <c r="AV2824" s="41" t="s">
        <v>842</v>
      </c>
      <c r="AW2824" s="41"/>
      <c r="AX2824" s="41"/>
      <c r="AY2824" s="41"/>
    </row>
    <row r="2825" spans="47:51" ht="15" customHeight="1" x14ac:dyDescent="0.25">
      <c r="AU2825" s="186">
        <f t="shared" si="55"/>
        <v>2816</v>
      </c>
      <c r="AV2825" s="41" t="s">
        <v>3141</v>
      </c>
      <c r="AW2825" s="41"/>
      <c r="AX2825" s="41"/>
      <c r="AY2825" s="41"/>
    </row>
    <row r="2826" spans="47:51" ht="15" customHeight="1" x14ac:dyDescent="0.25">
      <c r="AU2826" s="186">
        <f t="shared" si="55"/>
        <v>2817</v>
      </c>
      <c r="AV2826" s="41" t="s">
        <v>3142</v>
      </c>
      <c r="AW2826" s="41"/>
      <c r="AX2826" s="41"/>
      <c r="AY2826" s="41"/>
    </row>
    <row r="2827" spans="47:51" ht="15" customHeight="1" x14ac:dyDescent="0.25">
      <c r="AU2827" s="186">
        <f t="shared" ref="AU2827:AU2890" si="56">ROW()-9</f>
        <v>2818</v>
      </c>
      <c r="AV2827" s="41" t="s">
        <v>3422</v>
      </c>
      <c r="AW2827" s="41"/>
      <c r="AX2827" s="41"/>
      <c r="AY2827" s="41"/>
    </row>
    <row r="2828" spans="47:51" ht="15" customHeight="1" x14ac:dyDescent="0.25">
      <c r="AU2828" s="186">
        <f t="shared" si="56"/>
        <v>2819</v>
      </c>
      <c r="AV2828" s="41" t="s">
        <v>188</v>
      </c>
      <c r="AW2828" s="41"/>
      <c r="AX2828" s="41"/>
      <c r="AY2828" s="41"/>
    </row>
    <row r="2829" spans="47:51" ht="15" customHeight="1" x14ac:dyDescent="0.25">
      <c r="AU2829" s="186">
        <f t="shared" si="56"/>
        <v>2820</v>
      </c>
      <c r="AV2829" s="41" t="s">
        <v>973</v>
      </c>
      <c r="AW2829" s="41"/>
      <c r="AX2829" s="41"/>
      <c r="AY2829" s="41"/>
    </row>
    <row r="2830" spans="47:51" ht="15" customHeight="1" x14ac:dyDescent="0.25">
      <c r="AU2830" s="186">
        <f t="shared" si="56"/>
        <v>2821</v>
      </c>
      <c r="AV2830" s="41" t="s">
        <v>125</v>
      </c>
      <c r="AW2830" s="41"/>
      <c r="AX2830" s="41"/>
      <c r="AY2830" s="41"/>
    </row>
    <row r="2831" spans="47:51" ht="15" customHeight="1" x14ac:dyDescent="0.25">
      <c r="AU2831" s="186">
        <f t="shared" si="56"/>
        <v>2822</v>
      </c>
      <c r="AV2831" s="41" t="s">
        <v>4518</v>
      </c>
      <c r="AW2831" s="41"/>
      <c r="AX2831" s="41"/>
      <c r="AY2831" s="41"/>
    </row>
    <row r="2832" spans="47:51" ht="15" customHeight="1" x14ac:dyDescent="0.25">
      <c r="AU2832" s="186">
        <f t="shared" si="56"/>
        <v>2823</v>
      </c>
      <c r="AV2832" s="41" t="s">
        <v>2762</v>
      </c>
      <c r="AW2832" s="41"/>
      <c r="AX2832" s="41"/>
      <c r="AY2832" s="41"/>
    </row>
    <row r="2833" spans="47:51" ht="15" customHeight="1" x14ac:dyDescent="0.25">
      <c r="AU2833" s="186">
        <f t="shared" si="56"/>
        <v>2824</v>
      </c>
      <c r="AV2833" s="41" t="s">
        <v>1911</v>
      </c>
      <c r="AW2833" s="41"/>
      <c r="AX2833" s="41"/>
      <c r="AY2833" s="41"/>
    </row>
    <row r="2834" spans="47:51" ht="15" customHeight="1" x14ac:dyDescent="0.25">
      <c r="AU2834" s="186">
        <f t="shared" si="56"/>
        <v>2825</v>
      </c>
      <c r="AV2834" s="41" t="s">
        <v>3423</v>
      </c>
      <c r="AW2834" s="41"/>
      <c r="AX2834" s="41"/>
      <c r="AY2834" s="41"/>
    </row>
    <row r="2835" spans="47:51" ht="15" customHeight="1" x14ac:dyDescent="0.25">
      <c r="AU2835" s="186">
        <f t="shared" si="56"/>
        <v>2826</v>
      </c>
      <c r="AV2835" s="41" t="s">
        <v>3424</v>
      </c>
      <c r="AW2835" s="41"/>
      <c r="AX2835" s="41"/>
      <c r="AY2835" s="41"/>
    </row>
    <row r="2836" spans="47:51" ht="15" customHeight="1" x14ac:dyDescent="0.25">
      <c r="AU2836" s="186">
        <f t="shared" si="56"/>
        <v>2827</v>
      </c>
      <c r="AV2836" s="41" t="s">
        <v>1912</v>
      </c>
      <c r="AW2836" s="41"/>
      <c r="AX2836" s="41"/>
      <c r="AY2836" s="41"/>
    </row>
    <row r="2837" spans="47:51" ht="15" customHeight="1" x14ac:dyDescent="0.25">
      <c r="AU2837" s="186">
        <f t="shared" si="56"/>
        <v>2828</v>
      </c>
      <c r="AV2837" s="41" t="s">
        <v>4133</v>
      </c>
      <c r="AW2837" s="41"/>
      <c r="AX2837" s="41"/>
      <c r="AY2837" s="41"/>
    </row>
    <row r="2838" spans="47:51" ht="15" customHeight="1" x14ac:dyDescent="0.25">
      <c r="AU2838" s="186">
        <f t="shared" si="56"/>
        <v>2829</v>
      </c>
      <c r="AV2838" s="41" t="s">
        <v>4134</v>
      </c>
      <c r="AW2838" s="41"/>
      <c r="AX2838" s="41"/>
      <c r="AY2838" s="41"/>
    </row>
    <row r="2839" spans="47:51" ht="15" customHeight="1" x14ac:dyDescent="0.25">
      <c r="AU2839" s="186">
        <f t="shared" si="56"/>
        <v>2830</v>
      </c>
      <c r="AV2839" s="41" t="s">
        <v>5367</v>
      </c>
      <c r="AW2839" s="41"/>
      <c r="AX2839" s="41"/>
      <c r="AY2839" s="41"/>
    </row>
    <row r="2840" spans="47:51" ht="15" customHeight="1" x14ac:dyDescent="0.25">
      <c r="AU2840" s="186">
        <f t="shared" si="56"/>
        <v>2831</v>
      </c>
      <c r="AV2840" s="41" t="s">
        <v>5016</v>
      </c>
      <c r="AW2840" s="41"/>
      <c r="AX2840" s="41"/>
      <c r="AY2840" s="41"/>
    </row>
    <row r="2841" spans="47:51" ht="15" customHeight="1" x14ac:dyDescent="0.25">
      <c r="AU2841" s="186">
        <f t="shared" si="56"/>
        <v>2832</v>
      </c>
      <c r="AV2841" s="41" t="s">
        <v>189</v>
      </c>
      <c r="AW2841" s="41"/>
      <c r="AX2841" s="41"/>
      <c r="AY2841" s="41"/>
    </row>
    <row r="2842" spans="47:51" ht="15" customHeight="1" x14ac:dyDescent="0.25">
      <c r="AU2842" s="186">
        <f t="shared" si="56"/>
        <v>2833</v>
      </c>
      <c r="AV2842" s="41" t="s">
        <v>3644</v>
      </c>
      <c r="AW2842" s="41"/>
      <c r="AX2842" s="41"/>
      <c r="AY2842" s="41"/>
    </row>
    <row r="2843" spans="47:51" ht="15" customHeight="1" x14ac:dyDescent="0.25">
      <c r="AU2843" s="186">
        <f t="shared" si="56"/>
        <v>2834</v>
      </c>
      <c r="AV2843" s="41" t="s">
        <v>1913</v>
      </c>
      <c r="AW2843" s="41"/>
      <c r="AX2843" s="41"/>
      <c r="AY2843" s="41"/>
    </row>
    <row r="2844" spans="47:51" ht="15" customHeight="1" x14ac:dyDescent="0.25">
      <c r="AU2844" s="186">
        <f t="shared" si="56"/>
        <v>2835</v>
      </c>
      <c r="AV2844" s="41" t="s">
        <v>974</v>
      </c>
      <c r="AW2844" s="41"/>
      <c r="AX2844" s="41"/>
      <c r="AY2844" s="41"/>
    </row>
    <row r="2845" spans="47:51" ht="15" customHeight="1" x14ac:dyDescent="0.25">
      <c r="AU2845" s="186">
        <f t="shared" si="56"/>
        <v>2836</v>
      </c>
      <c r="AV2845" s="41" t="s">
        <v>3425</v>
      </c>
      <c r="AW2845" s="41"/>
      <c r="AX2845" s="41"/>
      <c r="AY2845" s="41"/>
    </row>
    <row r="2846" spans="47:51" ht="15" customHeight="1" x14ac:dyDescent="0.25">
      <c r="AU2846" s="186">
        <f t="shared" si="56"/>
        <v>2837</v>
      </c>
      <c r="AV2846" s="41" t="s">
        <v>3426</v>
      </c>
      <c r="AW2846" s="41"/>
      <c r="AX2846" s="41"/>
      <c r="AY2846" s="41"/>
    </row>
    <row r="2847" spans="47:51" ht="15" customHeight="1" x14ac:dyDescent="0.25">
      <c r="AU2847" s="186">
        <f t="shared" si="56"/>
        <v>2838</v>
      </c>
      <c r="AV2847" s="41" t="s">
        <v>5017</v>
      </c>
      <c r="AW2847" s="41"/>
      <c r="AX2847" s="41"/>
      <c r="AY2847" s="41"/>
    </row>
    <row r="2848" spans="47:51" ht="15" customHeight="1" x14ac:dyDescent="0.25">
      <c r="AU2848" s="186">
        <f t="shared" si="56"/>
        <v>2839</v>
      </c>
      <c r="AV2848" s="41" t="s">
        <v>3427</v>
      </c>
      <c r="AW2848" s="41"/>
      <c r="AX2848" s="41"/>
      <c r="AY2848" s="41"/>
    </row>
    <row r="2849" spans="47:51" ht="15" customHeight="1" x14ac:dyDescent="0.25">
      <c r="AU2849" s="186">
        <f t="shared" si="56"/>
        <v>2840</v>
      </c>
      <c r="AV2849" s="41" t="s">
        <v>3428</v>
      </c>
      <c r="AW2849" s="41"/>
      <c r="AX2849" s="41"/>
      <c r="AY2849" s="41"/>
    </row>
    <row r="2850" spans="47:51" ht="15" customHeight="1" x14ac:dyDescent="0.25">
      <c r="AU2850" s="186">
        <f t="shared" si="56"/>
        <v>2841</v>
      </c>
      <c r="AV2850" s="41" t="s">
        <v>5018</v>
      </c>
      <c r="AW2850" s="41"/>
      <c r="AX2850" s="41"/>
      <c r="AY2850" s="41"/>
    </row>
    <row r="2851" spans="47:51" ht="15" customHeight="1" x14ac:dyDescent="0.25">
      <c r="AU2851" s="186">
        <f t="shared" si="56"/>
        <v>2842</v>
      </c>
      <c r="AV2851" s="41" t="s">
        <v>1914</v>
      </c>
      <c r="AW2851" s="41"/>
      <c r="AX2851" s="41"/>
      <c r="AY2851" s="41"/>
    </row>
    <row r="2852" spans="47:51" ht="15" customHeight="1" x14ac:dyDescent="0.25">
      <c r="AU2852" s="186">
        <f t="shared" si="56"/>
        <v>2843</v>
      </c>
      <c r="AV2852" s="41" t="s">
        <v>3429</v>
      </c>
      <c r="AW2852" s="41"/>
      <c r="AX2852" s="41"/>
      <c r="AY2852" s="41"/>
    </row>
    <row r="2853" spans="47:51" ht="15" customHeight="1" x14ac:dyDescent="0.25">
      <c r="AU2853" s="186">
        <f t="shared" si="56"/>
        <v>2844</v>
      </c>
      <c r="AV2853" s="41" t="s">
        <v>3430</v>
      </c>
      <c r="AW2853" s="41"/>
      <c r="AX2853" s="41"/>
      <c r="AY2853" s="41"/>
    </row>
    <row r="2854" spans="47:51" ht="15" customHeight="1" x14ac:dyDescent="0.25">
      <c r="AU2854" s="186">
        <f t="shared" si="56"/>
        <v>2845</v>
      </c>
      <c r="AV2854" s="41" t="s">
        <v>1915</v>
      </c>
      <c r="AW2854" s="41"/>
      <c r="AX2854" s="41"/>
      <c r="AY2854" s="41"/>
    </row>
    <row r="2855" spans="47:51" ht="15" customHeight="1" x14ac:dyDescent="0.25">
      <c r="AU2855" s="186">
        <f t="shared" si="56"/>
        <v>2846</v>
      </c>
      <c r="AV2855" s="41" t="s">
        <v>2580</v>
      </c>
      <c r="AW2855" s="41"/>
      <c r="AX2855" s="41"/>
      <c r="AY2855" s="41"/>
    </row>
    <row r="2856" spans="47:51" ht="15" customHeight="1" x14ac:dyDescent="0.25">
      <c r="AU2856" s="186">
        <f t="shared" si="56"/>
        <v>2847</v>
      </c>
      <c r="AV2856" s="41" t="s">
        <v>2763</v>
      </c>
      <c r="AW2856" s="41"/>
      <c r="AX2856" s="41"/>
      <c r="AY2856" s="41"/>
    </row>
    <row r="2857" spans="47:51" ht="15" customHeight="1" x14ac:dyDescent="0.25">
      <c r="AU2857" s="186">
        <f t="shared" si="56"/>
        <v>2848</v>
      </c>
      <c r="AV2857" s="41" t="s">
        <v>1916</v>
      </c>
      <c r="AW2857" s="41"/>
      <c r="AX2857" s="41"/>
      <c r="AY2857" s="41"/>
    </row>
    <row r="2858" spans="47:51" ht="15" customHeight="1" x14ac:dyDescent="0.25">
      <c r="AU2858" s="186">
        <f t="shared" si="56"/>
        <v>2849</v>
      </c>
      <c r="AV2858" s="41" t="s">
        <v>3431</v>
      </c>
      <c r="AW2858" s="41"/>
      <c r="AX2858" s="41"/>
      <c r="AY2858" s="41"/>
    </row>
    <row r="2859" spans="47:51" ht="15" customHeight="1" x14ac:dyDescent="0.25">
      <c r="AU2859" s="186">
        <f t="shared" si="56"/>
        <v>2850</v>
      </c>
      <c r="AV2859" s="41" t="s">
        <v>1917</v>
      </c>
      <c r="AW2859" s="41"/>
      <c r="AX2859" s="41"/>
      <c r="AY2859" s="41"/>
    </row>
    <row r="2860" spans="47:51" ht="15" customHeight="1" x14ac:dyDescent="0.25">
      <c r="AU2860" s="186">
        <f t="shared" si="56"/>
        <v>2851</v>
      </c>
      <c r="AV2860" s="41" t="s">
        <v>4135</v>
      </c>
      <c r="AW2860" s="41"/>
      <c r="AX2860" s="41"/>
      <c r="AY2860" s="41"/>
    </row>
    <row r="2861" spans="47:51" ht="15" customHeight="1" x14ac:dyDescent="0.25">
      <c r="AU2861" s="186">
        <f t="shared" si="56"/>
        <v>2852</v>
      </c>
      <c r="AV2861" s="41" t="s">
        <v>3432</v>
      </c>
      <c r="AW2861" s="41"/>
      <c r="AX2861" s="41"/>
      <c r="AY2861" s="41"/>
    </row>
    <row r="2862" spans="47:51" ht="15" customHeight="1" x14ac:dyDescent="0.25">
      <c r="AU2862" s="186">
        <f t="shared" si="56"/>
        <v>2853</v>
      </c>
      <c r="AV2862" s="41" t="s">
        <v>1918</v>
      </c>
      <c r="AW2862" s="41"/>
      <c r="AX2862" s="41"/>
      <c r="AY2862" s="41"/>
    </row>
    <row r="2863" spans="47:51" ht="15" customHeight="1" x14ac:dyDescent="0.25">
      <c r="AU2863" s="186">
        <f t="shared" si="56"/>
        <v>2854</v>
      </c>
      <c r="AV2863" s="41" t="s">
        <v>843</v>
      </c>
      <c r="AW2863" s="41"/>
      <c r="AX2863" s="41"/>
      <c r="AY2863" s="41"/>
    </row>
    <row r="2864" spans="47:51" ht="15" customHeight="1" x14ac:dyDescent="0.25">
      <c r="AU2864" s="186">
        <f t="shared" si="56"/>
        <v>2855</v>
      </c>
      <c r="AV2864" s="41" t="s">
        <v>5019</v>
      </c>
      <c r="AW2864" s="41"/>
      <c r="AX2864" s="41"/>
      <c r="AY2864" s="41"/>
    </row>
    <row r="2865" spans="47:51" ht="15" customHeight="1" x14ac:dyDescent="0.25">
      <c r="AU2865" s="186">
        <f t="shared" si="56"/>
        <v>2856</v>
      </c>
      <c r="AV2865" s="41" t="s">
        <v>3767</v>
      </c>
      <c r="AW2865" s="41"/>
      <c r="AX2865" s="41"/>
      <c r="AY2865" s="41"/>
    </row>
    <row r="2866" spans="47:51" ht="15" customHeight="1" x14ac:dyDescent="0.25">
      <c r="AU2866" s="186">
        <f t="shared" si="56"/>
        <v>2857</v>
      </c>
      <c r="AV2866" s="41" t="s">
        <v>1919</v>
      </c>
      <c r="AW2866" s="41"/>
      <c r="AX2866" s="41"/>
      <c r="AY2866" s="41"/>
    </row>
    <row r="2867" spans="47:51" ht="15" customHeight="1" x14ac:dyDescent="0.25">
      <c r="AU2867" s="186">
        <f t="shared" si="56"/>
        <v>2858</v>
      </c>
      <c r="AV2867" s="41" t="s">
        <v>4673</v>
      </c>
      <c r="AW2867" s="41"/>
      <c r="AX2867" s="41"/>
      <c r="AY2867" s="41"/>
    </row>
    <row r="2868" spans="47:51" ht="15" customHeight="1" x14ac:dyDescent="0.25">
      <c r="AU2868" s="186">
        <f t="shared" si="56"/>
        <v>2859</v>
      </c>
      <c r="AV2868" s="41" t="s">
        <v>3433</v>
      </c>
      <c r="AW2868" s="41"/>
      <c r="AX2868" s="41"/>
      <c r="AY2868" s="41"/>
    </row>
    <row r="2869" spans="47:51" ht="15" customHeight="1" x14ac:dyDescent="0.25">
      <c r="AU2869" s="186">
        <f t="shared" si="56"/>
        <v>2860</v>
      </c>
      <c r="AV2869" s="41" t="s">
        <v>1142</v>
      </c>
      <c r="AW2869" s="41"/>
      <c r="AX2869" s="41"/>
      <c r="AY2869" s="41"/>
    </row>
    <row r="2870" spans="47:51" ht="15" customHeight="1" x14ac:dyDescent="0.25">
      <c r="AU2870" s="186">
        <f t="shared" si="56"/>
        <v>2861</v>
      </c>
      <c r="AV2870" s="41" t="s">
        <v>571</v>
      </c>
      <c r="AW2870" s="41"/>
      <c r="AX2870" s="41"/>
      <c r="AY2870" s="41"/>
    </row>
    <row r="2871" spans="47:51" ht="15" customHeight="1" x14ac:dyDescent="0.25">
      <c r="AU2871" s="186">
        <f t="shared" si="56"/>
        <v>2862</v>
      </c>
      <c r="AV2871" s="41" t="s">
        <v>844</v>
      </c>
      <c r="AW2871" s="41"/>
      <c r="AX2871" s="41"/>
      <c r="AY2871" s="41"/>
    </row>
    <row r="2872" spans="47:51" ht="15" customHeight="1" x14ac:dyDescent="0.25">
      <c r="AU2872" s="186">
        <f t="shared" si="56"/>
        <v>2863</v>
      </c>
      <c r="AV2872" s="41" t="s">
        <v>3143</v>
      </c>
      <c r="AW2872" s="41"/>
      <c r="AX2872" s="41"/>
      <c r="AY2872" s="41"/>
    </row>
    <row r="2873" spans="47:51" ht="15" customHeight="1" x14ac:dyDescent="0.25">
      <c r="AU2873" s="186">
        <f t="shared" si="56"/>
        <v>2864</v>
      </c>
      <c r="AV2873" s="41" t="s">
        <v>2764</v>
      </c>
      <c r="AW2873" s="41"/>
      <c r="AX2873" s="41"/>
      <c r="AY2873" s="41"/>
    </row>
    <row r="2874" spans="47:51" ht="15" customHeight="1" x14ac:dyDescent="0.25">
      <c r="AU2874" s="186">
        <f t="shared" si="56"/>
        <v>2865</v>
      </c>
      <c r="AV2874" s="41" t="s">
        <v>4136</v>
      </c>
      <c r="AW2874" s="41"/>
      <c r="AX2874" s="41"/>
      <c r="AY2874" s="41"/>
    </row>
    <row r="2875" spans="47:51" ht="15" customHeight="1" x14ac:dyDescent="0.25">
      <c r="AU2875" s="186">
        <f t="shared" si="56"/>
        <v>2866</v>
      </c>
      <c r="AV2875" s="41" t="s">
        <v>572</v>
      </c>
      <c r="AW2875" s="41"/>
      <c r="AX2875" s="41"/>
      <c r="AY2875" s="41"/>
    </row>
    <row r="2876" spans="47:51" ht="15" customHeight="1" x14ac:dyDescent="0.25">
      <c r="AU2876" s="186">
        <f t="shared" si="56"/>
        <v>2867</v>
      </c>
      <c r="AV2876" s="41" t="s">
        <v>190</v>
      </c>
      <c r="AW2876" s="41"/>
      <c r="AX2876" s="41"/>
      <c r="AY2876" s="41"/>
    </row>
    <row r="2877" spans="47:51" ht="15" customHeight="1" x14ac:dyDescent="0.25">
      <c r="AU2877" s="186">
        <f t="shared" si="56"/>
        <v>2868</v>
      </c>
      <c r="AV2877" s="41" t="s">
        <v>1357</v>
      </c>
      <c r="AW2877" s="41"/>
      <c r="AX2877" s="41"/>
      <c r="AY2877" s="41"/>
    </row>
    <row r="2878" spans="47:51" ht="15" customHeight="1" x14ac:dyDescent="0.25">
      <c r="AU2878" s="186">
        <f t="shared" si="56"/>
        <v>2869</v>
      </c>
      <c r="AV2878" s="41" t="s">
        <v>1920</v>
      </c>
      <c r="AW2878" s="41"/>
      <c r="AX2878" s="41"/>
      <c r="AY2878" s="41"/>
    </row>
    <row r="2879" spans="47:51" ht="15" customHeight="1" x14ac:dyDescent="0.25">
      <c r="AU2879" s="186">
        <f t="shared" si="56"/>
        <v>2870</v>
      </c>
      <c r="AV2879" s="41" t="s">
        <v>5020</v>
      </c>
      <c r="AW2879" s="41"/>
      <c r="AX2879" s="41"/>
      <c r="AY2879" s="41"/>
    </row>
    <row r="2880" spans="47:51" ht="15" customHeight="1" x14ac:dyDescent="0.25">
      <c r="AU2880" s="186">
        <f t="shared" si="56"/>
        <v>2871</v>
      </c>
      <c r="AV2880" s="41" t="s">
        <v>2765</v>
      </c>
      <c r="AW2880" s="41"/>
      <c r="AX2880" s="41"/>
      <c r="AY2880" s="41"/>
    </row>
    <row r="2881" spans="47:51" ht="15" customHeight="1" x14ac:dyDescent="0.25">
      <c r="AU2881" s="186">
        <f t="shared" si="56"/>
        <v>2872</v>
      </c>
      <c r="AV2881" s="41" t="s">
        <v>5368</v>
      </c>
      <c r="AW2881" s="41"/>
      <c r="AX2881" s="41"/>
      <c r="AY2881" s="41"/>
    </row>
    <row r="2882" spans="47:51" ht="15" customHeight="1" x14ac:dyDescent="0.25">
      <c r="AU2882" s="186">
        <f t="shared" si="56"/>
        <v>2873</v>
      </c>
      <c r="AV2882" s="41" t="s">
        <v>3434</v>
      </c>
      <c r="AW2882" s="41"/>
      <c r="AX2882" s="41"/>
      <c r="AY2882" s="41"/>
    </row>
    <row r="2883" spans="47:51" ht="15" customHeight="1" x14ac:dyDescent="0.25">
      <c r="AU2883" s="186">
        <f t="shared" si="56"/>
        <v>2874</v>
      </c>
      <c r="AV2883" s="41" t="s">
        <v>1921</v>
      </c>
      <c r="AW2883" s="41"/>
      <c r="AX2883" s="41"/>
      <c r="AY2883" s="41"/>
    </row>
    <row r="2884" spans="47:51" ht="15" customHeight="1" x14ac:dyDescent="0.25">
      <c r="AU2884" s="186">
        <f t="shared" si="56"/>
        <v>2875</v>
      </c>
      <c r="AV2884" s="41" t="s">
        <v>1922</v>
      </c>
      <c r="AW2884" s="41"/>
      <c r="AX2884" s="41"/>
      <c r="AY2884" s="41"/>
    </row>
    <row r="2885" spans="47:51" ht="15" customHeight="1" x14ac:dyDescent="0.25">
      <c r="AU2885" s="186">
        <f t="shared" si="56"/>
        <v>2876</v>
      </c>
      <c r="AV2885" s="41" t="s">
        <v>1923</v>
      </c>
      <c r="AW2885" s="41"/>
      <c r="AX2885" s="41"/>
      <c r="AY2885" s="41"/>
    </row>
    <row r="2886" spans="47:51" ht="15" customHeight="1" x14ac:dyDescent="0.25">
      <c r="AU2886" s="186">
        <f t="shared" si="56"/>
        <v>2877</v>
      </c>
      <c r="AV2886" s="41" t="s">
        <v>1924</v>
      </c>
      <c r="AW2886" s="41"/>
      <c r="AX2886" s="41"/>
      <c r="AY2886" s="41"/>
    </row>
    <row r="2887" spans="47:51" ht="15" customHeight="1" x14ac:dyDescent="0.25">
      <c r="AU2887" s="186">
        <f t="shared" si="56"/>
        <v>2878</v>
      </c>
      <c r="AV2887" s="41" t="s">
        <v>1925</v>
      </c>
      <c r="AW2887" s="41"/>
      <c r="AX2887" s="41"/>
      <c r="AY2887" s="41"/>
    </row>
    <row r="2888" spans="47:51" ht="15" customHeight="1" x14ac:dyDescent="0.25">
      <c r="AU2888" s="186">
        <f t="shared" si="56"/>
        <v>2879</v>
      </c>
      <c r="AV2888" s="41" t="s">
        <v>3144</v>
      </c>
      <c r="AW2888" s="41"/>
      <c r="AX2888" s="41"/>
      <c r="AY2888" s="41"/>
    </row>
    <row r="2889" spans="47:51" ht="15" customHeight="1" x14ac:dyDescent="0.25">
      <c r="AU2889" s="186">
        <f t="shared" si="56"/>
        <v>2880</v>
      </c>
      <c r="AV2889" s="41" t="s">
        <v>573</v>
      </c>
      <c r="AW2889" s="41"/>
      <c r="AX2889" s="41"/>
      <c r="AY2889" s="41"/>
    </row>
    <row r="2890" spans="47:51" ht="15" customHeight="1" x14ac:dyDescent="0.25">
      <c r="AU2890" s="186">
        <f t="shared" si="56"/>
        <v>2881</v>
      </c>
      <c r="AV2890" s="41" t="s">
        <v>1358</v>
      </c>
      <c r="AW2890" s="41"/>
      <c r="AX2890" s="41"/>
      <c r="AY2890" s="41"/>
    </row>
    <row r="2891" spans="47:51" ht="15" customHeight="1" x14ac:dyDescent="0.25">
      <c r="AU2891" s="186">
        <f t="shared" ref="AU2891:AU2954" si="57">ROW()-9</f>
        <v>2882</v>
      </c>
      <c r="AV2891" s="41" t="s">
        <v>2766</v>
      </c>
      <c r="AW2891" s="41"/>
      <c r="AX2891" s="41"/>
      <c r="AY2891" s="41"/>
    </row>
    <row r="2892" spans="47:51" ht="15" customHeight="1" x14ac:dyDescent="0.25">
      <c r="AU2892" s="186">
        <f t="shared" si="57"/>
        <v>2883</v>
      </c>
      <c r="AV2892" s="41" t="s">
        <v>3435</v>
      </c>
      <c r="AW2892" s="41"/>
      <c r="AX2892" s="41"/>
      <c r="AY2892" s="41"/>
    </row>
    <row r="2893" spans="47:51" ht="15" customHeight="1" x14ac:dyDescent="0.25">
      <c r="AU2893" s="186">
        <f t="shared" si="57"/>
        <v>2884</v>
      </c>
      <c r="AV2893" s="41" t="s">
        <v>1926</v>
      </c>
      <c r="AW2893" s="41"/>
      <c r="AX2893" s="41"/>
      <c r="AY2893" s="41"/>
    </row>
    <row r="2894" spans="47:51" ht="15" customHeight="1" x14ac:dyDescent="0.25">
      <c r="AU2894" s="186">
        <f t="shared" si="57"/>
        <v>2885</v>
      </c>
      <c r="AV2894" s="41" t="s">
        <v>4137</v>
      </c>
      <c r="AW2894" s="41"/>
      <c r="AX2894" s="41"/>
      <c r="AY2894" s="41"/>
    </row>
    <row r="2895" spans="47:51" ht="15" customHeight="1" x14ac:dyDescent="0.25">
      <c r="AU2895" s="186">
        <f t="shared" si="57"/>
        <v>2886</v>
      </c>
      <c r="AV2895" s="41" t="s">
        <v>2767</v>
      </c>
      <c r="AW2895" s="41"/>
      <c r="AX2895" s="41"/>
      <c r="AY2895" s="41"/>
    </row>
    <row r="2896" spans="47:51" ht="15" customHeight="1" x14ac:dyDescent="0.25">
      <c r="AU2896" s="186">
        <f t="shared" si="57"/>
        <v>2887</v>
      </c>
      <c r="AV2896" s="41" t="s">
        <v>4138</v>
      </c>
      <c r="AW2896" s="41"/>
      <c r="AX2896" s="41"/>
      <c r="AY2896" s="41"/>
    </row>
    <row r="2897" spans="47:51" ht="15" customHeight="1" x14ac:dyDescent="0.25">
      <c r="AU2897" s="186">
        <f t="shared" si="57"/>
        <v>2888</v>
      </c>
      <c r="AV2897" s="41" t="s">
        <v>4139</v>
      </c>
      <c r="AW2897" s="41"/>
      <c r="AX2897" s="41"/>
      <c r="AY2897" s="41"/>
    </row>
    <row r="2898" spans="47:51" ht="15" customHeight="1" x14ac:dyDescent="0.25">
      <c r="AU2898" s="186">
        <f t="shared" si="57"/>
        <v>2889</v>
      </c>
      <c r="AV2898" s="41" t="s">
        <v>3436</v>
      </c>
      <c r="AW2898" s="41"/>
      <c r="AX2898" s="41"/>
      <c r="AY2898" s="41"/>
    </row>
    <row r="2899" spans="47:51" ht="15" customHeight="1" x14ac:dyDescent="0.25">
      <c r="AU2899" s="186">
        <f t="shared" si="57"/>
        <v>2890</v>
      </c>
      <c r="AV2899" s="41" t="s">
        <v>1927</v>
      </c>
      <c r="AW2899" s="41"/>
      <c r="AX2899" s="41"/>
      <c r="AY2899" s="41"/>
    </row>
    <row r="2900" spans="47:51" ht="15" customHeight="1" x14ac:dyDescent="0.25">
      <c r="AU2900" s="186">
        <f t="shared" si="57"/>
        <v>2891</v>
      </c>
      <c r="AV2900" s="41" t="s">
        <v>1359</v>
      </c>
      <c r="AW2900" s="41"/>
      <c r="AX2900" s="41"/>
      <c r="AY2900" s="41"/>
    </row>
    <row r="2901" spans="47:51" ht="15" customHeight="1" x14ac:dyDescent="0.25">
      <c r="AU2901" s="186">
        <f t="shared" si="57"/>
        <v>2892</v>
      </c>
      <c r="AV2901" s="41" t="s">
        <v>1360</v>
      </c>
      <c r="AW2901" s="41"/>
      <c r="AX2901" s="41"/>
      <c r="AY2901" s="41"/>
    </row>
    <row r="2902" spans="47:51" ht="15" customHeight="1" x14ac:dyDescent="0.25">
      <c r="AU2902" s="186">
        <f t="shared" si="57"/>
        <v>2893</v>
      </c>
      <c r="AV2902" s="41" t="s">
        <v>4519</v>
      </c>
      <c r="AW2902" s="41"/>
      <c r="AX2902" s="41"/>
      <c r="AY2902" s="41"/>
    </row>
    <row r="2903" spans="47:51" ht="15" customHeight="1" x14ac:dyDescent="0.25">
      <c r="AU2903" s="186">
        <f t="shared" si="57"/>
        <v>2894</v>
      </c>
      <c r="AV2903" s="41" t="s">
        <v>1928</v>
      </c>
      <c r="AW2903" s="41"/>
      <c r="AX2903" s="41"/>
      <c r="AY2903" s="41"/>
    </row>
    <row r="2904" spans="47:51" ht="15" customHeight="1" x14ac:dyDescent="0.25">
      <c r="AU2904" s="186">
        <f t="shared" si="57"/>
        <v>2895</v>
      </c>
      <c r="AV2904" s="41" t="s">
        <v>1143</v>
      </c>
      <c r="AW2904" s="41"/>
      <c r="AX2904" s="41"/>
      <c r="AY2904" s="41"/>
    </row>
    <row r="2905" spans="47:51" ht="15" customHeight="1" x14ac:dyDescent="0.25">
      <c r="AU2905" s="186">
        <f t="shared" si="57"/>
        <v>2896</v>
      </c>
      <c r="AV2905" s="41" t="s">
        <v>191</v>
      </c>
      <c r="AW2905" s="41"/>
      <c r="AX2905" s="41"/>
      <c r="AY2905" s="41"/>
    </row>
    <row r="2906" spans="47:51" ht="15" customHeight="1" x14ac:dyDescent="0.25">
      <c r="AU2906" s="186">
        <f t="shared" si="57"/>
        <v>2897</v>
      </c>
      <c r="AV2906" s="41" t="s">
        <v>2439</v>
      </c>
      <c r="AW2906" s="41"/>
      <c r="AX2906" s="41"/>
      <c r="AY2906" s="41"/>
    </row>
    <row r="2907" spans="47:51" ht="15" customHeight="1" x14ac:dyDescent="0.25">
      <c r="AU2907" s="186">
        <f t="shared" si="57"/>
        <v>2898</v>
      </c>
      <c r="AV2907" s="41" t="s">
        <v>2768</v>
      </c>
      <c r="AW2907" s="41"/>
      <c r="AX2907" s="41"/>
      <c r="AY2907" s="41"/>
    </row>
    <row r="2908" spans="47:51" ht="15" customHeight="1" x14ac:dyDescent="0.25">
      <c r="AU2908" s="186">
        <f t="shared" si="57"/>
        <v>2899</v>
      </c>
      <c r="AV2908" s="41" t="s">
        <v>1929</v>
      </c>
      <c r="AW2908" s="41"/>
      <c r="AX2908" s="41"/>
      <c r="AY2908" s="41"/>
    </row>
    <row r="2909" spans="47:51" ht="15" customHeight="1" x14ac:dyDescent="0.25">
      <c r="AU2909" s="186">
        <f t="shared" si="57"/>
        <v>2900</v>
      </c>
      <c r="AV2909" s="41" t="s">
        <v>5021</v>
      </c>
      <c r="AW2909" s="41"/>
      <c r="AX2909" s="41"/>
      <c r="AY2909" s="41"/>
    </row>
    <row r="2910" spans="47:51" ht="15" customHeight="1" x14ac:dyDescent="0.25">
      <c r="AU2910" s="186">
        <f t="shared" si="57"/>
        <v>2901</v>
      </c>
      <c r="AV2910" s="41" t="s">
        <v>3437</v>
      </c>
      <c r="AW2910" s="41"/>
      <c r="AX2910" s="41"/>
      <c r="AY2910" s="41"/>
    </row>
    <row r="2911" spans="47:51" ht="15" customHeight="1" x14ac:dyDescent="0.25">
      <c r="AU2911" s="186">
        <f t="shared" si="57"/>
        <v>2902</v>
      </c>
      <c r="AV2911" s="41" t="s">
        <v>280</v>
      </c>
      <c r="AW2911" s="41"/>
      <c r="AX2911" s="41"/>
      <c r="AY2911" s="41"/>
    </row>
    <row r="2912" spans="47:51" ht="15" customHeight="1" x14ac:dyDescent="0.25">
      <c r="AU2912" s="186">
        <f t="shared" si="57"/>
        <v>2903</v>
      </c>
      <c r="AV2912" s="41" t="s">
        <v>1144</v>
      </c>
      <c r="AW2912" s="41"/>
      <c r="AX2912" s="41"/>
      <c r="AY2912" s="41"/>
    </row>
    <row r="2913" spans="47:51" ht="15" customHeight="1" x14ac:dyDescent="0.25">
      <c r="AU2913" s="186">
        <f t="shared" si="57"/>
        <v>2904</v>
      </c>
      <c r="AV2913" s="41" t="s">
        <v>5369</v>
      </c>
      <c r="AW2913" s="41"/>
      <c r="AX2913" s="41"/>
      <c r="AY2913" s="41"/>
    </row>
    <row r="2914" spans="47:51" ht="15" customHeight="1" x14ac:dyDescent="0.25">
      <c r="AU2914" s="186">
        <f t="shared" si="57"/>
        <v>2905</v>
      </c>
      <c r="AV2914" s="41" t="s">
        <v>845</v>
      </c>
      <c r="AW2914" s="41"/>
      <c r="AX2914" s="41"/>
      <c r="AY2914" s="41"/>
    </row>
    <row r="2915" spans="47:51" ht="15" customHeight="1" x14ac:dyDescent="0.25">
      <c r="AU2915" s="186">
        <f t="shared" si="57"/>
        <v>2906</v>
      </c>
      <c r="AV2915" s="41" t="s">
        <v>3768</v>
      </c>
      <c r="AW2915" s="41"/>
      <c r="AX2915" s="41"/>
      <c r="AY2915" s="41"/>
    </row>
    <row r="2916" spans="47:51" ht="15" customHeight="1" x14ac:dyDescent="0.25">
      <c r="AU2916" s="186">
        <f t="shared" si="57"/>
        <v>2907</v>
      </c>
      <c r="AV2916" s="41" t="s">
        <v>4140</v>
      </c>
      <c r="AW2916" s="41"/>
      <c r="AX2916" s="41"/>
      <c r="AY2916" s="41"/>
    </row>
    <row r="2917" spans="47:51" ht="15" customHeight="1" x14ac:dyDescent="0.25">
      <c r="AU2917" s="186">
        <f t="shared" si="57"/>
        <v>2908</v>
      </c>
      <c r="AV2917" s="41" t="s">
        <v>310</v>
      </c>
      <c r="AW2917" s="41"/>
      <c r="AX2917" s="41"/>
      <c r="AY2917" s="41"/>
    </row>
    <row r="2918" spans="47:51" ht="15" customHeight="1" x14ac:dyDescent="0.25">
      <c r="AU2918" s="186">
        <f t="shared" si="57"/>
        <v>2909</v>
      </c>
      <c r="AV2918" s="41" t="s">
        <v>1930</v>
      </c>
      <c r="AW2918" s="41"/>
      <c r="AX2918" s="41"/>
      <c r="AY2918" s="41"/>
    </row>
    <row r="2919" spans="47:51" ht="15" customHeight="1" x14ac:dyDescent="0.25">
      <c r="AU2919" s="186">
        <f t="shared" si="57"/>
        <v>2910</v>
      </c>
      <c r="AV2919" s="41" t="s">
        <v>574</v>
      </c>
      <c r="AW2919" s="41"/>
      <c r="AX2919" s="41"/>
      <c r="AY2919" s="41"/>
    </row>
    <row r="2920" spans="47:51" ht="15" customHeight="1" x14ac:dyDescent="0.25">
      <c r="AU2920" s="186">
        <f t="shared" si="57"/>
        <v>2911</v>
      </c>
      <c r="AV2920" s="41" t="s">
        <v>3438</v>
      </c>
      <c r="AW2920" s="41"/>
      <c r="AX2920" s="41"/>
      <c r="AY2920" s="41"/>
    </row>
    <row r="2921" spans="47:51" ht="15" customHeight="1" x14ac:dyDescent="0.25">
      <c r="AU2921" s="186">
        <f t="shared" si="57"/>
        <v>2912</v>
      </c>
      <c r="AV2921" s="41" t="s">
        <v>2581</v>
      </c>
      <c r="AW2921" s="41"/>
      <c r="AX2921" s="41"/>
      <c r="AY2921" s="41"/>
    </row>
    <row r="2922" spans="47:51" ht="15" customHeight="1" x14ac:dyDescent="0.25">
      <c r="AU2922" s="186">
        <f t="shared" si="57"/>
        <v>2913</v>
      </c>
      <c r="AV2922" s="41" t="s">
        <v>1931</v>
      </c>
      <c r="AW2922" s="41"/>
      <c r="AX2922" s="41"/>
      <c r="AY2922" s="41"/>
    </row>
    <row r="2923" spans="47:51" ht="15" customHeight="1" x14ac:dyDescent="0.25">
      <c r="AU2923" s="186">
        <f t="shared" si="57"/>
        <v>2914</v>
      </c>
      <c r="AV2923" s="41" t="s">
        <v>4520</v>
      </c>
      <c r="AW2923" s="41"/>
      <c r="AX2923" s="41"/>
      <c r="AY2923" s="41"/>
    </row>
    <row r="2924" spans="47:51" ht="15" customHeight="1" x14ac:dyDescent="0.25">
      <c r="AU2924" s="186">
        <f t="shared" si="57"/>
        <v>2915</v>
      </c>
      <c r="AV2924" s="41" t="s">
        <v>2582</v>
      </c>
      <c r="AW2924" s="41"/>
      <c r="AX2924" s="41"/>
      <c r="AY2924" s="41"/>
    </row>
    <row r="2925" spans="47:51" ht="15" customHeight="1" x14ac:dyDescent="0.25">
      <c r="AU2925" s="186">
        <f t="shared" si="57"/>
        <v>2916</v>
      </c>
      <c r="AV2925" s="41" t="s">
        <v>3645</v>
      </c>
      <c r="AW2925" s="41"/>
      <c r="AX2925" s="41"/>
      <c r="AY2925" s="41"/>
    </row>
    <row r="2926" spans="47:51" ht="15" customHeight="1" x14ac:dyDescent="0.25">
      <c r="AU2926" s="186">
        <f t="shared" si="57"/>
        <v>2917</v>
      </c>
      <c r="AV2926" s="41" t="s">
        <v>1932</v>
      </c>
      <c r="AW2926" s="41"/>
      <c r="AX2926" s="41"/>
      <c r="AY2926" s="41"/>
    </row>
    <row r="2927" spans="47:51" ht="15" customHeight="1" x14ac:dyDescent="0.25">
      <c r="AU2927" s="186">
        <f t="shared" si="57"/>
        <v>2918</v>
      </c>
      <c r="AV2927" s="41" t="s">
        <v>5022</v>
      </c>
      <c r="AW2927" s="41"/>
      <c r="AX2927" s="41"/>
      <c r="AY2927" s="41"/>
    </row>
    <row r="2928" spans="47:51" ht="15" customHeight="1" x14ac:dyDescent="0.25">
      <c r="AU2928" s="186">
        <f t="shared" si="57"/>
        <v>2919</v>
      </c>
      <c r="AV2928" s="41" t="s">
        <v>3439</v>
      </c>
      <c r="AW2928" s="41"/>
      <c r="AX2928" s="41"/>
      <c r="AY2928" s="41"/>
    </row>
    <row r="2929" spans="47:51" ht="15" customHeight="1" x14ac:dyDescent="0.25">
      <c r="AU2929" s="186">
        <f t="shared" si="57"/>
        <v>2920</v>
      </c>
      <c r="AV2929" s="41" t="s">
        <v>1933</v>
      </c>
      <c r="AW2929" s="41"/>
      <c r="AX2929" s="41"/>
      <c r="AY2929" s="41"/>
    </row>
    <row r="2930" spans="47:51" ht="15" customHeight="1" x14ac:dyDescent="0.25">
      <c r="AU2930" s="186">
        <f t="shared" si="57"/>
        <v>2921</v>
      </c>
      <c r="AV2930" s="41" t="s">
        <v>5023</v>
      </c>
      <c r="AW2930" s="41"/>
      <c r="AX2930" s="41"/>
      <c r="AY2930" s="41"/>
    </row>
    <row r="2931" spans="47:51" ht="15" customHeight="1" x14ac:dyDescent="0.25">
      <c r="AU2931" s="186">
        <f t="shared" si="57"/>
        <v>2922</v>
      </c>
      <c r="AV2931" s="41" t="s">
        <v>846</v>
      </c>
      <c r="AW2931" s="41"/>
      <c r="AX2931" s="41"/>
      <c r="AY2931" s="41"/>
    </row>
    <row r="2932" spans="47:51" ht="15" customHeight="1" x14ac:dyDescent="0.25">
      <c r="AU2932" s="186">
        <f t="shared" si="57"/>
        <v>2923</v>
      </c>
      <c r="AV2932" s="41" t="s">
        <v>5024</v>
      </c>
      <c r="AW2932" s="41"/>
      <c r="AX2932" s="41"/>
      <c r="AY2932" s="41"/>
    </row>
    <row r="2933" spans="47:51" ht="15" customHeight="1" x14ac:dyDescent="0.25">
      <c r="AU2933" s="186">
        <f t="shared" si="57"/>
        <v>2924</v>
      </c>
      <c r="AV2933" s="41" t="s">
        <v>1934</v>
      </c>
      <c r="AW2933" s="41"/>
      <c r="AX2933" s="41"/>
      <c r="AY2933" s="41"/>
    </row>
    <row r="2934" spans="47:51" ht="15" customHeight="1" x14ac:dyDescent="0.25">
      <c r="AU2934" s="186">
        <f t="shared" si="57"/>
        <v>2925</v>
      </c>
      <c r="AV2934" s="41" t="s">
        <v>192</v>
      </c>
      <c r="AW2934" s="41"/>
      <c r="AX2934" s="41"/>
      <c r="AY2934" s="41"/>
    </row>
    <row r="2935" spans="47:51" ht="15" customHeight="1" x14ac:dyDescent="0.25">
      <c r="AU2935" s="186">
        <f t="shared" si="57"/>
        <v>2926</v>
      </c>
      <c r="AV2935" s="41" t="s">
        <v>3769</v>
      </c>
      <c r="AW2935" s="41"/>
      <c r="AX2935" s="41"/>
      <c r="AY2935" s="41"/>
    </row>
    <row r="2936" spans="47:51" ht="15" customHeight="1" x14ac:dyDescent="0.25">
      <c r="AU2936" s="186">
        <f t="shared" si="57"/>
        <v>2927</v>
      </c>
      <c r="AV2936" s="41" t="s">
        <v>3145</v>
      </c>
      <c r="AW2936" s="41"/>
      <c r="AX2936" s="41"/>
      <c r="AY2936" s="41"/>
    </row>
    <row r="2937" spans="47:51" ht="15" customHeight="1" x14ac:dyDescent="0.25">
      <c r="AU2937" s="186">
        <f t="shared" si="57"/>
        <v>2928</v>
      </c>
      <c r="AV2937" s="41" t="s">
        <v>575</v>
      </c>
      <c r="AW2937" s="41"/>
      <c r="AX2937" s="41"/>
      <c r="AY2937" s="41"/>
    </row>
    <row r="2938" spans="47:51" ht="15" customHeight="1" x14ac:dyDescent="0.25">
      <c r="AU2938" s="186">
        <f t="shared" si="57"/>
        <v>2929</v>
      </c>
      <c r="AV2938" s="41" t="s">
        <v>3146</v>
      </c>
      <c r="AW2938" s="41"/>
      <c r="AX2938" s="41"/>
      <c r="AY2938" s="41"/>
    </row>
    <row r="2939" spans="47:51" ht="15" customHeight="1" x14ac:dyDescent="0.25">
      <c r="AU2939" s="186">
        <f t="shared" si="57"/>
        <v>2930</v>
      </c>
      <c r="AV2939" s="41" t="s">
        <v>3646</v>
      </c>
      <c r="AW2939" s="41"/>
      <c r="AX2939" s="41"/>
      <c r="AY2939" s="41"/>
    </row>
    <row r="2940" spans="47:51" ht="15" customHeight="1" x14ac:dyDescent="0.25">
      <c r="AU2940" s="186">
        <f t="shared" si="57"/>
        <v>2931</v>
      </c>
      <c r="AV2940" s="41" t="s">
        <v>5025</v>
      </c>
      <c r="AW2940" s="41"/>
      <c r="AX2940" s="41"/>
      <c r="AY2940" s="41"/>
    </row>
    <row r="2941" spans="47:51" ht="15" customHeight="1" x14ac:dyDescent="0.25">
      <c r="AU2941" s="186">
        <f t="shared" si="57"/>
        <v>2932</v>
      </c>
      <c r="AV2941" s="41" t="s">
        <v>576</v>
      </c>
      <c r="AW2941" s="41"/>
      <c r="AX2941" s="41"/>
      <c r="AY2941" s="41"/>
    </row>
    <row r="2942" spans="47:51" ht="15" customHeight="1" x14ac:dyDescent="0.25">
      <c r="AU2942" s="186">
        <f t="shared" si="57"/>
        <v>2933</v>
      </c>
      <c r="AV2942" s="41" t="s">
        <v>1361</v>
      </c>
      <c r="AW2942" s="41"/>
      <c r="AX2942" s="41"/>
      <c r="AY2942" s="41"/>
    </row>
    <row r="2943" spans="47:51" ht="15" customHeight="1" x14ac:dyDescent="0.25">
      <c r="AU2943" s="186">
        <f t="shared" si="57"/>
        <v>2934</v>
      </c>
      <c r="AV2943" s="41" t="s">
        <v>847</v>
      </c>
      <c r="AW2943" s="41"/>
      <c r="AX2943" s="41"/>
      <c r="AY2943" s="41"/>
    </row>
    <row r="2944" spans="47:51" ht="15" customHeight="1" x14ac:dyDescent="0.25">
      <c r="AU2944" s="186">
        <f t="shared" si="57"/>
        <v>2935</v>
      </c>
      <c r="AV2944" s="41" t="s">
        <v>3147</v>
      </c>
      <c r="AW2944" s="41"/>
      <c r="AX2944" s="41"/>
      <c r="AY2944" s="41"/>
    </row>
    <row r="2945" spans="47:51" ht="15" customHeight="1" x14ac:dyDescent="0.25">
      <c r="AU2945" s="186">
        <f t="shared" si="57"/>
        <v>2936</v>
      </c>
      <c r="AV2945" s="41" t="s">
        <v>1145</v>
      </c>
      <c r="AW2945" s="41"/>
      <c r="AX2945" s="41"/>
      <c r="AY2945" s="41"/>
    </row>
    <row r="2946" spans="47:51" ht="15" customHeight="1" x14ac:dyDescent="0.25">
      <c r="AU2946" s="186">
        <f t="shared" si="57"/>
        <v>2937</v>
      </c>
      <c r="AV2946" s="41" t="s">
        <v>975</v>
      </c>
      <c r="AW2946" s="41"/>
      <c r="AX2946" s="41"/>
      <c r="AY2946" s="41"/>
    </row>
    <row r="2947" spans="47:51" ht="15" customHeight="1" x14ac:dyDescent="0.25">
      <c r="AU2947" s="186">
        <f t="shared" si="57"/>
        <v>2938</v>
      </c>
      <c r="AV2947" s="41" t="s">
        <v>1146</v>
      </c>
      <c r="AW2947" s="41"/>
      <c r="AX2947" s="41"/>
      <c r="AY2947" s="41"/>
    </row>
    <row r="2948" spans="47:51" ht="15" customHeight="1" x14ac:dyDescent="0.25">
      <c r="AU2948" s="186">
        <f t="shared" si="57"/>
        <v>2939</v>
      </c>
      <c r="AV2948" s="41" t="s">
        <v>193</v>
      </c>
      <c r="AW2948" s="41"/>
      <c r="AX2948" s="41"/>
      <c r="AY2948" s="41"/>
    </row>
    <row r="2949" spans="47:51" ht="15" customHeight="1" x14ac:dyDescent="0.25">
      <c r="AU2949" s="186">
        <f t="shared" si="57"/>
        <v>2940</v>
      </c>
      <c r="AV2949" s="41" t="s">
        <v>4141</v>
      </c>
      <c r="AW2949" s="41"/>
      <c r="AX2949" s="41"/>
      <c r="AY2949" s="41"/>
    </row>
    <row r="2950" spans="47:51" ht="15" customHeight="1" x14ac:dyDescent="0.25">
      <c r="AU2950" s="186">
        <f t="shared" si="57"/>
        <v>2941</v>
      </c>
      <c r="AV2950" s="41" t="s">
        <v>1935</v>
      </c>
      <c r="AW2950" s="41"/>
      <c r="AX2950" s="41"/>
      <c r="AY2950" s="41"/>
    </row>
    <row r="2951" spans="47:51" ht="15" customHeight="1" x14ac:dyDescent="0.25">
      <c r="AU2951" s="186">
        <f t="shared" si="57"/>
        <v>2942</v>
      </c>
      <c r="AV2951" s="41" t="s">
        <v>1936</v>
      </c>
      <c r="AW2951" s="41"/>
      <c r="AX2951" s="41"/>
      <c r="AY2951" s="41"/>
    </row>
    <row r="2952" spans="47:51" ht="15" customHeight="1" x14ac:dyDescent="0.25">
      <c r="AU2952" s="186">
        <f t="shared" si="57"/>
        <v>2943</v>
      </c>
      <c r="AV2952" s="41" t="s">
        <v>1147</v>
      </c>
      <c r="AW2952" s="41"/>
      <c r="AX2952" s="41"/>
      <c r="AY2952" s="41"/>
    </row>
    <row r="2953" spans="47:51" ht="15" customHeight="1" x14ac:dyDescent="0.25">
      <c r="AU2953" s="186">
        <f t="shared" si="57"/>
        <v>2944</v>
      </c>
      <c r="AV2953" s="41" t="s">
        <v>5026</v>
      </c>
      <c r="AW2953" s="41"/>
      <c r="AX2953" s="41"/>
      <c r="AY2953" s="41"/>
    </row>
    <row r="2954" spans="47:51" ht="15" customHeight="1" x14ac:dyDescent="0.25">
      <c r="AU2954" s="186">
        <f t="shared" si="57"/>
        <v>2945</v>
      </c>
      <c r="AV2954" s="41" t="s">
        <v>3861</v>
      </c>
      <c r="AW2954" s="41"/>
      <c r="AX2954" s="41"/>
      <c r="AY2954" s="41"/>
    </row>
    <row r="2955" spans="47:51" ht="15" customHeight="1" x14ac:dyDescent="0.25">
      <c r="AU2955" s="186">
        <f t="shared" ref="AU2955:AU3018" si="58">ROW()-9</f>
        <v>2946</v>
      </c>
      <c r="AV2955" s="41" t="s">
        <v>5027</v>
      </c>
      <c r="AW2955" s="41"/>
      <c r="AX2955" s="41"/>
      <c r="AY2955" s="41"/>
    </row>
    <row r="2956" spans="47:51" ht="15" customHeight="1" x14ac:dyDescent="0.25">
      <c r="AU2956" s="186">
        <f t="shared" si="58"/>
        <v>2947</v>
      </c>
      <c r="AV2956" s="41" t="s">
        <v>1937</v>
      </c>
      <c r="AW2956" s="41"/>
      <c r="AX2956" s="41"/>
      <c r="AY2956" s="41"/>
    </row>
    <row r="2957" spans="47:51" ht="15" customHeight="1" x14ac:dyDescent="0.25">
      <c r="AU2957" s="186">
        <f t="shared" si="58"/>
        <v>2948</v>
      </c>
      <c r="AV2957" s="41" t="s">
        <v>5028</v>
      </c>
      <c r="AW2957" s="41"/>
      <c r="AX2957" s="41"/>
      <c r="AY2957" s="41"/>
    </row>
    <row r="2958" spans="47:51" ht="15" customHeight="1" x14ac:dyDescent="0.25">
      <c r="AU2958" s="186">
        <f t="shared" si="58"/>
        <v>2949</v>
      </c>
      <c r="AV2958" s="41" t="s">
        <v>3647</v>
      </c>
      <c r="AW2958" s="41"/>
      <c r="AX2958" s="41"/>
      <c r="AY2958" s="41"/>
    </row>
    <row r="2959" spans="47:51" ht="15" customHeight="1" x14ac:dyDescent="0.25">
      <c r="AU2959" s="186">
        <f t="shared" si="58"/>
        <v>2950</v>
      </c>
      <c r="AV2959" s="41" t="s">
        <v>5370</v>
      </c>
      <c r="AW2959" s="41"/>
      <c r="AX2959" s="41"/>
      <c r="AY2959" s="41"/>
    </row>
    <row r="2960" spans="47:51" ht="15" customHeight="1" x14ac:dyDescent="0.25">
      <c r="AU2960" s="186">
        <f t="shared" si="58"/>
        <v>2951</v>
      </c>
      <c r="AV2960" s="41" t="s">
        <v>1362</v>
      </c>
      <c r="AW2960" s="41"/>
      <c r="AX2960" s="41"/>
      <c r="AY2960" s="41"/>
    </row>
    <row r="2961" spans="47:51" ht="15" customHeight="1" x14ac:dyDescent="0.25">
      <c r="AU2961" s="186">
        <f t="shared" si="58"/>
        <v>2952</v>
      </c>
      <c r="AV2961" s="41" t="s">
        <v>1938</v>
      </c>
      <c r="AW2961" s="41"/>
      <c r="AX2961" s="41"/>
      <c r="AY2961" s="41"/>
    </row>
    <row r="2962" spans="47:51" ht="15" customHeight="1" x14ac:dyDescent="0.25">
      <c r="AU2962" s="186">
        <f t="shared" si="58"/>
        <v>2953</v>
      </c>
      <c r="AV2962" s="41" t="s">
        <v>4142</v>
      </c>
      <c r="AW2962" s="41"/>
      <c r="AX2962" s="41"/>
      <c r="AY2962" s="41"/>
    </row>
    <row r="2963" spans="47:51" ht="15" customHeight="1" x14ac:dyDescent="0.25">
      <c r="AU2963" s="186">
        <f t="shared" si="58"/>
        <v>2954</v>
      </c>
      <c r="AV2963" s="41" t="s">
        <v>1939</v>
      </c>
      <c r="AW2963" s="41"/>
      <c r="AX2963" s="41"/>
      <c r="AY2963" s="41"/>
    </row>
    <row r="2964" spans="47:51" ht="15" customHeight="1" x14ac:dyDescent="0.25">
      <c r="AU2964" s="186">
        <f t="shared" si="58"/>
        <v>2955</v>
      </c>
      <c r="AV2964" s="41" t="s">
        <v>848</v>
      </c>
      <c r="AW2964" s="41"/>
      <c r="AX2964" s="41"/>
      <c r="AY2964" s="41"/>
    </row>
    <row r="2965" spans="47:51" ht="15" customHeight="1" x14ac:dyDescent="0.25">
      <c r="AU2965" s="186">
        <f t="shared" si="58"/>
        <v>2956</v>
      </c>
      <c r="AV2965" s="41" t="s">
        <v>2348</v>
      </c>
      <c r="AW2965" s="41"/>
      <c r="AX2965" s="41"/>
      <c r="AY2965" s="41"/>
    </row>
    <row r="2966" spans="47:51" ht="15" customHeight="1" x14ac:dyDescent="0.25">
      <c r="AU2966" s="186">
        <f t="shared" si="58"/>
        <v>2957</v>
      </c>
      <c r="AV2966" s="41" t="s">
        <v>1363</v>
      </c>
      <c r="AW2966" s="41"/>
      <c r="AX2966" s="41"/>
      <c r="AY2966" s="41"/>
    </row>
    <row r="2967" spans="47:51" ht="15" customHeight="1" x14ac:dyDescent="0.25">
      <c r="AU2967" s="186">
        <f t="shared" si="58"/>
        <v>2958</v>
      </c>
      <c r="AV2967" s="41" t="s">
        <v>2955</v>
      </c>
      <c r="AW2967" s="41"/>
      <c r="AX2967" s="41"/>
      <c r="AY2967" s="41"/>
    </row>
    <row r="2968" spans="47:51" ht="15" customHeight="1" x14ac:dyDescent="0.25">
      <c r="AU2968" s="186">
        <f t="shared" si="58"/>
        <v>2959</v>
      </c>
      <c r="AV2968" s="41" t="s">
        <v>5029</v>
      </c>
      <c r="AW2968" s="41"/>
      <c r="AX2968" s="41"/>
      <c r="AY2968" s="41"/>
    </row>
    <row r="2969" spans="47:51" ht="15" customHeight="1" x14ac:dyDescent="0.25">
      <c r="AU2969" s="186">
        <f t="shared" si="58"/>
        <v>2960</v>
      </c>
      <c r="AV2969" s="41" t="s">
        <v>577</v>
      </c>
      <c r="AW2969" s="41"/>
      <c r="AX2969" s="41"/>
      <c r="AY2969" s="41"/>
    </row>
    <row r="2970" spans="47:51" ht="15" customHeight="1" x14ac:dyDescent="0.25">
      <c r="AU2970" s="186">
        <f t="shared" si="58"/>
        <v>2961</v>
      </c>
      <c r="AV2970" s="41" t="s">
        <v>5371</v>
      </c>
      <c r="AW2970" s="41"/>
      <c r="AX2970" s="41"/>
      <c r="AY2970" s="41"/>
    </row>
    <row r="2971" spans="47:51" ht="15" customHeight="1" x14ac:dyDescent="0.25">
      <c r="AU2971" s="186">
        <f t="shared" si="58"/>
        <v>2962</v>
      </c>
      <c r="AV2971" s="41" t="s">
        <v>578</v>
      </c>
      <c r="AW2971" s="41"/>
      <c r="AX2971" s="41"/>
      <c r="AY2971" s="41"/>
    </row>
    <row r="2972" spans="47:51" ht="15" customHeight="1" x14ac:dyDescent="0.25">
      <c r="AU2972" s="186">
        <f t="shared" si="58"/>
        <v>2963</v>
      </c>
      <c r="AV2972" s="41" t="s">
        <v>3862</v>
      </c>
      <c r="AW2972" s="41"/>
      <c r="AX2972" s="41"/>
      <c r="AY2972" s="41"/>
    </row>
    <row r="2973" spans="47:51" ht="15" customHeight="1" x14ac:dyDescent="0.25">
      <c r="AU2973" s="186">
        <f t="shared" si="58"/>
        <v>2964</v>
      </c>
      <c r="AV2973" s="41" t="s">
        <v>5030</v>
      </c>
      <c r="AW2973" s="41"/>
      <c r="AX2973" s="41"/>
      <c r="AY2973" s="41"/>
    </row>
    <row r="2974" spans="47:51" ht="15" customHeight="1" x14ac:dyDescent="0.25">
      <c r="AU2974" s="186">
        <f t="shared" si="58"/>
        <v>2965</v>
      </c>
      <c r="AV2974" s="41" t="s">
        <v>3440</v>
      </c>
      <c r="AW2974" s="41"/>
      <c r="AX2974" s="41"/>
      <c r="AY2974" s="41"/>
    </row>
    <row r="2975" spans="47:51" ht="15" customHeight="1" x14ac:dyDescent="0.25">
      <c r="AU2975" s="186">
        <f t="shared" si="58"/>
        <v>2966</v>
      </c>
      <c r="AV2975" s="41" t="s">
        <v>5031</v>
      </c>
      <c r="AW2975" s="41"/>
      <c r="AX2975" s="41"/>
      <c r="AY2975" s="41"/>
    </row>
    <row r="2976" spans="47:51" ht="15" customHeight="1" x14ac:dyDescent="0.25">
      <c r="AU2976" s="186">
        <f t="shared" si="58"/>
        <v>2967</v>
      </c>
      <c r="AV2976" s="41" t="s">
        <v>2440</v>
      </c>
      <c r="AW2976" s="41"/>
      <c r="AX2976" s="41"/>
      <c r="AY2976" s="41"/>
    </row>
    <row r="2977" spans="47:51" ht="15" customHeight="1" x14ac:dyDescent="0.25">
      <c r="AU2977" s="186">
        <f t="shared" si="58"/>
        <v>2968</v>
      </c>
      <c r="AV2977" s="41" t="s">
        <v>5032</v>
      </c>
      <c r="AW2977" s="41"/>
      <c r="AX2977" s="41"/>
      <c r="AY2977" s="41"/>
    </row>
    <row r="2978" spans="47:51" ht="15" customHeight="1" x14ac:dyDescent="0.25">
      <c r="AU2978" s="186">
        <f t="shared" si="58"/>
        <v>2969</v>
      </c>
      <c r="AV2978" s="41" t="s">
        <v>1940</v>
      </c>
      <c r="AW2978" s="41"/>
      <c r="AX2978" s="41"/>
      <c r="AY2978" s="41"/>
    </row>
    <row r="2979" spans="47:51" ht="15" customHeight="1" x14ac:dyDescent="0.25">
      <c r="AU2979" s="186">
        <f t="shared" si="58"/>
        <v>2970</v>
      </c>
      <c r="AV2979" s="41" t="s">
        <v>4521</v>
      </c>
      <c r="AW2979" s="41"/>
      <c r="AX2979" s="41"/>
      <c r="AY2979" s="41"/>
    </row>
    <row r="2980" spans="47:51" ht="15" customHeight="1" x14ac:dyDescent="0.25">
      <c r="AU2980" s="186">
        <f t="shared" si="58"/>
        <v>2971</v>
      </c>
      <c r="AV2980" s="41" t="s">
        <v>1364</v>
      </c>
      <c r="AW2980" s="41"/>
      <c r="AX2980" s="41"/>
      <c r="AY2980" s="41"/>
    </row>
    <row r="2981" spans="47:51" ht="15" customHeight="1" x14ac:dyDescent="0.25">
      <c r="AU2981" s="186">
        <f t="shared" si="58"/>
        <v>2972</v>
      </c>
      <c r="AV2981" s="41" t="s">
        <v>3441</v>
      </c>
      <c r="AW2981" s="41"/>
      <c r="AX2981" s="41"/>
      <c r="AY2981" s="41"/>
    </row>
    <row r="2982" spans="47:51" ht="15" customHeight="1" x14ac:dyDescent="0.25">
      <c r="AU2982" s="186">
        <f t="shared" si="58"/>
        <v>2973</v>
      </c>
      <c r="AV2982" s="41" t="s">
        <v>849</v>
      </c>
      <c r="AW2982" s="41"/>
      <c r="AX2982" s="41"/>
      <c r="AY2982" s="41"/>
    </row>
    <row r="2983" spans="47:51" ht="15" customHeight="1" x14ac:dyDescent="0.25">
      <c r="AU2983" s="186">
        <f t="shared" si="58"/>
        <v>2974</v>
      </c>
      <c r="AV2983" s="41" t="s">
        <v>2583</v>
      </c>
      <c r="AW2983" s="41"/>
      <c r="AX2983" s="41"/>
      <c r="AY2983" s="41"/>
    </row>
    <row r="2984" spans="47:51" ht="15" customHeight="1" x14ac:dyDescent="0.25">
      <c r="AU2984" s="186">
        <f t="shared" si="58"/>
        <v>2975</v>
      </c>
      <c r="AV2984" s="41" t="s">
        <v>5033</v>
      </c>
      <c r="AW2984" s="41"/>
      <c r="AX2984" s="41"/>
      <c r="AY2984" s="41"/>
    </row>
    <row r="2985" spans="47:51" ht="15" customHeight="1" x14ac:dyDescent="0.25">
      <c r="AU2985" s="186">
        <f t="shared" si="58"/>
        <v>2976</v>
      </c>
      <c r="AV2985" s="41" t="s">
        <v>4522</v>
      </c>
      <c r="AW2985" s="41"/>
      <c r="AX2985" s="41"/>
      <c r="AY2985" s="41"/>
    </row>
    <row r="2986" spans="47:51" ht="15" customHeight="1" x14ac:dyDescent="0.25">
      <c r="AU2986" s="186">
        <f t="shared" si="58"/>
        <v>2977</v>
      </c>
      <c r="AV2986" s="41" t="s">
        <v>1941</v>
      </c>
      <c r="AW2986" s="41"/>
      <c r="AX2986" s="41"/>
      <c r="AY2986" s="41"/>
    </row>
    <row r="2987" spans="47:51" ht="15" customHeight="1" x14ac:dyDescent="0.25">
      <c r="AU2987" s="186">
        <f t="shared" si="58"/>
        <v>2978</v>
      </c>
      <c r="AV2987" s="41" t="s">
        <v>1942</v>
      </c>
      <c r="AW2987" s="41"/>
      <c r="AX2987" s="41"/>
      <c r="AY2987" s="41"/>
    </row>
    <row r="2988" spans="47:51" ht="15" customHeight="1" x14ac:dyDescent="0.25">
      <c r="AU2988" s="186">
        <f t="shared" si="58"/>
        <v>2979</v>
      </c>
      <c r="AV2988" s="41" t="s">
        <v>2769</v>
      </c>
      <c r="AW2988" s="41"/>
      <c r="AX2988" s="41"/>
      <c r="AY2988" s="41"/>
    </row>
    <row r="2989" spans="47:51" ht="15" customHeight="1" x14ac:dyDescent="0.25">
      <c r="AU2989" s="186">
        <f t="shared" si="58"/>
        <v>2980</v>
      </c>
      <c r="AV2989" s="41" t="s">
        <v>5034</v>
      </c>
      <c r="AW2989" s="41"/>
      <c r="AX2989" s="41"/>
      <c r="AY2989" s="41"/>
    </row>
    <row r="2990" spans="47:51" ht="15" customHeight="1" x14ac:dyDescent="0.25">
      <c r="AU2990" s="186">
        <f t="shared" si="58"/>
        <v>2981</v>
      </c>
      <c r="AV2990" s="41" t="s">
        <v>5035</v>
      </c>
      <c r="AW2990" s="41"/>
      <c r="AX2990" s="41"/>
      <c r="AY2990" s="41"/>
    </row>
    <row r="2991" spans="47:51" ht="15" customHeight="1" x14ac:dyDescent="0.25">
      <c r="AU2991" s="186">
        <f t="shared" si="58"/>
        <v>2982</v>
      </c>
      <c r="AV2991" s="41" t="s">
        <v>1148</v>
      </c>
      <c r="AW2991" s="41"/>
      <c r="AX2991" s="41"/>
      <c r="AY2991" s="41"/>
    </row>
    <row r="2992" spans="47:51" ht="15" customHeight="1" x14ac:dyDescent="0.25">
      <c r="AU2992" s="186">
        <f t="shared" si="58"/>
        <v>2983</v>
      </c>
      <c r="AV2992" s="41" t="s">
        <v>4674</v>
      </c>
      <c r="AW2992" s="41"/>
      <c r="AX2992" s="41"/>
      <c r="AY2992" s="41"/>
    </row>
    <row r="2993" spans="47:51" ht="15" customHeight="1" x14ac:dyDescent="0.25">
      <c r="AU2993" s="186">
        <f t="shared" si="58"/>
        <v>2984</v>
      </c>
      <c r="AV2993" s="41" t="s">
        <v>5036</v>
      </c>
      <c r="AW2993" s="41"/>
      <c r="AX2993" s="41"/>
      <c r="AY2993" s="41"/>
    </row>
    <row r="2994" spans="47:51" ht="15" customHeight="1" x14ac:dyDescent="0.25">
      <c r="AU2994" s="186">
        <f t="shared" si="58"/>
        <v>2985</v>
      </c>
      <c r="AV2994" s="41" t="s">
        <v>2584</v>
      </c>
      <c r="AW2994" s="41"/>
      <c r="AX2994" s="41"/>
      <c r="AY2994" s="41"/>
    </row>
    <row r="2995" spans="47:51" ht="15" customHeight="1" x14ac:dyDescent="0.25">
      <c r="AU2995" s="186">
        <f t="shared" si="58"/>
        <v>2986</v>
      </c>
      <c r="AV2995" s="41" t="s">
        <v>850</v>
      </c>
      <c r="AW2995" s="41"/>
      <c r="AX2995" s="41"/>
      <c r="AY2995" s="41"/>
    </row>
    <row r="2996" spans="47:51" ht="15" customHeight="1" x14ac:dyDescent="0.25">
      <c r="AU2996" s="186">
        <f t="shared" si="58"/>
        <v>2987</v>
      </c>
      <c r="AV2996" s="41" t="s">
        <v>5037</v>
      </c>
      <c r="AW2996" s="41"/>
      <c r="AX2996" s="41"/>
      <c r="AY2996" s="41"/>
    </row>
    <row r="2997" spans="47:51" ht="15" customHeight="1" x14ac:dyDescent="0.25">
      <c r="AU2997" s="186">
        <f t="shared" si="58"/>
        <v>2988</v>
      </c>
      <c r="AV2997" s="41" t="s">
        <v>1365</v>
      </c>
      <c r="AW2997" s="41"/>
      <c r="AX2997" s="41"/>
      <c r="AY2997" s="41"/>
    </row>
    <row r="2998" spans="47:51" ht="15" customHeight="1" x14ac:dyDescent="0.25">
      <c r="AU2998" s="186">
        <f t="shared" si="58"/>
        <v>2989</v>
      </c>
      <c r="AV2998" s="41" t="s">
        <v>5038</v>
      </c>
      <c r="AW2998" s="41"/>
      <c r="AX2998" s="41"/>
      <c r="AY2998" s="41"/>
    </row>
    <row r="2999" spans="47:51" ht="15" customHeight="1" x14ac:dyDescent="0.25">
      <c r="AU2999" s="186">
        <f t="shared" si="58"/>
        <v>2990</v>
      </c>
      <c r="AV2999" s="41" t="s">
        <v>4523</v>
      </c>
      <c r="AW2999" s="41"/>
      <c r="AX2999" s="41"/>
      <c r="AY2999" s="41"/>
    </row>
    <row r="3000" spans="47:51" ht="15" customHeight="1" x14ac:dyDescent="0.25">
      <c r="AU3000" s="186">
        <f t="shared" si="58"/>
        <v>2991</v>
      </c>
      <c r="AV3000" s="41" t="s">
        <v>5039</v>
      </c>
      <c r="AW3000" s="41"/>
      <c r="AX3000" s="41"/>
      <c r="AY3000" s="41"/>
    </row>
    <row r="3001" spans="47:51" ht="15" customHeight="1" x14ac:dyDescent="0.25">
      <c r="AU3001" s="186">
        <f t="shared" si="58"/>
        <v>2992</v>
      </c>
      <c r="AV3001" s="41" t="s">
        <v>1943</v>
      </c>
      <c r="AW3001" s="41"/>
      <c r="AX3001" s="41"/>
      <c r="AY3001" s="41"/>
    </row>
    <row r="3002" spans="47:51" ht="15" customHeight="1" x14ac:dyDescent="0.25">
      <c r="AU3002" s="186">
        <f t="shared" si="58"/>
        <v>2993</v>
      </c>
      <c r="AV3002" s="41" t="s">
        <v>3148</v>
      </c>
      <c r="AW3002" s="41"/>
      <c r="AX3002" s="41"/>
      <c r="AY3002" s="41"/>
    </row>
    <row r="3003" spans="47:51" ht="15" customHeight="1" x14ac:dyDescent="0.25">
      <c r="AU3003" s="186">
        <f t="shared" si="58"/>
        <v>2994</v>
      </c>
      <c r="AV3003" s="41" t="s">
        <v>3149</v>
      </c>
      <c r="AW3003" s="41"/>
      <c r="AX3003" s="41"/>
      <c r="AY3003" s="41"/>
    </row>
    <row r="3004" spans="47:51" ht="15" customHeight="1" x14ac:dyDescent="0.25">
      <c r="AU3004" s="186">
        <f t="shared" si="58"/>
        <v>2995</v>
      </c>
      <c r="AV3004" s="41" t="s">
        <v>1944</v>
      </c>
      <c r="AW3004" s="41"/>
      <c r="AX3004" s="41"/>
      <c r="AY3004" s="41"/>
    </row>
    <row r="3005" spans="47:51" ht="15" customHeight="1" x14ac:dyDescent="0.25">
      <c r="AU3005" s="186">
        <f t="shared" si="58"/>
        <v>2996</v>
      </c>
      <c r="AV3005" s="41" t="s">
        <v>851</v>
      </c>
      <c r="AW3005" s="41"/>
      <c r="AX3005" s="41"/>
      <c r="AY3005" s="41"/>
    </row>
    <row r="3006" spans="47:51" ht="15" customHeight="1" x14ac:dyDescent="0.25">
      <c r="AU3006" s="186">
        <f t="shared" si="58"/>
        <v>2997</v>
      </c>
      <c r="AV3006" s="41" t="s">
        <v>2770</v>
      </c>
      <c r="AW3006" s="41"/>
      <c r="AX3006" s="41"/>
      <c r="AY3006" s="41"/>
    </row>
    <row r="3007" spans="47:51" ht="15" customHeight="1" x14ac:dyDescent="0.25">
      <c r="AU3007" s="186">
        <f t="shared" si="58"/>
        <v>2998</v>
      </c>
      <c r="AV3007" s="41" t="s">
        <v>1945</v>
      </c>
      <c r="AW3007" s="41"/>
      <c r="AX3007" s="41"/>
      <c r="AY3007" s="41"/>
    </row>
    <row r="3008" spans="47:51" ht="15" customHeight="1" x14ac:dyDescent="0.25">
      <c r="AU3008" s="186">
        <f t="shared" si="58"/>
        <v>2999</v>
      </c>
      <c r="AV3008" s="41" t="s">
        <v>976</v>
      </c>
      <c r="AW3008" s="41"/>
      <c r="AX3008" s="41"/>
      <c r="AY3008" s="41"/>
    </row>
    <row r="3009" spans="47:51" ht="15" customHeight="1" x14ac:dyDescent="0.25">
      <c r="AU3009" s="186">
        <f t="shared" si="58"/>
        <v>3000</v>
      </c>
      <c r="AV3009" s="41" t="s">
        <v>3770</v>
      </c>
      <c r="AW3009" s="41"/>
      <c r="AX3009" s="41"/>
      <c r="AY3009" s="41"/>
    </row>
    <row r="3010" spans="47:51" ht="15" customHeight="1" x14ac:dyDescent="0.25">
      <c r="AU3010" s="186">
        <f t="shared" si="58"/>
        <v>3001</v>
      </c>
      <c r="AV3010" s="41" t="s">
        <v>4143</v>
      </c>
      <c r="AW3010" s="41"/>
      <c r="AX3010" s="41"/>
      <c r="AY3010" s="41"/>
    </row>
    <row r="3011" spans="47:51" ht="15" customHeight="1" x14ac:dyDescent="0.25">
      <c r="AU3011" s="186">
        <f t="shared" si="58"/>
        <v>3002</v>
      </c>
      <c r="AV3011" s="41" t="s">
        <v>2585</v>
      </c>
      <c r="AW3011" s="41"/>
      <c r="AX3011" s="41"/>
      <c r="AY3011" s="41"/>
    </row>
    <row r="3012" spans="47:51" ht="15" customHeight="1" x14ac:dyDescent="0.25">
      <c r="AU3012" s="186">
        <f t="shared" si="58"/>
        <v>3003</v>
      </c>
      <c r="AV3012" s="41" t="s">
        <v>1149</v>
      </c>
      <c r="AW3012" s="41"/>
      <c r="AX3012" s="41"/>
      <c r="AY3012" s="41"/>
    </row>
    <row r="3013" spans="47:51" ht="15" customHeight="1" x14ac:dyDescent="0.25">
      <c r="AU3013" s="186">
        <f t="shared" si="58"/>
        <v>3004</v>
      </c>
      <c r="AV3013" s="41" t="s">
        <v>1946</v>
      </c>
      <c r="AW3013" s="41"/>
      <c r="AX3013" s="41"/>
      <c r="AY3013" s="41"/>
    </row>
    <row r="3014" spans="47:51" ht="15" customHeight="1" x14ac:dyDescent="0.25">
      <c r="AU3014" s="186">
        <f t="shared" si="58"/>
        <v>3005</v>
      </c>
      <c r="AV3014" s="41" t="s">
        <v>4675</v>
      </c>
      <c r="AW3014" s="41"/>
      <c r="AX3014" s="41"/>
      <c r="AY3014" s="41"/>
    </row>
    <row r="3015" spans="47:51" ht="15" customHeight="1" x14ac:dyDescent="0.25">
      <c r="AU3015" s="186">
        <f t="shared" si="58"/>
        <v>3006</v>
      </c>
      <c r="AV3015" s="41" t="s">
        <v>3150</v>
      </c>
      <c r="AW3015" s="41"/>
      <c r="AX3015" s="41"/>
      <c r="AY3015" s="41"/>
    </row>
    <row r="3016" spans="47:51" ht="15" customHeight="1" x14ac:dyDescent="0.25">
      <c r="AU3016" s="186">
        <f t="shared" si="58"/>
        <v>3007</v>
      </c>
      <c r="AV3016" s="41" t="s">
        <v>5040</v>
      </c>
      <c r="AW3016" s="41"/>
      <c r="AX3016" s="41"/>
      <c r="AY3016" s="41"/>
    </row>
    <row r="3017" spans="47:51" ht="15" customHeight="1" x14ac:dyDescent="0.25">
      <c r="AU3017" s="186">
        <f t="shared" si="58"/>
        <v>3008</v>
      </c>
      <c r="AV3017" s="41" t="s">
        <v>4144</v>
      </c>
      <c r="AW3017" s="41"/>
      <c r="AX3017" s="41"/>
      <c r="AY3017" s="41"/>
    </row>
    <row r="3018" spans="47:51" ht="15" customHeight="1" x14ac:dyDescent="0.25">
      <c r="AU3018" s="186">
        <f t="shared" si="58"/>
        <v>3009</v>
      </c>
      <c r="AV3018" s="41" t="s">
        <v>5041</v>
      </c>
      <c r="AW3018" s="41"/>
      <c r="AX3018" s="41"/>
      <c r="AY3018" s="41"/>
    </row>
    <row r="3019" spans="47:51" ht="15" customHeight="1" x14ac:dyDescent="0.25">
      <c r="AU3019" s="186">
        <f t="shared" ref="AU3019:AU3082" si="59">ROW()-9</f>
        <v>3010</v>
      </c>
      <c r="AV3019" s="41" t="s">
        <v>5042</v>
      </c>
      <c r="AW3019" s="41"/>
      <c r="AX3019" s="41"/>
      <c r="AY3019" s="41"/>
    </row>
    <row r="3020" spans="47:51" ht="15" customHeight="1" x14ac:dyDescent="0.25">
      <c r="AU3020" s="186">
        <f t="shared" si="59"/>
        <v>3011</v>
      </c>
      <c r="AV3020" s="41" t="s">
        <v>1947</v>
      </c>
      <c r="AW3020" s="41"/>
      <c r="AX3020" s="41"/>
      <c r="AY3020" s="41"/>
    </row>
    <row r="3021" spans="47:51" ht="15" customHeight="1" x14ac:dyDescent="0.25">
      <c r="AU3021" s="186">
        <f t="shared" si="59"/>
        <v>3012</v>
      </c>
      <c r="AV3021" s="41" t="s">
        <v>5043</v>
      </c>
      <c r="AW3021" s="41"/>
      <c r="AX3021" s="41"/>
      <c r="AY3021" s="41"/>
    </row>
    <row r="3022" spans="47:51" ht="15" customHeight="1" x14ac:dyDescent="0.25">
      <c r="AU3022" s="186">
        <f t="shared" si="59"/>
        <v>3013</v>
      </c>
      <c r="AV3022" s="41" t="s">
        <v>1948</v>
      </c>
      <c r="AW3022" s="41"/>
      <c r="AX3022" s="41"/>
      <c r="AY3022" s="41"/>
    </row>
    <row r="3023" spans="47:51" ht="15" customHeight="1" x14ac:dyDescent="0.25">
      <c r="AU3023" s="186">
        <f t="shared" si="59"/>
        <v>3014</v>
      </c>
      <c r="AV3023" s="41" t="s">
        <v>4145</v>
      </c>
      <c r="AW3023" s="41"/>
      <c r="AX3023" s="41"/>
      <c r="AY3023" s="41"/>
    </row>
    <row r="3024" spans="47:51" ht="15" customHeight="1" x14ac:dyDescent="0.25">
      <c r="AU3024" s="186">
        <f t="shared" si="59"/>
        <v>3015</v>
      </c>
      <c r="AV3024" s="41" t="s">
        <v>4524</v>
      </c>
      <c r="AW3024" s="41"/>
      <c r="AX3024" s="41"/>
      <c r="AY3024" s="41"/>
    </row>
    <row r="3025" spans="47:51" ht="15" customHeight="1" x14ac:dyDescent="0.25">
      <c r="AU3025" s="186">
        <f t="shared" si="59"/>
        <v>3016</v>
      </c>
      <c r="AV3025" s="41" t="s">
        <v>1949</v>
      </c>
      <c r="AW3025" s="41"/>
      <c r="AX3025" s="41"/>
      <c r="AY3025" s="41"/>
    </row>
    <row r="3026" spans="47:51" ht="15" customHeight="1" x14ac:dyDescent="0.25">
      <c r="AU3026" s="186">
        <f t="shared" si="59"/>
        <v>3017</v>
      </c>
      <c r="AV3026" s="41" t="s">
        <v>4525</v>
      </c>
      <c r="AW3026" s="41"/>
      <c r="AX3026" s="41"/>
      <c r="AY3026" s="41"/>
    </row>
    <row r="3027" spans="47:51" ht="15" customHeight="1" x14ac:dyDescent="0.25">
      <c r="AU3027" s="186">
        <f t="shared" si="59"/>
        <v>3018</v>
      </c>
      <c r="AV3027" s="41" t="s">
        <v>3771</v>
      </c>
      <c r="AW3027" s="41"/>
      <c r="AX3027" s="41"/>
      <c r="AY3027" s="41"/>
    </row>
    <row r="3028" spans="47:51" ht="15" customHeight="1" x14ac:dyDescent="0.25">
      <c r="AU3028" s="186">
        <f t="shared" si="59"/>
        <v>3019</v>
      </c>
      <c r="AV3028" s="41" t="s">
        <v>5372</v>
      </c>
      <c r="AW3028" s="41"/>
      <c r="AX3028" s="41"/>
      <c r="AY3028" s="41"/>
    </row>
    <row r="3029" spans="47:51" ht="15" customHeight="1" x14ac:dyDescent="0.25">
      <c r="AU3029" s="186">
        <f t="shared" si="59"/>
        <v>3020</v>
      </c>
      <c r="AV3029" s="41" t="s">
        <v>1950</v>
      </c>
      <c r="AW3029" s="41"/>
      <c r="AX3029" s="41"/>
      <c r="AY3029" s="41"/>
    </row>
    <row r="3030" spans="47:51" ht="15" customHeight="1" x14ac:dyDescent="0.25">
      <c r="AU3030" s="186">
        <f t="shared" si="59"/>
        <v>3021</v>
      </c>
      <c r="AV3030" s="41" t="s">
        <v>2771</v>
      </c>
      <c r="AW3030" s="41"/>
      <c r="AX3030" s="41"/>
      <c r="AY3030" s="41"/>
    </row>
    <row r="3031" spans="47:51" ht="15" customHeight="1" x14ac:dyDescent="0.25">
      <c r="AU3031" s="186">
        <f t="shared" si="59"/>
        <v>3022</v>
      </c>
      <c r="AV3031" s="41" t="s">
        <v>5044</v>
      </c>
      <c r="AW3031" s="41"/>
      <c r="AX3031" s="41"/>
      <c r="AY3031" s="41"/>
    </row>
    <row r="3032" spans="47:51" ht="15" customHeight="1" x14ac:dyDescent="0.25">
      <c r="AU3032" s="186">
        <f t="shared" si="59"/>
        <v>3023</v>
      </c>
      <c r="AV3032" s="41" t="s">
        <v>3863</v>
      </c>
      <c r="AW3032" s="41"/>
      <c r="AX3032" s="41"/>
      <c r="AY3032" s="41"/>
    </row>
    <row r="3033" spans="47:51" ht="15" customHeight="1" x14ac:dyDescent="0.25">
      <c r="AU3033" s="186">
        <f t="shared" si="59"/>
        <v>3024</v>
      </c>
      <c r="AV3033" s="41" t="s">
        <v>579</v>
      </c>
      <c r="AW3033" s="41"/>
      <c r="AX3033" s="41"/>
      <c r="AY3033" s="41"/>
    </row>
    <row r="3034" spans="47:51" ht="15" customHeight="1" x14ac:dyDescent="0.25">
      <c r="AU3034" s="186">
        <f t="shared" si="59"/>
        <v>3025</v>
      </c>
      <c r="AV3034" s="41" t="s">
        <v>1951</v>
      </c>
      <c r="AW3034" s="41"/>
      <c r="AX3034" s="41"/>
      <c r="AY3034" s="41"/>
    </row>
    <row r="3035" spans="47:51" ht="15" customHeight="1" x14ac:dyDescent="0.25">
      <c r="AU3035" s="186">
        <f t="shared" si="59"/>
        <v>3026</v>
      </c>
      <c r="AV3035" s="41" t="s">
        <v>5373</v>
      </c>
      <c r="AW3035" s="41"/>
      <c r="AX3035" s="41"/>
      <c r="AY3035" s="41"/>
    </row>
    <row r="3036" spans="47:51" ht="15" customHeight="1" x14ac:dyDescent="0.25">
      <c r="AU3036" s="186">
        <f t="shared" si="59"/>
        <v>3027</v>
      </c>
      <c r="AV3036" s="41" t="s">
        <v>1952</v>
      </c>
      <c r="AW3036" s="41"/>
      <c r="AX3036" s="41"/>
      <c r="AY3036" s="41"/>
    </row>
    <row r="3037" spans="47:51" ht="15" customHeight="1" x14ac:dyDescent="0.25">
      <c r="AU3037" s="186">
        <f t="shared" si="59"/>
        <v>3028</v>
      </c>
      <c r="AV3037" s="41" t="s">
        <v>2772</v>
      </c>
      <c r="AW3037" s="41"/>
      <c r="AX3037" s="41"/>
      <c r="AY3037" s="41"/>
    </row>
    <row r="3038" spans="47:51" ht="15" customHeight="1" x14ac:dyDescent="0.25">
      <c r="AU3038" s="186">
        <f t="shared" si="59"/>
        <v>3029</v>
      </c>
      <c r="AV3038" s="41" t="s">
        <v>5045</v>
      </c>
      <c r="AW3038" s="41"/>
      <c r="AX3038" s="41"/>
      <c r="AY3038" s="41"/>
    </row>
    <row r="3039" spans="47:51" ht="15" customHeight="1" x14ac:dyDescent="0.25">
      <c r="AU3039" s="186">
        <f t="shared" si="59"/>
        <v>3030</v>
      </c>
      <c r="AV3039" s="41" t="s">
        <v>194</v>
      </c>
      <c r="AW3039" s="41"/>
      <c r="AX3039" s="41"/>
      <c r="AY3039" s="41"/>
    </row>
    <row r="3040" spans="47:51" ht="15" customHeight="1" x14ac:dyDescent="0.25">
      <c r="AU3040" s="186">
        <f t="shared" si="59"/>
        <v>3031</v>
      </c>
      <c r="AV3040" s="41" t="s">
        <v>4146</v>
      </c>
      <c r="AW3040" s="41"/>
      <c r="AX3040" s="41"/>
      <c r="AY3040" s="41"/>
    </row>
    <row r="3041" spans="47:51" ht="15" customHeight="1" x14ac:dyDescent="0.25">
      <c r="AU3041" s="186">
        <f t="shared" si="59"/>
        <v>3032</v>
      </c>
      <c r="AV3041" s="41" t="s">
        <v>1366</v>
      </c>
      <c r="AW3041" s="41"/>
      <c r="AX3041" s="41"/>
      <c r="AY3041" s="41"/>
    </row>
    <row r="3042" spans="47:51" ht="15" customHeight="1" x14ac:dyDescent="0.25">
      <c r="AU3042" s="186">
        <f t="shared" si="59"/>
        <v>3033</v>
      </c>
      <c r="AV3042" s="41" t="s">
        <v>1953</v>
      </c>
      <c r="AW3042" s="41"/>
      <c r="AX3042" s="41"/>
      <c r="AY3042" s="41"/>
    </row>
    <row r="3043" spans="47:51" ht="15" customHeight="1" x14ac:dyDescent="0.25">
      <c r="AU3043" s="186">
        <f t="shared" si="59"/>
        <v>3034</v>
      </c>
      <c r="AV3043" s="41" t="s">
        <v>1150</v>
      </c>
      <c r="AW3043" s="41"/>
      <c r="AX3043" s="41"/>
      <c r="AY3043" s="41"/>
    </row>
    <row r="3044" spans="47:51" ht="15" customHeight="1" x14ac:dyDescent="0.25">
      <c r="AU3044" s="186">
        <f t="shared" si="59"/>
        <v>3035</v>
      </c>
      <c r="AV3044" s="41" t="s">
        <v>1954</v>
      </c>
      <c r="AW3044" s="41"/>
      <c r="AX3044" s="41"/>
      <c r="AY3044" s="41"/>
    </row>
    <row r="3045" spans="47:51" ht="15" customHeight="1" x14ac:dyDescent="0.25">
      <c r="AU3045" s="186">
        <f t="shared" si="59"/>
        <v>3036</v>
      </c>
      <c r="AV3045" s="41" t="s">
        <v>1151</v>
      </c>
      <c r="AW3045" s="41"/>
      <c r="AX3045" s="41"/>
      <c r="AY3045" s="41"/>
    </row>
    <row r="3046" spans="47:51" ht="15" customHeight="1" x14ac:dyDescent="0.25">
      <c r="AU3046" s="186">
        <f t="shared" si="59"/>
        <v>3037</v>
      </c>
      <c r="AV3046" s="41" t="s">
        <v>1152</v>
      </c>
      <c r="AW3046" s="41"/>
      <c r="AX3046" s="41"/>
      <c r="AY3046" s="41"/>
    </row>
    <row r="3047" spans="47:51" ht="15" customHeight="1" x14ac:dyDescent="0.25">
      <c r="AU3047" s="186">
        <f t="shared" si="59"/>
        <v>3038</v>
      </c>
      <c r="AV3047" s="41" t="s">
        <v>852</v>
      </c>
      <c r="AW3047" s="41"/>
      <c r="AX3047" s="41"/>
      <c r="AY3047" s="41"/>
    </row>
    <row r="3048" spans="47:51" ht="15" customHeight="1" x14ac:dyDescent="0.25">
      <c r="AU3048" s="186">
        <f t="shared" si="59"/>
        <v>3039</v>
      </c>
      <c r="AV3048" s="41" t="s">
        <v>1955</v>
      </c>
      <c r="AW3048" s="41"/>
      <c r="AX3048" s="41"/>
      <c r="AY3048" s="41"/>
    </row>
    <row r="3049" spans="47:51" ht="15" customHeight="1" x14ac:dyDescent="0.25">
      <c r="AU3049" s="186">
        <f t="shared" si="59"/>
        <v>3040</v>
      </c>
      <c r="AV3049" s="41" t="s">
        <v>853</v>
      </c>
      <c r="AW3049" s="41"/>
      <c r="AX3049" s="41"/>
      <c r="AY3049" s="41"/>
    </row>
    <row r="3050" spans="47:51" ht="15" customHeight="1" x14ac:dyDescent="0.25">
      <c r="AU3050" s="186">
        <f t="shared" si="59"/>
        <v>3041</v>
      </c>
      <c r="AV3050" s="41" t="s">
        <v>2956</v>
      </c>
      <c r="AW3050" s="41"/>
      <c r="AX3050" s="41"/>
      <c r="AY3050" s="41"/>
    </row>
    <row r="3051" spans="47:51" ht="15" customHeight="1" x14ac:dyDescent="0.25">
      <c r="AU3051" s="186">
        <f t="shared" si="59"/>
        <v>3042</v>
      </c>
      <c r="AV3051" s="41" t="s">
        <v>3442</v>
      </c>
      <c r="AW3051" s="41"/>
      <c r="AX3051" s="41"/>
      <c r="AY3051" s="41"/>
    </row>
    <row r="3052" spans="47:51" ht="15" customHeight="1" x14ac:dyDescent="0.25">
      <c r="AU3052" s="186">
        <f t="shared" si="59"/>
        <v>3043</v>
      </c>
      <c r="AV3052" s="41" t="s">
        <v>2957</v>
      </c>
      <c r="AW3052" s="41"/>
      <c r="AX3052" s="41"/>
      <c r="AY3052" s="41"/>
    </row>
    <row r="3053" spans="47:51" ht="15" customHeight="1" x14ac:dyDescent="0.25">
      <c r="AU3053" s="186">
        <f t="shared" si="59"/>
        <v>3044</v>
      </c>
      <c r="AV3053" s="41" t="s">
        <v>4147</v>
      </c>
      <c r="AW3053" s="41"/>
      <c r="AX3053" s="41"/>
      <c r="AY3053" s="41"/>
    </row>
    <row r="3054" spans="47:51" ht="15" customHeight="1" x14ac:dyDescent="0.25">
      <c r="AU3054" s="186">
        <f t="shared" si="59"/>
        <v>3045</v>
      </c>
      <c r="AV3054" s="41" t="s">
        <v>580</v>
      </c>
      <c r="AW3054" s="41"/>
      <c r="AX3054" s="41"/>
      <c r="AY3054" s="41"/>
    </row>
    <row r="3055" spans="47:51" ht="15" customHeight="1" x14ac:dyDescent="0.25">
      <c r="AU3055" s="186">
        <f t="shared" si="59"/>
        <v>3046</v>
      </c>
      <c r="AV3055" s="41" t="s">
        <v>3443</v>
      </c>
      <c r="AW3055" s="41"/>
      <c r="AX3055" s="41"/>
      <c r="AY3055" s="41"/>
    </row>
    <row r="3056" spans="47:51" ht="15" customHeight="1" x14ac:dyDescent="0.25">
      <c r="AU3056" s="186">
        <f t="shared" si="59"/>
        <v>3047</v>
      </c>
      <c r="AV3056" s="41" t="s">
        <v>854</v>
      </c>
      <c r="AW3056" s="41"/>
      <c r="AX3056" s="41"/>
      <c r="AY3056" s="41"/>
    </row>
    <row r="3057" spans="47:51" ht="15" customHeight="1" x14ac:dyDescent="0.25">
      <c r="AU3057" s="186">
        <f t="shared" si="59"/>
        <v>3048</v>
      </c>
      <c r="AV3057" s="41" t="s">
        <v>4148</v>
      </c>
      <c r="AW3057" s="41"/>
      <c r="AX3057" s="41"/>
      <c r="AY3057" s="41"/>
    </row>
    <row r="3058" spans="47:51" ht="15" customHeight="1" x14ac:dyDescent="0.25">
      <c r="AU3058" s="186">
        <f t="shared" si="59"/>
        <v>3049</v>
      </c>
      <c r="AV3058" s="41" t="s">
        <v>5046</v>
      </c>
      <c r="AW3058" s="41"/>
      <c r="AX3058" s="41"/>
      <c r="AY3058" s="41"/>
    </row>
    <row r="3059" spans="47:51" ht="15" customHeight="1" x14ac:dyDescent="0.25">
      <c r="AU3059" s="186">
        <f t="shared" si="59"/>
        <v>3050</v>
      </c>
      <c r="AV3059" s="41" t="s">
        <v>1153</v>
      </c>
      <c r="AW3059" s="41"/>
      <c r="AX3059" s="41"/>
      <c r="AY3059" s="41"/>
    </row>
    <row r="3060" spans="47:51" ht="15" customHeight="1" x14ac:dyDescent="0.25">
      <c r="AU3060" s="186">
        <f t="shared" si="59"/>
        <v>3051</v>
      </c>
      <c r="AV3060" s="41" t="s">
        <v>3151</v>
      </c>
      <c r="AW3060" s="41"/>
      <c r="AX3060" s="41"/>
      <c r="AY3060" s="41"/>
    </row>
    <row r="3061" spans="47:51" ht="15" customHeight="1" x14ac:dyDescent="0.25">
      <c r="AU3061" s="186">
        <f t="shared" si="59"/>
        <v>3052</v>
      </c>
      <c r="AV3061" s="41" t="s">
        <v>4526</v>
      </c>
      <c r="AW3061" s="41"/>
      <c r="AX3061" s="41"/>
      <c r="AY3061" s="41"/>
    </row>
    <row r="3062" spans="47:51" ht="15" customHeight="1" x14ac:dyDescent="0.25">
      <c r="AU3062" s="186">
        <f t="shared" si="59"/>
        <v>3053</v>
      </c>
      <c r="AV3062" s="41" t="s">
        <v>1956</v>
      </c>
      <c r="AW3062" s="41"/>
      <c r="AX3062" s="41"/>
      <c r="AY3062" s="41"/>
    </row>
    <row r="3063" spans="47:51" ht="15" customHeight="1" x14ac:dyDescent="0.25">
      <c r="AU3063" s="186">
        <f t="shared" si="59"/>
        <v>3054</v>
      </c>
      <c r="AV3063" s="41" t="s">
        <v>581</v>
      </c>
      <c r="AW3063" s="41"/>
      <c r="AX3063" s="41"/>
      <c r="AY3063" s="41"/>
    </row>
    <row r="3064" spans="47:51" ht="15" customHeight="1" x14ac:dyDescent="0.25">
      <c r="AU3064" s="186">
        <f t="shared" si="59"/>
        <v>3055</v>
      </c>
      <c r="AV3064" s="41" t="s">
        <v>3152</v>
      </c>
      <c r="AW3064" s="41"/>
      <c r="AX3064" s="41"/>
      <c r="AY3064" s="41"/>
    </row>
    <row r="3065" spans="47:51" ht="15" customHeight="1" x14ac:dyDescent="0.25">
      <c r="AU3065" s="186">
        <f t="shared" si="59"/>
        <v>3056</v>
      </c>
      <c r="AV3065" s="41" t="s">
        <v>1957</v>
      </c>
      <c r="AW3065" s="41"/>
      <c r="AX3065" s="41"/>
      <c r="AY3065" s="41"/>
    </row>
    <row r="3066" spans="47:51" ht="15" customHeight="1" x14ac:dyDescent="0.25">
      <c r="AU3066" s="186">
        <f t="shared" si="59"/>
        <v>3057</v>
      </c>
      <c r="AV3066" s="41" t="s">
        <v>4527</v>
      </c>
      <c r="AW3066" s="41"/>
      <c r="AX3066" s="41"/>
      <c r="AY3066" s="41"/>
    </row>
    <row r="3067" spans="47:51" ht="15" customHeight="1" x14ac:dyDescent="0.25">
      <c r="AU3067" s="186">
        <f t="shared" si="59"/>
        <v>3058</v>
      </c>
      <c r="AV3067" s="41" t="s">
        <v>4149</v>
      </c>
      <c r="AW3067" s="41"/>
      <c r="AX3067" s="41"/>
      <c r="AY3067" s="41"/>
    </row>
    <row r="3068" spans="47:51" ht="15" customHeight="1" x14ac:dyDescent="0.25">
      <c r="AU3068" s="186">
        <f t="shared" si="59"/>
        <v>3059</v>
      </c>
      <c r="AV3068" s="41" t="s">
        <v>4150</v>
      </c>
      <c r="AW3068" s="41"/>
      <c r="AX3068" s="41"/>
      <c r="AY3068" s="41"/>
    </row>
    <row r="3069" spans="47:51" ht="15" customHeight="1" x14ac:dyDescent="0.25">
      <c r="AU3069" s="186">
        <f t="shared" si="59"/>
        <v>3060</v>
      </c>
      <c r="AV3069" s="41" t="s">
        <v>1367</v>
      </c>
      <c r="AW3069" s="41"/>
      <c r="AX3069" s="41"/>
      <c r="AY3069" s="41"/>
    </row>
    <row r="3070" spans="47:51" ht="15" customHeight="1" x14ac:dyDescent="0.25">
      <c r="AU3070" s="186">
        <f t="shared" si="59"/>
        <v>3061</v>
      </c>
      <c r="AV3070" s="41" t="s">
        <v>582</v>
      </c>
      <c r="AW3070" s="41"/>
      <c r="AX3070" s="41"/>
      <c r="AY3070" s="41"/>
    </row>
    <row r="3071" spans="47:51" ht="15" customHeight="1" x14ac:dyDescent="0.25">
      <c r="AU3071" s="186">
        <f t="shared" si="59"/>
        <v>3062</v>
      </c>
      <c r="AV3071" s="41" t="s">
        <v>5047</v>
      </c>
      <c r="AW3071" s="41"/>
      <c r="AX3071" s="41"/>
      <c r="AY3071" s="41"/>
    </row>
    <row r="3072" spans="47:51" ht="15" customHeight="1" x14ac:dyDescent="0.25">
      <c r="AU3072" s="186">
        <f t="shared" si="59"/>
        <v>3063</v>
      </c>
      <c r="AV3072" s="41" t="s">
        <v>1154</v>
      </c>
      <c r="AW3072" s="41"/>
      <c r="AX3072" s="41"/>
      <c r="AY3072" s="41"/>
    </row>
    <row r="3073" spans="47:51" ht="15" customHeight="1" x14ac:dyDescent="0.25">
      <c r="AU3073" s="186">
        <f t="shared" si="59"/>
        <v>3064</v>
      </c>
      <c r="AV3073" s="41" t="s">
        <v>3772</v>
      </c>
      <c r="AW3073" s="41"/>
      <c r="AX3073" s="41"/>
      <c r="AY3073" s="41"/>
    </row>
    <row r="3074" spans="47:51" ht="15" customHeight="1" x14ac:dyDescent="0.25">
      <c r="AU3074" s="186">
        <f t="shared" si="59"/>
        <v>3065</v>
      </c>
      <c r="AV3074" s="41" t="s">
        <v>4151</v>
      </c>
      <c r="AW3074" s="41"/>
      <c r="AX3074" s="41"/>
      <c r="AY3074" s="41"/>
    </row>
    <row r="3075" spans="47:51" ht="15" customHeight="1" x14ac:dyDescent="0.25">
      <c r="AU3075" s="186">
        <f t="shared" si="59"/>
        <v>3066</v>
      </c>
      <c r="AV3075" s="41" t="s">
        <v>5048</v>
      </c>
      <c r="AW3075" s="41"/>
      <c r="AX3075" s="41"/>
      <c r="AY3075" s="41"/>
    </row>
    <row r="3076" spans="47:51" ht="15" customHeight="1" x14ac:dyDescent="0.25">
      <c r="AU3076" s="186">
        <f t="shared" si="59"/>
        <v>3067</v>
      </c>
      <c r="AV3076" s="41" t="s">
        <v>1155</v>
      </c>
      <c r="AW3076" s="41"/>
      <c r="AX3076" s="41"/>
      <c r="AY3076" s="41"/>
    </row>
    <row r="3077" spans="47:51" ht="15" customHeight="1" x14ac:dyDescent="0.25">
      <c r="AU3077" s="186">
        <f t="shared" si="59"/>
        <v>3068</v>
      </c>
      <c r="AV3077" s="41" t="s">
        <v>2586</v>
      </c>
      <c r="AW3077" s="41"/>
      <c r="AX3077" s="41"/>
      <c r="AY3077" s="41"/>
    </row>
    <row r="3078" spans="47:51" ht="15" customHeight="1" x14ac:dyDescent="0.25">
      <c r="AU3078" s="186">
        <f t="shared" si="59"/>
        <v>3069</v>
      </c>
      <c r="AV3078" s="41" t="s">
        <v>3892</v>
      </c>
      <c r="AW3078" s="41"/>
      <c r="AX3078" s="41"/>
      <c r="AY3078" s="41"/>
    </row>
    <row r="3079" spans="47:51" ht="15" customHeight="1" x14ac:dyDescent="0.25">
      <c r="AU3079" s="186">
        <f t="shared" si="59"/>
        <v>3070</v>
      </c>
      <c r="AV3079" s="41" t="s">
        <v>855</v>
      </c>
      <c r="AW3079" s="41"/>
      <c r="AX3079" s="41"/>
      <c r="AY3079" s="41"/>
    </row>
    <row r="3080" spans="47:51" ht="15" customHeight="1" x14ac:dyDescent="0.25">
      <c r="AU3080" s="186">
        <f t="shared" si="59"/>
        <v>3071</v>
      </c>
      <c r="AV3080" s="41" t="s">
        <v>583</v>
      </c>
      <c r="AW3080" s="41"/>
      <c r="AX3080" s="41"/>
      <c r="AY3080" s="41"/>
    </row>
    <row r="3081" spans="47:51" ht="15" customHeight="1" x14ac:dyDescent="0.25">
      <c r="AU3081" s="186">
        <f t="shared" si="59"/>
        <v>3072</v>
      </c>
      <c r="AV3081" s="41" t="s">
        <v>4152</v>
      </c>
      <c r="AW3081" s="41"/>
      <c r="AX3081" s="41"/>
      <c r="AY3081" s="41"/>
    </row>
    <row r="3082" spans="47:51" ht="15" customHeight="1" x14ac:dyDescent="0.25">
      <c r="AU3082" s="186">
        <f t="shared" si="59"/>
        <v>3073</v>
      </c>
      <c r="AV3082" s="41" t="s">
        <v>584</v>
      </c>
      <c r="AW3082" s="41"/>
      <c r="AX3082" s="41"/>
      <c r="AY3082" s="41"/>
    </row>
    <row r="3083" spans="47:51" ht="15" customHeight="1" x14ac:dyDescent="0.25">
      <c r="AU3083" s="186">
        <f t="shared" ref="AU3083:AU3146" si="60">ROW()-9</f>
        <v>3074</v>
      </c>
      <c r="AV3083" s="41" t="s">
        <v>977</v>
      </c>
      <c r="AW3083" s="41"/>
      <c r="AX3083" s="41"/>
      <c r="AY3083" s="41"/>
    </row>
    <row r="3084" spans="47:51" ht="15" customHeight="1" x14ac:dyDescent="0.25">
      <c r="AU3084" s="186">
        <f t="shared" si="60"/>
        <v>3075</v>
      </c>
      <c r="AV3084" s="41" t="s">
        <v>4153</v>
      </c>
      <c r="AW3084" s="41"/>
      <c r="AX3084" s="41"/>
      <c r="AY3084" s="41"/>
    </row>
    <row r="3085" spans="47:51" ht="15" customHeight="1" x14ac:dyDescent="0.25">
      <c r="AU3085" s="186">
        <f t="shared" si="60"/>
        <v>3076</v>
      </c>
      <c r="AV3085" s="41" t="s">
        <v>4154</v>
      </c>
      <c r="AW3085" s="41"/>
      <c r="AX3085" s="41"/>
      <c r="AY3085" s="41"/>
    </row>
    <row r="3086" spans="47:51" ht="15" customHeight="1" x14ac:dyDescent="0.25">
      <c r="AU3086" s="186">
        <f t="shared" si="60"/>
        <v>3077</v>
      </c>
      <c r="AV3086" s="41" t="s">
        <v>856</v>
      </c>
      <c r="AW3086" s="41"/>
      <c r="AX3086" s="41"/>
      <c r="AY3086" s="41"/>
    </row>
    <row r="3087" spans="47:51" ht="15" customHeight="1" x14ac:dyDescent="0.25">
      <c r="AU3087" s="186">
        <f t="shared" si="60"/>
        <v>3078</v>
      </c>
      <c r="AV3087" s="41" t="s">
        <v>585</v>
      </c>
      <c r="AW3087" s="41"/>
      <c r="AX3087" s="41"/>
      <c r="AY3087" s="41"/>
    </row>
    <row r="3088" spans="47:51" ht="15" customHeight="1" x14ac:dyDescent="0.25">
      <c r="AU3088" s="186">
        <f t="shared" si="60"/>
        <v>3079</v>
      </c>
      <c r="AV3088" s="41" t="s">
        <v>586</v>
      </c>
      <c r="AW3088" s="41"/>
      <c r="AX3088" s="41"/>
      <c r="AY3088" s="41"/>
    </row>
    <row r="3089" spans="47:51" ht="15" customHeight="1" x14ac:dyDescent="0.25">
      <c r="AU3089" s="186">
        <f t="shared" si="60"/>
        <v>3080</v>
      </c>
      <c r="AV3089" s="41" t="s">
        <v>1958</v>
      </c>
      <c r="AW3089" s="41"/>
      <c r="AX3089" s="41"/>
      <c r="AY3089" s="41"/>
    </row>
    <row r="3090" spans="47:51" ht="15" customHeight="1" x14ac:dyDescent="0.25">
      <c r="AU3090" s="186">
        <f t="shared" si="60"/>
        <v>3081</v>
      </c>
      <c r="AV3090" s="41" t="s">
        <v>3444</v>
      </c>
      <c r="AW3090" s="41"/>
      <c r="AX3090" s="41"/>
      <c r="AY3090" s="41"/>
    </row>
    <row r="3091" spans="47:51" ht="15" customHeight="1" x14ac:dyDescent="0.25">
      <c r="AU3091" s="186">
        <f t="shared" si="60"/>
        <v>3082</v>
      </c>
      <c r="AV3091" s="41" t="s">
        <v>587</v>
      </c>
      <c r="AW3091" s="41"/>
      <c r="AX3091" s="41"/>
      <c r="AY3091" s="41"/>
    </row>
    <row r="3092" spans="47:51" ht="15" customHeight="1" x14ac:dyDescent="0.25">
      <c r="AU3092" s="186">
        <f t="shared" si="60"/>
        <v>3083</v>
      </c>
      <c r="AV3092" s="41" t="s">
        <v>978</v>
      </c>
      <c r="AW3092" s="41"/>
      <c r="AX3092" s="41"/>
      <c r="AY3092" s="41"/>
    </row>
    <row r="3093" spans="47:51" ht="15" customHeight="1" x14ac:dyDescent="0.25">
      <c r="AU3093" s="186">
        <f t="shared" si="60"/>
        <v>3084</v>
      </c>
      <c r="AV3093" s="41" t="s">
        <v>588</v>
      </c>
      <c r="AW3093" s="41"/>
      <c r="AX3093" s="41"/>
      <c r="AY3093" s="41"/>
    </row>
    <row r="3094" spans="47:51" ht="15" customHeight="1" x14ac:dyDescent="0.25">
      <c r="AU3094" s="186">
        <f t="shared" si="60"/>
        <v>3085</v>
      </c>
      <c r="AV3094" s="41" t="s">
        <v>979</v>
      </c>
      <c r="AW3094" s="41"/>
      <c r="AX3094" s="41"/>
      <c r="AY3094" s="41"/>
    </row>
    <row r="3095" spans="47:51" ht="15" customHeight="1" x14ac:dyDescent="0.25">
      <c r="AU3095" s="186">
        <f t="shared" si="60"/>
        <v>3086</v>
      </c>
      <c r="AV3095" s="41" t="s">
        <v>1959</v>
      </c>
      <c r="AW3095" s="41"/>
      <c r="AX3095" s="41"/>
      <c r="AY3095" s="41"/>
    </row>
    <row r="3096" spans="47:51" ht="15" customHeight="1" x14ac:dyDescent="0.25">
      <c r="AU3096" s="186">
        <f t="shared" si="60"/>
        <v>3087</v>
      </c>
      <c r="AV3096" s="41" t="s">
        <v>4676</v>
      </c>
      <c r="AW3096" s="41"/>
      <c r="AX3096" s="41"/>
      <c r="AY3096" s="41"/>
    </row>
    <row r="3097" spans="47:51" ht="15" customHeight="1" x14ac:dyDescent="0.25">
      <c r="AU3097" s="186">
        <f t="shared" si="60"/>
        <v>3088</v>
      </c>
      <c r="AV3097" s="41" t="s">
        <v>195</v>
      </c>
      <c r="AW3097" s="41"/>
      <c r="AX3097" s="41"/>
      <c r="AY3097" s="41"/>
    </row>
    <row r="3098" spans="47:51" ht="15" customHeight="1" x14ac:dyDescent="0.25">
      <c r="AU3098" s="186">
        <f t="shared" si="60"/>
        <v>3089</v>
      </c>
      <c r="AV3098" s="41" t="s">
        <v>3153</v>
      </c>
      <c r="AW3098" s="41"/>
      <c r="AX3098" s="41"/>
      <c r="AY3098" s="41"/>
    </row>
    <row r="3099" spans="47:51" ht="15" customHeight="1" x14ac:dyDescent="0.25">
      <c r="AU3099" s="186">
        <f t="shared" si="60"/>
        <v>3090</v>
      </c>
      <c r="AV3099" s="41" t="s">
        <v>5374</v>
      </c>
      <c r="AW3099" s="41"/>
      <c r="AX3099" s="41"/>
      <c r="AY3099" s="41"/>
    </row>
    <row r="3100" spans="47:51" ht="15" customHeight="1" x14ac:dyDescent="0.25">
      <c r="AU3100" s="186">
        <f t="shared" si="60"/>
        <v>3091</v>
      </c>
      <c r="AV3100" s="41" t="s">
        <v>589</v>
      </c>
      <c r="AW3100" s="41"/>
      <c r="AX3100" s="41"/>
      <c r="AY3100" s="41"/>
    </row>
    <row r="3101" spans="47:51" ht="15" customHeight="1" x14ac:dyDescent="0.25">
      <c r="AU3101" s="186">
        <f t="shared" si="60"/>
        <v>3092</v>
      </c>
      <c r="AV3101" s="41" t="s">
        <v>5049</v>
      </c>
      <c r="AW3101" s="41"/>
      <c r="AX3101" s="41"/>
      <c r="AY3101" s="41"/>
    </row>
    <row r="3102" spans="47:51" ht="15" customHeight="1" x14ac:dyDescent="0.25">
      <c r="AU3102" s="186">
        <f t="shared" si="60"/>
        <v>3093</v>
      </c>
      <c r="AV3102" s="41" t="s">
        <v>590</v>
      </c>
      <c r="AW3102" s="41"/>
      <c r="AX3102" s="41"/>
      <c r="AY3102" s="41"/>
    </row>
    <row r="3103" spans="47:51" ht="15" customHeight="1" x14ac:dyDescent="0.25">
      <c r="AU3103" s="186">
        <f t="shared" si="60"/>
        <v>3094</v>
      </c>
      <c r="AV3103" s="41" t="s">
        <v>1960</v>
      </c>
      <c r="AW3103" s="41"/>
      <c r="AX3103" s="41"/>
      <c r="AY3103" s="41"/>
    </row>
    <row r="3104" spans="47:51" ht="15" customHeight="1" x14ac:dyDescent="0.25">
      <c r="AU3104" s="186">
        <f t="shared" si="60"/>
        <v>3095</v>
      </c>
      <c r="AV3104" s="41" t="s">
        <v>1156</v>
      </c>
      <c r="AW3104" s="41"/>
      <c r="AX3104" s="41"/>
      <c r="AY3104" s="41"/>
    </row>
    <row r="3105" spans="47:51" ht="15" customHeight="1" x14ac:dyDescent="0.25">
      <c r="AU3105" s="186">
        <f t="shared" si="60"/>
        <v>3096</v>
      </c>
      <c r="AV3105" s="41" t="s">
        <v>1961</v>
      </c>
      <c r="AW3105" s="41"/>
      <c r="AX3105" s="41"/>
      <c r="AY3105" s="41"/>
    </row>
    <row r="3106" spans="47:51" ht="15" customHeight="1" x14ac:dyDescent="0.25">
      <c r="AU3106" s="186">
        <f t="shared" si="60"/>
        <v>3097</v>
      </c>
      <c r="AV3106" s="41" t="s">
        <v>1962</v>
      </c>
      <c r="AW3106" s="41"/>
      <c r="AX3106" s="41"/>
      <c r="AY3106" s="41"/>
    </row>
    <row r="3107" spans="47:51" ht="15" customHeight="1" x14ac:dyDescent="0.25">
      <c r="AU3107" s="186">
        <f t="shared" si="60"/>
        <v>3098</v>
      </c>
      <c r="AV3107" s="41" t="s">
        <v>5050</v>
      </c>
      <c r="AW3107" s="41"/>
      <c r="AX3107" s="41"/>
      <c r="AY3107" s="41"/>
    </row>
    <row r="3108" spans="47:51" ht="15" customHeight="1" x14ac:dyDescent="0.25">
      <c r="AU3108" s="186">
        <f t="shared" si="60"/>
        <v>3099</v>
      </c>
      <c r="AV3108" s="41" t="s">
        <v>1963</v>
      </c>
      <c r="AW3108" s="41"/>
      <c r="AX3108" s="41"/>
      <c r="AY3108" s="41"/>
    </row>
    <row r="3109" spans="47:51" ht="15" customHeight="1" x14ac:dyDescent="0.25">
      <c r="AU3109" s="186">
        <f t="shared" si="60"/>
        <v>3100</v>
      </c>
      <c r="AV3109" s="41" t="s">
        <v>4155</v>
      </c>
      <c r="AW3109" s="41"/>
      <c r="AX3109" s="41"/>
      <c r="AY3109" s="41"/>
    </row>
    <row r="3110" spans="47:51" ht="15" customHeight="1" x14ac:dyDescent="0.25">
      <c r="AU3110" s="186">
        <f t="shared" si="60"/>
        <v>3101</v>
      </c>
      <c r="AV3110" s="41" t="s">
        <v>1964</v>
      </c>
      <c r="AW3110" s="41"/>
      <c r="AX3110" s="41"/>
      <c r="AY3110" s="41"/>
    </row>
    <row r="3111" spans="47:51" ht="15" customHeight="1" x14ac:dyDescent="0.25">
      <c r="AU3111" s="186">
        <f t="shared" si="60"/>
        <v>3102</v>
      </c>
      <c r="AV3111" s="41" t="s">
        <v>5051</v>
      </c>
      <c r="AW3111" s="41"/>
      <c r="AX3111" s="41"/>
      <c r="AY3111" s="41"/>
    </row>
    <row r="3112" spans="47:51" ht="15" customHeight="1" x14ac:dyDescent="0.25">
      <c r="AU3112" s="186">
        <f t="shared" si="60"/>
        <v>3103</v>
      </c>
      <c r="AV3112" s="41" t="s">
        <v>3773</v>
      </c>
      <c r="AW3112" s="41"/>
      <c r="AX3112" s="41"/>
      <c r="AY3112" s="41"/>
    </row>
    <row r="3113" spans="47:51" ht="15" customHeight="1" x14ac:dyDescent="0.25">
      <c r="AU3113" s="186">
        <f t="shared" si="60"/>
        <v>3104</v>
      </c>
      <c r="AV3113" s="41" t="s">
        <v>1965</v>
      </c>
      <c r="AW3113" s="41"/>
      <c r="AX3113" s="41"/>
      <c r="AY3113" s="41"/>
    </row>
    <row r="3114" spans="47:51" ht="15" customHeight="1" x14ac:dyDescent="0.25">
      <c r="AU3114" s="186">
        <f t="shared" si="60"/>
        <v>3105</v>
      </c>
      <c r="AV3114" s="41" t="s">
        <v>1966</v>
      </c>
      <c r="AW3114" s="41"/>
      <c r="AX3114" s="41"/>
      <c r="AY3114" s="41"/>
    </row>
    <row r="3115" spans="47:51" ht="15" customHeight="1" x14ac:dyDescent="0.25">
      <c r="AU3115" s="186">
        <f t="shared" si="60"/>
        <v>3106</v>
      </c>
      <c r="AV3115" s="41" t="s">
        <v>3648</v>
      </c>
      <c r="AW3115" s="41"/>
      <c r="AX3115" s="41"/>
      <c r="AY3115" s="41"/>
    </row>
    <row r="3116" spans="47:51" ht="15" customHeight="1" x14ac:dyDescent="0.25">
      <c r="AU3116" s="186">
        <f t="shared" si="60"/>
        <v>3107</v>
      </c>
      <c r="AV3116" s="41" t="s">
        <v>5052</v>
      </c>
      <c r="AW3116" s="41"/>
      <c r="AX3116" s="41"/>
      <c r="AY3116" s="41"/>
    </row>
    <row r="3117" spans="47:51" ht="15" customHeight="1" x14ac:dyDescent="0.25">
      <c r="AU3117" s="186">
        <f t="shared" si="60"/>
        <v>3108</v>
      </c>
      <c r="AV3117" s="41" t="s">
        <v>2773</v>
      </c>
      <c r="AW3117" s="41"/>
      <c r="AX3117" s="41"/>
      <c r="AY3117" s="41"/>
    </row>
    <row r="3118" spans="47:51" ht="15" customHeight="1" x14ac:dyDescent="0.25">
      <c r="AU3118" s="186">
        <f t="shared" si="60"/>
        <v>3109</v>
      </c>
      <c r="AV3118" s="41" t="s">
        <v>4528</v>
      </c>
      <c r="AW3118" s="41"/>
      <c r="AX3118" s="41"/>
      <c r="AY3118" s="41"/>
    </row>
    <row r="3119" spans="47:51" ht="15" customHeight="1" x14ac:dyDescent="0.25">
      <c r="AU3119" s="186">
        <f t="shared" si="60"/>
        <v>3110</v>
      </c>
      <c r="AV3119" s="41" t="s">
        <v>2349</v>
      </c>
      <c r="AW3119" s="41"/>
      <c r="AX3119" s="41"/>
      <c r="AY3119" s="41"/>
    </row>
    <row r="3120" spans="47:51" ht="15" customHeight="1" x14ac:dyDescent="0.25">
      <c r="AU3120" s="186">
        <f t="shared" si="60"/>
        <v>3111</v>
      </c>
      <c r="AV3120" s="41" t="s">
        <v>591</v>
      </c>
      <c r="AW3120" s="41"/>
      <c r="AX3120" s="41"/>
      <c r="AY3120" s="41"/>
    </row>
    <row r="3121" spans="47:51" ht="15" customHeight="1" x14ac:dyDescent="0.25">
      <c r="AU3121" s="186">
        <f t="shared" si="60"/>
        <v>3112</v>
      </c>
      <c r="AV3121" s="41" t="s">
        <v>2958</v>
      </c>
      <c r="AW3121" s="41"/>
      <c r="AX3121" s="41"/>
      <c r="AY3121" s="41"/>
    </row>
    <row r="3122" spans="47:51" ht="15" customHeight="1" x14ac:dyDescent="0.25">
      <c r="AU3122" s="186">
        <f t="shared" si="60"/>
        <v>3113</v>
      </c>
      <c r="AV3122" s="41" t="s">
        <v>3154</v>
      </c>
      <c r="AW3122" s="41"/>
      <c r="AX3122" s="41"/>
      <c r="AY3122" s="41"/>
    </row>
    <row r="3123" spans="47:51" ht="15" customHeight="1" x14ac:dyDescent="0.25">
      <c r="AU3123" s="186">
        <f t="shared" si="60"/>
        <v>3114</v>
      </c>
      <c r="AV3123" s="41" t="s">
        <v>5053</v>
      </c>
      <c r="AW3123" s="41"/>
      <c r="AX3123" s="41"/>
      <c r="AY3123" s="41"/>
    </row>
    <row r="3124" spans="47:51" ht="15" customHeight="1" x14ac:dyDescent="0.25">
      <c r="AU3124" s="186">
        <f t="shared" si="60"/>
        <v>3115</v>
      </c>
      <c r="AV3124" s="41" t="s">
        <v>1967</v>
      </c>
      <c r="AW3124" s="41"/>
      <c r="AX3124" s="41"/>
      <c r="AY3124" s="41"/>
    </row>
    <row r="3125" spans="47:51" ht="15" customHeight="1" x14ac:dyDescent="0.25">
      <c r="AU3125" s="186">
        <f t="shared" si="60"/>
        <v>3116</v>
      </c>
      <c r="AV3125" s="41" t="s">
        <v>2774</v>
      </c>
      <c r="AW3125" s="41"/>
      <c r="AX3125" s="41"/>
      <c r="AY3125" s="41"/>
    </row>
    <row r="3126" spans="47:51" ht="15" customHeight="1" x14ac:dyDescent="0.25">
      <c r="AU3126" s="186">
        <f t="shared" si="60"/>
        <v>3117</v>
      </c>
      <c r="AV3126" s="41" t="s">
        <v>1157</v>
      </c>
      <c r="AW3126" s="41"/>
      <c r="AX3126" s="41"/>
      <c r="AY3126" s="41"/>
    </row>
    <row r="3127" spans="47:51" ht="15" customHeight="1" x14ac:dyDescent="0.25">
      <c r="AU3127" s="186">
        <f t="shared" si="60"/>
        <v>3118</v>
      </c>
      <c r="AV3127" s="41" t="s">
        <v>4677</v>
      </c>
      <c r="AW3127" s="41"/>
      <c r="AX3127" s="41"/>
      <c r="AY3127" s="41"/>
    </row>
    <row r="3128" spans="47:51" ht="15" customHeight="1" x14ac:dyDescent="0.25">
      <c r="AU3128" s="186">
        <f t="shared" si="60"/>
        <v>3119</v>
      </c>
      <c r="AV3128" s="41" t="s">
        <v>1968</v>
      </c>
      <c r="AW3128" s="41"/>
      <c r="AX3128" s="41"/>
      <c r="AY3128" s="41"/>
    </row>
    <row r="3129" spans="47:51" ht="15" customHeight="1" x14ac:dyDescent="0.25">
      <c r="AU3129" s="186">
        <f t="shared" si="60"/>
        <v>3120</v>
      </c>
      <c r="AV3129" s="41" t="s">
        <v>1158</v>
      </c>
      <c r="AW3129" s="41"/>
      <c r="AX3129" s="41"/>
      <c r="AY3129" s="41"/>
    </row>
    <row r="3130" spans="47:51" ht="15" customHeight="1" x14ac:dyDescent="0.25">
      <c r="AU3130" s="186">
        <f t="shared" si="60"/>
        <v>3121</v>
      </c>
      <c r="AV3130" s="41" t="s">
        <v>5054</v>
      </c>
      <c r="AW3130" s="41"/>
      <c r="AX3130" s="41"/>
      <c r="AY3130" s="41"/>
    </row>
    <row r="3131" spans="47:51" ht="15" customHeight="1" x14ac:dyDescent="0.25">
      <c r="AU3131" s="186">
        <f t="shared" si="60"/>
        <v>3122</v>
      </c>
      <c r="AV3131" s="41" t="s">
        <v>281</v>
      </c>
      <c r="AW3131" s="41"/>
      <c r="AX3131" s="41"/>
      <c r="AY3131" s="41"/>
    </row>
    <row r="3132" spans="47:51" ht="15" customHeight="1" x14ac:dyDescent="0.25">
      <c r="AU3132" s="186">
        <f t="shared" si="60"/>
        <v>3123</v>
      </c>
      <c r="AV3132" s="41" t="s">
        <v>5055</v>
      </c>
      <c r="AW3132" s="41"/>
      <c r="AX3132" s="41"/>
      <c r="AY3132" s="41"/>
    </row>
    <row r="3133" spans="47:51" ht="15" customHeight="1" x14ac:dyDescent="0.25">
      <c r="AU3133" s="186">
        <f t="shared" si="60"/>
        <v>3124</v>
      </c>
      <c r="AV3133" s="41" t="s">
        <v>4156</v>
      </c>
      <c r="AW3133" s="41"/>
      <c r="AX3133" s="41"/>
      <c r="AY3133" s="41"/>
    </row>
    <row r="3134" spans="47:51" ht="15" customHeight="1" x14ac:dyDescent="0.25">
      <c r="AU3134" s="186">
        <f t="shared" si="60"/>
        <v>3125</v>
      </c>
      <c r="AV3134" s="41" t="s">
        <v>592</v>
      </c>
      <c r="AW3134" s="41"/>
      <c r="AX3134" s="41"/>
      <c r="AY3134" s="41"/>
    </row>
    <row r="3135" spans="47:51" ht="15" customHeight="1" x14ac:dyDescent="0.25">
      <c r="AU3135" s="186">
        <f t="shared" si="60"/>
        <v>3126</v>
      </c>
      <c r="AV3135" s="41" t="s">
        <v>3649</v>
      </c>
      <c r="AW3135" s="41"/>
      <c r="AX3135" s="41"/>
      <c r="AY3135" s="41"/>
    </row>
    <row r="3136" spans="47:51" ht="15" customHeight="1" x14ac:dyDescent="0.25">
      <c r="AU3136" s="186">
        <f t="shared" si="60"/>
        <v>3127</v>
      </c>
      <c r="AV3136" s="41" t="s">
        <v>1368</v>
      </c>
      <c r="AW3136" s="41"/>
      <c r="AX3136" s="41"/>
      <c r="AY3136" s="41"/>
    </row>
    <row r="3137" spans="47:51" ht="15" customHeight="1" x14ac:dyDescent="0.25">
      <c r="AU3137" s="186">
        <f t="shared" si="60"/>
        <v>3128</v>
      </c>
      <c r="AV3137" s="41" t="s">
        <v>1969</v>
      </c>
      <c r="AW3137" s="41"/>
      <c r="AX3137" s="41"/>
      <c r="AY3137" s="41"/>
    </row>
    <row r="3138" spans="47:51" ht="15" customHeight="1" x14ac:dyDescent="0.25">
      <c r="AU3138" s="186">
        <f t="shared" si="60"/>
        <v>3129</v>
      </c>
      <c r="AV3138" s="41" t="s">
        <v>2350</v>
      </c>
      <c r="AW3138" s="41"/>
      <c r="AX3138" s="41"/>
      <c r="AY3138" s="41"/>
    </row>
    <row r="3139" spans="47:51" ht="15" customHeight="1" x14ac:dyDescent="0.25">
      <c r="AU3139" s="186">
        <f t="shared" si="60"/>
        <v>3130</v>
      </c>
      <c r="AV3139" s="41" t="s">
        <v>5056</v>
      </c>
      <c r="AW3139" s="41"/>
      <c r="AX3139" s="41"/>
      <c r="AY3139" s="41"/>
    </row>
    <row r="3140" spans="47:51" ht="15" customHeight="1" x14ac:dyDescent="0.25">
      <c r="AU3140" s="186">
        <f t="shared" si="60"/>
        <v>3131</v>
      </c>
      <c r="AV3140" s="41" t="s">
        <v>1159</v>
      </c>
      <c r="AW3140" s="41"/>
      <c r="AX3140" s="41"/>
      <c r="AY3140" s="41"/>
    </row>
    <row r="3141" spans="47:51" ht="15" customHeight="1" x14ac:dyDescent="0.25">
      <c r="AU3141" s="186">
        <f t="shared" si="60"/>
        <v>3132</v>
      </c>
      <c r="AV3141" s="41" t="s">
        <v>3774</v>
      </c>
      <c r="AW3141" s="41"/>
      <c r="AX3141" s="41"/>
      <c r="AY3141" s="41"/>
    </row>
    <row r="3142" spans="47:51" ht="15" customHeight="1" x14ac:dyDescent="0.25">
      <c r="AU3142" s="186">
        <f t="shared" si="60"/>
        <v>3133</v>
      </c>
      <c r="AV3142" s="41" t="s">
        <v>3650</v>
      </c>
      <c r="AW3142" s="41"/>
      <c r="AX3142" s="41"/>
      <c r="AY3142" s="41"/>
    </row>
    <row r="3143" spans="47:51" ht="15" customHeight="1" x14ac:dyDescent="0.25">
      <c r="AU3143" s="186">
        <f t="shared" si="60"/>
        <v>3134</v>
      </c>
      <c r="AV3143" s="41" t="s">
        <v>2441</v>
      </c>
      <c r="AW3143" s="41"/>
      <c r="AX3143" s="41"/>
      <c r="AY3143" s="41"/>
    </row>
    <row r="3144" spans="47:51" ht="15" customHeight="1" x14ac:dyDescent="0.25">
      <c r="AU3144" s="186">
        <f t="shared" si="60"/>
        <v>3135</v>
      </c>
      <c r="AV3144" s="41" t="s">
        <v>4157</v>
      </c>
      <c r="AW3144" s="41"/>
      <c r="AX3144" s="41"/>
      <c r="AY3144" s="41"/>
    </row>
    <row r="3145" spans="47:51" ht="15" customHeight="1" x14ac:dyDescent="0.25">
      <c r="AU3145" s="186">
        <f t="shared" si="60"/>
        <v>3136</v>
      </c>
      <c r="AV3145" s="41" t="s">
        <v>593</v>
      </c>
      <c r="AW3145" s="41"/>
      <c r="AX3145" s="41"/>
      <c r="AY3145" s="41"/>
    </row>
    <row r="3146" spans="47:51" ht="15" customHeight="1" x14ac:dyDescent="0.25">
      <c r="AU3146" s="186">
        <f t="shared" si="60"/>
        <v>3137</v>
      </c>
      <c r="AV3146" s="41" t="s">
        <v>3893</v>
      </c>
      <c r="AW3146" s="41"/>
      <c r="AX3146" s="41"/>
      <c r="AY3146" s="41"/>
    </row>
    <row r="3147" spans="47:51" ht="15" customHeight="1" x14ac:dyDescent="0.25">
      <c r="AU3147" s="186">
        <f t="shared" ref="AU3147:AU3210" si="61">ROW()-9</f>
        <v>3138</v>
      </c>
      <c r="AV3147" s="41" t="s">
        <v>2442</v>
      </c>
      <c r="AW3147" s="41"/>
      <c r="AX3147" s="41"/>
      <c r="AY3147" s="41"/>
    </row>
    <row r="3148" spans="47:51" ht="15" customHeight="1" x14ac:dyDescent="0.25">
      <c r="AU3148" s="186">
        <f t="shared" si="61"/>
        <v>3139</v>
      </c>
      <c r="AV3148" s="41" t="s">
        <v>4678</v>
      </c>
      <c r="AW3148" s="41"/>
      <c r="AX3148" s="41"/>
      <c r="AY3148" s="41"/>
    </row>
    <row r="3149" spans="47:51" ht="15" customHeight="1" x14ac:dyDescent="0.25">
      <c r="AU3149" s="186">
        <f t="shared" si="61"/>
        <v>3140</v>
      </c>
      <c r="AV3149" s="41" t="s">
        <v>4679</v>
      </c>
      <c r="AW3149" s="41"/>
      <c r="AX3149" s="41"/>
      <c r="AY3149" s="41"/>
    </row>
    <row r="3150" spans="47:51" ht="15" customHeight="1" x14ac:dyDescent="0.25">
      <c r="AU3150" s="186">
        <f t="shared" si="61"/>
        <v>3141</v>
      </c>
      <c r="AV3150" s="41" t="s">
        <v>4680</v>
      </c>
      <c r="AW3150" s="41"/>
      <c r="AX3150" s="41"/>
      <c r="AY3150" s="41"/>
    </row>
    <row r="3151" spans="47:51" ht="15" customHeight="1" x14ac:dyDescent="0.25">
      <c r="AU3151" s="186">
        <f t="shared" si="61"/>
        <v>3142</v>
      </c>
      <c r="AV3151" s="41" t="s">
        <v>3445</v>
      </c>
      <c r="AW3151" s="41"/>
      <c r="AX3151" s="41"/>
      <c r="AY3151" s="41"/>
    </row>
    <row r="3152" spans="47:51" ht="15" customHeight="1" x14ac:dyDescent="0.25">
      <c r="AU3152" s="186">
        <f t="shared" si="61"/>
        <v>3143</v>
      </c>
      <c r="AV3152" s="41" t="s">
        <v>4681</v>
      </c>
      <c r="AW3152" s="41"/>
      <c r="AX3152" s="41"/>
      <c r="AY3152" s="41"/>
    </row>
    <row r="3153" spans="47:51" ht="15" customHeight="1" x14ac:dyDescent="0.25">
      <c r="AU3153" s="186">
        <f t="shared" si="61"/>
        <v>3144</v>
      </c>
      <c r="AV3153" s="41" t="s">
        <v>3155</v>
      </c>
      <c r="AW3153" s="41"/>
      <c r="AX3153" s="41"/>
      <c r="AY3153" s="41"/>
    </row>
    <row r="3154" spans="47:51" ht="15" customHeight="1" x14ac:dyDescent="0.25">
      <c r="AU3154" s="186">
        <f t="shared" si="61"/>
        <v>3145</v>
      </c>
      <c r="AV3154" s="41" t="s">
        <v>2443</v>
      </c>
      <c r="AW3154" s="41"/>
      <c r="AX3154" s="41"/>
      <c r="AY3154" s="41"/>
    </row>
    <row r="3155" spans="47:51" ht="15" customHeight="1" x14ac:dyDescent="0.25">
      <c r="AU3155" s="186">
        <f t="shared" si="61"/>
        <v>3146</v>
      </c>
      <c r="AV3155" s="41" t="s">
        <v>4682</v>
      </c>
      <c r="AW3155" s="41"/>
      <c r="AX3155" s="41"/>
      <c r="AY3155" s="41"/>
    </row>
    <row r="3156" spans="47:51" ht="15" customHeight="1" x14ac:dyDescent="0.25">
      <c r="AU3156" s="186">
        <f t="shared" si="61"/>
        <v>3147</v>
      </c>
      <c r="AV3156" s="41" t="s">
        <v>3156</v>
      </c>
      <c r="AW3156" s="41"/>
      <c r="AX3156" s="41"/>
      <c r="AY3156" s="41"/>
    </row>
    <row r="3157" spans="47:51" ht="15" customHeight="1" x14ac:dyDescent="0.25">
      <c r="AU3157" s="186">
        <f t="shared" si="61"/>
        <v>3148</v>
      </c>
      <c r="AV3157" s="41" t="s">
        <v>5057</v>
      </c>
      <c r="AW3157" s="41"/>
      <c r="AX3157" s="41"/>
      <c r="AY3157" s="41"/>
    </row>
    <row r="3158" spans="47:51" ht="15" customHeight="1" x14ac:dyDescent="0.25">
      <c r="AU3158" s="186">
        <f t="shared" si="61"/>
        <v>3149</v>
      </c>
      <c r="AV3158" s="41" t="s">
        <v>3446</v>
      </c>
      <c r="AW3158" s="41"/>
      <c r="AX3158" s="41"/>
      <c r="AY3158" s="41"/>
    </row>
    <row r="3159" spans="47:51" ht="15" customHeight="1" x14ac:dyDescent="0.25">
      <c r="AU3159" s="186">
        <f t="shared" si="61"/>
        <v>3150</v>
      </c>
      <c r="AV3159" s="41" t="s">
        <v>4158</v>
      </c>
      <c r="AW3159" s="41"/>
      <c r="AX3159" s="41"/>
      <c r="AY3159" s="41"/>
    </row>
    <row r="3160" spans="47:51" ht="15" customHeight="1" x14ac:dyDescent="0.25">
      <c r="AU3160" s="186">
        <f t="shared" si="61"/>
        <v>3151</v>
      </c>
      <c r="AV3160" s="41" t="s">
        <v>2351</v>
      </c>
      <c r="AW3160" s="41"/>
      <c r="AX3160" s="41"/>
      <c r="AY3160" s="41"/>
    </row>
    <row r="3161" spans="47:51" ht="15" customHeight="1" x14ac:dyDescent="0.25">
      <c r="AU3161" s="186">
        <f t="shared" si="61"/>
        <v>3152</v>
      </c>
      <c r="AV3161" s="41" t="s">
        <v>1160</v>
      </c>
      <c r="AW3161" s="41"/>
      <c r="AX3161" s="41"/>
      <c r="AY3161" s="41"/>
    </row>
    <row r="3162" spans="47:51" ht="15" customHeight="1" x14ac:dyDescent="0.25">
      <c r="AU3162" s="186">
        <f t="shared" si="61"/>
        <v>3153</v>
      </c>
      <c r="AV3162" s="41" t="s">
        <v>3447</v>
      </c>
      <c r="AW3162" s="41"/>
      <c r="AX3162" s="41"/>
      <c r="AY3162" s="41"/>
    </row>
    <row r="3163" spans="47:51" ht="15" customHeight="1" x14ac:dyDescent="0.25">
      <c r="AU3163" s="186">
        <f t="shared" si="61"/>
        <v>3154</v>
      </c>
      <c r="AV3163" s="41" t="s">
        <v>2352</v>
      </c>
      <c r="AW3163" s="41"/>
      <c r="AX3163" s="41"/>
      <c r="AY3163" s="41"/>
    </row>
    <row r="3164" spans="47:51" ht="15" customHeight="1" x14ac:dyDescent="0.25">
      <c r="AU3164" s="186">
        <f t="shared" si="61"/>
        <v>3155</v>
      </c>
      <c r="AV3164" s="41" t="s">
        <v>4159</v>
      </c>
      <c r="AW3164" s="41"/>
      <c r="AX3164" s="41"/>
      <c r="AY3164" s="41"/>
    </row>
    <row r="3165" spans="47:51" ht="15" customHeight="1" x14ac:dyDescent="0.25">
      <c r="AU3165" s="186">
        <f t="shared" si="61"/>
        <v>3156</v>
      </c>
      <c r="AV3165" s="41" t="s">
        <v>1161</v>
      </c>
      <c r="AW3165" s="41"/>
      <c r="AX3165" s="41"/>
      <c r="AY3165" s="41"/>
    </row>
    <row r="3166" spans="47:51" ht="15" customHeight="1" x14ac:dyDescent="0.25">
      <c r="AU3166" s="186">
        <f t="shared" si="61"/>
        <v>3157</v>
      </c>
      <c r="AV3166" s="41" t="s">
        <v>2444</v>
      </c>
      <c r="AW3166" s="41"/>
      <c r="AX3166" s="41"/>
      <c r="AY3166" s="41"/>
    </row>
    <row r="3167" spans="47:51" ht="15" customHeight="1" x14ac:dyDescent="0.25">
      <c r="AU3167" s="186">
        <f t="shared" si="61"/>
        <v>3158</v>
      </c>
      <c r="AV3167" s="41" t="s">
        <v>4160</v>
      </c>
      <c r="AW3167" s="41"/>
      <c r="AX3167" s="41"/>
      <c r="AY3167" s="41"/>
    </row>
    <row r="3168" spans="47:51" ht="15" customHeight="1" x14ac:dyDescent="0.25">
      <c r="AU3168" s="186">
        <f t="shared" si="61"/>
        <v>3159</v>
      </c>
      <c r="AV3168" s="41" t="s">
        <v>1970</v>
      </c>
      <c r="AW3168" s="41"/>
      <c r="AX3168" s="41"/>
      <c r="AY3168" s="41"/>
    </row>
    <row r="3169" spans="47:51" ht="15" customHeight="1" x14ac:dyDescent="0.25">
      <c r="AU3169" s="186">
        <f t="shared" si="61"/>
        <v>3160</v>
      </c>
      <c r="AV3169" s="41" t="s">
        <v>4161</v>
      </c>
      <c r="AW3169" s="41"/>
      <c r="AX3169" s="41"/>
      <c r="AY3169" s="41"/>
    </row>
    <row r="3170" spans="47:51" ht="15" customHeight="1" x14ac:dyDescent="0.25">
      <c r="AU3170" s="186">
        <f t="shared" si="61"/>
        <v>3161</v>
      </c>
      <c r="AV3170" s="41" t="s">
        <v>2445</v>
      </c>
      <c r="AW3170" s="41"/>
      <c r="AX3170" s="41"/>
      <c r="AY3170" s="41"/>
    </row>
    <row r="3171" spans="47:51" ht="15" customHeight="1" x14ac:dyDescent="0.25">
      <c r="AU3171" s="186">
        <f t="shared" si="61"/>
        <v>3162</v>
      </c>
      <c r="AV3171" s="41" t="s">
        <v>3864</v>
      </c>
      <c r="AW3171" s="41"/>
      <c r="AX3171" s="41"/>
      <c r="AY3171" s="41"/>
    </row>
    <row r="3172" spans="47:51" ht="15" customHeight="1" x14ac:dyDescent="0.25">
      <c r="AU3172" s="186">
        <f t="shared" si="61"/>
        <v>3163</v>
      </c>
      <c r="AV3172" s="41" t="s">
        <v>4162</v>
      </c>
      <c r="AW3172" s="41"/>
      <c r="AX3172" s="41"/>
      <c r="AY3172" s="41"/>
    </row>
    <row r="3173" spans="47:51" ht="15" customHeight="1" x14ac:dyDescent="0.25">
      <c r="AU3173" s="186">
        <f t="shared" si="61"/>
        <v>3164</v>
      </c>
      <c r="AV3173" s="41" t="s">
        <v>5058</v>
      </c>
      <c r="AW3173" s="41"/>
      <c r="AX3173" s="41"/>
      <c r="AY3173" s="41"/>
    </row>
    <row r="3174" spans="47:51" ht="15" customHeight="1" x14ac:dyDescent="0.25">
      <c r="AU3174" s="186">
        <f t="shared" si="61"/>
        <v>3165</v>
      </c>
      <c r="AV3174" s="41" t="s">
        <v>594</v>
      </c>
      <c r="AW3174" s="41"/>
      <c r="AX3174" s="41"/>
      <c r="AY3174" s="41"/>
    </row>
    <row r="3175" spans="47:51" ht="15" customHeight="1" x14ac:dyDescent="0.25">
      <c r="AU3175" s="186">
        <f t="shared" si="61"/>
        <v>3166</v>
      </c>
      <c r="AV3175" s="41" t="s">
        <v>2446</v>
      </c>
      <c r="AW3175" s="41"/>
      <c r="AX3175" s="41"/>
      <c r="AY3175" s="41"/>
    </row>
    <row r="3176" spans="47:51" ht="15" customHeight="1" x14ac:dyDescent="0.25">
      <c r="AU3176" s="186">
        <f t="shared" si="61"/>
        <v>3167</v>
      </c>
      <c r="AV3176" s="41" t="s">
        <v>5059</v>
      </c>
      <c r="AW3176" s="41"/>
      <c r="AX3176" s="41"/>
      <c r="AY3176" s="41"/>
    </row>
    <row r="3177" spans="47:51" ht="15" customHeight="1" x14ac:dyDescent="0.25">
      <c r="AU3177" s="186">
        <f t="shared" si="61"/>
        <v>3168</v>
      </c>
      <c r="AV3177" s="41" t="s">
        <v>4163</v>
      </c>
      <c r="AW3177" s="41"/>
      <c r="AX3177" s="41"/>
      <c r="AY3177" s="41"/>
    </row>
    <row r="3178" spans="47:51" ht="15" customHeight="1" x14ac:dyDescent="0.25">
      <c r="AU3178" s="186">
        <f t="shared" si="61"/>
        <v>3169</v>
      </c>
      <c r="AV3178" s="41" t="s">
        <v>3448</v>
      </c>
      <c r="AW3178" s="41"/>
      <c r="AX3178" s="41"/>
      <c r="AY3178" s="41"/>
    </row>
    <row r="3179" spans="47:51" ht="15" customHeight="1" x14ac:dyDescent="0.25">
      <c r="AU3179" s="186">
        <f t="shared" si="61"/>
        <v>3170</v>
      </c>
      <c r="AV3179" s="41" t="s">
        <v>5060</v>
      </c>
      <c r="AW3179" s="41"/>
      <c r="AX3179" s="41"/>
      <c r="AY3179" s="41"/>
    </row>
    <row r="3180" spans="47:51" ht="15" customHeight="1" x14ac:dyDescent="0.25">
      <c r="AU3180" s="186">
        <f t="shared" si="61"/>
        <v>3171</v>
      </c>
      <c r="AV3180" s="41" t="s">
        <v>1369</v>
      </c>
      <c r="AW3180" s="41"/>
      <c r="AX3180" s="41"/>
      <c r="AY3180" s="41"/>
    </row>
    <row r="3181" spans="47:51" ht="15" customHeight="1" x14ac:dyDescent="0.25">
      <c r="AU3181" s="186">
        <f t="shared" si="61"/>
        <v>3172</v>
      </c>
      <c r="AV3181" s="41" t="s">
        <v>1162</v>
      </c>
      <c r="AW3181" s="41"/>
      <c r="AX3181" s="41"/>
      <c r="AY3181" s="41"/>
    </row>
    <row r="3182" spans="47:51" ht="15" customHeight="1" x14ac:dyDescent="0.25">
      <c r="AU3182" s="186">
        <f t="shared" si="61"/>
        <v>3173</v>
      </c>
      <c r="AV3182" s="41" t="s">
        <v>3775</v>
      </c>
      <c r="AW3182" s="41"/>
      <c r="AX3182" s="41"/>
      <c r="AY3182" s="41"/>
    </row>
    <row r="3183" spans="47:51" ht="15" customHeight="1" x14ac:dyDescent="0.25">
      <c r="AU3183" s="186">
        <f t="shared" si="61"/>
        <v>3174</v>
      </c>
      <c r="AV3183" s="41" t="s">
        <v>1971</v>
      </c>
      <c r="AW3183" s="41"/>
      <c r="AX3183" s="41"/>
      <c r="AY3183" s="41"/>
    </row>
    <row r="3184" spans="47:51" ht="15" customHeight="1" x14ac:dyDescent="0.25">
      <c r="AU3184" s="186">
        <f t="shared" si="61"/>
        <v>3175</v>
      </c>
      <c r="AV3184" s="41" t="s">
        <v>4529</v>
      </c>
      <c r="AW3184" s="41"/>
      <c r="AX3184" s="41"/>
      <c r="AY3184" s="41"/>
    </row>
    <row r="3185" spans="47:51" ht="15" customHeight="1" x14ac:dyDescent="0.25">
      <c r="AU3185" s="186">
        <f t="shared" si="61"/>
        <v>3176</v>
      </c>
      <c r="AV3185" s="41" t="s">
        <v>3449</v>
      </c>
      <c r="AW3185" s="41"/>
      <c r="AX3185" s="41"/>
      <c r="AY3185" s="41"/>
    </row>
    <row r="3186" spans="47:51" ht="15" customHeight="1" x14ac:dyDescent="0.25">
      <c r="AU3186" s="186">
        <f t="shared" si="61"/>
        <v>3177</v>
      </c>
      <c r="AV3186" s="41" t="s">
        <v>2587</v>
      </c>
      <c r="AW3186" s="41"/>
      <c r="AX3186" s="41"/>
      <c r="AY3186" s="41"/>
    </row>
    <row r="3187" spans="47:51" ht="15" customHeight="1" x14ac:dyDescent="0.25">
      <c r="AU3187" s="186">
        <f t="shared" si="61"/>
        <v>3178</v>
      </c>
      <c r="AV3187" s="41" t="s">
        <v>3450</v>
      </c>
      <c r="AW3187" s="41"/>
      <c r="AX3187" s="41"/>
      <c r="AY3187" s="41"/>
    </row>
    <row r="3188" spans="47:51" ht="15" customHeight="1" x14ac:dyDescent="0.25">
      <c r="AU3188" s="186">
        <f t="shared" si="61"/>
        <v>3179</v>
      </c>
      <c r="AV3188" s="41" t="s">
        <v>4164</v>
      </c>
      <c r="AW3188" s="41"/>
      <c r="AX3188" s="41"/>
      <c r="AY3188" s="41"/>
    </row>
    <row r="3189" spans="47:51" ht="15" customHeight="1" x14ac:dyDescent="0.25">
      <c r="AU3189" s="186">
        <f t="shared" si="61"/>
        <v>3180</v>
      </c>
      <c r="AV3189" s="41" t="s">
        <v>5061</v>
      </c>
      <c r="AW3189" s="41"/>
      <c r="AX3189" s="41"/>
      <c r="AY3189" s="41"/>
    </row>
    <row r="3190" spans="47:51" ht="15" customHeight="1" x14ac:dyDescent="0.25">
      <c r="AU3190" s="186">
        <f t="shared" si="61"/>
        <v>3181</v>
      </c>
      <c r="AV3190" s="41" t="s">
        <v>595</v>
      </c>
      <c r="AW3190" s="41"/>
      <c r="AX3190" s="41"/>
      <c r="AY3190" s="41"/>
    </row>
    <row r="3191" spans="47:51" ht="15" customHeight="1" x14ac:dyDescent="0.25">
      <c r="AU3191" s="186">
        <f t="shared" si="61"/>
        <v>3182</v>
      </c>
      <c r="AV3191" s="41" t="s">
        <v>2775</v>
      </c>
      <c r="AW3191" s="41"/>
      <c r="AX3191" s="41"/>
      <c r="AY3191" s="41"/>
    </row>
    <row r="3192" spans="47:51" ht="15" customHeight="1" x14ac:dyDescent="0.25">
      <c r="AU3192" s="186">
        <f t="shared" si="61"/>
        <v>3183</v>
      </c>
      <c r="AV3192" s="41" t="s">
        <v>3651</v>
      </c>
      <c r="AW3192" s="41"/>
      <c r="AX3192" s="41"/>
      <c r="AY3192" s="41"/>
    </row>
    <row r="3193" spans="47:51" ht="15" customHeight="1" x14ac:dyDescent="0.25">
      <c r="AU3193" s="186">
        <f t="shared" si="61"/>
        <v>3184</v>
      </c>
      <c r="AV3193" s="41" t="s">
        <v>1163</v>
      </c>
      <c r="AW3193" s="41"/>
      <c r="AX3193" s="41"/>
      <c r="AY3193" s="41"/>
    </row>
    <row r="3194" spans="47:51" ht="15" customHeight="1" x14ac:dyDescent="0.25">
      <c r="AU3194" s="186">
        <f t="shared" si="61"/>
        <v>3185</v>
      </c>
      <c r="AV3194" s="41" t="s">
        <v>5062</v>
      </c>
      <c r="AW3194" s="41"/>
      <c r="AX3194" s="41"/>
      <c r="AY3194" s="41"/>
    </row>
    <row r="3195" spans="47:51" ht="15" customHeight="1" x14ac:dyDescent="0.25">
      <c r="AU3195" s="186">
        <f t="shared" si="61"/>
        <v>3186</v>
      </c>
      <c r="AV3195" s="41" t="s">
        <v>2447</v>
      </c>
      <c r="AW3195" s="41"/>
      <c r="AX3195" s="41"/>
      <c r="AY3195" s="41"/>
    </row>
    <row r="3196" spans="47:51" ht="15" customHeight="1" x14ac:dyDescent="0.25">
      <c r="AU3196" s="186">
        <f t="shared" si="61"/>
        <v>3187</v>
      </c>
      <c r="AV3196" s="41" t="s">
        <v>5063</v>
      </c>
      <c r="AW3196" s="41"/>
      <c r="AX3196" s="41"/>
      <c r="AY3196" s="41"/>
    </row>
    <row r="3197" spans="47:51" ht="15" customHeight="1" x14ac:dyDescent="0.25">
      <c r="AU3197" s="186">
        <f t="shared" si="61"/>
        <v>3188</v>
      </c>
      <c r="AV3197" s="41" t="s">
        <v>4165</v>
      </c>
      <c r="AW3197" s="41"/>
      <c r="AX3197" s="41"/>
      <c r="AY3197" s="41"/>
    </row>
    <row r="3198" spans="47:51" ht="15" customHeight="1" x14ac:dyDescent="0.25">
      <c r="AU3198" s="186">
        <f t="shared" si="61"/>
        <v>3189</v>
      </c>
      <c r="AV3198" s="41" t="s">
        <v>596</v>
      </c>
      <c r="AW3198" s="41"/>
      <c r="AX3198" s="41"/>
      <c r="AY3198" s="41"/>
    </row>
    <row r="3199" spans="47:51" ht="15" customHeight="1" x14ac:dyDescent="0.25">
      <c r="AU3199" s="186">
        <f t="shared" si="61"/>
        <v>3190</v>
      </c>
      <c r="AV3199" s="41" t="s">
        <v>3652</v>
      </c>
      <c r="AW3199" s="41"/>
      <c r="AX3199" s="41"/>
      <c r="AY3199" s="41"/>
    </row>
    <row r="3200" spans="47:51" ht="15" customHeight="1" x14ac:dyDescent="0.25">
      <c r="AU3200" s="186">
        <f t="shared" si="61"/>
        <v>3191</v>
      </c>
      <c r="AV3200" s="41" t="s">
        <v>1164</v>
      </c>
      <c r="AW3200" s="41"/>
      <c r="AX3200" s="41"/>
      <c r="AY3200" s="41"/>
    </row>
    <row r="3201" spans="47:51" ht="15" customHeight="1" x14ac:dyDescent="0.25">
      <c r="AU3201" s="186">
        <f t="shared" si="61"/>
        <v>3192</v>
      </c>
      <c r="AV3201" s="41" t="s">
        <v>5064</v>
      </c>
      <c r="AW3201" s="41"/>
      <c r="AX3201" s="41"/>
      <c r="AY3201" s="41"/>
    </row>
    <row r="3202" spans="47:51" ht="15" customHeight="1" x14ac:dyDescent="0.25">
      <c r="AU3202" s="186">
        <f t="shared" si="61"/>
        <v>3193</v>
      </c>
      <c r="AV3202" s="41" t="s">
        <v>1370</v>
      </c>
      <c r="AW3202" s="41"/>
      <c r="AX3202" s="41"/>
      <c r="AY3202" s="41"/>
    </row>
    <row r="3203" spans="47:51" ht="15" customHeight="1" x14ac:dyDescent="0.25">
      <c r="AU3203" s="186">
        <f t="shared" si="61"/>
        <v>3194</v>
      </c>
      <c r="AV3203" s="41" t="s">
        <v>2588</v>
      </c>
      <c r="AW3203" s="41"/>
      <c r="AX3203" s="41"/>
      <c r="AY3203" s="41"/>
    </row>
    <row r="3204" spans="47:51" ht="15" customHeight="1" x14ac:dyDescent="0.25">
      <c r="AU3204" s="186">
        <f t="shared" si="61"/>
        <v>3195</v>
      </c>
      <c r="AV3204" s="41" t="s">
        <v>4530</v>
      </c>
      <c r="AW3204" s="41"/>
      <c r="AX3204" s="41"/>
      <c r="AY3204" s="41"/>
    </row>
    <row r="3205" spans="47:51" ht="15" customHeight="1" x14ac:dyDescent="0.25">
      <c r="AU3205" s="186">
        <f t="shared" si="61"/>
        <v>3196</v>
      </c>
      <c r="AV3205" s="41" t="s">
        <v>597</v>
      </c>
      <c r="AW3205" s="41"/>
      <c r="AX3205" s="41"/>
      <c r="AY3205" s="41"/>
    </row>
    <row r="3206" spans="47:51" ht="15" customHeight="1" x14ac:dyDescent="0.25">
      <c r="AU3206" s="186">
        <f t="shared" si="61"/>
        <v>3197</v>
      </c>
      <c r="AV3206" s="41" t="s">
        <v>2448</v>
      </c>
      <c r="AW3206" s="41"/>
      <c r="AX3206" s="41"/>
      <c r="AY3206" s="41"/>
    </row>
    <row r="3207" spans="47:51" ht="15" customHeight="1" x14ac:dyDescent="0.25">
      <c r="AU3207" s="186">
        <f t="shared" si="61"/>
        <v>3198</v>
      </c>
      <c r="AV3207" s="41" t="s">
        <v>3451</v>
      </c>
      <c r="AW3207" s="41"/>
      <c r="AX3207" s="41"/>
      <c r="AY3207" s="41"/>
    </row>
    <row r="3208" spans="47:51" ht="15" customHeight="1" x14ac:dyDescent="0.25">
      <c r="AU3208" s="186">
        <f t="shared" si="61"/>
        <v>3199</v>
      </c>
      <c r="AV3208" s="41" t="s">
        <v>1972</v>
      </c>
      <c r="AW3208" s="41"/>
      <c r="AX3208" s="41"/>
      <c r="AY3208" s="41"/>
    </row>
    <row r="3209" spans="47:51" ht="15" customHeight="1" x14ac:dyDescent="0.25">
      <c r="AU3209" s="186">
        <f t="shared" si="61"/>
        <v>3200</v>
      </c>
      <c r="AV3209" s="41" t="s">
        <v>3452</v>
      </c>
      <c r="AW3209" s="41"/>
      <c r="AX3209" s="41"/>
      <c r="AY3209" s="41"/>
    </row>
    <row r="3210" spans="47:51" ht="15" customHeight="1" x14ac:dyDescent="0.25">
      <c r="AU3210" s="186">
        <f t="shared" si="61"/>
        <v>3201</v>
      </c>
      <c r="AV3210" s="41" t="s">
        <v>5065</v>
      </c>
      <c r="AW3210" s="41"/>
      <c r="AX3210" s="41"/>
      <c r="AY3210" s="41"/>
    </row>
    <row r="3211" spans="47:51" ht="15" customHeight="1" x14ac:dyDescent="0.25">
      <c r="AU3211" s="186">
        <f t="shared" ref="AU3211:AU3274" si="62">ROW()-9</f>
        <v>3202</v>
      </c>
      <c r="AV3211" s="41" t="s">
        <v>3865</v>
      </c>
      <c r="AW3211" s="41"/>
      <c r="AX3211" s="41"/>
      <c r="AY3211" s="41"/>
    </row>
    <row r="3212" spans="47:51" ht="15" customHeight="1" x14ac:dyDescent="0.25">
      <c r="AU3212" s="186">
        <f t="shared" si="62"/>
        <v>3203</v>
      </c>
      <c r="AV3212" s="41" t="s">
        <v>2449</v>
      </c>
      <c r="AW3212" s="41"/>
      <c r="AX3212" s="41"/>
      <c r="AY3212" s="41"/>
    </row>
    <row r="3213" spans="47:51" ht="15" customHeight="1" x14ac:dyDescent="0.25">
      <c r="AU3213" s="186">
        <f t="shared" si="62"/>
        <v>3204</v>
      </c>
      <c r="AV3213" s="41" t="s">
        <v>2450</v>
      </c>
      <c r="AW3213" s="41"/>
      <c r="AX3213" s="41"/>
      <c r="AY3213" s="41"/>
    </row>
    <row r="3214" spans="47:51" ht="15" customHeight="1" x14ac:dyDescent="0.25">
      <c r="AU3214" s="186">
        <f t="shared" si="62"/>
        <v>3205</v>
      </c>
      <c r="AV3214" s="41" t="s">
        <v>1973</v>
      </c>
      <c r="AW3214" s="41"/>
      <c r="AX3214" s="41"/>
      <c r="AY3214" s="41"/>
    </row>
    <row r="3215" spans="47:51" ht="15" customHeight="1" x14ac:dyDescent="0.25">
      <c r="AU3215" s="186">
        <f t="shared" si="62"/>
        <v>3206</v>
      </c>
      <c r="AV3215" s="41" t="s">
        <v>1165</v>
      </c>
      <c r="AW3215" s="41"/>
      <c r="AX3215" s="41"/>
      <c r="AY3215" s="41"/>
    </row>
    <row r="3216" spans="47:51" ht="15" customHeight="1" x14ac:dyDescent="0.25">
      <c r="AU3216" s="186">
        <f t="shared" si="62"/>
        <v>3207</v>
      </c>
      <c r="AV3216" s="41" t="s">
        <v>2451</v>
      </c>
      <c r="AW3216" s="41"/>
      <c r="AX3216" s="41"/>
      <c r="AY3216" s="41"/>
    </row>
    <row r="3217" spans="47:51" ht="15" customHeight="1" x14ac:dyDescent="0.25">
      <c r="AU3217" s="186">
        <f t="shared" si="62"/>
        <v>3208</v>
      </c>
      <c r="AV3217" s="41" t="s">
        <v>2452</v>
      </c>
      <c r="AW3217" s="41"/>
      <c r="AX3217" s="41"/>
      <c r="AY3217" s="41"/>
    </row>
    <row r="3218" spans="47:51" ht="15" customHeight="1" x14ac:dyDescent="0.25">
      <c r="AU3218" s="186">
        <f t="shared" si="62"/>
        <v>3209</v>
      </c>
      <c r="AV3218" s="41" t="s">
        <v>5066</v>
      </c>
      <c r="AW3218" s="41"/>
      <c r="AX3218" s="41"/>
      <c r="AY3218" s="41"/>
    </row>
    <row r="3219" spans="47:51" ht="15" customHeight="1" x14ac:dyDescent="0.25">
      <c r="AU3219" s="186">
        <f t="shared" si="62"/>
        <v>3210</v>
      </c>
      <c r="AV3219" s="41" t="s">
        <v>2453</v>
      </c>
      <c r="AW3219" s="41"/>
      <c r="AX3219" s="41"/>
      <c r="AY3219" s="41"/>
    </row>
    <row r="3220" spans="47:51" ht="15" customHeight="1" x14ac:dyDescent="0.25">
      <c r="AU3220" s="186">
        <f t="shared" si="62"/>
        <v>3211</v>
      </c>
      <c r="AV3220" s="41" t="s">
        <v>857</v>
      </c>
      <c r="AW3220" s="41"/>
      <c r="AX3220" s="41"/>
      <c r="AY3220" s="41"/>
    </row>
    <row r="3221" spans="47:51" ht="15" customHeight="1" x14ac:dyDescent="0.25">
      <c r="AU3221" s="186">
        <f t="shared" si="62"/>
        <v>3212</v>
      </c>
      <c r="AV3221" s="41" t="s">
        <v>1371</v>
      </c>
      <c r="AW3221" s="41"/>
      <c r="AX3221" s="41"/>
      <c r="AY3221" s="41"/>
    </row>
    <row r="3222" spans="47:51" ht="15" customHeight="1" x14ac:dyDescent="0.25">
      <c r="AU3222" s="186">
        <f t="shared" si="62"/>
        <v>3213</v>
      </c>
      <c r="AV3222" s="41" t="s">
        <v>282</v>
      </c>
      <c r="AW3222" s="41"/>
      <c r="AX3222" s="41"/>
      <c r="AY3222" s="41"/>
    </row>
    <row r="3223" spans="47:51" ht="15" customHeight="1" x14ac:dyDescent="0.25">
      <c r="AU3223" s="186">
        <f t="shared" si="62"/>
        <v>3214</v>
      </c>
      <c r="AV3223" s="41" t="s">
        <v>4166</v>
      </c>
      <c r="AW3223" s="41"/>
      <c r="AX3223" s="41"/>
      <c r="AY3223" s="41"/>
    </row>
    <row r="3224" spans="47:51" ht="15" customHeight="1" x14ac:dyDescent="0.25">
      <c r="AU3224" s="186">
        <f t="shared" si="62"/>
        <v>3215</v>
      </c>
      <c r="AV3224" s="41" t="s">
        <v>4167</v>
      </c>
      <c r="AW3224" s="41"/>
      <c r="AX3224" s="41"/>
      <c r="AY3224" s="41"/>
    </row>
    <row r="3225" spans="47:51" ht="15" customHeight="1" x14ac:dyDescent="0.25">
      <c r="AU3225" s="186">
        <f t="shared" si="62"/>
        <v>3216</v>
      </c>
      <c r="AV3225" s="41" t="s">
        <v>2776</v>
      </c>
      <c r="AW3225" s="41"/>
      <c r="AX3225" s="41"/>
      <c r="AY3225" s="41"/>
    </row>
    <row r="3226" spans="47:51" ht="15" customHeight="1" x14ac:dyDescent="0.25">
      <c r="AU3226" s="186">
        <f t="shared" si="62"/>
        <v>3217</v>
      </c>
      <c r="AV3226" s="41" t="s">
        <v>4168</v>
      </c>
      <c r="AW3226" s="41"/>
      <c r="AX3226" s="41"/>
      <c r="AY3226" s="41"/>
    </row>
    <row r="3227" spans="47:51" ht="15" customHeight="1" x14ac:dyDescent="0.25">
      <c r="AU3227" s="186">
        <f t="shared" si="62"/>
        <v>3218</v>
      </c>
      <c r="AV3227" s="41" t="s">
        <v>1974</v>
      </c>
      <c r="AW3227" s="41"/>
      <c r="AX3227" s="41"/>
      <c r="AY3227" s="41"/>
    </row>
    <row r="3228" spans="47:51" ht="15" customHeight="1" x14ac:dyDescent="0.25">
      <c r="AU3228" s="186">
        <f t="shared" si="62"/>
        <v>3219</v>
      </c>
      <c r="AV3228" s="41" t="s">
        <v>1975</v>
      </c>
      <c r="AW3228" s="41"/>
      <c r="AX3228" s="41"/>
      <c r="AY3228" s="41"/>
    </row>
    <row r="3229" spans="47:51" ht="15" customHeight="1" x14ac:dyDescent="0.25">
      <c r="AU3229" s="186">
        <f t="shared" si="62"/>
        <v>3220</v>
      </c>
      <c r="AV3229" s="41" t="s">
        <v>4169</v>
      </c>
      <c r="AW3229" s="41"/>
      <c r="AX3229" s="41"/>
      <c r="AY3229" s="41"/>
    </row>
    <row r="3230" spans="47:51" ht="15" customHeight="1" x14ac:dyDescent="0.25">
      <c r="AU3230" s="186">
        <f t="shared" si="62"/>
        <v>3221</v>
      </c>
      <c r="AV3230" s="41" t="s">
        <v>3453</v>
      </c>
      <c r="AW3230" s="41"/>
      <c r="AX3230" s="41"/>
      <c r="AY3230" s="41"/>
    </row>
    <row r="3231" spans="47:51" ht="15" customHeight="1" x14ac:dyDescent="0.25">
      <c r="AU3231" s="186">
        <f t="shared" si="62"/>
        <v>3222</v>
      </c>
      <c r="AV3231" s="41" t="s">
        <v>4170</v>
      </c>
      <c r="AW3231" s="41"/>
      <c r="AX3231" s="41"/>
      <c r="AY3231" s="41"/>
    </row>
    <row r="3232" spans="47:51" ht="15" customHeight="1" x14ac:dyDescent="0.25">
      <c r="AU3232" s="186">
        <f t="shared" si="62"/>
        <v>3223</v>
      </c>
      <c r="AV3232" s="41" t="s">
        <v>598</v>
      </c>
      <c r="AW3232" s="41"/>
      <c r="AX3232" s="41"/>
      <c r="AY3232" s="41"/>
    </row>
    <row r="3233" spans="47:51" ht="15" customHeight="1" x14ac:dyDescent="0.25">
      <c r="AU3233" s="186">
        <f t="shared" si="62"/>
        <v>3224</v>
      </c>
      <c r="AV3233" s="41" t="s">
        <v>1976</v>
      </c>
      <c r="AW3233" s="41"/>
      <c r="AX3233" s="41"/>
      <c r="AY3233" s="41"/>
    </row>
    <row r="3234" spans="47:51" ht="15" customHeight="1" x14ac:dyDescent="0.25">
      <c r="AU3234" s="186">
        <f t="shared" si="62"/>
        <v>3225</v>
      </c>
      <c r="AV3234" s="41" t="s">
        <v>1166</v>
      </c>
      <c r="AW3234" s="41"/>
      <c r="AX3234" s="41"/>
      <c r="AY3234" s="41"/>
    </row>
    <row r="3235" spans="47:51" ht="15" customHeight="1" x14ac:dyDescent="0.25">
      <c r="AU3235" s="186">
        <f t="shared" si="62"/>
        <v>3226</v>
      </c>
      <c r="AV3235" s="41" t="s">
        <v>4171</v>
      </c>
      <c r="AW3235" s="41"/>
      <c r="AX3235" s="41"/>
      <c r="AY3235" s="41"/>
    </row>
    <row r="3236" spans="47:51" ht="15" customHeight="1" x14ac:dyDescent="0.25">
      <c r="AU3236" s="186">
        <f t="shared" si="62"/>
        <v>3227</v>
      </c>
      <c r="AV3236" s="41" t="s">
        <v>5375</v>
      </c>
      <c r="AW3236" s="41"/>
      <c r="AX3236" s="41"/>
      <c r="AY3236" s="41"/>
    </row>
    <row r="3237" spans="47:51" ht="15" customHeight="1" x14ac:dyDescent="0.25">
      <c r="AU3237" s="186">
        <f t="shared" si="62"/>
        <v>3228</v>
      </c>
      <c r="AV3237" s="41" t="s">
        <v>858</v>
      </c>
      <c r="AW3237" s="41"/>
      <c r="AX3237" s="41"/>
      <c r="AY3237" s="41"/>
    </row>
    <row r="3238" spans="47:51" ht="15" customHeight="1" x14ac:dyDescent="0.25">
      <c r="AU3238" s="186">
        <f t="shared" si="62"/>
        <v>3229</v>
      </c>
      <c r="AV3238" s="41" t="s">
        <v>3454</v>
      </c>
      <c r="AW3238" s="41"/>
      <c r="AX3238" s="41"/>
      <c r="AY3238" s="41"/>
    </row>
    <row r="3239" spans="47:51" ht="15" customHeight="1" x14ac:dyDescent="0.25">
      <c r="AU3239" s="186">
        <f t="shared" si="62"/>
        <v>3230</v>
      </c>
      <c r="AV3239" s="41" t="s">
        <v>2454</v>
      </c>
      <c r="AW3239" s="41"/>
      <c r="AX3239" s="41"/>
      <c r="AY3239" s="41"/>
    </row>
    <row r="3240" spans="47:51" ht="15" customHeight="1" x14ac:dyDescent="0.25">
      <c r="AU3240" s="186">
        <f t="shared" si="62"/>
        <v>3231</v>
      </c>
      <c r="AV3240" s="41" t="s">
        <v>3157</v>
      </c>
      <c r="AW3240" s="41"/>
      <c r="AX3240" s="41"/>
      <c r="AY3240" s="41"/>
    </row>
    <row r="3241" spans="47:51" ht="15" customHeight="1" x14ac:dyDescent="0.25">
      <c r="AU3241" s="186">
        <f t="shared" si="62"/>
        <v>3232</v>
      </c>
      <c r="AV3241" s="41" t="s">
        <v>3455</v>
      </c>
      <c r="AW3241" s="41"/>
      <c r="AX3241" s="41"/>
      <c r="AY3241" s="41"/>
    </row>
    <row r="3242" spans="47:51" ht="15" customHeight="1" x14ac:dyDescent="0.25">
      <c r="AU3242" s="186">
        <f t="shared" si="62"/>
        <v>3233</v>
      </c>
      <c r="AV3242" s="41" t="s">
        <v>1977</v>
      </c>
      <c r="AW3242" s="41"/>
      <c r="AX3242" s="41"/>
      <c r="AY3242" s="41"/>
    </row>
    <row r="3243" spans="47:51" ht="15" customHeight="1" x14ac:dyDescent="0.25">
      <c r="AU3243" s="186">
        <f t="shared" si="62"/>
        <v>3234</v>
      </c>
      <c r="AV3243" s="41" t="s">
        <v>599</v>
      </c>
      <c r="AW3243" s="41"/>
      <c r="AX3243" s="41"/>
      <c r="AY3243" s="41"/>
    </row>
    <row r="3244" spans="47:51" ht="15" customHeight="1" x14ac:dyDescent="0.25">
      <c r="AU3244" s="186">
        <f t="shared" si="62"/>
        <v>3235</v>
      </c>
      <c r="AV3244" s="41" t="s">
        <v>3456</v>
      </c>
      <c r="AW3244" s="41"/>
      <c r="AX3244" s="41"/>
      <c r="AY3244" s="41"/>
    </row>
    <row r="3245" spans="47:51" ht="15" customHeight="1" x14ac:dyDescent="0.25">
      <c r="AU3245" s="186">
        <f t="shared" si="62"/>
        <v>3236</v>
      </c>
      <c r="AV3245" s="41" t="s">
        <v>2589</v>
      </c>
      <c r="AW3245" s="41"/>
      <c r="AX3245" s="41"/>
      <c r="AY3245" s="41"/>
    </row>
    <row r="3246" spans="47:51" ht="15" customHeight="1" x14ac:dyDescent="0.25">
      <c r="AU3246" s="186">
        <f t="shared" si="62"/>
        <v>3237</v>
      </c>
      <c r="AV3246" s="41" t="s">
        <v>4531</v>
      </c>
      <c r="AW3246" s="41"/>
      <c r="AX3246" s="41"/>
      <c r="AY3246" s="41"/>
    </row>
    <row r="3247" spans="47:51" ht="15" customHeight="1" x14ac:dyDescent="0.25">
      <c r="AU3247" s="186">
        <f t="shared" si="62"/>
        <v>3238</v>
      </c>
      <c r="AV3247" s="41" t="s">
        <v>2455</v>
      </c>
      <c r="AW3247" s="41"/>
      <c r="AX3247" s="41"/>
      <c r="AY3247" s="41"/>
    </row>
    <row r="3248" spans="47:51" ht="15" customHeight="1" x14ac:dyDescent="0.25">
      <c r="AU3248" s="186">
        <f t="shared" si="62"/>
        <v>3239</v>
      </c>
      <c r="AV3248" s="41" t="s">
        <v>1978</v>
      </c>
      <c r="AW3248" s="41"/>
      <c r="AX3248" s="41"/>
      <c r="AY3248" s="41"/>
    </row>
    <row r="3249" spans="47:51" ht="15" customHeight="1" x14ac:dyDescent="0.25">
      <c r="AU3249" s="186">
        <f t="shared" si="62"/>
        <v>3240</v>
      </c>
      <c r="AV3249" s="41" t="s">
        <v>980</v>
      </c>
      <c r="AW3249" s="41"/>
      <c r="AX3249" s="41"/>
      <c r="AY3249" s="41"/>
    </row>
    <row r="3250" spans="47:51" ht="15" customHeight="1" x14ac:dyDescent="0.25">
      <c r="AU3250" s="186">
        <f t="shared" si="62"/>
        <v>3241</v>
      </c>
      <c r="AV3250" s="41" t="s">
        <v>1167</v>
      </c>
      <c r="AW3250" s="41"/>
      <c r="AX3250" s="41"/>
      <c r="AY3250" s="41"/>
    </row>
    <row r="3251" spans="47:51" ht="15" customHeight="1" x14ac:dyDescent="0.25">
      <c r="AU3251" s="186">
        <f t="shared" si="62"/>
        <v>3242</v>
      </c>
      <c r="AV3251" s="41" t="s">
        <v>600</v>
      </c>
      <c r="AW3251" s="41"/>
      <c r="AX3251" s="41"/>
      <c r="AY3251" s="41"/>
    </row>
    <row r="3252" spans="47:51" ht="15" customHeight="1" x14ac:dyDescent="0.25">
      <c r="AU3252" s="186">
        <f t="shared" si="62"/>
        <v>3243</v>
      </c>
      <c r="AV3252" s="41" t="s">
        <v>2456</v>
      </c>
      <c r="AW3252" s="41"/>
      <c r="AX3252" s="41"/>
      <c r="AY3252" s="41"/>
    </row>
    <row r="3253" spans="47:51" ht="15" customHeight="1" x14ac:dyDescent="0.25">
      <c r="AU3253" s="186">
        <f t="shared" si="62"/>
        <v>3244</v>
      </c>
      <c r="AV3253" s="41" t="s">
        <v>5067</v>
      </c>
      <c r="AW3253" s="41"/>
      <c r="AX3253" s="41"/>
      <c r="AY3253" s="41"/>
    </row>
    <row r="3254" spans="47:51" ht="15" customHeight="1" x14ac:dyDescent="0.25">
      <c r="AU3254" s="186">
        <f t="shared" si="62"/>
        <v>3245</v>
      </c>
      <c r="AV3254" s="41" t="s">
        <v>5376</v>
      </c>
      <c r="AW3254" s="41"/>
      <c r="AX3254" s="41"/>
      <c r="AY3254" s="41"/>
    </row>
    <row r="3255" spans="47:51" ht="15" customHeight="1" x14ac:dyDescent="0.25">
      <c r="AU3255" s="186">
        <f t="shared" si="62"/>
        <v>3246</v>
      </c>
      <c r="AV3255" s="41" t="s">
        <v>283</v>
      </c>
      <c r="AW3255" s="41"/>
      <c r="AX3255" s="41"/>
      <c r="AY3255" s="41"/>
    </row>
    <row r="3256" spans="47:51" ht="15" customHeight="1" x14ac:dyDescent="0.25">
      <c r="AU3256" s="186">
        <f t="shared" si="62"/>
        <v>3247</v>
      </c>
      <c r="AV3256" s="41" t="s">
        <v>5377</v>
      </c>
      <c r="AW3256" s="41"/>
      <c r="AX3256" s="41"/>
      <c r="AY3256" s="41"/>
    </row>
    <row r="3257" spans="47:51" ht="15" customHeight="1" x14ac:dyDescent="0.25">
      <c r="AU3257" s="186">
        <f t="shared" si="62"/>
        <v>3248</v>
      </c>
      <c r="AV3257" s="41" t="s">
        <v>284</v>
      </c>
      <c r="AW3257" s="41"/>
      <c r="AX3257" s="41"/>
      <c r="AY3257" s="41"/>
    </row>
    <row r="3258" spans="47:51" ht="15" customHeight="1" x14ac:dyDescent="0.25">
      <c r="AU3258" s="186">
        <f t="shared" si="62"/>
        <v>3249</v>
      </c>
      <c r="AV3258" s="41" t="s">
        <v>4172</v>
      </c>
      <c r="AW3258" s="41"/>
      <c r="AX3258" s="41"/>
      <c r="AY3258" s="41"/>
    </row>
    <row r="3259" spans="47:51" ht="15" customHeight="1" x14ac:dyDescent="0.25">
      <c r="AU3259" s="186">
        <f t="shared" si="62"/>
        <v>3250</v>
      </c>
      <c r="AV3259" s="41" t="s">
        <v>1168</v>
      </c>
      <c r="AW3259" s="41"/>
      <c r="AX3259" s="41"/>
      <c r="AY3259" s="41"/>
    </row>
    <row r="3260" spans="47:51" ht="15" customHeight="1" x14ac:dyDescent="0.25">
      <c r="AU3260" s="186">
        <f t="shared" si="62"/>
        <v>3251</v>
      </c>
      <c r="AV3260" s="41" t="s">
        <v>4173</v>
      </c>
      <c r="AW3260" s="41"/>
      <c r="AX3260" s="41"/>
      <c r="AY3260" s="41"/>
    </row>
    <row r="3261" spans="47:51" ht="15" customHeight="1" x14ac:dyDescent="0.25">
      <c r="AU3261" s="186">
        <f t="shared" si="62"/>
        <v>3252</v>
      </c>
      <c r="AV3261" s="41" t="s">
        <v>1979</v>
      </c>
      <c r="AW3261" s="41"/>
      <c r="AX3261" s="41"/>
      <c r="AY3261" s="41"/>
    </row>
    <row r="3262" spans="47:51" ht="15" customHeight="1" x14ac:dyDescent="0.25">
      <c r="AU3262" s="186">
        <f t="shared" si="62"/>
        <v>3253</v>
      </c>
      <c r="AV3262" s="41" t="s">
        <v>1169</v>
      </c>
      <c r="AW3262" s="41"/>
      <c r="AX3262" s="41"/>
      <c r="AY3262" s="41"/>
    </row>
    <row r="3263" spans="47:51" ht="15" customHeight="1" x14ac:dyDescent="0.25">
      <c r="AU3263" s="186">
        <f t="shared" si="62"/>
        <v>3254</v>
      </c>
      <c r="AV3263" s="41" t="s">
        <v>4174</v>
      </c>
      <c r="AW3263" s="41"/>
      <c r="AX3263" s="41"/>
      <c r="AY3263" s="41"/>
    </row>
    <row r="3264" spans="47:51" ht="15" customHeight="1" x14ac:dyDescent="0.25">
      <c r="AU3264" s="186">
        <f t="shared" si="62"/>
        <v>3255</v>
      </c>
      <c r="AV3264" s="41" t="s">
        <v>601</v>
      </c>
      <c r="AW3264" s="41"/>
      <c r="AX3264" s="41"/>
      <c r="AY3264" s="41"/>
    </row>
    <row r="3265" spans="47:51" ht="15" customHeight="1" x14ac:dyDescent="0.25">
      <c r="AU3265" s="186">
        <f t="shared" si="62"/>
        <v>3256</v>
      </c>
      <c r="AV3265" s="41" t="s">
        <v>2457</v>
      </c>
      <c r="AW3265" s="41"/>
      <c r="AX3265" s="41"/>
      <c r="AY3265" s="41"/>
    </row>
    <row r="3266" spans="47:51" ht="15" customHeight="1" x14ac:dyDescent="0.25">
      <c r="AU3266" s="186">
        <f t="shared" si="62"/>
        <v>3257</v>
      </c>
      <c r="AV3266" s="41" t="s">
        <v>3866</v>
      </c>
      <c r="AW3266" s="41"/>
      <c r="AX3266" s="41"/>
      <c r="AY3266" s="41"/>
    </row>
    <row r="3267" spans="47:51" ht="15" customHeight="1" x14ac:dyDescent="0.25">
      <c r="AU3267" s="186">
        <f t="shared" si="62"/>
        <v>3258</v>
      </c>
      <c r="AV3267" s="41" t="s">
        <v>2353</v>
      </c>
      <c r="AW3267" s="41"/>
      <c r="AX3267" s="41"/>
      <c r="AY3267" s="41"/>
    </row>
    <row r="3268" spans="47:51" ht="15" customHeight="1" x14ac:dyDescent="0.25">
      <c r="AU3268" s="186">
        <f t="shared" si="62"/>
        <v>3259</v>
      </c>
      <c r="AV3268" s="41" t="s">
        <v>3457</v>
      </c>
      <c r="AW3268" s="41"/>
      <c r="AX3268" s="41"/>
      <c r="AY3268" s="41"/>
    </row>
    <row r="3269" spans="47:51" ht="15" customHeight="1" x14ac:dyDescent="0.25">
      <c r="AU3269" s="186">
        <f t="shared" si="62"/>
        <v>3260</v>
      </c>
      <c r="AV3269" s="41" t="s">
        <v>5378</v>
      </c>
      <c r="AW3269" s="41"/>
      <c r="AX3269" s="41"/>
      <c r="AY3269" s="41"/>
    </row>
    <row r="3270" spans="47:51" ht="15" customHeight="1" x14ac:dyDescent="0.25">
      <c r="AU3270" s="186">
        <f t="shared" si="62"/>
        <v>3261</v>
      </c>
      <c r="AV3270" s="41" t="s">
        <v>196</v>
      </c>
      <c r="AW3270" s="41"/>
      <c r="AX3270" s="41"/>
      <c r="AY3270" s="41"/>
    </row>
    <row r="3271" spans="47:51" ht="15" customHeight="1" x14ac:dyDescent="0.25">
      <c r="AU3271" s="186">
        <f t="shared" si="62"/>
        <v>3262</v>
      </c>
      <c r="AV3271" s="41" t="s">
        <v>4175</v>
      </c>
      <c r="AW3271" s="41"/>
      <c r="AX3271" s="41"/>
      <c r="AY3271" s="41"/>
    </row>
    <row r="3272" spans="47:51" ht="15" customHeight="1" x14ac:dyDescent="0.25">
      <c r="AU3272" s="186">
        <f t="shared" si="62"/>
        <v>3263</v>
      </c>
      <c r="AV3272" s="41" t="s">
        <v>2458</v>
      </c>
      <c r="AW3272" s="41"/>
      <c r="AX3272" s="41"/>
      <c r="AY3272" s="41"/>
    </row>
    <row r="3273" spans="47:51" ht="15" customHeight="1" x14ac:dyDescent="0.25">
      <c r="AU3273" s="186">
        <f t="shared" si="62"/>
        <v>3264</v>
      </c>
      <c r="AV3273" s="41" t="s">
        <v>859</v>
      </c>
      <c r="AW3273" s="41"/>
      <c r="AX3273" s="41"/>
      <c r="AY3273" s="41"/>
    </row>
    <row r="3274" spans="47:51" ht="15" customHeight="1" x14ac:dyDescent="0.25">
      <c r="AU3274" s="186">
        <f t="shared" si="62"/>
        <v>3265</v>
      </c>
      <c r="AV3274" s="41" t="s">
        <v>1980</v>
      </c>
      <c r="AW3274" s="41"/>
      <c r="AX3274" s="41"/>
      <c r="AY3274" s="41"/>
    </row>
    <row r="3275" spans="47:51" ht="15" customHeight="1" x14ac:dyDescent="0.25">
      <c r="AU3275" s="186">
        <f t="shared" ref="AU3275:AU3338" si="63">ROW()-9</f>
        <v>3266</v>
      </c>
      <c r="AV3275" s="41" t="s">
        <v>3158</v>
      </c>
      <c r="AW3275" s="41"/>
      <c r="AX3275" s="41"/>
      <c r="AY3275" s="41"/>
    </row>
    <row r="3276" spans="47:51" ht="15" customHeight="1" x14ac:dyDescent="0.25">
      <c r="AU3276" s="186">
        <f t="shared" si="63"/>
        <v>3267</v>
      </c>
      <c r="AV3276" s="41" t="s">
        <v>1170</v>
      </c>
      <c r="AW3276" s="41"/>
      <c r="AX3276" s="41"/>
      <c r="AY3276" s="41"/>
    </row>
    <row r="3277" spans="47:51" ht="15" customHeight="1" x14ac:dyDescent="0.25">
      <c r="AU3277" s="186">
        <f t="shared" si="63"/>
        <v>3268</v>
      </c>
      <c r="AV3277" s="41" t="s">
        <v>2590</v>
      </c>
      <c r="AW3277" s="41"/>
      <c r="AX3277" s="41"/>
      <c r="AY3277" s="41"/>
    </row>
    <row r="3278" spans="47:51" ht="15" customHeight="1" x14ac:dyDescent="0.25">
      <c r="AU3278" s="186">
        <f t="shared" si="63"/>
        <v>3269</v>
      </c>
      <c r="AV3278" s="41" t="s">
        <v>2591</v>
      </c>
      <c r="AW3278" s="41"/>
      <c r="AX3278" s="41"/>
      <c r="AY3278" s="41"/>
    </row>
    <row r="3279" spans="47:51" ht="15" customHeight="1" x14ac:dyDescent="0.25">
      <c r="AU3279" s="186">
        <f t="shared" si="63"/>
        <v>3270</v>
      </c>
      <c r="AV3279" s="41" t="s">
        <v>2459</v>
      </c>
      <c r="AW3279" s="41"/>
      <c r="AX3279" s="41"/>
      <c r="AY3279" s="41"/>
    </row>
    <row r="3280" spans="47:51" ht="15" customHeight="1" x14ac:dyDescent="0.25">
      <c r="AU3280" s="186">
        <f t="shared" si="63"/>
        <v>3271</v>
      </c>
      <c r="AV3280" s="41" t="s">
        <v>2460</v>
      </c>
      <c r="AW3280" s="41"/>
      <c r="AX3280" s="41"/>
      <c r="AY3280" s="41"/>
    </row>
    <row r="3281" spans="47:51" ht="15" customHeight="1" x14ac:dyDescent="0.25">
      <c r="AU3281" s="186">
        <f t="shared" si="63"/>
        <v>3272</v>
      </c>
      <c r="AV3281" s="41" t="s">
        <v>4176</v>
      </c>
      <c r="AW3281" s="41"/>
      <c r="AX3281" s="41"/>
      <c r="AY3281" s="41"/>
    </row>
    <row r="3282" spans="47:51" ht="15" customHeight="1" x14ac:dyDescent="0.25">
      <c r="AU3282" s="186">
        <f t="shared" si="63"/>
        <v>3273</v>
      </c>
      <c r="AV3282" s="41" t="s">
        <v>602</v>
      </c>
      <c r="AW3282" s="41"/>
      <c r="AX3282" s="41"/>
      <c r="AY3282" s="41"/>
    </row>
    <row r="3283" spans="47:51" ht="15" customHeight="1" x14ac:dyDescent="0.25">
      <c r="AU3283" s="186">
        <f t="shared" si="63"/>
        <v>3274</v>
      </c>
      <c r="AV3283" s="41" t="s">
        <v>4177</v>
      </c>
      <c r="AW3283" s="41"/>
      <c r="AX3283" s="41"/>
      <c r="AY3283" s="41"/>
    </row>
    <row r="3284" spans="47:51" ht="15" customHeight="1" x14ac:dyDescent="0.25">
      <c r="AU3284" s="186">
        <f t="shared" si="63"/>
        <v>3275</v>
      </c>
      <c r="AV3284" s="41" t="s">
        <v>1981</v>
      </c>
      <c r="AW3284" s="41"/>
      <c r="AX3284" s="41"/>
      <c r="AY3284" s="41"/>
    </row>
    <row r="3285" spans="47:51" ht="15" customHeight="1" x14ac:dyDescent="0.25">
      <c r="AU3285" s="186">
        <f t="shared" si="63"/>
        <v>3276</v>
      </c>
      <c r="AV3285" s="41" t="s">
        <v>5068</v>
      </c>
      <c r="AW3285" s="41"/>
      <c r="AX3285" s="41"/>
      <c r="AY3285" s="41"/>
    </row>
    <row r="3286" spans="47:51" ht="15" customHeight="1" x14ac:dyDescent="0.25">
      <c r="AU3286" s="186">
        <f t="shared" si="63"/>
        <v>3277</v>
      </c>
      <c r="AV3286" s="41" t="s">
        <v>2592</v>
      </c>
      <c r="AW3286" s="41"/>
      <c r="AX3286" s="41"/>
      <c r="AY3286" s="41"/>
    </row>
    <row r="3287" spans="47:51" ht="15" customHeight="1" x14ac:dyDescent="0.25">
      <c r="AU3287" s="186">
        <f t="shared" si="63"/>
        <v>3278</v>
      </c>
      <c r="AV3287" s="41" t="s">
        <v>860</v>
      </c>
      <c r="AW3287" s="41"/>
      <c r="AX3287" s="41"/>
      <c r="AY3287" s="41"/>
    </row>
    <row r="3288" spans="47:51" ht="15" customHeight="1" x14ac:dyDescent="0.25">
      <c r="AU3288" s="186">
        <f t="shared" si="63"/>
        <v>3279</v>
      </c>
      <c r="AV3288" s="41" t="s">
        <v>5069</v>
      </c>
      <c r="AW3288" s="41"/>
      <c r="AX3288" s="41"/>
      <c r="AY3288" s="41"/>
    </row>
    <row r="3289" spans="47:51" ht="15" customHeight="1" x14ac:dyDescent="0.25">
      <c r="AU3289" s="186">
        <f t="shared" si="63"/>
        <v>3280</v>
      </c>
      <c r="AV3289" s="41" t="s">
        <v>3159</v>
      </c>
      <c r="AW3289" s="41"/>
      <c r="AX3289" s="41"/>
      <c r="AY3289" s="41"/>
    </row>
    <row r="3290" spans="47:51" ht="15" customHeight="1" x14ac:dyDescent="0.25">
      <c r="AU3290" s="186">
        <f t="shared" si="63"/>
        <v>3281</v>
      </c>
      <c r="AV3290" s="41" t="s">
        <v>2593</v>
      </c>
      <c r="AW3290" s="41"/>
      <c r="AX3290" s="41"/>
      <c r="AY3290" s="41"/>
    </row>
    <row r="3291" spans="47:51" ht="15" customHeight="1" x14ac:dyDescent="0.25">
      <c r="AU3291" s="186">
        <f t="shared" si="63"/>
        <v>3282</v>
      </c>
      <c r="AV3291" s="41" t="s">
        <v>311</v>
      </c>
      <c r="AW3291" s="41"/>
      <c r="AX3291" s="41"/>
      <c r="AY3291" s="41"/>
    </row>
    <row r="3292" spans="47:51" ht="15" customHeight="1" x14ac:dyDescent="0.25">
      <c r="AU3292" s="186">
        <f t="shared" si="63"/>
        <v>3283</v>
      </c>
      <c r="AV3292" s="41" t="s">
        <v>1982</v>
      </c>
      <c r="AW3292" s="41"/>
      <c r="AX3292" s="41"/>
      <c r="AY3292" s="41"/>
    </row>
    <row r="3293" spans="47:51" ht="15" customHeight="1" x14ac:dyDescent="0.25">
      <c r="AU3293" s="186">
        <f t="shared" si="63"/>
        <v>3284</v>
      </c>
      <c r="AV3293" s="41" t="s">
        <v>5070</v>
      </c>
      <c r="AW3293" s="41"/>
      <c r="AX3293" s="41"/>
      <c r="AY3293" s="41"/>
    </row>
    <row r="3294" spans="47:51" ht="15" customHeight="1" x14ac:dyDescent="0.25">
      <c r="AU3294" s="186">
        <f t="shared" si="63"/>
        <v>3285</v>
      </c>
      <c r="AV3294" s="41" t="s">
        <v>2777</v>
      </c>
      <c r="AW3294" s="41"/>
      <c r="AX3294" s="41"/>
      <c r="AY3294" s="41"/>
    </row>
    <row r="3295" spans="47:51" ht="15" customHeight="1" x14ac:dyDescent="0.25">
      <c r="AU3295" s="186">
        <f t="shared" si="63"/>
        <v>3286</v>
      </c>
      <c r="AV3295" s="41" t="s">
        <v>1372</v>
      </c>
      <c r="AW3295" s="41"/>
      <c r="AX3295" s="41"/>
      <c r="AY3295" s="41"/>
    </row>
    <row r="3296" spans="47:51" ht="15" customHeight="1" x14ac:dyDescent="0.25">
      <c r="AU3296" s="186">
        <f t="shared" si="63"/>
        <v>3287</v>
      </c>
      <c r="AV3296" s="41" t="s">
        <v>197</v>
      </c>
      <c r="AW3296" s="41"/>
      <c r="AX3296" s="41"/>
      <c r="AY3296" s="41"/>
    </row>
    <row r="3297" spans="47:51" ht="15" customHeight="1" x14ac:dyDescent="0.25">
      <c r="AU3297" s="186">
        <f t="shared" si="63"/>
        <v>3288</v>
      </c>
      <c r="AV3297" s="41" t="s">
        <v>198</v>
      </c>
      <c r="AW3297" s="41"/>
      <c r="AX3297" s="41"/>
      <c r="AY3297" s="41"/>
    </row>
    <row r="3298" spans="47:51" ht="15" customHeight="1" x14ac:dyDescent="0.25">
      <c r="AU3298" s="186">
        <f t="shared" si="63"/>
        <v>3289</v>
      </c>
      <c r="AV3298" s="41" t="s">
        <v>3160</v>
      </c>
      <c r="AW3298" s="41"/>
      <c r="AX3298" s="41"/>
      <c r="AY3298" s="41"/>
    </row>
    <row r="3299" spans="47:51" ht="15" customHeight="1" x14ac:dyDescent="0.25">
      <c r="AU3299" s="186">
        <f t="shared" si="63"/>
        <v>3290</v>
      </c>
      <c r="AV3299" s="41" t="s">
        <v>199</v>
      </c>
      <c r="AW3299" s="41"/>
      <c r="AX3299" s="41"/>
      <c r="AY3299" s="41"/>
    </row>
    <row r="3300" spans="47:51" ht="15" customHeight="1" x14ac:dyDescent="0.25">
      <c r="AU3300" s="186">
        <f t="shared" si="63"/>
        <v>3291</v>
      </c>
      <c r="AV3300" s="41" t="s">
        <v>3776</v>
      </c>
      <c r="AW3300" s="41"/>
      <c r="AX3300" s="41"/>
      <c r="AY3300" s="41"/>
    </row>
    <row r="3301" spans="47:51" ht="15" customHeight="1" x14ac:dyDescent="0.25">
      <c r="AU3301" s="186">
        <f t="shared" si="63"/>
        <v>3292</v>
      </c>
      <c r="AV3301" s="41" t="s">
        <v>1983</v>
      </c>
      <c r="AW3301" s="41"/>
      <c r="AX3301" s="41"/>
      <c r="AY3301" s="41"/>
    </row>
    <row r="3302" spans="47:51" ht="15" customHeight="1" x14ac:dyDescent="0.25">
      <c r="AU3302" s="186">
        <f t="shared" si="63"/>
        <v>3293</v>
      </c>
      <c r="AV3302" s="41" t="s">
        <v>5071</v>
      </c>
      <c r="AW3302" s="41"/>
      <c r="AX3302" s="41"/>
      <c r="AY3302" s="41"/>
    </row>
    <row r="3303" spans="47:51" ht="15" customHeight="1" x14ac:dyDescent="0.25">
      <c r="AU3303" s="186">
        <f t="shared" si="63"/>
        <v>3294</v>
      </c>
      <c r="AV3303" s="41" t="s">
        <v>1984</v>
      </c>
      <c r="AW3303" s="41"/>
      <c r="AX3303" s="41"/>
      <c r="AY3303" s="41"/>
    </row>
    <row r="3304" spans="47:51" ht="15" customHeight="1" x14ac:dyDescent="0.25">
      <c r="AU3304" s="186">
        <f t="shared" si="63"/>
        <v>3295</v>
      </c>
      <c r="AV3304" s="41" t="s">
        <v>2959</v>
      </c>
      <c r="AW3304" s="41"/>
      <c r="AX3304" s="41"/>
      <c r="AY3304" s="41"/>
    </row>
    <row r="3305" spans="47:51" ht="15" customHeight="1" x14ac:dyDescent="0.25">
      <c r="AU3305" s="186">
        <f t="shared" si="63"/>
        <v>3296</v>
      </c>
      <c r="AV3305" s="41" t="s">
        <v>1373</v>
      </c>
      <c r="AW3305" s="41"/>
      <c r="AX3305" s="41"/>
      <c r="AY3305" s="41"/>
    </row>
    <row r="3306" spans="47:51" ht="15" customHeight="1" x14ac:dyDescent="0.25">
      <c r="AU3306" s="186">
        <f t="shared" si="63"/>
        <v>3297</v>
      </c>
      <c r="AV3306" s="41" t="s">
        <v>603</v>
      </c>
      <c r="AW3306" s="41"/>
      <c r="AX3306" s="41"/>
      <c r="AY3306" s="41"/>
    </row>
    <row r="3307" spans="47:51" ht="15" customHeight="1" x14ac:dyDescent="0.25">
      <c r="AU3307" s="186">
        <f t="shared" si="63"/>
        <v>3298</v>
      </c>
      <c r="AV3307" s="41" t="s">
        <v>2778</v>
      </c>
      <c r="AW3307" s="41"/>
      <c r="AX3307" s="41"/>
      <c r="AY3307" s="41"/>
    </row>
    <row r="3308" spans="47:51" ht="15" customHeight="1" x14ac:dyDescent="0.25">
      <c r="AU3308" s="186">
        <f t="shared" si="63"/>
        <v>3299</v>
      </c>
      <c r="AV3308" s="41" t="s">
        <v>1985</v>
      </c>
      <c r="AW3308" s="41"/>
      <c r="AX3308" s="41"/>
      <c r="AY3308" s="41"/>
    </row>
    <row r="3309" spans="47:51" ht="15" customHeight="1" x14ac:dyDescent="0.25">
      <c r="AU3309" s="186">
        <f t="shared" si="63"/>
        <v>3300</v>
      </c>
      <c r="AV3309" s="41" t="s">
        <v>5379</v>
      </c>
      <c r="AW3309" s="41"/>
      <c r="AX3309" s="41"/>
      <c r="AY3309" s="41"/>
    </row>
    <row r="3310" spans="47:51" ht="15" customHeight="1" x14ac:dyDescent="0.25">
      <c r="AU3310" s="186">
        <f t="shared" si="63"/>
        <v>3301</v>
      </c>
      <c r="AV3310" s="41" t="s">
        <v>604</v>
      </c>
      <c r="AW3310" s="41"/>
      <c r="AX3310" s="41"/>
      <c r="AY3310" s="41"/>
    </row>
    <row r="3311" spans="47:51" ht="15" customHeight="1" x14ac:dyDescent="0.25">
      <c r="AU3311" s="186">
        <f t="shared" si="63"/>
        <v>3302</v>
      </c>
      <c r="AV3311" s="41" t="s">
        <v>1986</v>
      </c>
      <c r="AW3311" s="41"/>
      <c r="AX3311" s="41"/>
      <c r="AY3311" s="41"/>
    </row>
    <row r="3312" spans="47:51" ht="15" customHeight="1" x14ac:dyDescent="0.25">
      <c r="AU3312" s="186">
        <f t="shared" si="63"/>
        <v>3303</v>
      </c>
      <c r="AV3312" s="41" t="s">
        <v>200</v>
      </c>
      <c r="AW3312" s="41"/>
      <c r="AX3312" s="41"/>
      <c r="AY3312" s="41"/>
    </row>
    <row r="3313" spans="47:51" ht="15" customHeight="1" x14ac:dyDescent="0.25">
      <c r="AU3313" s="186">
        <f t="shared" si="63"/>
        <v>3304</v>
      </c>
      <c r="AV3313" s="41" t="s">
        <v>1987</v>
      </c>
      <c r="AW3313" s="41"/>
      <c r="AX3313" s="41"/>
      <c r="AY3313" s="41"/>
    </row>
    <row r="3314" spans="47:51" ht="15" customHeight="1" x14ac:dyDescent="0.25">
      <c r="AU3314" s="186">
        <f t="shared" si="63"/>
        <v>3305</v>
      </c>
      <c r="AV3314" s="41" t="s">
        <v>5072</v>
      </c>
      <c r="AW3314" s="41"/>
      <c r="AX3314" s="41"/>
      <c r="AY3314" s="41"/>
    </row>
    <row r="3315" spans="47:51" ht="15" customHeight="1" x14ac:dyDescent="0.25">
      <c r="AU3315" s="186">
        <f t="shared" si="63"/>
        <v>3306</v>
      </c>
      <c r="AV3315" s="41" t="s">
        <v>1988</v>
      </c>
      <c r="AW3315" s="41"/>
      <c r="AX3315" s="41"/>
      <c r="AY3315" s="41"/>
    </row>
    <row r="3316" spans="47:51" ht="15" customHeight="1" x14ac:dyDescent="0.25">
      <c r="AU3316" s="186">
        <f t="shared" si="63"/>
        <v>3307</v>
      </c>
      <c r="AV3316" s="41" t="s">
        <v>5073</v>
      </c>
      <c r="AW3316" s="41"/>
      <c r="AX3316" s="41"/>
      <c r="AY3316" s="41"/>
    </row>
    <row r="3317" spans="47:51" ht="15" customHeight="1" x14ac:dyDescent="0.25">
      <c r="AU3317" s="186">
        <f t="shared" si="63"/>
        <v>3308</v>
      </c>
      <c r="AV3317" s="41" t="s">
        <v>5074</v>
      </c>
      <c r="AW3317" s="41"/>
      <c r="AX3317" s="41"/>
      <c r="AY3317" s="41"/>
    </row>
    <row r="3318" spans="47:51" ht="15" customHeight="1" x14ac:dyDescent="0.25">
      <c r="AU3318" s="186">
        <f t="shared" si="63"/>
        <v>3309</v>
      </c>
      <c r="AV3318" s="41" t="s">
        <v>2594</v>
      </c>
      <c r="AW3318" s="41"/>
      <c r="AX3318" s="41"/>
      <c r="AY3318" s="41"/>
    </row>
    <row r="3319" spans="47:51" ht="15" customHeight="1" x14ac:dyDescent="0.25">
      <c r="AU3319" s="186">
        <f t="shared" si="63"/>
        <v>3310</v>
      </c>
      <c r="AV3319" s="41" t="s">
        <v>1989</v>
      </c>
      <c r="AW3319" s="41"/>
      <c r="AX3319" s="41"/>
      <c r="AY3319" s="41"/>
    </row>
    <row r="3320" spans="47:51" ht="15" customHeight="1" x14ac:dyDescent="0.25">
      <c r="AU3320" s="186">
        <f t="shared" si="63"/>
        <v>3311</v>
      </c>
      <c r="AV3320" s="41" t="s">
        <v>1171</v>
      </c>
      <c r="AW3320" s="41"/>
      <c r="AX3320" s="41"/>
      <c r="AY3320" s="41"/>
    </row>
    <row r="3321" spans="47:51" ht="15" customHeight="1" x14ac:dyDescent="0.25">
      <c r="AU3321" s="186">
        <f t="shared" si="63"/>
        <v>3312</v>
      </c>
      <c r="AV3321" s="41" t="s">
        <v>5075</v>
      </c>
      <c r="AW3321" s="41"/>
      <c r="AX3321" s="41"/>
      <c r="AY3321" s="41"/>
    </row>
    <row r="3322" spans="47:51" ht="15" customHeight="1" x14ac:dyDescent="0.25">
      <c r="AU3322" s="186">
        <f t="shared" si="63"/>
        <v>3313</v>
      </c>
      <c r="AV3322" s="41" t="s">
        <v>4532</v>
      </c>
      <c r="AW3322" s="41"/>
      <c r="AX3322" s="41"/>
      <c r="AY3322" s="41"/>
    </row>
    <row r="3323" spans="47:51" ht="15" customHeight="1" x14ac:dyDescent="0.25">
      <c r="AU3323" s="186">
        <f t="shared" si="63"/>
        <v>3314</v>
      </c>
      <c r="AV3323" s="41" t="s">
        <v>2960</v>
      </c>
      <c r="AW3323" s="41"/>
      <c r="AX3323" s="41"/>
      <c r="AY3323" s="41"/>
    </row>
    <row r="3324" spans="47:51" ht="15" customHeight="1" x14ac:dyDescent="0.25">
      <c r="AU3324" s="186">
        <f t="shared" si="63"/>
        <v>3315</v>
      </c>
      <c r="AV3324" s="41" t="s">
        <v>2961</v>
      </c>
      <c r="AW3324" s="41"/>
      <c r="AX3324" s="41"/>
      <c r="AY3324" s="41"/>
    </row>
    <row r="3325" spans="47:51" ht="15" customHeight="1" x14ac:dyDescent="0.25">
      <c r="AU3325" s="186">
        <f t="shared" si="63"/>
        <v>3316</v>
      </c>
      <c r="AV3325" s="41" t="s">
        <v>861</v>
      </c>
      <c r="AW3325" s="41"/>
      <c r="AX3325" s="41"/>
      <c r="AY3325" s="41"/>
    </row>
    <row r="3326" spans="47:51" ht="15" customHeight="1" x14ac:dyDescent="0.25">
      <c r="AU3326" s="186">
        <f t="shared" si="63"/>
        <v>3317</v>
      </c>
      <c r="AV3326" s="41" t="s">
        <v>3458</v>
      </c>
      <c r="AW3326" s="41"/>
      <c r="AX3326" s="41"/>
      <c r="AY3326" s="41"/>
    </row>
    <row r="3327" spans="47:51" ht="15" customHeight="1" x14ac:dyDescent="0.25">
      <c r="AU3327" s="186">
        <f t="shared" si="63"/>
        <v>3318</v>
      </c>
      <c r="AV3327" s="41" t="s">
        <v>5076</v>
      </c>
      <c r="AW3327" s="41"/>
      <c r="AX3327" s="41"/>
      <c r="AY3327" s="41"/>
    </row>
    <row r="3328" spans="47:51" ht="15" customHeight="1" x14ac:dyDescent="0.25">
      <c r="AU3328" s="186">
        <f t="shared" si="63"/>
        <v>3319</v>
      </c>
      <c r="AV3328" s="41" t="s">
        <v>5077</v>
      </c>
      <c r="AW3328" s="41"/>
      <c r="AX3328" s="41"/>
      <c r="AY3328" s="41"/>
    </row>
    <row r="3329" spans="47:51" ht="15" customHeight="1" x14ac:dyDescent="0.25">
      <c r="AU3329" s="186">
        <f t="shared" si="63"/>
        <v>3320</v>
      </c>
      <c r="AV3329" s="41" t="s">
        <v>4178</v>
      </c>
      <c r="AW3329" s="41"/>
      <c r="AX3329" s="41"/>
      <c r="AY3329" s="41"/>
    </row>
    <row r="3330" spans="47:51" ht="15" customHeight="1" x14ac:dyDescent="0.25">
      <c r="AU3330" s="186">
        <f t="shared" si="63"/>
        <v>3321</v>
      </c>
      <c r="AV3330" s="41" t="s">
        <v>5078</v>
      </c>
      <c r="AW3330" s="41"/>
      <c r="AX3330" s="41"/>
      <c r="AY3330" s="41"/>
    </row>
    <row r="3331" spans="47:51" ht="15" customHeight="1" x14ac:dyDescent="0.25">
      <c r="AU3331" s="186">
        <f t="shared" si="63"/>
        <v>3322</v>
      </c>
      <c r="AV3331" s="41" t="s">
        <v>4533</v>
      </c>
      <c r="AW3331" s="41"/>
      <c r="AX3331" s="41"/>
      <c r="AY3331" s="41"/>
    </row>
    <row r="3332" spans="47:51" ht="15" customHeight="1" x14ac:dyDescent="0.25">
      <c r="AU3332" s="186">
        <f t="shared" si="63"/>
        <v>3323</v>
      </c>
      <c r="AV3332" s="41" t="s">
        <v>2595</v>
      </c>
      <c r="AW3332" s="41"/>
      <c r="AX3332" s="41"/>
      <c r="AY3332" s="41"/>
    </row>
    <row r="3333" spans="47:51" ht="15" customHeight="1" x14ac:dyDescent="0.25">
      <c r="AU3333" s="186">
        <f t="shared" si="63"/>
        <v>3324</v>
      </c>
      <c r="AV3333" s="41" t="s">
        <v>605</v>
      </c>
      <c r="AW3333" s="41"/>
      <c r="AX3333" s="41"/>
      <c r="AY3333" s="41"/>
    </row>
    <row r="3334" spans="47:51" ht="15" customHeight="1" x14ac:dyDescent="0.25">
      <c r="AU3334" s="186">
        <f t="shared" si="63"/>
        <v>3325</v>
      </c>
      <c r="AV3334" s="41" t="s">
        <v>2962</v>
      </c>
      <c r="AW3334" s="41"/>
      <c r="AX3334" s="41"/>
      <c r="AY3334" s="41"/>
    </row>
    <row r="3335" spans="47:51" ht="15" customHeight="1" x14ac:dyDescent="0.25">
      <c r="AU3335" s="186">
        <f t="shared" si="63"/>
        <v>3326</v>
      </c>
      <c r="AV3335" s="41" t="s">
        <v>2596</v>
      </c>
      <c r="AW3335" s="41"/>
      <c r="AX3335" s="41"/>
      <c r="AY3335" s="41"/>
    </row>
    <row r="3336" spans="47:51" ht="15" customHeight="1" x14ac:dyDescent="0.25">
      <c r="AU3336" s="186">
        <f t="shared" si="63"/>
        <v>3327</v>
      </c>
      <c r="AV3336" s="41" t="s">
        <v>5079</v>
      </c>
      <c r="AW3336" s="41"/>
      <c r="AX3336" s="41"/>
      <c r="AY3336" s="41"/>
    </row>
    <row r="3337" spans="47:51" ht="15" customHeight="1" x14ac:dyDescent="0.25">
      <c r="AU3337" s="186">
        <f t="shared" si="63"/>
        <v>3328</v>
      </c>
      <c r="AV3337" s="41" t="s">
        <v>3459</v>
      </c>
      <c r="AW3337" s="41"/>
      <c r="AX3337" s="41"/>
      <c r="AY3337" s="41"/>
    </row>
    <row r="3338" spans="47:51" ht="15" customHeight="1" x14ac:dyDescent="0.25">
      <c r="AU3338" s="186">
        <f t="shared" si="63"/>
        <v>3329</v>
      </c>
      <c r="AV3338" s="41" t="s">
        <v>4534</v>
      </c>
      <c r="AW3338" s="41"/>
      <c r="AX3338" s="41"/>
      <c r="AY3338" s="41"/>
    </row>
    <row r="3339" spans="47:51" ht="15" customHeight="1" x14ac:dyDescent="0.25">
      <c r="AU3339" s="186">
        <f t="shared" ref="AU3339:AU3402" si="64">ROW()-9</f>
        <v>3330</v>
      </c>
      <c r="AV3339" s="41" t="s">
        <v>201</v>
      </c>
      <c r="AW3339" s="41"/>
      <c r="AX3339" s="41"/>
      <c r="AY3339" s="41"/>
    </row>
    <row r="3340" spans="47:51" ht="15" customHeight="1" x14ac:dyDescent="0.25">
      <c r="AU3340" s="186">
        <f t="shared" si="64"/>
        <v>3331</v>
      </c>
      <c r="AV3340" s="41" t="s">
        <v>1990</v>
      </c>
      <c r="AW3340" s="41"/>
      <c r="AX3340" s="41"/>
      <c r="AY3340" s="41"/>
    </row>
    <row r="3341" spans="47:51" ht="15" customHeight="1" x14ac:dyDescent="0.25">
      <c r="AU3341" s="186">
        <f t="shared" si="64"/>
        <v>3332</v>
      </c>
      <c r="AV3341" s="41" t="s">
        <v>1991</v>
      </c>
      <c r="AW3341" s="41"/>
      <c r="AX3341" s="41"/>
      <c r="AY3341" s="41"/>
    </row>
    <row r="3342" spans="47:51" ht="15" customHeight="1" x14ac:dyDescent="0.25">
      <c r="AU3342" s="186">
        <f t="shared" si="64"/>
        <v>3333</v>
      </c>
      <c r="AV3342" s="41" t="s">
        <v>3867</v>
      </c>
      <c r="AW3342" s="41"/>
      <c r="AX3342" s="41"/>
      <c r="AY3342" s="41"/>
    </row>
    <row r="3343" spans="47:51" ht="15" customHeight="1" x14ac:dyDescent="0.25">
      <c r="AU3343" s="186">
        <f t="shared" si="64"/>
        <v>3334</v>
      </c>
      <c r="AV3343" s="41" t="s">
        <v>2779</v>
      </c>
      <c r="AW3343" s="41"/>
      <c r="AX3343" s="41"/>
      <c r="AY3343" s="41"/>
    </row>
    <row r="3344" spans="47:51" ht="15" customHeight="1" x14ac:dyDescent="0.25">
      <c r="AU3344" s="186">
        <f t="shared" si="64"/>
        <v>3335</v>
      </c>
      <c r="AV3344" s="41" t="s">
        <v>4535</v>
      </c>
      <c r="AW3344" s="41"/>
      <c r="AX3344" s="41"/>
      <c r="AY3344" s="41"/>
    </row>
    <row r="3345" spans="47:51" ht="15" customHeight="1" x14ac:dyDescent="0.25">
      <c r="AU3345" s="186">
        <f t="shared" si="64"/>
        <v>3336</v>
      </c>
      <c r="AV3345" s="41" t="s">
        <v>1172</v>
      </c>
      <c r="AW3345" s="41"/>
      <c r="AX3345" s="41"/>
      <c r="AY3345" s="41"/>
    </row>
    <row r="3346" spans="47:51" ht="15" customHeight="1" x14ac:dyDescent="0.25">
      <c r="AU3346" s="186">
        <f t="shared" si="64"/>
        <v>3337</v>
      </c>
      <c r="AV3346" s="41" t="s">
        <v>1992</v>
      </c>
      <c r="AW3346" s="41"/>
      <c r="AX3346" s="41"/>
      <c r="AY3346" s="41"/>
    </row>
    <row r="3347" spans="47:51" ht="15" customHeight="1" x14ac:dyDescent="0.25">
      <c r="AU3347" s="186">
        <f t="shared" si="64"/>
        <v>3338</v>
      </c>
      <c r="AV3347" s="41" t="s">
        <v>3460</v>
      </c>
      <c r="AW3347" s="41"/>
      <c r="AX3347" s="41"/>
      <c r="AY3347" s="41"/>
    </row>
    <row r="3348" spans="47:51" ht="15" customHeight="1" x14ac:dyDescent="0.25">
      <c r="AU3348" s="186">
        <f t="shared" si="64"/>
        <v>3339</v>
      </c>
      <c r="AV3348" s="41" t="s">
        <v>5080</v>
      </c>
      <c r="AW3348" s="41"/>
      <c r="AX3348" s="41"/>
      <c r="AY3348" s="41"/>
    </row>
    <row r="3349" spans="47:51" ht="15" customHeight="1" x14ac:dyDescent="0.25">
      <c r="AU3349" s="186">
        <f t="shared" si="64"/>
        <v>3340</v>
      </c>
      <c r="AV3349" s="41" t="s">
        <v>606</v>
      </c>
      <c r="AW3349" s="41"/>
      <c r="AX3349" s="41"/>
      <c r="AY3349" s="41"/>
    </row>
    <row r="3350" spans="47:51" ht="15" customHeight="1" x14ac:dyDescent="0.25">
      <c r="AU3350" s="186">
        <f t="shared" si="64"/>
        <v>3341</v>
      </c>
      <c r="AV3350" s="41" t="s">
        <v>1173</v>
      </c>
      <c r="AW3350" s="41"/>
      <c r="AX3350" s="41"/>
      <c r="AY3350" s="41"/>
    </row>
    <row r="3351" spans="47:51" ht="15" customHeight="1" x14ac:dyDescent="0.25">
      <c r="AU3351" s="186">
        <f t="shared" si="64"/>
        <v>3342</v>
      </c>
      <c r="AV3351" s="41" t="s">
        <v>5081</v>
      </c>
      <c r="AW3351" s="41"/>
      <c r="AX3351" s="41"/>
      <c r="AY3351" s="41"/>
    </row>
    <row r="3352" spans="47:51" ht="15" customHeight="1" x14ac:dyDescent="0.25">
      <c r="AU3352" s="186">
        <f t="shared" si="64"/>
        <v>3343</v>
      </c>
      <c r="AV3352" s="41" t="s">
        <v>2597</v>
      </c>
      <c r="AW3352" s="41"/>
      <c r="AX3352" s="41"/>
      <c r="AY3352" s="41"/>
    </row>
    <row r="3353" spans="47:51" ht="15" customHeight="1" x14ac:dyDescent="0.25">
      <c r="AU3353" s="186">
        <f t="shared" si="64"/>
        <v>3344</v>
      </c>
      <c r="AV3353" s="41" t="s">
        <v>862</v>
      </c>
      <c r="AW3353" s="41"/>
      <c r="AX3353" s="41"/>
      <c r="AY3353" s="41"/>
    </row>
    <row r="3354" spans="47:51" ht="15" customHeight="1" x14ac:dyDescent="0.25">
      <c r="AU3354" s="186">
        <f t="shared" si="64"/>
        <v>3345</v>
      </c>
      <c r="AV3354" s="41" t="s">
        <v>3894</v>
      </c>
      <c r="AW3354" s="41"/>
      <c r="AX3354" s="41"/>
      <c r="AY3354" s="41"/>
    </row>
    <row r="3355" spans="47:51" ht="15" customHeight="1" x14ac:dyDescent="0.25">
      <c r="AU3355" s="186">
        <f t="shared" si="64"/>
        <v>3346</v>
      </c>
      <c r="AV3355" s="41" t="s">
        <v>863</v>
      </c>
      <c r="AW3355" s="41"/>
      <c r="AX3355" s="41"/>
      <c r="AY3355" s="41"/>
    </row>
    <row r="3356" spans="47:51" ht="15" customHeight="1" x14ac:dyDescent="0.25">
      <c r="AU3356" s="186">
        <f t="shared" si="64"/>
        <v>3347</v>
      </c>
      <c r="AV3356" s="41" t="s">
        <v>1374</v>
      </c>
      <c r="AW3356" s="41"/>
      <c r="AX3356" s="41"/>
      <c r="AY3356" s="41"/>
    </row>
    <row r="3357" spans="47:51" ht="15" customHeight="1" x14ac:dyDescent="0.25">
      <c r="AU3357" s="186">
        <f t="shared" si="64"/>
        <v>3348</v>
      </c>
      <c r="AV3357" s="41" t="s">
        <v>864</v>
      </c>
      <c r="AW3357" s="41"/>
      <c r="AX3357" s="41"/>
      <c r="AY3357" s="41"/>
    </row>
    <row r="3358" spans="47:51" ht="15" customHeight="1" x14ac:dyDescent="0.25">
      <c r="AU3358" s="186">
        <f t="shared" si="64"/>
        <v>3349</v>
      </c>
      <c r="AV3358" s="41" t="s">
        <v>865</v>
      </c>
      <c r="AW3358" s="41"/>
      <c r="AX3358" s="41"/>
      <c r="AY3358" s="41"/>
    </row>
    <row r="3359" spans="47:51" ht="15" customHeight="1" x14ac:dyDescent="0.25">
      <c r="AU3359" s="186">
        <f t="shared" si="64"/>
        <v>3350</v>
      </c>
      <c r="AV3359" s="41" t="s">
        <v>1174</v>
      </c>
      <c r="AW3359" s="41"/>
      <c r="AX3359" s="41"/>
      <c r="AY3359" s="41"/>
    </row>
    <row r="3360" spans="47:51" ht="15" customHeight="1" x14ac:dyDescent="0.25">
      <c r="AU3360" s="186">
        <f t="shared" si="64"/>
        <v>3351</v>
      </c>
      <c r="AV3360" s="41" t="s">
        <v>1993</v>
      </c>
      <c r="AW3360" s="41"/>
      <c r="AX3360" s="41"/>
      <c r="AY3360" s="41"/>
    </row>
    <row r="3361" spans="47:51" ht="15" customHeight="1" x14ac:dyDescent="0.25">
      <c r="AU3361" s="186">
        <f t="shared" si="64"/>
        <v>3352</v>
      </c>
      <c r="AV3361" s="41" t="s">
        <v>3161</v>
      </c>
      <c r="AW3361" s="41"/>
      <c r="AX3361" s="41"/>
      <c r="AY3361" s="41"/>
    </row>
    <row r="3362" spans="47:51" ht="15" customHeight="1" x14ac:dyDescent="0.25">
      <c r="AU3362" s="186">
        <f t="shared" si="64"/>
        <v>3353</v>
      </c>
      <c r="AV3362" s="41" t="s">
        <v>1994</v>
      </c>
      <c r="AW3362" s="41"/>
      <c r="AX3362" s="41"/>
      <c r="AY3362" s="41"/>
    </row>
    <row r="3363" spans="47:51" ht="15" customHeight="1" x14ac:dyDescent="0.25">
      <c r="AU3363" s="186">
        <f t="shared" si="64"/>
        <v>3354</v>
      </c>
      <c r="AV3363" s="41" t="s">
        <v>3162</v>
      </c>
      <c r="AW3363" s="41"/>
      <c r="AX3363" s="41"/>
      <c r="AY3363" s="41"/>
    </row>
    <row r="3364" spans="47:51" ht="15" customHeight="1" x14ac:dyDescent="0.25">
      <c r="AU3364" s="186">
        <f t="shared" si="64"/>
        <v>3355</v>
      </c>
      <c r="AV3364" s="41" t="s">
        <v>1995</v>
      </c>
      <c r="AW3364" s="41"/>
      <c r="AX3364" s="41"/>
      <c r="AY3364" s="41"/>
    </row>
    <row r="3365" spans="47:51" ht="15" customHeight="1" x14ac:dyDescent="0.25">
      <c r="AU3365" s="186">
        <f t="shared" si="64"/>
        <v>3356</v>
      </c>
      <c r="AV3365" s="41" t="s">
        <v>4536</v>
      </c>
      <c r="AW3365" s="41"/>
      <c r="AX3365" s="41"/>
      <c r="AY3365" s="41"/>
    </row>
    <row r="3366" spans="47:51" ht="15" customHeight="1" x14ac:dyDescent="0.25">
      <c r="AU3366" s="186">
        <f t="shared" si="64"/>
        <v>3357</v>
      </c>
      <c r="AV3366" s="41" t="s">
        <v>3461</v>
      </c>
      <c r="AW3366" s="41"/>
      <c r="AX3366" s="41"/>
      <c r="AY3366" s="41"/>
    </row>
    <row r="3367" spans="47:51" ht="15" customHeight="1" x14ac:dyDescent="0.25">
      <c r="AU3367" s="186">
        <f t="shared" si="64"/>
        <v>3358</v>
      </c>
      <c r="AV3367" s="41" t="s">
        <v>4179</v>
      </c>
      <c r="AW3367" s="41"/>
      <c r="AX3367" s="41"/>
      <c r="AY3367" s="41"/>
    </row>
    <row r="3368" spans="47:51" ht="15" customHeight="1" x14ac:dyDescent="0.25">
      <c r="AU3368" s="186">
        <f t="shared" si="64"/>
        <v>3359</v>
      </c>
      <c r="AV3368" s="41" t="s">
        <v>1996</v>
      </c>
      <c r="AW3368" s="41"/>
      <c r="AX3368" s="41"/>
      <c r="AY3368" s="41"/>
    </row>
    <row r="3369" spans="47:51" ht="15" customHeight="1" x14ac:dyDescent="0.25">
      <c r="AU3369" s="186">
        <f t="shared" si="64"/>
        <v>3360</v>
      </c>
      <c r="AV3369" s="41" t="s">
        <v>4537</v>
      </c>
      <c r="AW3369" s="41"/>
      <c r="AX3369" s="41"/>
      <c r="AY3369" s="41"/>
    </row>
    <row r="3370" spans="47:51" ht="15" customHeight="1" x14ac:dyDescent="0.25">
      <c r="AU3370" s="186">
        <f t="shared" si="64"/>
        <v>3361</v>
      </c>
      <c r="AV3370" s="41" t="s">
        <v>1997</v>
      </c>
      <c r="AW3370" s="41"/>
      <c r="AX3370" s="41"/>
      <c r="AY3370" s="41"/>
    </row>
    <row r="3371" spans="47:51" ht="15" customHeight="1" x14ac:dyDescent="0.25">
      <c r="AU3371" s="186">
        <f t="shared" si="64"/>
        <v>3362</v>
      </c>
      <c r="AV3371" s="41" t="s">
        <v>1998</v>
      </c>
      <c r="AW3371" s="41"/>
      <c r="AX3371" s="41"/>
      <c r="AY3371" s="41"/>
    </row>
    <row r="3372" spans="47:51" ht="15" customHeight="1" x14ac:dyDescent="0.25">
      <c r="AU3372" s="186">
        <f t="shared" si="64"/>
        <v>3363</v>
      </c>
      <c r="AV3372" s="41" t="s">
        <v>3163</v>
      </c>
      <c r="AW3372" s="41"/>
      <c r="AX3372" s="41"/>
      <c r="AY3372" s="41"/>
    </row>
    <row r="3373" spans="47:51" ht="15" customHeight="1" x14ac:dyDescent="0.25">
      <c r="AU3373" s="186">
        <f t="shared" si="64"/>
        <v>3364</v>
      </c>
      <c r="AV3373" s="41" t="s">
        <v>202</v>
      </c>
      <c r="AW3373" s="41"/>
      <c r="AX3373" s="41"/>
      <c r="AY3373" s="41"/>
    </row>
    <row r="3374" spans="47:51" ht="15" customHeight="1" x14ac:dyDescent="0.25">
      <c r="AU3374" s="186">
        <f t="shared" si="64"/>
        <v>3365</v>
      </c>
      <c r="AV3374" s="41" t="s">
        <v>1175</v>
      </c>
      <c r="AW3374" s="41"/>
      <c r="AX3374" s="41"/>
      <c r="AY3374" s="41"/>
    </row>
    <row r="3375" spans="47:51" ht="15" customHeight="1" x14ac:dyDescent="0.25">
      <c r="AU3375" s="186">
        <f t="shared" si="64"/>
        <v>3366</v>
      </c>
      <c r="AV3375" s="41" t="s">
        <v>2598</v>
      </c>
      <c r="AW3375" s="41"/>
      <c r="AX3375" s="41"/>
      <c r="AY3375" s="41"/>
    </row>
    <row r="3376" spans="47:51" ht="15" customHeight="1" x14ac:dyDescent="0.25">
      <c r="AU3376" s="186">
        <f t="shared" si="64"/>
        <v>3367</v>
      </c>
      <c r="AV3376" s="41" t="s">
        <v>866</v>
      </c>
      <c r="AW3376" s="41"/>
      <c r="AX3376" s="41"/>
      <c r="AY3376" s="41"/>
    </row>
    <row r="3377" spans="47:51" ht="15" customHeight="1" x14ac:dyDescent="0.25">
      <c r="AU3377" s="186">
        <f t="shared" si="64"/>
        <v>3368</v>
      </c>
      <c r="AV3377" s="41" t="s">
        <v>4538</v>
      </c>
      <c r="AW3377" s="41"/>
      <c r="AX3377" s="41"/>
      <c r="AY3377" s="41"/>
    </row>
    <row r="3378" spans="47:51" ht="15" customHeight="1" x14ac:dyDescent="0.25">
      <c r="AU3378" s="186">
        <f t="shared" si="64"/>
        <v>3369</v>
      </c>
      <c r="AV3378" s="41" t="s">
        <v>1999</v>
      </c>
      <c r="AW3378" s="41"/>
      <c r="AX3378" s="41"/>
      <c r="AY3378" s="41"/>
    </row>
    <row r="3379" spans="47:51" ht="15" customHeight="1" x14ac:dyDescent="0.25">
      <c r="AU3379" s="186">
        <f t="shared" si="64"/>
        <v>3370</v>
      </c>
      <c r="AV3379" s="41" t="s">
        <v>4539</v>
      </c>
      <c r="AW3379" s="41"/>
      <c r="AX3379" s="41"/>
      <c r="AY3379" s="41"/>
    </row>
    <row r="3380" spans="47:51" ht="15" customHeight="1" x14ac:dyDescent="0.25">
      <c r="AU3380" s="186">
        <f t="shared" si="64"/>
        <v>3371</v>
      </c>
      <c r="AV3380" s="41" t="s">
        <v>867</v>
      </c>
      <c r="AW3380" s="41"/>
      <c r="AX3380" s="41"/>
      <c r="AY3380" s="41"/>
    </row>
    <row r="3381" spans="47:51" ht="15" customHeight="1" x14ac:dyDescent="0.25">
      <c r="AU3381" s="186">
        <f t="shared" si="64"/>
        <v>3372</v>
      </c>
      <c r="AV3381" s="41" t="s">
        <v>2963</v>
      </c>
      <c r="AW3381" s="41"/>
      <c r="AX3381" s="41"/>
      <c r="AY3381" s="41"/>
    </row>
    <row r="3382" spans="47:51" ht="15" customHeight="1" x14ac:dyDescent="0.25">
      <c r="AU3382" s="186">
        <f t="shared" si="64"/>
        <v>3373</v>
      </c>
      <c r="AV3382" s="41" t="s">
        <v>4180</v>
      </c>
      <c r="AW3382" s="41"/>
      <c r="AX3382" s="41"/>
      <c r="AY3382" s="41"/>
    </row>
    <row r="3383" spans="47:51" ht="15" customHeight="1" x14ac:dyDescent="0.25">
      <c r="AU3383" s="186">
        <f t="shared" si="64"/>
        <v>3374</v>
      </c>
      <c r="AV3383" s="41" t="s">
        <v>5082</v>
      </c>
      <c r="AW3383" s="41"/>
      <c r="AX3383" s="41"/>
      <c r="AY3383" s="41"/>
    </row>
    <row r="3384" spans="47:51" ht="15" customHeight="1" x14ac:dyDescent="0.25">
      <c r="AU3384" s="186">
        <f t="shared" si="64"/>
        <v>3375</v>
      </c>
      <c r="AV3384" s="41" t="s">
        <v>3462</v>
      </c>
      <c r="AW3384" s="41"/>
      <c r="AX3384" s="41"/>
      <c r="AY3384" s="41"/>
    </row>
    <row r="3385" spans="47:51" ht="15" customHeight="1" x14ac:dyDescent="0.25">
      <c r="AU3385" s="186">
        <f t="shared" si="64"/>
        <v>3376</v>
      </c>
      <c r="AV3385" s="41" t="s">
        <v>607</v>
      </c>
      <c r="AW3385" s="41"/>
      <c r="AX3385" s="41"/>
      <c r="AY3385" s="41"/>
    </row>
    <row r="3386" spans="47:51" ht="15" customHeight="1" x14ac:dyDescent="0.25">
      <c r="AU3386" s="186">
        <f t="shared" si="64"/>
        <v>3377</v>
      </c>
      <c r="AV3386" s="41" t="s">
        <v>3463</v>
      </c>
      <c r="AW3386" s="41"/>
      <c r="AX3386" s="41"/>
      <c r="AY3386" s="41"/>
    </row>
    <row r="3387" spans="47:51" ht="15" customHeight="1" x14ac:dyDescent="0.25">
      <c r="AU3387" s="186">
        <f t="shared" si="64"/>
        <v>3378</v>
      </c>
      <c r="AV3387" s="41" t="s">
        <v>4181</v>
      </c>
      <c r="AW3387" s="41"/>
      <c r="AX3387" s="41"/>
      <c r="AY3387" s="41"/>
    </row>
    <row r="3388" spans="47:51" ht="15" customHeight="1" x14ac:dyDescent="0.25">
      <c r="AU3388" s="186">
        <f t="shared" si="64"/>
        <v>3379</v>
      </c>
      <c r="AV3388" s="41" t="s">
        <v>3164</v>
      </c>
      <c r="AW3388" s="41"/>
      <c r="AX3388" s="41"/>
      <c r="AY3388" s="41"/>
    </row>
    <row r="3389" spans="47:51" ht="15" customHeight="1" x14ac:dyDescent="0.25">
      <c r="AU3389" s="186">
        <f t="shared" si="64"/>
        <v>3380</v>
      </c>
      <c r="AV3389" s="41" t="s">
        <v>5083</v>
      </c>
      <c r="AW3389" s="41"/>
      <c r="AX3389" s="41"/>
      <c r="AY3389" s="41"/>
    </row>
    <row r="3390" spans="47:51" ht="15" customHeight="1" x14ac:dyDescent="0.25">
      <c r="AU3390" s="186">
        <f t="shared" si="64"/>
        <v>3381</v>
      </c>
      <c r="AV3390" s="41" t="s">
        <v>203</v>
      </c>
      <c r="AW3390" s="41"/>
      <c r="AX3390" s="41"/>
      <c r="AY3390" s="41"/>
    </row>
    <row r="3391" spans="47:51" ht="15" customHeight="1" x14ac:dyDescent="0.25">
      <c r="AU3391" s="186">
        <f t="shared" si="64"/>
        <v>3382</v>
      </c>
      <c r="AV3391" s="41" t="s">
        <v>3165</v>
      </c>
      <c r="AW3391" s="41"/>
      <c r="AX3391" s="41"/>
      <c r="AY3391" s="41"/>
    </row>
    <row r="3392" spans="47:51" ht="15" customHeight="1" x14ac:dyDescent="0.25">
      <c r="AU3392" s="186">
        <f t="shared" si="64"/>
        <v>3383</v>
      </c>
      <c r="AV3392" s="41" t="s">
        <v>1375</v>
      </c>
      <c r="AW3392" s="41"/>
      <c r="AX3392" s="41"/>
      <c r="AY3392" s="41"/>
    </row>
    <row r="3393" spans="47:51" ht="15" customHeight="1" x14ac:dyDescent="0.25">
      <c r="AU3393" s="186">
        <f t="shared" si="64"/>
        <v>3384</v>
      </c>
      <c r="AV3393" s="41" t="s">
        <v>5380</v>
      </c>
      <c r="AW3393" s="41"/>
      <c r="AX3393" s="41"/>
      <c r="AY3393" s="41"/>
    </row>
    <row r="3394" spans="47:51" ht="15" customHeight="1" x14ac:dyDescent="0.25">
      <c r="AU3394" s="186">
        <f t="shared" si="64"/>
        <v>3385</v>
      </c>
      <c r="AV3394" s="41" t="s">
        <v>608</v>
      </c>
      <c r="AW3394" s="41"/>
      <c r="AX3394" s="41"/>
      <c r="AY3394" s="41"/>
    </row>
    <row r="3395" spans="47:51" ht="15" customHeight="1" x14ac:dyDescent="0.25">
      <c r="AU3395" s="186">
        <f t="shared" si="64"/>
        <v>3386</v>
      </c>
      <c r="AV3395" s="41" t="s">
        <v>1176</v>
      </c>
      <c r="AW3395" s="41"/>
      <c r="AX3395" s="41"/>
      <c r="AY3395" s="41"/>
    </row>
    <row r="3396" spans="47:51" ht="15" customHeight="1" x14ac:dyDescent="0.25">
      <c r="AU3396" s="186">
        <f t="shared" si="64"/>
        <v>3387</v>
      </c>
      <c r="AV3396" s="41" t="s">
        <v>5381</v>
      </c>
      <c r="AW3396" s="41"/>
      <c r="AX3396" s="41"/>
      <c r="AY3396" s="41"/>
    </row>
    <row r="3397" spans="47:51" ht="15" customHeight="1" x14ac:dyDescent="0.25">
      <c r="AU3397" s="186">
        <f t="shared" si="64"/>
        <v>3388</v>
      </c>
      <c r="AV3397" s="41" t="s">
        <v>2964</v>
      </c>
      <c r="AW3397" s="41"/>
      <c r="AX3397" s="41"/>
      <c r="AY3397" s="41"/>
    </row>
    <row r="3398" spans="47:51" ht="15" customHeight="1" x14ac:dyDescent="0.25">
      <c r="AU3398" s="186">
        <f t="shared" si="64"/>
        <v>3389</v>
      </c>
      <c r="AV3398" s="41" t="s">
        <v>5382</v>
      </c>
      <c r="AW3398" s="41"/>
      <c r="AX3398" s="41"/>
      <c r="AY3398" s="41"/>
    </row>
    <row r="3399" spans="47:51" ht="15" customHeight="1" x14ac:dyDescent="0.25">
      <c r="AU3399" s="186">
        <f t="shared" si="64"/>
        <v>3390</v>
      </c>
      <c r="AV3399" s="41" t="s">
        <v>1177</v>
      </c>
      <c r="AW3399" s="41"/>
      <c r="AX3399" s="41"/>
      <c r="AY3399" s="41"/>
    </row>
    <row r="3400" spans="47:51" ht="15" customHeight="1" x14ac:dyDescent="0.25">
      <c r="AU3400" s="186">
        <f t="shared" si="64"/>
        <v>3391</v>
      </c>
      <c r="AV3400" s="41" t="s">
        <v>1178</v>
      </c>
      <c r="AW3400" s="41"/>
      <c r="AX3400" s="41"/>
      <c r="AY3400" s="41"/>
    </row>
    <row r="3401" spans="47:51" ht="15" customHeight="1" x14ac:dyDescent="0.25">
      <c r="AU3401" s="186">
        <f t="shared" si="64"/>
        <v>3392</v>
      </c>
      <c r="AV3401" s="41" t="s">
        <v>3464</v>
      </c>
      <c r="AW3401" s="41"/>
      <c r="AX3401" s="41"/>
      <c r="AY3401" s="41"/>
    </row>
    <row r="3402" spans="47:51" ht="15" customHeight="1" x14ac:dyDescent="0.25">
      <c r="AU3402" s="186">
        <f t="shared" si="64"/>
        <v>3393</v>
      </c>
      <c r="AV3402" s="41" t="s">
        <v>4182</v>
      </c>
      <c r="AW3402" s="41"/>
      <c r="AX3402" s="41"/>
      <c r="AY3402" s="41"/>
    </row>
    <row r="3403" spans="47:51" ht="15" customHeight="1" x14ac:dyDescent="0.25">
      <c r="AU3403" s="186">
        <f t="shared" ref="AU3403:AU3466" si="65">ROW()-9</f>
        <v>3394</v>
      </c>
      <c r="AV3403" s="41" t="s">
        <v>4540</v>
      </c>
      <c r="AW3403" s="41"/>
      <c r="AX3403" s="41"/>
      <c r="AY3403" s="41"/>
    </row>
    <row r="3404" spans="47:51" ht="15" customHeight="1" x14ac:dyDescent="0.25">
      <c r="AU3404" s="186">
        <f t="shared" si="65"/>
        <v>3395</v>
      </c>
      <c r="AV3404" s="41" t="s">
        <v>2000</v>
      </c>
      <c r="AW3404" s="41"/>
      <c r="AX3404" s="41"/>
      <c r="AY3404" s="41"/>
    </row>
    <row r="3405" spans="47:51" ht="15" customHeight="1" x14ac:dyDescent="0.25">
      <c r="AU3405" s="186">
        <f t="shared" si="65"/>
        <v>3396</v>
      </c>
      <c r="AV3405" s="41" t="s">
        <v>3465</v>
      </c>
      <c r="AW3405" s="41"/>
      <c r="AX3405" s="41"/>
      <c r="AY3405" s="41"/>
    </row>
    <row r="3406" spans="47:51" ht="15" customHeight="1" x14ac:dyDescent="0.25">
      <c r="AU3406" s="186">
        <f t="shared" si="65"/>
        <v>3397</v>
      </c>
      <c r="AV3406" s="41" t="s">
        <v>1179</v>
      </c>
      <c r="AW3406" s="41"/>
      <c r="AX3406" s="41"/>
      <c r="AY3406" s="41"/>
    </row>
    <row r="3407" spans="47:51" ht="15" customHeight="1" x14ac:dyDescent="0.25">
      <c r="AU3407" s="186">
        <f t="shared" si="65"/>
        <v>3398</v>
      </c>
      <c r="AV3407" s="41" t="s">
        <v>4183</v>
      </c>
      <c r="AW3407" s="41"/>
      <c r="AX3407" s="41"/>
      <c r="AY3407" s="41"/>
    </row>
    <row r="3408" spans="47:51" ht="15" customHeight="1" x14ac:dyDescent="0.25">
      <c r="AU3408" s="186">
        <f t="shared" si="65"/>
        <v>3399</v>
      </c>
      <c r="AV3408" s="41" t="s">
        <v>981</v>
      </c>
      <c r="AW3408" s="41"/>
      <c r="AX3408" s="41"/>
      <c r="AY3408" s="41"/>
    </row>
    <row r="3409" spans="47:51" ht="15" customHeight="1" x14ac:dyDescent="0.25">
      <c r="AU3409" s="186">
        <f t="shared" si="65"/>
        <v>3400</v>
      </c>
      <c r="AV3409" s="41" t="s">
        <v>2965</v>
      </c>
      <c r="AW3409" s="41"/>
      <c r="AX3409" s="41"/>
      <c r="AY3409" s="41"/>
    </row>
    <row r="3410" spans="47:51" ht="15" customHeight="1" x14ac:dyDescent="0.25">
      <c r="AU3410" s="186">
        <f t="shared" si="65"/>
        <v>3401</v>
      </c>
      <c r="AV3410" s="41" t="s">
        <v>5084</v>
      </c>
      <c r="AW3410" s="41"/>
      <c r="AX3410" s="41"/>
      <c r="AY3410" s="41"/>
    </row>
    <row r="3411" spans="47:51" ht="15" customHeight="1" x14ac:dyDescent="0.25">
      <c r="AU3411" s="186">
        <f t="shared" si="65"/>
        <v>3402</v>
      </c>
      <c r="AV3411" s="41" t="s">
        <v>4184</v>
      </c>
      <c r="AW3411" s="41"/>
      <c r="AX3411" s="41"/>
      <c r="AY3411" s="41"/>
    </row>
    <row r="3412" spans="47:51" ht="15" customHeight="1" x14ac:dyDescent="0.25">
      <c r="AU3412" s="186">
        <f t="shared" si="65"/>
        <v>3403</v>
      </c>
      <c r="AV3412" s="41" t="s">
        <v>204</v>
      </c>
      <c r="AW3412" s="41"/>
      <c r="AX3412" s="41"/>
      <c r="AY3412" s="41"/>
    </row>
    <row r="3413" spans="47:51" ht="15" customHeight="1" x14ac:dyDescent="0.25">
      <c r="AU3413" s="186">
        <f t="shared" si="65"/>
        <v>3404</v>
      </c>
      <c r="AV3413" s="41" t="s">
        <v>2001</v>
      </c>
      <c r="AW3413" s="41"/>
      <c r="AX3413" s="41"/>
      <c r="AY3413" s="41"/>
    </row>
    <row r="3414" spans="47:51" ht="15" customHeight="1" x14ac:dyDescent="0.25">
      <c r="AU3414" s="186">
        <f t="shared" si="65"/>
        <v>3405</v>
      </c>
      <c r="AV3414" s="41" t="s">
        <v>4541</v>
      </c>
      <c r="AW3414" s="41"/>
      <c r="AX3414" s="41"/>
      <c r="AY3414" s="41"/>
    </row>
    <row r="3415" spans="47:51" ht="15" customHeight="1" x14ac:dyDescent="0.25">
      <c r="AU3415" s="186">
        <f t="shared" si="65"/>
        <v>3406</v>
      </c>
      <c r="AV3415" s="41" t="s">
        <v>3166</v>
      </c>
      <c r="AW3415" s="41"/>
      <c r="AX3415" s="41"/>
      <c r="AY3415" s="41"/>
    </row>
    <row r="3416" spans="47:51" ht="15" customHeight="1" x14ac:dyDescent="0.25">
      <c r="AU3416" s="186">
        <f t="shared" si="65"/>
        <v>3407</v>
      </c>
      <c r="AV3416" s="41" t="s">
        <v>2002</v>
      </c>
      <c r="AW3416" s="41"/>
      <c r="AX3416" s="41"/>
      <c r="AY3416" s="41"/>
    </row>
    <row r="3417" spans="47:51" ht="15" customHeight="1" x14ac:dyDescent="0.25">
      <c r="AU3417" s="186">
        <f t="shared" si="65"/>
        <v>3408</v>
      </c>
      <c r="AV3417" s="41" t="s">
        <v>3653</v>
      </c>
      <c r="AW3417" s="41"/>
      <c r="AX3417" s="41"/>
      <c r="AY3417" s="41"/>
    </row>
    <row r="3418" spans="47:51" ht="15" customHeight="1" x14ac:dyDescent="0.25">
      <c r="AU3418" s="186">
        <f t="shared" si="65"/>
        <v>3409</v>
      </c>
      <c r="AV3418" s="41" t="s">
        <v>2003</v>
      </c>
      <c r="AW3418" s="41"/>
      <c r="AX3418" s="41"/>
      <c r="AY3418" s="41"/>
    </row>
    <row r="3419" spans="47:51" ht="15" customHeight="1" x14ac:dyDescent="0.25">
      <c r="AU3419" s="186">
        <f t="shared" si="65"/>
        <v>3410</v>
      </c>
      <c r="AV3419" s="41" t="s">
        <v>868</v>
      </c>
      <c r="AW3419" s="41"/>
      <c r="AX3419" s="41"/>
      <c r="AY3419" s="41"/>
    </row>
    <row r="3420" spans="47:51" ht="15" customHeight="1" x14ac:dyDescent="0.25">
      <c r="AU3420" s="186">
        <f t="shared" si="65"/>
        <v>3411</v>
      </c>
      <c r="AV3420" s="41" t="s">
        <v>2599</v>
      </c>
      <c r="AW3420" s="41"/>
      <c r="AX3420" s="41"/>
      <c r="AY3420" s="41"/>
    </row>
    <row r="3421" spans="47:51" ht="15" customHeight="1" x14ac:dyDescent="0.25">
      <c r="AU3421" s="186">
        <f t="shared" si="65"/>
        <v>3412</v>
      </c>
      <c r="AV3421" s="41" t="s">
        <v>2004</v>
      </c>
      <c r="AW3421" s="41"/>
      <c r="AX3421" s="41"/>
      <c r="AY3421" s="41"/>
    </row>
    <row r="3422" spans="47:51" ht="15" customHeight="1" x14ac:dyDescent="0.25">
      <c r="AU3422" s="186">
        <f t="shared" si="65"/>
        <v>3413</v>
      </c>
      <c r="AV3422" s="41" t="s">
        <v>5085</v>
      </c>
      <c r="AW3422" s="41"/>
      <c r="AX3422" s="41"/>
      <c r="AY3422" s="41"/>
    </row>
    <row r="3423" spans="47:51" ht="15" customHeight="1" x14ac:dyDescent="0.25">
      <c r="AU3423" s="186">
        <f t="shared" si="65"/>
        <v>3414</v>
      </c>
      <c r="AV3423" s="41" t="s">
        <v>4185</v>
      </c>
      <c r="AW3423" s="41"/>
      <c r="AX3423" s="41"/>
      <c r="AY3423" s="41"/>
    </row>
    <row r="3424" spans="47:51" ht="15" customHeight="1" x14ac:dyDescent="0.25">
      <c r="AU3424" s="186">
        <f t="shared" si="65"/>
        <v>3415</v>
      </c>
      <c r="AV3424" s="41" t="s">
        <v>3654</v>
      </c>
      <c r="AW3424" s="41"/>
      <c r="AX3424" s="41"/>
      <c r="AY3424" s="41"/>
    </row>
    <row r="3425" spans="47:51" ht="15" customHeight="1" x14ac:dyDescent="0.25">
      <c r="AU3425" s="186">
        <f t="shared" si="65"/>
        <v>3416</v>
      </c>
      <c r="AV3425" s="41" t="s">
        <v>1376</v>
      </c>
      <c r="AW3425" s="41"/>
      <c r="AX3425" s="41"/>
      <c r="AY3425" s="41"/>
    </row>
    <row r="3426" spans="47:51" ht="15" customHeight="1" x14ac:dyDescent="0.25">
      <c r="AU3426" s="186">
        <f t="shared" si="65"/>
        <v>3417</v>
      </c>
      <c r="AV3426" s="41" t="s">
        <v>5086</v>
      </c>
      <c r="AW3426" s="41"/>
      <c r="AX3426" s="41"/>
      <c r="AY3426" s="41"/>
    </row>
    <row r="3427" spans="47:51" ht="15" customHeight="1" x14ac:dyDescent="0.25">
      <c r="AU3427" s="186">
        <f t="shared" si="65"/>
        <v>3418</v>
      </c>
      <c r="AV3427" s="41" t="s">
        <v>869</v>
      </c>
      <c r="AW3427" s="41"/>
      <c r="AX3427" s="41"/>
      <c r="AY3427" s="41"/>
    </row>
    <row r="3428" spans="47:51" ht="15" customHeight="1" x14ac:dyDescent="0.25">
      <c r="AU3428" s="186">
        <f t="shared" si="65"/>
        <v>3419</v>
      </c>
      <c r="AV3428" s="41" t="s">
        <v>4542</v>
      </c>
      <c r="AW3428" s="41"/>
      <c r="AX3428" s="41"/>
      <c r="AY3428" s="41"/>
    </row>
    <row r="3429" spans="47:51" ht="15" customHeight="1" x14ac:dyDescent="0.25">
      <c r="AU3429" s="186">
        <f t="shared" si="65"/>
        <v>3420</v>
      </c>
      <c r="AV3429" s="41" t="s">
        <v>3466</v>
      </c>
      <c r="AW3429" s="41"/>
      <c r="AX3429" s="41"/>
      <c r="AY3429" s="41"/>
    </row>
    <row r="3430" spans="47:51" ht="15" customHeight="1" x14ac:dyDescent="0.25">
      <c r="AU3430" s="186">
        <f t="shared" si="65"/>
        <v>3421</v>
      </c>
      <c r="AV3430" s="41" t="s">
        <v>4186</v>
      </c>
      <c r="AW3430" s="41"/>
      <c r="AX3430" s="41"/>
      <c r="AY3430" s="41"/>
    </row>
    <row r="3431" spans="47:51" ht="15" customHeight="1" x14ac:dyDescent="0.25">
      <c r="AU3431" s="186">
        <f t="shared" si="65"/>
        <v>3422</v>
      </c>
      <c r="AV3431" s="41" t="s">
        <v>5383</v>
      </c>
      <c r="AW3431" s="41"/>
      <c r="AX3431" s="41"/>
      <c r="AY3431" s="41"/>
    </row>
    <row r="3432" spans="47:51" ht="15" customHeight="1" x14ac:dyDescent="0.25">
      <c r="AU3432" s="186">
        <f t="shared" si="65"/>
        <v>3423</v>
      </c>
      <c r="AV3432" s="41" t="s">
        <v>2005</v>
      </c>
      <c r="AW3432" s="41"/>
      <c r="AX3432" s="41"/>
      <c r="AY3432" s="41"/>
    </row>
    <row r="3433" spans="47:51" ht="15" customHeight="1" x14ac:dyDescent="0.25">
      <c r="AU3433" s="186">
        <f t="shared" si="65"/>
        <v>3424</v>
      </c>
      <c r="AV3433" s="41" t="s">
        <v>870</v>
      </c>
      <c r="AW3433" s="41"/>
      <c r="AX3433" s="41"/>
      <c r="AY3433" s="41"/>
    </row>
    <row r="3434" spans="47:51" ht="15" customHeight="1" x14ac:dyDescent="0.25">
      <c r="AU3434" s="186">
        <f t="shared" si="65"/>
        <v>3425</v>
      </c>
      <c r="AV3434" s="41" t="s">
        <v>609</v>
      </c>
      <c r="AW3434" s="41"/>
      <c r="AX3434" s="41"/>
      <c r="AY3434" s="41"/>
    </row>
    <row r="3435" spans="47:51" ht="15" customHeight="1" x14ac:dyDescent="0.25">
      <c r="AU3435" s="186">
        <f t="shared" si="65"/>
        <v>3426</v>
      </c>
      <c r="AV3435" s="41" t="s">
        <v>871</v>
      </c>
      <c r="AW3435" s="41"/>
      <c r="AX3435" s="41"/>
      <c r="AY3435" s="41"/>
    </row>
    <row r="3436" spans="47:51" ht="15" customHeight="1" x14ac:dyDescent="0.25">
      <c r="AU3436" s="186">
        <f t="shared" si="65"/>
        <v>3427</v>
      </c>
      <c r="AV3436" s="41" t="s">
        <v>3777</v>
      </c>
      <c r="AW3436" s="41"/>
      <c r="AX3436" s="41"/>
      <c r="AY3436" s="41"/>
    </row>
    <row r="3437" spans="47:51" ht="15" customHeight="1" x14ac:dyDescent="0.25">
      <c r="AU3437" s="186">
        <f t="shared" si="65"/>
        <v>3428</v>
      </c>
      <c r="AV3437" s="41" t="s">
        <v>3467</v>
      </c>
      <c r="AW3437" s="41"/>
      <c r="AX3437" s="41"/>
      <c r="AY3437" s="41"/>
    </row>
    <row r="3438" spans="47:51" ht="15" customHeight="1" x14ac:dyDescent="0.25">
      <c r="AU3438" s="186">
        <f t="shared" si="65"/>
        <v>3429</v>
      </c>
      <c r="AV3438" s="41" t="s">
        <v>3468</v>
      </c>
      <c r="AW3438" s="41"/>
      <c r="AX3438" s="41"/>
      <c r="AY3438" s="41"/>
    </row>
    <row r="3439" spans="47:51" ht="15" customHeight="1" x14ac:dyDescent="0.25">
      <c r="AU3439" s="186">
        <f t="shared" si="65"/>
        <v>3430</v>
      </c>
      <c r="AV3439" s="41" t="s">
        <v>2354</v>
      </c>
      <c r="AW3439" s="41"/>
      <c r="AX3439" s="41"/>
      <c r="AY3439" s="41"/>
    </row>
    <row r="3440" spans="47:51" ht="15" customHeight="1" x14ac:dyDescent="0.25">
      <c r="AU3440" s="186">
        <f t="shared" si="65"/>
        <v>3431</v>
      </c>
      <c r="AV3440" s="41" t="s">
        <v>1180</v>
      </c>
      <c r="AW3440" s="41"/>
      <c r="AX3440" s="41"/>
      <c r="AY3440" s="41"/>
    </row>
    <row r="3441" spans="47:51" ht="15" customHeight="1" x14ac:dyDescent="0.25">
      <c r="AU3441" s="186">
        <f t="shared" si="65"/>
        <v>3432</v>
      </c>
      <c r="AV3441" s="41" t="s">
        <v>2461</v>
      </c>
      <c r="AW3441" s="41"/>
      <c r="AX3441" s="41"/>
      <c r="AY3441" s="41"/>
    </row>
    <row r="3442" spans="47:51" ht="15" customHeight="1" x14ac:dyDescent="0.25">
      <c r="AU3442" s="186">
        <f t="shared" si="65"/>
        <v>3433</v>
      </c>
      <c r="AV3442" s="41" t="s">
        <v>5087</v>
      </c>
      <c r="AW3442" s="41"/>
      <c r="AX3442" s="41"/>
      <c r="AY3442" s="41"/>
    </row>
    <row r="3443" spans="47:51" ht="15" customHeight="1" x14ac:dyDescent="0.25">
      <c r="AU3443" s="186">
        <f t="shared" si="65"/>
        <v>3434</v>
      </c>
      <c r="AV3443" s="41" t="s">
        <v>3469</v>
      </c>
      <c r="AW3443" s="41"/>
      <c r="AX3443" s="41"/>
      <c r="AY3443" s="41"/>
    </row>
    <row r="3444" spans="47:51" ht="15" customHeight="1" x14ac:dyDescent="0.25">
      <c r="AU3444" s="186">
        <f t="shared" si="65"/>
        <v>3435</v>
      </c>
      <c r="AV3444" s="41" t="s">
        <v>5088</v>
      </c>
      <c r="AW3444" s="41"/>
      <c r="AX3444" s="41"/>
      <c r="AY3444" s="41"/>
    </row>
    <row r="3445" spans="47:51" ht="15" customHeight="1" x14ac:dyDescent="0.25">
      <c r="AU3445" s="186">
        <f t="shared" si="65"/>
        <v>3436</v>
      </c>
      <c r="AV3445" s="41" t="s">
        <v>2966</v>
      </c>
      <c r="AW3445" s="41"/>
      <c r="AX3445" s="41"/>
      <c r="AY3445" s="41"/>
    </row>
    <row r="3446" spans="47:51" ht="15" customHeight="1" x14ac:dyDescent="0.25">
      <c r="AU3446" s="186">
        <f t="shared" si="65"/>
        <v>3437</v>
      </c>
      <c r="AV3446" s="41" t="s">
        <v>2462</v>
      </c>
      <c r="AW3446" s="41"/>
      <c r="AX3446" s="41"/>
      <c r="AY3446" s="41"/>
    </row>
    <row r="3447" spans="47:51" ht="15" customHeight="1" x14ac:dyDescent="0.25">
      <c r="AU3447" s="186">
        <f t="shared" si="65"/>
        <v>3438</v>
      </c>
      <c r="AV3447" s="41" t="s">
        <v>3470</v>
      </c>
      <c r="AW3447" s="41"/>
      <c r="AX3447" s="41"/>
      <c r="AY3447" s="41"/>
    </row>
    <row r="3448" spans="47:51" ht="15" customHeight="1" x14ac:dyDescent="0.25">
      <c r="AU3448" s="186">
        <f t="shared" si="65"/>
        <v>3439</v>
      </c>
      <c r="AV3448" s="41" t="s">
        <v>2355</v>
      </c>
      <c r="AW3448" s="41"/>
      <c r="AX3448" s="41"/>
      <c r="AY3448" s="41"/>
    </row>
    <row r="3449" spans="47:51" ht="15" customHeight="1" x14ac:dyDescent="0.25">
      <c r="AU3449" s="186">
        <f t="shared" si="65"/>
        <v>3440</v>
      </c>
      <c r="AV3449" s="41" t="s">
        <v>2006</v>
      </c>
      <c r="AW3449" s="41"/>
      <c r="AX3449" s="41"/>
      <c r="AY3449" s="41"/>
    </row>
    <row r="3450" spans="47:51" ht="15" customHeight="1" x14ac:dyDescent="0.25">
      <c r="AU3450" s="186">
        <f t="shared" si="65"/>
        <v>3441</v>
      </c>
      <c r="AV3450" s="41" t="s">
        <v>5089</v>
      </c>
      <c r="AW3450" s="41"/>
      <c r="AX3450" s="41"/>
      <c r="AY3450" s="41"/>
    </row>
    <row r="3451" spans="47:51" ht="15" customHeight="1" x14ac:dyDescent="0.25">
      <c r="AU3451" s="186">
        <f t="shared" si="65"/>
        <v>3442</v>
      </c>
      <c r="AV3451" s="41" t="s">
        <v>2780</v>
      </c>
      <c r="AW3451" s="41"/>
      <c r="AX3451" s="41"/>
      <c r="AY3451" s="41"/>
    </row>
    <row r="3452" spans="47:51" ht="15" customHeight="1" x14ac:dyDescent="0.25">
      <c r="AU3452" s="186">
        <f t="shared" si="65"/>
        <v>3443</v>
      </c>
      <c r="AV3452" s="41" t="s">
        <v>3655</v>
      </c>
      <c r="AW3452" s="41"/>
      <c r="AX3452" s="41"/>
      <c r="AY3452" s="41"/>
    </row>
    <row r="3453" spans="47:51" ht="15" customHeight="1" x14ac:dyDescent="0.25">
      <c r="AU3453" s="186">
        <f t="shared" si="65"/>
        <v>3444</v>
      </c>
      <c r="AV3453" s="41" t="s">
        <v>610</v>
      </c>
      <c r="AW3453" s="41"/>
      <c r="AX3453" s="41"/>
      <c r="AY3453" s="41"/>
    </row>
    <row r="3454" spans="47:51" ht="15" customHeight="1" x14ac:dyDescent="0.25">
      <c r="AU3454" s="186">
        <f t="shared" si="65"/>
        <v>3445</v>
      </c>
      <c r="AV3454" s="41" t="s">
        <v>3778</v>
      </c>
      <c r="AW3454" s="41"/>
      <c r="AX3454" s="41"/>
      <c r="AY3454" s="41"/>
    </row>
    <row r="3455" spans="47:51" ht="15" customHeight="1" x14ac:dyDescent="0.25">
      <c r="AU3455" s="186">
        <f t="shared" si="65"/>
        <v>3446</v>
      </c>
      <c r="AV3455" s="41" t="s">
        <v>2600</v>
      </c>
      <c r="AW3455" s="41"/>
      <c r="AX3455" s="41"/>
      <c r="AY3455" s="41"/>
    </row>
    <row r="3456" spans="47:51" ht="15" customHeight="1" x14ac:dyDescent="0.25">
      <c r="AU3456" s="186">
        <f t="shared" si="65"/>
        <v>3447</v>
      </c>
      <c r="AV3456" s="41" t="s">
        <v>1181</v>
      </c>
      <c r="AW3456" s="41"/>
      <c r="AX3456" s="41"/>
      <c r="AY3456" s="41"/>
    </row>
    <row r="3457" spans="47:51" ht="15" customHeight="1" x14ac:dyDescent="0.25">
      <c r="AU3457" s="186">
        <f t="shared" si="65"/>
        <v>3448</v>
      </c>
      <c r="AV3457" s="41" t="s">
        <v>3779</v>
      </c>
      <c r="AW3457" s="41"/>
      <c r="AX3457" s="41"/>
      <c r="AY3457" s="41"/>
    </row>
    <row r="3458" spans="47:51" ht="15" customHeight="1" x14ac:dyDescent="0.25">
      <c r="AU3458" s="186">
        <f t="shared" si="65"/>
        <v>3449</v>
      </c>
      <c r="AV3458" s="41" t="s">
        <v>5090</v>
      </c>
      <c r="AW3458" s="41"/>
      <c r="AX3458" s="41"/>
      <c r="AY3458" s="41"/>
    </row>
    <row r="3459" spans="47:51" ht="15" customHeight="1" x14ac:dyDescent="0.25">
      <c r="AU3459" s="186">
        <f t="shared" si="65"/>
        <v>3450</v>
      </c>
      <c r="AV3459" s="41" t="s">
        <v>4187</v>
      </c>
      <c r="AW3459" s="41"/>
      <c r="AX3459" s="41"/>
      <c r="AY3459" s="41"/>
    </row>
    <row r="3460" spans="47:51" ht="15" customHeight="1" x14ac:dyDescent="0.25">
      <c r="AU3460" s="186">
        <f t="shared" si="65"/>
        <v>3451</v>
      </c>
      <c r="AV3460" s="41" t="s">
        <v>3868</v>
      </c>
      <c r="AW3460" s="41"/>
      <c r="AX3460" s="41"/>
      <c r="AY3460" s="41"/>
    </row>
    <row r="3461" spans="47:51" ht="15" customHeight="1" x14ac:dyDescent="0.25">
      <c r="AU3461" s="186">
        <f t="shared" si="65"/>
        <v>3452</v>
      </c>
      <c r="AV3461" s="41" t="s">
        <v>3780</v>
      </c>
      <c r="AW3461" s="41"/>
      <c r="AX3461" s="41"/>
      <c r="AY3461" s="41"/>
    </row>
    <row r="3462" spans="47:51" ht="15" customHeight="1" x14ac:dyDescent="0.25">
      <c r="AU3462" s="186">
        <f t="shared" si="65"/>
        <v>3453</v>
      </c>
      <c r="AV3462" s="41" t="s">
        <v>205</v>
      </c>
      <c r="AW3462" s="41"/>
      <c r="AX3462" s="41"/>
      <c r="AY3462" s="41"/>
    </row>
    <row r="3463" spans="47:51" ht="15" customHeight="1" x14ac:dyDescent="0.25">
      <c r="AU3463" s="186">
        <f t="shared" si="65"/>
        <v>3454</v>
      </c>
      <c r="AV3463" s="41" t="s">
        <v>285</v>
      </c>
      <c r="AW3463" s="41"/>
      <c r="AX3463" s="41"/>
      <c r="AY3463" s="41"/>
    </row>
    <row r="3464" spans="47:51" ht="15" customHeight="1" x14ac:dyDescent="0.25">
      <c r="AU3464" s="186">
        <f t="shared" si="65"/>
        <v>3455</v>
      </c>
      <c r="AV3464" s="41" t="s">
        <v>611</v>
      </c>
      <c r="AW3464" s="41"/>
      <c r="AX3464" s="41"/>
      <c r="AY3464" s="41"/>
    </row>
    <row r="3465" spans="47:51" ht="15" customHeight="1" x14ac:dyDescent="0.25">
      <c r="AU3465" s="186">
        <f t="shared" si="65"/>
        <v>3456</v>
      </c>
      <c r="AV3465" s="41" t="s">
        <v>206</v>
      </c>
      <c r="AW3465" s="41"/>
      <c r="AX3465" s="41"/>
      <c r="AY3465" s="41"/>
    </row>
    <row r="3466" spans="47:51" ht="15" customHeight="1" x14ac:dyDescent="0.25">
      <c r="AU3466" s="186">
        <f t="shared" si="65"/>
        <v>3457</v>
      </c>
      <c r="AV3466" s="41" t="s">
        <v>5091</v>
      </c>
      <c r="AW3466" s="41"/>
      <c r="AX3466" s="41"/>
      <c r="AY3466" s="41"/>
    </row>
    <row r="3467" spans="47:51" ht="15" customHeight="1" x14ac:dyDescent="0.25">
      <c r="AU3467" s="186">
        <f t="shared" ref="AU3467:AU3530" si="66">ROW()-9</f>
        <v>3458</v>
      </c>
      <c r="AV3467" s="41" t="s">
        <v>5092</v>
      </c>
      <c r="AW3467" s="41"/>
      <c r="AX3467" s="41"/>
      <c r="AY3467" s="41"/>
    </row>
    <row r="3468" spans="47:51" ht="15" customHeight="1" x14ac:dyDescent="0.25">
      <c r="AU3468" s="186">
        <f t="shared" si="66"/>
        <v>3459</v>
      </c>
      <c r="AV3468" s="41" t="s">
        <v>3167</v>
      </c>
      <c r="AW3468" s="41"/>
      <c r="AX3468" s="41"/>
      <c r="AY3468" s="41"/>
    </row>
    <row r="3469" spans="47:51" ht="15" customHeight="1" x14ac:dyDescent="0.25">
      <c r="AU3469" s="186">
        <f t="shared" si="66"/>
        <v>3460</v>
      </c>
      <c r="AV3469" s="41" t="s">
        <v>3168</v>
      </c>
      <c r="AW3469" s="41"/>
      <c r="AX3469" s="41"/>
      <c r="AY3469" s="41"/>
    </row>
    <row r="3470" spans="47:51" ht="15" customHeight="1" x14ac:dyDescent="0.25">
      <c r="AU3470" s="186">
        <f t="shared" si="66"/>
        <v>3461</v>
      </c>
      <c r="AV3470" s="41" t="s">
        <v>2967</v>
      </c>
      <c r="AW3470" s="41"/>
      <c r="AX3470" s="41"/>
      <c r="AY3470" s="41"/>
    </row>
    <row r="3471" spans="47:51" ht="15" customHeight="1" x14ac:dyDescent="0.25">
      <c r="AU3471" s="186">
        <f t="shared" si="66"/>
        <v>3462</v>
      </c>
      <c r="AV3471" s="41" t="s">
        <v>1377</v>
      </c>
      <c r="AW3471" s="41"/>
      <c r="AX3471" s="41"/>
      <c r="AY3471" s="41"/>
    </row>
    <row r="3472" spans="47:51" ht="15" customHeight="1" x14ac:dyDescent="0.25">
      <c r="AU3472" s="186">
        <f t="shared" si="66"/>
        <v>3463</v>
      </c>
      <c r="AV3472" s="41" t="s">
        <v>4188</v>
      </c>
      <c r="AW3472" s="41"/>
      <c r="AX3472" s="41"/>
      <c r="AY3472" s="41"/>
    </row>
    <row r="3473" spans="47:51" ht="15" customHeight="1" x14ac:dyDescent="0.25">
      <c r="AU3473" s="186">
        <f t="shared" si="66"/>
        <v>3464</v>
      </c>
      <c r="AV3473" s="41" t="s">
        <v>3781</v>
      </c>
      <c r="AW3473" s="41"/>
      <c r="AX3473" s="41"/>
      <c r="AY3473" s="41"/>
    </row>
    <row r="3474" spans="47:51" ht="15" customHeight="1" x14ac:dyDescent="0.25">
      <c r="AU3474" s="186">
        <f t="shared" si="66"/>
        <v>3465</v>
      </c>
      <c r="AV3474" s="41" t="s">
        <v>2007</v>
      </c>
      <c r="AW3474" s="41"/>
      <c r="AX3474" s="41"/>
      <c r="AY3474" s="41"/>
    </row>
    <row r="3475" spans="47:51" ht="15" customHeight="1" x14ac:dyDescent="0.25">
      <c r="AU3475" s="186">
        <f t="shared" si="66"/>
        <v>3466</v>
      </c>
      <c r="AV3475" s="41" t="s">
        <v>4189</v>
      </c>
      <c r="AW3475" s="41"/>
      <c r="AX3475" s="41"/>
      <c r="AY3475" s="41"/>
    </row>
    <row r="3476" spans="47:51" ht="15" customHeight="1" x14ac:dyDescent="0.25">
      <c r="AU3476" s="186">
        <f t="shared" si="66"/>
        <v>3467</v>
      </c>
      <c r="AV3476" s="41" t="s">
        <v>2008</v>
      </c>
      <c r="AW3476" s="41"/>
      <c r="AX3476" s="41"/>
      <c r="AY3476" s="41"/>
    </row>
    <row r="3477" spans="47:51" ht="15" customHeight="1" x14ac:dyDescent="0.25">
      <c r="AU3477" s="186">
        <f t="shared" si="66"/>
        <v>3468</v>
      </c>
      <c r="AV3477" s="41" t="s">
        <v>2009</v>
      </c>
      <c r="AW3477" s="41"/>
      <c r="AX3477" s="41"/>
      <c r="AY3477" s="41"/>
    </row>
    <row r="3478" spans="47:51" ht="15" customHeight="1" x14ac:dyDescent="0.25">
      <c r="AU3478" s="186">
        <f t="shared" si="66"/>
        <v>3469</v>
      </c>
      <c r="AV3478" s="41" t="s">
        <v>2781</v>
      </c>
      <c r="AW3478" s="41"/>
      <c r="AX3478" s="41"/>
      <c r="AY3478" s="41"/>
    </row>
    <row r="3479" spans="47:51" ht="15" customHeight="1" x14ac:dyDescent="0.25">
      <c r="AU3479" s="186">
        <f t="shared" si="66"/>
        <v>3470</v>
      </c>
      <c r="AV3479" s="41" t="s">
        <v>1378</v>
      </c>
      <c r="AW3479" s="41"/>
      <c r="AX3479" s="41"/>
      <c r="AY3479" s="41"/>
    </row>
    <row r="3480" spans="47:51" ht="15" customHeight="1" x14ac:dyDescent="0.25">
      <c r="AU3480" s="186">
        <f t="shared" si="66"/>
        <v>3471</v>
      </c>
      <c r="AV3480" s="41" t="s">
        <v>3169</v>
      </c>
      <c r="AW3480" s="41"/>
      <c r="AX3480" s="41"/>
      <c r="AY3480" s="41"/>
    </row>
    <row r="3481" spans="47:51" ht="15" customHeight="1" x14ac:dyDescent="0.25">
      <c r="AU3481" s="186">
        <f t="shared" si="66"/>
        <v>3472</v>
      </c>
      <c r="AV3481" s="41" t="s">
        <v>2010</v>
      </c>
      <c r="AW3481" s="41"/>
      <c r="AX3481" s="41"/>
      <c r="AY3481" s="41"/>
    </row>
    <row r="3482" spans="47:51" ht="15" customHeight="1" x14ac:dyDescent="0.25">
      <c r="AU3482" s="186">
        <f t="shared" si="66"/>
        <v>3473</v>
      </c>
      <c r="AV3482" s="41" t="s">
        <v>2968</v>
      </c>
      <c r="AW3482" s="41"/>
      <c r="AX3482" s="41"/>
      <c r="AY3482" s="41"/>
    </row>
    <row r="3483" spans="47:51" ht="15" customHeight="1" x14ac:dyDescent="0.25">
      <c r="AU3483" s="186">
        <f t="shared" si="66"/>
        <v>3474</v>
      </c>
      <c r="AV3483" s="41" t="s">
        <v>207</v>
      </c>
      <c r="AW3483" s="41"/>
      <c r="AX3483" s="41"/>
      <c r="AY3483" s="41"/>
    </row>
    <row r="3484" spans="47:51" ht="15" customHeight="1" x14ac:dyDescent="0.25">
      <c r="AU3484" s="186">
        <f t="shared" si="66"/>
        <v>3475</v>
      </c>
      <c r="AV3484" s="41" t="s">
        <v>4543</v>
      </c>
      <c r="AW3484" s="41"/>
      <c r="AX3484" s="41"/>
      <c r="AY3484" s="41"/>
    </row>
    <row r="3485" spans="47:51" ht="15" customHeight="1" x14ac:dyDescent="0.25">
      <c r="AU3485" s="186">
        <f t="shared" si="66"/>
        <v>3476</v>
      </c>
      <c r="AV3485" s="41" t="s">
        <v>4190</v>
      </c>
      <c r="AW3485" s="41"/>
      <c r="AX3485" s="41"/>
      <c r="AY3485" s="41"/>
    </row>
    <row r="3486" spans="47:51" ht="15" customHeight="1" x14ac:dyDescent="0.25">
      <c r="AU3486" s="186">
        <f t="shared" si="66"/>
        <v>3477</v>
      </c>
      <c r="AV3486" s="41" t="s">
        <v>4191</v>
      </c>
      <c r="AW3486" s="41"/>
      <c r="AX3486" s="41"/>
      <c r="AY3486" s="41"/>
    </row>
    <row r="3487" spans="47:51" ht="15" customHeight="1" x14ac:dyDescent="0.25">
      <c r="AU3487" s="186">
        <f t="shared" si="66"/>
        <v>3478</v>
      </c>
      <c r="AV3487" s="41" t="s">
        <v>2011</v>
      </c>
      <c r="AW3487" s="41"/>
      <c r="AX3487" s="41"/>
      <c r="AY3487" s="41"/>
    </row>
    <row r="3488" spans="47:51" ht="15" customHeight="1" x14ac:dyDescent="0.25">
      <c r="AU3488" s="186">
        <f t="shared" si="66"/>
        <v>3479</v>
      </c>
      <c r="AV3488" s="41" t="s">
        <v>4544</v>
      </c>
      <c r="AW3488" s="41"/>
      <c r="AX3488" s="41"/>
      <c r="AY3488" s="41"/>
    </row>
    <row r="3489" spans="47:51" ht="15" customHeight="1" x14ac:dyDescent="0.25">
      <c r="AU3489" s="186">
        <f t="shared" si="66"/>
        <v>3480</v>
      </c>
      <c r="AV3489" s="41" t="s">
        <v>1379</v>
      </c>
      <c r="AW3489" s="41"/>
      <c r="AX3489" s="41"/>
      <c r="AY3489" s="41"/>
    </row>
    <row r="3490" spans="47:51" ht="15" customHeight="1" x14ac:dyDescent="0.25">
      <c r="AU3490" s="186">
        <f t="shared" si="66"/>
        <v>3481</v>
      </c>
      <c r="AV3490" s="41" t="s">
        <v>2012</v>
      </c>
      <c r="AW3490" s="41"/>
      <c r="AX3490" s="41"/>
      <c r="AY3490" s="41"/>
    </row>
    <row r="3491" spans="47:51" ht="15" customHeight="1" x14ac:dyDescent="0.25">
      <c r="AU3491" s="186">
        <f t="shared" si="66"/>
        <v>3482</v>
      </c>
      <c r="AV3491" s="41" t="s">
        <v>3471</v>
      </c>
      <c r="AW3491" s="41"/>
      <c r="AX3491" s="41"/>
      <c r="AY3491" s="41"/>
    </row>
    <row r="3492" spans="47:51" ht="15" customHeight="1" x14ac:dyDescent="0.25">
      <c r="AU3492" s="186">
        <f t="shared" si="66"/>
        <v>3483</v>
      </c>
      <c r="AV3492" s="41" t="s">
        <v>3472</v>
      </c>
      <c r="AW3492" s="41"/>
      <c r="AX3492" s="41"/>
      <c r="AY3492" s="41"/>
    </row>
    <row r="3493" spans="47:51" ht="15" customHeight="1" x14ac:dyDescent="0.25">
      <c r="AU3493" s="186">
        <f t="shared" si="66"/>
        <v>3484</v>
      </c>
      <c r="AV3493" s="41" t="s">
        <v>2782</v>
      </c>
      <c r="AW3493" s="41"/>
      <c r="AX3493" s="41"/>
      <c r="AY3493" s="41"/>
    </row>
    <row r="3494" spans="47:51" ht="15" customHeight="1" x14ac:dyDescent="0.25">
      <c r="AU3494" s="186">
        <f t="shared" si="66"/>
        <v>3485</v>
      </c>
      <c r="AV3494" s="41" t="s">
        <v>2013</v>
      </c>
      <c r="AW3494" s="41"/>
      <c r="AX3494" s="41"/>
      <c r="AY3494" s="41"/>
    </row>
    <row r="3495" spans="47:51" ht="15" customHeight="1" x14ac:dyDescent="0.25">
      <c r="AU3495" s="186">
        <f t="shared" si="66"/>
        <v>3486</v>
      </c>
      <c r="AV3495" s="41" t="s">
        <v>3170</v>
      </c>
      <c r="AW3495" s="41"/>
      <c r="AX3495" s="41"/>
      <c r="AY3495" s="41"/>
    </row>
    <row r="3496" spans="47:51" ht="15" customHeight="1" x14ac:dyDescent="0.25">
      <c r="AU3496" s="186">
        <f t="shared" si="66"/>
        <v>3487</v>
      </c>
      <c r="AV3496" s="41" t="s">
        <v>2014</v>
      </c>
      <c r="AW3496" s="41"/>
      <c r="AX3496" s="41"/>
      <c r="AY3496" s="41"/>
    </row>
    <row r="3497" spans="47:51" ht="15" customHeight="1" x14ac:dyDescent="0.25">
      <c r="AU3497" s="186">
        <f t="shared" si="66"/>
        <v>3488</v>
      </c>
      <c r="AV3497" s="41" t="s">
        <v>2015</v>
      </c>
      <c r="AW3497" s="41"/>
      <c r="AX3497" s="41"/>
      <c r="AY3497" s="41"/>
    </row>
    <row r="3498" spans="47:51" ht="15" customHeight="1" x14ac:dyDescent="0.25">
      <c r="AU3498" s="186">
        <f t="shared" si="66"/>
        <v>3489</v>
      </c>
      <c r="AV3498" s="41" t="s">
        <v>5093</v>
      </c>
      <c r="AW3498" s="41"/>
      <c r="AX3498" s="41"/>
      <c r="AY3498" s="41"/>
    </row>
    <row r="3499" spans="47:51" ht="15" customHeight="1" x14ac:dyDescent="0.25">
      <c r="AU3499" s="186">
        <f t="shared" si="66"/>
        <v>3490</v>
      </c>
      <c r="AV3499" s="41" t="s">
        <v>3782</v>
      </c>
      <c r="AW3499" s="41"/>
      <c r="AX3499" s="41"/>
      <c r="AY3499" s="41"/>
    </row>
    <row r="3500" spans="47:51" ht="15" customHeight="1" x14ac:dyDescent="0.25">
      <c r="AU3500" s="186">
        <f t="shared" si="66"/>
        <v>3491</v>
      </c>
      <c r="AV3500" s="41" t="s">
        <v>3656</v>
      </c>
      <c r="AW3500" s="41"/>
      <c r="AX3500" s="41"/>
      <c r="AY3500" s="41"/>
    </row>
    <row r="3501" spans="47:51" ht="15" customHeight="1" x14ac:dyDescent="0.25">
      <c r="AU3501" s="186">
        <f t="shared" si="66"/>
        <v>3492</v>
      </c>
      <c r="AV3501" s="41" t="s">
        <v>612</v>
      </c>
      <c r="AW3501" s="41"/>
      <c r="AX3501" s="41"/>
      <c r="AY3501" s="41"/>
    </row>
    <row r="3502" spans="47:51" ht="15" customHeight="1" x14ac:dyDescent="0.25">
      <c r="AU3502" s="186">
        <f t="shared" si="66"/>
        <v>3493</v>
      </c>
      <c r="AV3502" s="41" t="s">
        <v>2601</v>
      </c>
      <c r="AW3502" s="41"/>
      <c r="AX3502" s="41"/>
      <c r="AY3502" s="41"/>
    </row>
    <row r="3503" spans="47:51" ht="15" customHeight="1" x14ac:dyDescent="0.25">
      <c r="AU3503" s="186">
        <f t="shared" si="66"/>
        <v>3494</v>
      </c>
      <c r="AV3503" s="41" t="s">
        <v>3171</v>
      </c>
      <c r="AW3503" s="41"/>
      <c r="AX3503" s="41"/>
      <c r="AY3503" s="41"/>
    </row>
    <row r="3504" spans="47:51" ht="15" customHeight="1" x14ac:dyDescent="0.25">
      <c r="AU3504" s="186">
        <f t="shared" si="66"/>
        <v>3495</v>
      </c>
      <c r="AV3504" s="41" t="s">
        <v>3783</v>
      </c>
      <c r="AW3504" s="41"/>
      <c r="AX3504" s="41"/>
      <c r="AY3504" s="41"/>
    </row>
    <row r="3505" spans="47:51" ht="15" customHeight="1" x14ac:dyDescent="0.25">
      <c r="AU3505" s="186">
        <f t="shared" si="66"/>
        <v>3496</v>
      </c>
      <c r="AV3505" s="41" t="s">
        <v>2969</v>
      </c>
      <c r="AW3505" s="41"/>
      <c r="AX3505" s="41"/>
      <c r="AY3505" s="41"/>
    </row>
    <row r="3506" spans="47:51" ht="15" customHeight="1" x14ac:dyDescent="0.25">
      <c r="AU3506" s="186">
        <f t="shared" si="66"/>
        <v>3497</v>
      </c>
      <c r="AV3506" s="41" t="s">
        <v>286</v>
      </c>
      <c r="AW3506" s="41"/>
      <c r="AX3506" s="41"/>
      <c r="AY3506" s="41"/>
    </row>
    <row r="3507" spans="47:51" ht="15" customHeight="1" x14ac:dyDescent="0.25">
      <c r="AU3507" s="186">
        <f t="shared" si="66"/>
        <v>3498</v>
      </c>
      <c r="AV3507" s="41" t="s">
        <v>2016</v>
      </c>
      <c r="AW3507" s="41"/>
      <c r="AX3507" s="41"/>
      <c r="AY3507" s="41"/>
    </row>
    <row r="3508" spans="47:51" ht="15" customHeight="1" x14ac:dyDescent="0.25">
      <c r="AU3508" s="186">
        <f t="shared" si="66"/>
        <v>3499</v>
      </c>
      <c r="AV3508" s="41" t="s">
        <v>3473</v>
      </c>
      <c r="AW3508" s="41"/>
      <c r="AX3508" s="41"/>
      <c r="AY3508" s="41"/>
    </row>
    <row r="3509" spans="47:51" ht="15" customHeight="1" x14ac:dyDescent="0.25">
      <c r="AU3509" s="186">
        <f t="shared" si="66"/>
        <v>3500</v>
      </c>
      <c r="AV3509" s="41" t="s">
        <v>5094</v>
      </c>
      <c r="AW3509" s="41"/>
      <c r="AX3509" s="41"/>
      <c r="AY3509" s="41"/>
    </row>
    <row r="3510" spans="47:51" ht="15" customHeight="1" x14ac:dyDescent="0.25">
      <c r="AU3510" s="186">
        <f t="shared" si="66"/>
        <v>3501</v>
      </c>
      <c r="AV3510" s="41" t="s">
        <v>5095</v>
      </c>
      <c r="AW3510" s="41"/>
      <c r="AX3510" s="41"/>
      <c r="AY3510" s="41"/>
    </row>
    <row r="3511" spans="47:51" ht="15" customHeight="1" x14ac:dyDescent="0.25">
      <c r="AU3511" s="186">
        <f t="shared" si="66"/>
        <v>3502</v>
      </c>
      <c r="AV3511" s="41" t="s">
        <v>1380</v>
      </c>
      <c r="AW3511" s="41"/>
      <c r="AX3511" s="41"/>
      <c r="AY3511" s="41"/>
    </row>
    <row r="3512" spans="47:51" ht="15" customHeight="1" x14ac:dyDescent="0.25">
      <c r="AU3512" s="186">
        <f t="shared" si="66"/>
        <v>3503</v>
      </c>
      <c r="AV3512" s="41" t="s">
        <v>2783</v>
      </c>
      <c r="AW3512" s="41"/>
      <c r="AX3512" s="41"/>
      <c r="AY3512" s="41"/>
    </row>
    <row r="3513" spans="47:51" ht="15" customHeight="1" x14ac:dyDescent="0.25">
      <c r="AU3513" s="186">
        <f t="shared" si="66"/>
        <v>3504</v>
      </c>
      <c r="AV3513" s="41" t="s">
        <v>3172</v>
      </c>
      <c r="AW3513" s="41"/>
      <c r="AX3513" s="41"/>
      <c r="AY3513" s="41"/>
    </row>
    <row r="3514" spans="47:51" ht="15" customHeight="1" x14ac:dyDescent="0.25">
      <c r="AU3514" s="186">
        <f t="shared" si="66"/>
        <v>3505</v>
      </c>
      <c r="AV3514" s="41" t="s">
        <v>5096</v>
      </c>
      <c r="AW3514" s="41"/>
      <c r="AX3514" s="41"/>
      <c r="AY3514" s="41"/>
    </row>
    <row r="3515" spans="47:51" ht="15" customHeight="1" x14ac:dyDescent="0.25">
      <c r="AU3515" s="186">
        <f t="shared" si="66"/>
        <v>3506</v>
      </c>
      <c r="AV3515" s="41" t="s">
        <v>2017</v>
      </c>
      <c r="AW3515" s="41"/>
      <c r="AX3515" s="41"/>
      <c r="AY3515" s="41"/>
    </row>
    <row r="3516" spans="47:51" ht="15" customHeight="1" x14ac:dyDescent="0.25">
      <c r="AU3516" s="186">
        <f t="shared" si="66"/>
        <v>3507</v>
      </c>
      <c r="AV3516" s="41" t="s">
        <v>613</v>
      </c>
      <c r="AW3516" s="41"/>
      <c r="AX3516" s="41"/>
      <c r="AY3516" s="41"/>
    </row>
    <row r="3517" spans="47:51" ht="15" customHeight="1" x14ac:dyDescent="0.25">
      <c r="AU3517" s="186">
        <f t="shared" si="66"/>
        <v>3508</v>
      </c>
      <c r="AV3517" s="41" t="s">
        <v>4192</v>
      </c>
      <c r="AW3517" s="41"/>
      <c r="AX3517" s="41"/>
      <c r="AY3517" s="41"/>
    </row>
    <row r="3518" spans="47:51" ht="15" customHeight="1" x14ac:dyDescent="0.25">
      <c r="AU3518" s="186">
        <f t="shared" si="66"/>
        <v>3509</v>
      </c>
      <c r="AV3518" s="41" t="s">
        <v>5097</v>
      </c>
      <c r="AW3518" s="41"/>
      <c r="AX3518" s="41"/>
      <c r="AY3518" s="41"/>
    </row>
    <row r="3519" spans="47:51" ht="15" customHeight="1" x14ac:dyDescent="0.25">
      <c r="AU3519" s="186">
        <f t="shared" si="66"/>
        <v>3510</v>
      </c>
      <c r="AV3519" s="41" t="s">
        <v>3474</v>
      </c>
      <c r="AW3519" s="41"/>
      <c r="AX3519" s="41"/>
      <c r="AY3519" s="41"/>
    </row>
    <row r="3520" spans="47:51" ht="15" customHeight="1" x14ac:dyDescent="0.25">
      <c r="AU3520" s="186">
        <f t="shared" si="66"/>
        <v>3511</v>
      </c>
      <c r="AV3520" s="41" t="s">
        <v>208</v>
      </c>
      <c r="AW3520" s="41"/>
      <c r="AX3520" s="41"/>
      <c r="AY3520" s="41"/>
    </row>
    <row r="3521" spans="47:51" ht="15" customHeight="1" x14ac:dyDescent="0.25">
      <c r="AU3521" s="186">
        <f t="shared" si="66"/>
        <v>3512</v>
      </c>
      <c r="AV3521" s="41" t="s">
        <v>4545</v>
      </c>
      <c r="AW3521" s="41"/>
      <c r="AX3521" s="41"/>
      <c r="AY3521" s="41"/>
    </row>
    <row r="3522" spans="47:51" ht="15" customHeight="1" x14ac:dyDescent="0.25">
      <c r="AU3522" s="186">
        <f t="shared" si="66"/>
        <v>3513</v>
      </c>
      <c r="AV3522" s="41" t="s">
        <v>1381</v>
      </c>
      <c r="AW3522" s="41"/>
      <c r="AX3522" s="41"/>
      <c r="AY3522" s="41"/>
    </row>
    <row r="3523" spans="47:51" ht="15" customHeight="1" x14ac:dyDescent="0.25">
      <c r="AU3523" s="186">
        <f t="shared" si="66"/>
        <v>3514</v>
      </c>
      <c r="AV3523" s="41" t="s">
        <v>2018</v>
      </c>
      <c r="AW3523" s="41"/>
      <c r="AX3523" s="41"/>
      <c r="AY3523" s="41"/>
    </row>
    <row r="3524" spans="47:51" ht="15" customHeight="1" x14ac:dyDescent="0.25">
      <c r="AU3524" s="186">
        <f t="shared" si="66"/>
        <v>3515</v>
      </c>
      <c r="AV3524" s="41" t="s">
        <v>4193</v>
      </c>
      <c r="AW3524" s="41"/>
      <c r="AX3524" s="41"/>
      <c r="AY3524" s="41"/>
    </row>
    <row r="3525" spans="47:51" ht="15" customHeight="1" x14ac:dyDescent="0.25">
      <c r="AU3525" s="186">
        <f t="shared" si="66"/>
        <v>3516</v>
      </c>
      <c r="AV3525" s="41" t="s">
        <v>3173</v>
      </c>
      <c r="AW3525" s="41"/>
      <c r="AX3525" s="41"/>
      <c r="AY3525" s="41"/>
    </row>
    <row r="3526" spans="47:51" ht="15" customHeight="1" x14ac:dyDescent="0.25">
      <c r="AU3526" s="186">
        <f t="shared" si="66"/>
        <v>3517</v>
      </c>
      <c r="AV3526" s="41" t="s">
        <v>614</v>
      </c>
      <c r="AW3526" s="41"/>
      <c r="AX3526" s="41"/>
      <c r="AY3526" s="41"/>
    </row>
    <row r="3527" spans="47:51" ht="15" customHeight="1" x14ac:dyDescent="0.25">
      <c r="AU3527" s="186">
        <f t="shared" si="66"/>
        <v>3518</v>
      </c>
      <c r="AV3527" s="41" t="s">
        <v>3475</v>
      </c>
      <c r="AW3527" s="41"/>
      <c r="AX3527" s="41"/>
      <c r="AY3527" s="41"/>
    </row>
    <row r="3528" spans="47:51" ht="15" customHeight="1" x14ac:dyDescent="0.25">
      <c r="AU3528" s="186">
        <f t="shared" si="66"/>
        <v>3519</v>
      </c>
      <c r="AV3528" s="41" t="s">
        <v>2019</v>
      </c>
      <c r="AW3528" s="41"/>
      <c r="AX3528" s="41"/>
      <c r="AY3528" s="41"/>
    </row>
    <row r="3529" spans="47:51" ht="15" customHeight="1" x14ac:dyDescent="0.25">
      <c r="AU3529" s="186">
        <f t="shared" si="66"/>
        <v>3520</v>
      </c>
      <c r="AV3529" s="41" t="s">
        <v>5098</v>
      </c>
      <c r="AW3529" s="41"/>
      <c r="AX3529" s="41"/>
      <c r="AY3529" s="41"/>
    </row>
    <row r="3530" spans="47:51" ht="15" customHeight="1" x14ac:dyDescent="0.25">
      <c r="AU3530" s="186">
        <f t="shared" si="66"/>
        <v>3521</v>
      </c>
      <c r="AV3530" s="41" t="s">
        <v>2970</v>
      </c>
      <c r="AW3530" s="41"/>
      <c r="AX3530" s="41"/>
      <c r="AY3530" s="41"/>
    </row>
    <row r="3531" spans="47:51" ht="15" customHeight="1" x14ac:dyDescent="0.25">
      <c r="AU3531" s="186">
        <f t="shared" ref="AU3531:AU3594" si="67">ROW()-9</f>
        <v>3522</v>
      </c>
      <c r="AV3531" s="41" t="s">
        <v>2020</v>
      </c>
      <c r="AW3531" s="41"/>
      <c r="AX3531" s="41"/>
      <c r="AY3531" s="41"/>
    </row>
    <row r="3532" spans="47:51" ht="15" customHeight="1" x14ac:dyDescent="0.25">
      <c r="AU3532" s="186">
        <f t="shared" si="67"/>
        <v>3523</v>
      </c>
      <c r="AV3532" s="41" t="s">
        <v>5099</v>
      </c>
      <c r="AW3532" s="41"/>
      <c r="AX3532" s="41"/>
      <c r="AY3532" s="41"/>
    </row>
    <row r="3533" spans="47:51" ht="15" customHeight="1" x14ac:dyDescent="0.25">
      <c r="AU3533" s="186">
        <f t="shared" si="67"/>
        <v>3524</v>
      </c>
      <c r="AV3533" s="41" t="s">
        <v>2021</v>
      </c>
      <c r="AW3533" s="41"/>
      <c r="AX3533" s="41"/>
      <c r="AY3533" s="41"/>
    </row>
    <row r="3534" spans="47:51" ht="15" customHeight="1" x14ac:dyDescent="0.25">
      <c r="AU3534" s="186">
        <f t="shared" si="67"/>
        <v>3525</v>
      </c>
      <c r="AV3534" s="41" t="s">
        <v>872</v>
      </c>
      <c r="AW3534" s="41"/>
      <c r="AX3534" s="41"/>
      <c r="AY3534" s="41"/>
    </row>
    <row r="3535" spans="47:51" ht="15" customHeight="1" x14ac:dyDescent="0.25">
      <c r="AU3535" s="186">
        <f t="shared" si="67"/>
        <v>3526</v>
      </c>
      <c r="AV3535" s="41" t="s">
        <v>312</v>
      </c>
      <c r="AW3535" s="41"/>
      <c r="AX3535" s="41"/>
      <c r="AY3535" s="41"/>
    </row>
    <row r="3536" spans="47:51" ht="15" customHeight="1" x14ac:dyDescent="0.25">
      <c r="AU3536" s="186">
        <f t="shared" si="67"/>
        <v>3527</v>
      </c>
      <c r="AV3536" s="41" t="s">
        <v>2022</v>
      </c>
      <c r="AW3536" s="41"/>
      <c r="AX3536" s="41"/>
      <c r="AY3536" s="41"/>
    </row>
    <row r="3537" spans="47:51" ht="15" customHeight="1" x14ac:dyDescent="0.25">
      <c r="AU3537" s="186">
        <f t="shared" si="67"/>
        <v>3528</v>
      </c>
      <c r="AV3537" s="41" t="s">
        <v>2023</v>
      </c>
      <c r="AW3537" s="41"/>
      <c r="AX3537" s="41"/>
      <c r="AY3537" s="41"/>
    </row>
    <row r="3538" spans="47:51" ht="15" customHeight="1" x14ac:dyDescent="0.25">
      <c r="AU3538" s="186">
        <f t="shared" si="67"/>
        <v>3529</v>
      </c>
      <c r="AV3538" s="41" t="s">
        <v>2024</v>
      </c>
      <c r="AW3538" s="41"/>
      <c r="AX3538" s="41"/>
      <c r="AY3538" s="41"/>
    </row>
    <row r="3539" spans="47:51" ht="15" customHeight="1" x14ac:dyDescent="0.25">
      <c r="AU3539" s="186">
        <f t="shared" si="67"/>
        <v>3530</v>
      </c>
      <c r="AV3539" s="41" t="s">
        <v>3784</v>
      </c>
      <c r="AW3539" s="41"/>
      <c r="AX3539" s="41"/>
      <c r="AY3539" s="41"/>
    </row>
    <row r="3540" spans="47:51" ht="15" customHeight="1" x14ac:dyDescent="0.25">
      <c r="AU3540" s="186">
        <f t="shared" si="67"/>
        <v>3531</v>
      </c>
      <c r="AV3540" s="41" t="s">
        <v>2784</v>
      </c>
      <c r="AW3540" s="41"/>
      <c r="AX3540" s="41"/>
      <c r="AY3540" s="41"/>
    </row>
    <row r="3541" spans="47:51" ht="15" customHeight="1" x14ac:dyDescent="0.25">
      <c r="AU3541" s="186">
        <f t="shared" si="67"/>
        <v>3532</v>
      </c>
      <c r="AV3541" s="41" t="s">
        <v>4683</v>
      </c>
      <c r="AW3541" s="41"/>
      <c r="AX3541" s="41"/>
      <c r="AY3541" s="41"/>
    </row>
    <row r="3542" spans="47:51" ht="15" customHeight="1" x14ac:dyDescent="0.25">
      <c r="AU3542" s="186">
        <f t="shared" si="67"/>
        <v>3533</v>
      </c>
      <c r="AV3542" s="41" t="s">
        <v>2463</v>
      </c>
      <c r="AW3542" s="41"/>
      <c r="AX3542" s="41"/>
      <c r="AY3542" s="41"/>
    </row>
    <row r="3543" spans="47:51" ht="15" customHeight="1" x14ac:dyDescent="0.25">
      <c r="AU3543" s="186">
        <f t="shared" si="67"/>
        <v>3534</v>
      </c>
      <c r="AV3543" s="41" t="s">
        <v>2025</v>
      </c>
      <c r="AW3543" s="41"/>
      <c r="AX3543" s="41"/>
      <c r="AY3543" s="41"/>
    </row>
    <row r="3544" spans="47:51" ht="15" customHeight="1" x14ac:dyDescent="0.25">
      <c r="AU3544" s="186">
        <f t="shared" si="67"/>
        <v>3535</v>
      </c>
      <c r="AV3544" s="41" t="s">
        <v>5100</v>
      </c>
      <c r="AW3544" s="41"/>
      <c r="AX3544" s="41"/>
      <c r="AY3544" s="41"/>
    </row>
    <row r="3545" spans="47:51" ht="15" customHeight="1" x14ac:dyDescent="0.25">
      <c r="AU3545" s="186">
        <f t="shared" si="67"/>
        <v>3536</v>
      </c>
      <c r="AV3545" s="41" t="s">
        <v>615</v>
      </c>
      <c r="AW3545" s="41"/>
      <c r="AX3545" s="41"/>
      <c r="AY3545" s="41"/>
    </row>
    <row r="3546" spans="47:51" ht="15" customHeight="1" x14ac:dyDescent="0.25">
      <c r="AU3546" s="186">
        <f t="shared" si="67"/>
        <v>3537</v>
      </c>
      <c r="AV3546" s="41" t="s">
        <v>4194</v>
      </c>
      <c r="AW3546" s="41"/>
      <c r="AX3546" s="41"/>
      <c r="AY3546" s="41"/>
    </row>
    <row r="3547" spans="47:51" ht="15" customHeight="1" x14ac:dyDescent="0.25">
      <c r="AU3547" s="186">
        <f t="shared" si="67"/>
        <v>3538</v>
      </c>
      <c r="AV3547" s="41" t="s">
        <v>2785</v>
      </c>
      <c r="AW3547" s="41"/>
      <c r="AX3547" s="41"/>
      <c r="AY3547" s="41"/>
    </row>
    <row r="3548" spans="47:51" ht="15" customHeight="1" x14ac:dyDescent="0.25">
      <c r="AU3548" s="186">
        <f t="shared" si="67"/>
        <v>3539</v>
      </c>
      <c r="AV3548" s="41" t="s">
        <v>2026</v>
      </c>
      <c r="AW3548" s="41"/>
      <c r="AX3548" s="41"/>
      <c r="AY3548" s="41"/>
    </row>
    <row r="3549" spans="47:51" ht="15" customHeight="1" x14ac:dyDescent="0.25">
      <c r="AU3549" s="186">
        <f t="shared" si="67"/>
        <v>3540</v>
      </c>
      <c r="AV3549" s="41" t="s">
        <v>4546</v>
      </c>
      <c r="AW3549" s="41"/>
      <c r="AX3549" s="41"/>
      <c r="AY3549" s="41"/>
    </row>
    <row r="3550" spans="47:51" ht="15" customHeight="1" x14ac:dyDescent="0.25">
      <c r="AU3550" s="186">
        <f t="shared" si="67"/>
        <v>3541</v>
      </c>
      <c r="AV3550" s="41" t="s">
        <v>5101</v>
      </c>
      <c r="AW3550" s="41"/>
      <c r="AX3550" s="41"/>
      <c r="AY3550" s="41"/>
    </row>
    <row r="3551" spans="47:51" ht="15" customHeight="1" x14ac:dyDescent="0.25">
      <c r="AU3551" s="186">
        <f t="shared" si="67"/>
        <v>3542</v>
      </c>
      <c r="AV3551" s="41" t="s">
        <v>5102</v>
      </c>
      <c r="AW3551" s="41"/>
      <c r="AX3551" s="41"/>
      <c r="AY3551" s="41"/>
    </row>
    <row r="3552" spans="47:51" ht="15" customHeight="1" x14ac:dyDescent="0.25">
      <c r="AU3552" s="186">
        <f t="shared" si="67"/>
        <v>3543</v>
      </c>
      <c r="AV3552" s="41" t="s">
        <v>1382</v>
      </c>
      <c r="AW3552" s="41"/>
      <c r="AX3552" s="41"/>
      <c r="AY3552" s="41"/>
    </row>
    <row r="3553" spans="47:51" ht="15" customHeight="1" x14ac:dyDescent="0.25">
      <c r="AU3553" s="186">
        <f t="shared" si="67"/>
        <v>3544</v>
      </c>
      <c r="AV3553" s="41" t="s">
        <v>4684</v>
      </c>
      <c r="AW3553" s="41"/>
      <c r="AX3553" s="41"/>
      <c r="AY3553" s="41"/>
    </row>
    <row r="3554" spans="47:51" ht="15" customHeight="1" x14ac:dyDescent="0.25">
      <c r="AU3554" s="186">
        <f t="shared" si="67"/>
        <v>3545</v>
      </c>
      <c r="AV3554" s="41" t="s">
        <v>5103</v>
      </c>
      <c r="AW3554" s="41"/>
      <c r="AX3554" s="41"/>
      <c r="AY3554" s="41"/>
    </row>
    <row r="3555" spans="47:51" ht="15" customHeight="1" x14ac:dyDescent="0.25">
      <c r="AU3555" s="186">
        <f t="shared" si="67"/>
        <v>3546</v>
      </c>
      <c r="AV3555" s="41" t="s">
        <v>2027</v>
      </c>
      <c r="AW3555" s="41"/>
      <c r="AX3555" s="41"/>
      <c r="AY3555" s="41"/>
    </row>
    <row r="3556" spans="47:51" ht="15" customHeight="1" x14ac:dyDescent="0.25">
      <c r="AU3556" s="186">
        <f t="shared" si="67"/>
        <v>3547</v>
      </c>
      <c r="AV3556" s="41" t="s">
        <v>5384</v>
      </c>
      <c r="AW3556" s="41"/>
      <c r="AX3556" s="41"/>
      <c r="AY3556" s="41"/>
    </row>
    <row r="3557" spans="47:51" ht="15" customHeight="1" x14ac:dyDescent="0.25">
      <c r="AU3557" s="186">
        <f t="shared" si="67"/>
        <v>3548</v>
      </c>
      <c r="AV3557" s="41" t="s">
        <v>616</v>
      </c>
      <c r="AW3557" s="41"/>
      <c r="AX3557" s="41"/>
      <c r="AY3557" s="41"/>
    </row>
    <row r="3558" spans="47:51" ht="15" customHeight="1" x14ac:dyDescent="0.25">
      <c r="AU3558" s="186">
        <f t="shared" si="67"/>
        <v>3549</v>
      </c>
      <c r="AV3558" s="41" t="s">
        <v>3785</v>
      </c>
      <c r="AW3558" s="41"/>
      <c r="AX3558" s="41"/>
      <c r="AY3558" s="41"/>
    </row>
    <row r="3559" spans="47:51" ht="15" customHeight="1" x14ac:dyDescent="0.25">
      <c r="AU3559" s="186">
        <f t="shared" si="67"/>
        <v>3550</v>
      </c>
      <c r="AV3559" s="41" t="s">
        <v>982</v>
      </c>
      <c r="AW3559" s="41"/>
      <c r="AX3559" s="41"/>
      <c r="AY3559" s="41"/>
    </row>
    <row r="3560" spans="47:51" ht="15" customHeight="1" x14ac:dyDescent="0.25">
      <c r="AU3560" s="186">
        <f t="shared" si="67"/>
        <v>3551</v>
      </c>
      <c r="AV3560" s="41" t="s">
        <v>5104</v>
      </c>
      <c r="AW3560" s="41"/>
      <c r="AX3560" s="41"/>
      <c r="AY3560" s="41"/>
    </row>
    <row r="3561" spans="47:51" ht="15" customHeight="1" x14ac:dyDescent="0.25">
      <c r="AU3561" s="186">
        <f t="shared" si="67"/>
        <v>3552</v>
      </c>
      <c r="AV3561" s="41" t="s">
        <v>1383</v>
      </c>
      <c r="AW3561" s="41"/>
      <c r="AX3561" s="41"/>
      <c r="AY3561" s="41"/>
    </row>
    <row r="3562" spans="47:51" ht="15" customHeight="1" x14ac:dyDescent="0.25">
      <c r="AU3562" s="186">
        <f t="shared" si="67"/>
        <v>3553</v>
      </c>
      <c r="AV3562" s="41" t="s">
        <v>2356</v>
      </c>
      <c r="AW3562" s="41"/>
      <c r="AX3562" s="41"/>
      <c r="AY3562" s="41"/>
    </row>
    <row r="3563" spans="47:51" ht="15" customHeight="1" x14ac:dyDescent="0.25">
      <c r="AU3563" s="186">
        <f t="shared" si="67"/>
        <v>3554</v>
      </c>
      <c r="AV3563" s="41" t="s">
        <v>3174</v>
      </c>
      <c r="AW3563" s="41"/>
      <c r="AX3563" s="41"/>
      <c r="AY3563" s="41"/>
    </row>
    <row r="3564" spans="47:51" ht="15" customHeight="1" x14ac:dyDescent="0.25">
      <c r="AU3564" s="186">
        <f t="shared" si="67"/>
        <v>3555</v>
      </c>
      <c r="AV3564" s="41" t="s">
        <v>3175</v>
      </c>
      <c r="AW3564" s="41"/>
      <c r="AX3564" s="41"/>
      <c r="AY3564" s="41"/>
    </row>
    <row r="3565" spans="47:51" ht="15" customHeight="1" x14ac:dyDescent="0.25">
      <c r="AU3565" s="186">
        <f t="shared" si="67"/>
        <v>3556</v>
      </c>
      <c r="AV3565" s="41" t="s">
        <v>2028</v>
      </c>
      <c r="AW3565" s="41"/>
      <c r="AX3565" s="41"/>
      <c r="AY3565" s="41"/>
    </row>
    <row r="3566" spans="47:51" ht="15" customHeight="1" x14ac:dyDescent="0.25">
      <c r="AU3566" s="186">
        <f t="shared" si="67"/>
        <v>3557</v>
      </c>
      <c r="AV3566" s="41" t="s">
        <v>4195</v>
      </c>
      <c r="AW3566" s="41"/>
      <c r="AX3566" s="41"/>
      <c r="AY3566" s="41"/>
    </row>
    <row r="3567" spans="47:51" ht="15" customHeight="1" x14ac:dyDescent="0.25">
      <c r="AU3567" s="186">
        <f t="shared" si="67"/>
        <v>3558</v>
      </c>
      <c r="AV3567" s="41" t="s">
        <v>2786</v>
      </c>
      <c r="AW3567" s="41"/>
      <c r="AX3567" s="41"/>
      <c r="AY3567" s="41"/>
    </row>
    <row r="3568" spans="47:51" ht="15" customHeight="1" x14ac:dyDescent="0.25">
      <c r="AU3568" s="186">
        <f t="shared" si="67"/>
        <v>3559</v>
      </c>
      <c r="AV3568" s="41" t="s">
        <v>2029</v>
      </c>
      <c r="AW3568" s="41"/>
      <c r="AX3568" s="41"/>
      <c r="AY3568" s="41"/>
    </row>
    <row r="3569" spans="47:51" ht="15" customHeight="1" x14ac:dyDescent="0.25">
      <c r="AU3569" s="186">
        <f t="shared" si="67"/>
        <v>3560</v>
      </c>
      <c r="AV3569" s="41" t="s">
        <v>3786</v>
      </c>
      <c r="AW3569" s="41"/>
      <c r="AX3569" s="41"/>
      <c r="AY3569" s="41"/>
    </row>
    <row r="3570" spans="47:51" ht="15" customHeight="1" x14ac:dyDescent="0.25">
      <c r="AU3570" s="186">
        <f t="shared" si="67"/>
        <v>3561</v>
      </c>
      <c r="AV3570" s="41" t="s">
        <v>5385</v>
      </c>
      <c r="AW3570" s="41"/>
      <c r="AX3570" s="41"/>
      <c r="AY3570" s="41"/>
    </row>
    <row r="3571" spans="47:51" ht="15" customHeight="1" x14ac:dyDescent="0.25">
      <c r="AU3571" s="186">
        <f t="shared" si="67"/>
        <v>3562</v>
      </c>
      <c r="AV3571" s="41" t="s">
        <v>2602</v>
      </c>
      <c r="AW3571" s="41"/>
      <c r="AX3571" s="41"/>
      <c r="AY3571" s="41"/>
    </row>
    <row r="3572" spans="47:51" ht="15" customHeight="1" x14ac:dyDescent="0.25">
      <c r="AU3572" s="186">
        <f t="shared" si="67"/>
        <v>3563</v>
      </c>
      <c r="AV3572" s="41" t="s">
        <v>2464</v>
      </c>
      <c r="AW3572" s="41"/>
      <c r="AX3572" s="41"/>
      <c r="AY3572" s="41"/>
    </row>
    <row r="3573" spans="47:51" ht="15" customHeight="1" x14ac:dyDescent="0.25">
      <c r="AU3573" s="186">
        <f t="shared" si="67"/>
        <v>3564</v>
      </c>
      <c r="AV3573" s="41" t="s">
        <v>4196</v>
      </c>
      <c r="AW3573" s="41"/>
      <c r="AX3573" s="41"/>
      <c r="AY3573" s="41"/>
    </row>
    <row r="3574" spans="47:51" ht="15" customHeight="1" x14ac:dyDescent="0.25">
      <c r="AU3574" s="186">
        <f t="shared" si="67"/>
        <v>3565</v>
      </c>
      <c r="AV3574" s="41" t="s">
        <v>4197</v>
      </c>
      <c r="AW3574" s="41"/>
      <c r="AX3574" s="41"/>
      <c r="AY3574" s="41"/>
    </row>
    <row r="3575" spans="47:51" ht="15" customHeight="1" x14ac:dyDescent="0.25">
      <c r="AU3575" s="186">
        <f t="shared" si="67"/>
        <v>3566</v>
      </c>
      <c r="AV3575" s="41" t="s">
        <v>873</v>
      </c>
      <c r="AW3575" s="41"/>
      <c r="AX3575" s="41"/>
      <c r="AY3575" s="41"/>
    </row>
    <row r="3576" spans="47:51" ht="15" customHeight="1" x14ac:dyDescent="0.25">
      <c r="AU3576" s="186">
        <f t="shared" si="67"/>
        <v>3567</v>
      </c>
      <c r="AV3576" s="41" t="s">
        <v>1384</v>
      </c>
      <c r="AW3576" s="41"/>
      <c r="AX3576" s="41"/>
      <c r="AY3576" s="41"/>
    </row>
    <row r="3577" spans="47:51" ht="15" customHeight="1" x14ac:dyDescent="0.25">
      <c r="AU3577" s="186">
        <f t="shared" si="67"/>
        <v>3568</v>
      </c>
      <c r="AV3577" s="41" t="s">
        <v>5105</v>
      </c>
      <c r="AW3577" s="41"/>
      <c r="AX3577" s="41"/>
      <c r="AY3577" s="41"/>
    </row>
    <row r="3578" spans="47:51" ht="15" customHeight="1" x14ac:dyDescent="0.25">
      <c r="AU3578" s="186">
        <f t="shared" si="67"/>
        <v>3569</v>
      </c>
      <c r="AV3578" s="41" t="s">
        <v>3787</v>
      </c>
      <c r="AW3578" s="41"/>
      <c r="AX3578" s="41"/>
      <c r="AY3578" s="41"/>
    </row>
    <row r="3579" spans="47:51" ht="15" customHeight="1" x14ac:dyDescent="0.25">
      <c r="AU3579" s="186">
        <f t="shared" si="67"/>
        <v>3570</v>
      </c>
      <c r="AV3579" s="41" t="s">
        <v>209</v>
      </c>
      <c r="AW3579" s="41"/>
      <c r="AX3579" s="41"/>
      <c r="AY3579" s="41"/>
    </row>
    <row r="3580" spans="47:51" ht="15" customHeight="1" x14ac:dyDescent="0.25">
      <c r="AU3580" s="186">
        <f t="shared" si="67"/>
        <v>3571</v>
      </c>
      <c r="AV3580" s="41" t="s">
        <v>4547</v>
      </c>
      <c r="AW3580" s="41"/>
      <c r="AX3580" s="41"/>
      <c r="AY3580" s="41"/>
    </row>
    <row r="3581" spans="47:51" ht="15" customHeight="1" x14ac:dyDescent="0.25">
      <c r="AU3581" s="186">
        <f t="shared" si="67"/>
        <v>3572</v>
      </c>
      <c r="AV3581" s="41" t="s">
        <v>874</v>
      </c>
      <c r="AW3581" s="41"/>
      <c r="AX3581" s="41"/>
      <c r="AY3581" s="41"/>
    </row>
    <row r="3582" spans="47:51" ht="15" customHeight="1" x14ac:dyDescent="0.25">
      <c r="AU3582" s="186">
        <f t="shared" si="67"/>
        <v>3573</v>
      </c>
      <c r="AV3582" s="41" t="s">
        <v>2030</v>
      </c>
      <c r="AW3582" s="41"/>
      <c r="AX3582" s="41"/>
      <c r="AY3582" s="41"/>
    </row>
    <row r="3583" spans="47:51" ht="15" customHeight="1" x14ac:dyDescent="0.25">
      <c r="AU3583" s="186">
        <f t="shared" si="67"/>
        <v>3574</v>
      </c>
      <c r="AV3583" s="41" t="s">
        <v>2031</v>
      </c>
      <c r="AW3583" s="41"/>
      <c r="AX3583" s="41"/>
      <c r="AY3583" s="41"/>
    </row>
    <row r="3584" spans="47:51" ht="15" customHeight="1" x14ac:dyDescent="0.25">
      <c r="AU3584" s="186">
        <f t="shared" si="67"/>
        <v>3575</v>
      </c>
      <c r="AV3584" s="41" t="s">
        <v>5386</v>
      </c>
      <c r="AW3584" s="41"/>
      <c r="AX3584" s="41"/>
      <c r="AY3584" s="41"/>
    </row>
    <row r="3585" spans="47:51" ht="15" customHeight="1" x14ac:dyDescent="0.25">
      <c r="AU3585" s="186">
        <f t="shared" si="67"/>
        <v>3576</v>
      </c>
      <c r="AV3585" s="41" t="s">
        <v>2032</v>
      </c>
      <c r="AW3585" s="41"/>
      <c r="AX3585" s="41"/>
      <c r="AY3585" s="41"/>
    </row>
    <row r="3586" spans="47:51" ht="15" customHeight="1" x14ac:dyDescent="0.25">
      <c r="AU3586" s="186">
        <f t="shared" si="67"/>
        <v>3577</v>
      </c>
      <c r="AV3586" s="41" t="s">
        <v>2033</v>
      </c>
      <c r="AW3586" s="41"/>
      <c r="AX3586" s="41"/>
      <c r="AY3586" s="41"/>
    </row>
    <row r="3587" spans="47:51" ht="15" customHeight="1" x14ac:dyDescent="0.25">
      <c r="AU3587" s="186">
        <f t="shared" si="67"/>
        <v>3578</v>
      </c>
      <c r="AV3587" s="41" t="s">
        <v>2034</v>
      </c>
      <c r="AW3587" s="41"/>
      <c r="AX3587" s="41"/>
      <c r="AY3587" s="41"/>
    </row>
    <row r="3588" spans="47:51" ht="15" customHeight="1" x14ac:dyDescent="0.25">
      <c r="AU3588" s="186">
        <f t="shared" si="67"/>
        <v>3579</v>
      </c>
      <c r="AV3588" s="41" t="s">
        <v>5106</v>
      </c>
      <c r="AW3588" s="41"/>
      <c r="AX3588" s="41"/>
      <c r="AY3588" s="41"/>
    </row>
    <row r="3589" spans="47:51" ht="15" customHeight="1" x14ac:dyDescent="0.25">
      <c r="AU3589" s="186">
        <f t="shared" si="67"/>
        <v>3580</v>
      </c>
      <c r="AV3589" s="41" t="s">
        <v>5107</v>
      </c>
      <c r="AW3589" s="41"/>
      <c r="AX3589" s="41"/>
      <c r="AY3589" s="41"/>
    </row>
    <row r="3590" spans="47:51" ht="15" customHeight="1" x14ac:dyDescent="0.25">
      <c r="AU3590" s="186">
        <f t="shared" si="67"/>
        <v>3581</v>
      </c>
      <c r="AV3590" s="41" t="s">
        <v>875</v>
      </c>
      <c r="AW3590" s="41"/>
      <c r="AX3590" s="41"/>
      <c r="AY3590" s="41"/>
    </row>
    <row r="3591" spans="47:51" ht="15" customHeight="1" x14ac:dyDescent="0.25">
      <c r="AU3591" s="186">
        <f t="shared" si="67"/>
        <v>3582</v>
      </c>
      <c r="AV3591" s="41" t="s">
        <v>1385</v>
      </c>
      <c r="AW3591" s="41"/>
      <c r="AX3591" s="41"/>
      <c r="AY3591" s="41"/>
    </row>
    <row r="3592" spans="47:51" ht="15" customHeight="1" x14ac:dyDescent="0.25">
      <c r="AU3592" s="186">
        <f t="shared" si="67"/>
        <v>3583</v>
      </c>
      <c r="AV3592" s="41" t="s">
        <v>2035</v>
      </c>
      <c r="AW3592" s="41"/>
      <c r="AX3592" s="41"/>
      <c r="AY3592" s="41"/>
    </row>
    <row r="3593" spans="47:51" ht="15" customHeight="1" x14ac:dyDescent="0.25">
      <c r="AU3593" s="186">
        <f t="shared" si="67"/>
        <v>3584</v>
      </c>
      <c r="AV3593" s="41" t="s">
        <v>4548</v>
      </c>
      <c r="AW3593" s="41"/>
      <c r="AX3593" s="41"/>
      <c r="AY3593" s="41"/>
    </row>
    <row r="3594" spans="47:51" ht="15" customHeight="1" x14ac:dyDescent="0.25">
      <c r="AU3594" s="186">
        <f t="shared" si="67"/>
        <v>3585</v>
      </c>
      <c r="AV3594" s="41" t="s">
        <v>1386</v>
      </c>
      <c r="AW3594" s="41"/>
      <c r="AX3594" s="41"/>
      <c r="AY3594" s="41"/>
    </row>
    <row r="3595" spans="47:51" ht="15" customHeight="1" x14ac:dyDescent="0.25">
      <c r="AU3595" s="186">
        <f t="shared" ref="AU3595:AU3658" si="68">ROW()-9</f>
        <v>3586</v>
      </c>
      <c r="AV3595" s="41" t="s">
        <v>3476</v>
      </c>
      <c r="AW3595" s="41"/>
      <c r="AX3595" s="41"/>
      <c r="AY3595" s="41"/>
    </row>
    <row r="3596" spans="47:51" ht="15" customHeight="1" x14ac:dyDescent="0.25">
      <c r="AU3596" s="186">
        <f t="shared" si="68"/>
        <v>3587</v>
      </c>
      <c r="AV3596" s="41" t="s">
        <v>3477</v>
      </c>
      <c r="AW3596" s="41"/>
      <c r="AX3596" s="41"/>
      <c r="AY3596" s="41"/>
    </row>
    <row r="3597" spans="47:51" ht="15" customHeight="1" x14ac:dyDescent="0.25">
      <c r="AU3597" s="186">
        <f t="shared" si="68"/>
        <v>3588</v>
      </c>
      <c r="AV3597" s="41" t="s">
        <v>3478</v>
      </c>
      <c r="AW3597" s="41"/>
      <c r="AX3597" s="41"/>
      <c r="AY3597" s="41"/>
    </row>
    <row r="3598" spans="47:51" ht="15" customHeight="1" x14ac:dyDescent="0.25">
      <c r="AU3598" s="186">
        <f t="shared" si="68"/>
        <v>3589</v>
      </c>
      <c r="AV3598" s="41" t="s">
        <v>1182</v>
      </c>
      <c r="AW3598" s="41"/>
      <c r="AX3598" s="41"/>
      <c r="AY3598" s="41"/>
    </row>
    <row r="3599" spans="47:51" ht="15" customHeight="1" x14ac:dyDescent="0.25">
      <c r="AU3599" s="186">
        <f t="shared" si="68"/>
        <v>3590</v>
      </c>
      <c r="AV3599" s="41" t="s">
        <v>5108</v>
      </c>
      <c r="AW3599" s="41"/>
      <c r="AX3599" s="41"/>
      <c r="AY3599" s="41"/>
    </row>
    <row r="3600" spans="47:51" ht="15" customHeight="1" x14ac:dyDescent="0.25">
      <c r="AU3600" s="186">
        <f t="shared" si="68"/>
        <v>3591</v>
      </c>
      <c r="AV3600" s="41" t="s">
        <v>2036</v>
      </c>
      <c r="AW3600" s="41"/>
      <c r="AX3600" s="41"/>
      <c r="AY3600" s="41"/>
    </row>
    <row r="3601" spans="47:51" ht="15" customHeight="1" x14ac:dyDescent="0.25">
      <c r="AU3601" s="186">
        <f t="shared" si="68"/>
        <v>3592</v>
      </c>
      <c r="AV3601" s="41" t="s">
        <v>2971</v>
      </c>
      <c r="AW3601" s="41"/>
      <c r="AX3601" s="41"/>
      <c r="AY3601" s="41"/>
    </row>
    <row r="3602" spans="47:51" ht="15" customHeight="1" x14ac:dyDescent="0.25">
      <c r="AU3602" s="186">
        <f t="shared" si="68"/>
        <v>3593</v>
      </c>
      <c r="AV3602" s="41" t="s">
        <v>2972</v>
      </c>
      <c r="AW3602" s="41"/>
      <c r="AX3602" s="41"/>
      <c r="AY3602" s="41"/>
    </row>
    <row r="3603" spans="47:51" ht="15" customHeight="1" x14ac:dyDescent="0.25">
      <c r="AU3603" s="186">
        <f t="shared" si="68"/>
        <v>3594</v>
      </c>
      <c r="AV3603" s="41" t="s">
        <v>2973</v>
      </c>
      <c r="AW3603" s="41"/>
      <c r="AX3603" s="41"/>
      <c r="AY3603" s="41"/>
    </row>
    <row r="3604" spans="47:51" ht="15" customHeight="1" x14ac:dyDescent="0.25">
      <c r="AU3604" s="186">
        <f t="shared" si="68"/>
        <v>3595</v>
      </c>
      <c r="AV3604" s="41" t="s">
        <v>1183</v>
      </c>
      <c r="AW3604" s="41"/>
      <c r="AX3604" s="41"/>
      <c r="AY3604" s="41"/>
    </row>
    <row r="3605" spans="47:51" ht="15" customHeight="1" x14ac:dyDescent="0.25">
      <c r="AU3605" s="186">
        <f t="shared" si="68"/>
        <v>3596</v>
      </c>
      <c r="AV3605" s="41" t="s">
        <v>3657</v>
      </c>
      <c r="AW3605" s="41"/>
      <c r="AX3605" s="41"/>
      <c r="AY3605" s="41"/>
    </row>
    <row r="3606" spans="47:51" ht="15" customHeight="1" x14ac:dyDescent="0.25">
      <c r="AU3606" s="186">
        <f t="shared" si="68"/>
        <v>3597</v>
      </c>
      <c r="AV3606" s="41" t="s">
        <v>210</v>
      </c>
      <c r="AW3606" s="41"/>
      <c r="AX3606" s="41"/>
      <c r="AY3606" s="41"/>
    </row>
    <row r="3607" spans="47:51" ht="15" customHeight="1" x14ac:dyDescent="0.25">
      <c r="AU3607" s="186">
        <f t="shared" si="68"/>
        <v>3598</v>
      </c>
      <c r="AV3607" s="41" t="s">
        <v>5109</v>
      </c>
      <c r="AW3607" s="41"/>
      <c r="AX3607" s="41"/>
      <c r="AY3607" s="41"/>
    </row>
    <row r="3608" spans="47:51" ht="15" customHeight="1" x14ac:dyDescent="0.25">
      <c r="AU3608" s="186">
        <f t="shared" si="68"/>
        <v>3599</v>
      </c>
      <c r="AV3608" s="41" t="s">
        <v>2787</v>
      </c>
      <c r="AW3608" s="41"/>
      <c r="AX3608" s="41"/>
      <c r="AY3608" s="41"/>
    </row>
    <row r="3609" spans="47:51" ht="15" customHeight="1" x14ac:dyDescent="0.25">
      <c r="AU3609" s="186">
        <f t="shared" si="68"/>
        <v>3600</v>
      </c>
      <c r="AV3609" s="41" t="s">
        <v>617</v>
      </c>
      <c r="AW3609" s="41"/>
      <c r="AX3609" s="41"/>
      <c r="AY3609" s="41"/>
    </row>
    <row r="3610" spans="47:51" ht="15" customHeight="1" x14ac:dyDescent="0.25">
      <c r="AU3610" s="186">
        <f t="shared" si="68"/>
        <v>3601</v>
      </c>
      <c r="AV3610" s="41" t="s">
        <v>2037</v>
      </c>
      <c r="AW3610" s="41"/>
      <c r="AX3610" s="41"/>
      <c r="AY3610" s="41"/>
    </row>
    <row r="3611" spans="47:51" ht="15" customHeight="1" x14ac:dyDescent="0.25">
      <c r="AU3611" s="186">
        <f t="shared" si="68"/>
        <v>3602</v>
      </c>
      <c r="AV3611" s="41" t="s">
        <v>4198</v>
      </c>
      <c r="AW3611" s="41"/>
      <c r="AX3611" s="41"/>
      <c r="AY3611" s="41"/>
    </row>
    <row r="3612" spans="47:51" ht="15" customHeight="1" x14ac:dyDescent="0.25">
      <c r="AU3612" s="186">
        <f t="shared" si="68"/>
        <v>3603</v>
      </c>
      <c r="AV3612" s="41" t="s">
        <v>2603</v>
      </c>
      <c r="AW3612" s="41"/>
      <c r="AX3612" s="41"/>
      <c r="AY3612" s="41"/>
    </row>
    <row r="3613" spans="47:51" ht="15" customHeight="1" x14ac:dyDescent="0.25">
      <c r="AU3613" s="186">
        <f t="shared" si="68"/>
        <v>3604</v>
      </c>
      <c r="AV3613" s="41" t="s">
        <v>4549</v>
      </c>
      <c r="AW3613" s="41"/>
      <c r="AX3613" s="41"/>
      <c r="AY3613" s="41"/>
    </row>
    <row r="3614" spans="47:51" ht="15" customHeight="1" x14ac:dyDescent="0.25">
      <c r="AU3614" s="186">
        <f t="shared" si="68"/>
        <v>3605</v>
      </c>
      <c r="AV3614" s="41" t="s">
        <v>3176</v>
      </c>
      <c r="AW3614" s="41"/>
      <c r="AX3614" s="41"/>
      <c r="AY3614" s="41"/>
    </row>
    <row r="3615" spans="47:51" ht="15" customHeight="1" x14ac:dyDescent="0.25">
      <c r="AU3615" s="186">
        <f t="shared" si="68"/>
        <v>3606</v>
      </c>
      <c r="AV3615" s="41" t="s">
        <v>2788</v>
      </c>
      <c r="AW3615" s="41"/>
      <c r="AX3615" s="41"/>
      <c r="AY3615" s="41"/>
    </row>
    <row r="3616" spans="47:51" ht="15" customHeight="1" x14ac:dyDescent="0.25">
      <c r="AU3616" s="186">
        <f t="shared" si="68"/>
        <v>3607</v>
      </c>
      <c r="AV3616" s="41" t="s">
        <v>5110</v>
      </c>
      <c r="AW3616" s="41"/>
      <c r="AX3616" s="41"/>
      <c r="AY3616" s="41"/>
    </row>
    <row r="3617" spans="47:51" ht="15" customHeight="1" x14ac:dyDescent="0.25">
      <c r="AU3617" s="186">
        <f t="shared" si="68"/>
        <v>3608</v>
      </c>
      <c r="AV3617" s="41" t="s">
        <v>2038</v>
      </c>
      <c r="AW3617" s="41"/>
      <c r="AX3617" s="41"/>
      <c r="AY3617" s="41"/>
    </row>
    <row r="3618" spans="47:51" ht="15" customHeight="1" x14ac:dyDescent="0.25">
      <c r="AU3618" s="186">
        <f t="shared" si="68"/>
        <v>3609</v>
      </c>
      <c r="AV3618" s="41" t="s">
        <v>2039</v>
      </c>
      <c r="AW3618" s="41"/>
      <c r="AX3618" s="41"/>
      <c r="AY3618" s="41"/>
    </row>
    <row r="3619" spans="47:51" ht="15" customHeight="1" x14ac:dyDescent="0.25">
      <c r="AU3619" s="186">
        <f t="shared" si="68"/>
        <v>3610</v>
      </c>
      <c r="AV3619" s="41" t="s">
        <v>2040</v>
      </c>
      <c r="AW3619" s="41"/>
      <c r="AX3619" s="41"/>
      <c r="AY3619" s="41"/>
    </row>
    <row r="3620" spans="47:51" ht="15" customHeight="1" x14ac:dyDescent="0.25">
      <c r="AU3620" s="186">
        <f t="shared" si="68"/>
        <v>3611</v>
      </c>
      <c r="AV3620" s="41" t="s">
        <v>2041</v>
      </c>
      <c r="AW3620" s="41"/>
      <c r="AX3620" s="41"/>
      <c r="AY3620" s="41"/>
    </row>
    <row r="3621" spans="47:51" ht="15" customHeight="1" x14ac:dyDescent="0.25">
      <c r="AU3621" s="186">
        <f t="shared" si="68"/>
        <v>3612</v>
      </c>
      <c r="AV3621" s="41" t="s">
        <v>3479</v>
      </c>
      <c r="AW3621" s="41"/>
      <c r="AX3621" s="41"/>
      <c r="AY3621" s="41"/>
    </row>
    <row r="3622" spans="47:51" ht="15" customHeight="1" x14ac:dyDescent="0.25">
      <c r="AU3622" s="186">
        <f t="shared" si="68"/>
        <v>3613</v>
      </c>
      <c r="AV3622" s="41" t="s">
        <v>618</v>
      </c>
      <c r="AW3622" s="41"/>
      <c r="AX3622" s="41"/>
      <c r="AY3622" s="41"/>
    </row>
    <row r="3623" spans="47:51" ht="15" customHeight="1" x14ac:dyDescent="0.25">
      <c r="AU3623" s="186">
        <f t="shared" si="68"/>
        <v>3614</v>
      </c>
      <c r="AV3623" s="41" t="s">
        <v>211</v>
      </c>
      <c r="AW3623" s="41"/>
      <c r="AX3623" s="41"/>
      <c r="AY3623" s="41"/>
    </row>
    <row r="3624" spans="47:51" ht="15" customHeight="1" x14ac:dyDescent="0.25">
      <c r="AU3624" s="186">
        <f t="shared" si="68"/>
        <v>3615</v>
      </c>
      <c r="AV3624" s="41" t="s">
        <v>1184</v>
      </c>
      <c r="AW3624" s="41"/>
      <c r="AX3624" s="41"/>
      <c r="AY3624" s="41"/>
    </row>
    <row r="3625" spans="47:51" ht="15" customHeight="1" x14ac:dyDescent="0.25">
      <c r="AU3625" s="186">
        <f t="shared" si="68"/>
        <v>3616</v>
      </c>
      <c r="AV3625" s="41" t="s">
        <v>5111</v>
      </c>
      <c r="AW3625" s="41"/>
      <c r="AX3625" s="41"/>
      <c r="AY3625" s="41"/>
    </row>
    <row r="3626" spans="47:51" ht="15" customHeight="1" x14ac:dyDescent="0.25">
      <c r="AU3626" s="186">
        <f t="shared" si="68"/>
        <v>3617</v>
      </c>
      <c r="AV3626" s="41" t="s">
        <v>2789</v>
      </c>
      <c r="AW3626" s="41"/>
      <c r="AX3626" s="41"/>
      <c r="AY3626" s="41"/>
    </row>
    <row r="3627" spans="47:51" ht="15" customHeight="1" x14ac:dyDescent="0.25">
      <c r="AU3627" s="186">
        <f t="shared" si="68"/>
        <v>3618</v>
      </c>
      <c r="AV3627" s="41" t="s">
        <v>2790</v>
      </c>
      <c r="AW3627" s="41"/>
      <c r="AX3627" s="41"/>
      <c r="AY3627" s="41"/>
    </row>
    <row r="3628" spans="47:51" ht="15" customHeight="1" x14ac:dyDescent="0.25">
      <c r="AU3628" s="186">
        <f t="shared" si="68"/>
        <v>3619</v>
      </c>
      <c r="AV3628" s="41" t="s">
        <v>2042</v>
      </c>
      <c r="AW3628" s="41"/>
      <c r="AX3628" s="41"/>
      <c r="AY3628" s="41"/>
    </row>
    <row r="3629" spans="47:51" ht="15" customHeight="1" x14ac:dyDescent="0.25">
      <c r="AU3629" s="186">
        <f t="shared" si="68"/>
        <v>3620</v>
      </c>
      <c r="AV3629" s="41" t="s">
        <v>3869</v>
      </c>
      <c r="AW3629" s="41"/>
      <c r="AX3629" s="41"/>
      <c r="AY3629" s="41"/>
    </row>
    <row r="3630" spans="47:51" ht="15" customHeight="1" x14ac:dyDescent="0.25">
      <c r="AU3630" s="186">
        <f t="shared" si="68"/>
        <v>3621</v>
      </c>
      <c r="AV3630" s="41" t="s">
        <v>3177</v>
      </c>
      <c r="AW3630" s="41"/>
      <c r="AX3630" s="41"/>
      <c r="AY3630" s="41"/>
    </row>
    <row r="3631" spans="47:51" ht="15" customHeight="1" x14ac:dyDescent="0.25">
      <c r="AU3631" s="186">
        <f t="shared" si="68"/>
        <v>3622</v>
      </c>
      <c r="AV3631" s="41" t="s">
        <v>3870</v>
      </c>
      <c r="AW3631" s="41"/>
      <c r="AX3631" s="41"/>
      <c r="AY3631" s="41"/>
    </row>
    <row r="3632" spans="47:51" ht="15" customHeight="1" x14ac:dyDescent="0.25">
      <c r="AU3632" s="186">
        <f t="shared" si="68"/>
        <v>3623</v>
      </c>
      <c r="AV3632" s="41" t="s">
        <v>619</v>
      </c>
      <c r="AW3632" s="41"/>
      <c r="AX3632" s="41"/>
      <c r="AY3632" s="41"/>
    </row>
    <row r="3633" spans="47:51" ht="15" customHeight="1" x14ac:dyDescent="0.25">
      <c r="AU3633" s="186">
        <f t="shared" si="68"/>
        <v>3624</v>
      </c>
      <c r="AV3633" s="41" t="s">
        <v>5112</v>
      </c>
      <c r="AW3633" s="41"/>
      <c r="AX3633" s="41"/>
      <c r="AY3633" s="41"/>
    </row>
    <row r="3634" spans="47:51" ht="15" customHeight="1" x14ac:dyDescent="0.25">
      <c r="AU3634" s="186">
        <f t="shared" si="68"/>
        <v>3625</v>
      </c>
      <c r="AV3634" s="41" t="s">
        <v>1387</v>
      </c>
      <c r="AW3634" s="41"/>
      <c r="AX3634" s="41"/>
      <c r="AY3634" s="41"/>
    </row>
    <row r="3635" spans="47:51" ht="15" customHeight="1" x14ac:dyDescent="0.25">
      <c r="AU3635" s="186">
        <f t="shared" si="68"/>
        <v>3626</v>
      </c>
      <c r="AV3635" s="41" t="s">
        <v>212</v>
      </c>
      <c r="AW3635" s="41"/>
      <c r="AX3635" s="41"/>
      <c r="AY3635" s="41"/>
    </row>
    <row r="3636" spans="47:51" ht="15" customHeight="1" x14ac:dyDescent="0.25">
      <c r="AU3636" s="186">
        <f t="shared" si="68"/>
        <v>3627</v>
      </c>
      <c r="AV3636" s="41" t="s">
        <v>620</v>
      </c>
      <c r="AW3636" s="41"/>
      <c r="AX3636" s="41"/>
      <c r="AY3636" s="41"/>
    </row>
    <row r="3637" spans="47:51" ht="15" customHeight="1" x14ac:dyDescent="0.25">
      <c r="AU3637" s="186">
        <f t="shared" si="68"/>
        <v>3628</v>
      </c>
      <c r="AV3637" s="41" t="s">
        <v>5113</v>
      </c>
      <c r="AW3637" s="41"/>
      <c r="AX3637" s="41"/>
      <c r="AY3637" s="41"/>
    </row>
    <row r="3638" spans="47:51" ht="15" customHeight="1" x14ac:dyDescent="0.25">
      <c r="AU3638" s="186">
        <f t="shared" si="68"/>
        <v>3629</v>
      </c>
      <c r="AV3638" s="41" t="s">
        <v>5387</v>
      </c>
      <c r="AW3638" s="41"/>
      <c r="AX3638" s="41"/>
      <c r="AY3638" s="41"/>
    </row>
    <row r="3639" spans="47:51" ht="15" customHeight="1" x14ac:dyDescent="0.25">
      <c r="AU3639" s="186">
        <f t="shared" si="68"/>
        <v>3630</v>
      </c>
      <c r="AV3639" s="41" t="s">
        <v>876</v>
      </c>
      <c r="AW3639" s="41"/>
      <c r="AX3639" s="41"/>
      <c r="AY3639" s="41"/>
    </row>
    <row r="3640" spans="47:51" ht="15" customHeight="1" x14ac:dyDescent="0.25">
      <c r="AU3640" s="186">
        <f t="shared" si="68"/>
        <v>3631</v>
      </c>
      <c r="AV3640" s="41" t="s">
        <v>2043</v>
      </c>
      <c r="AW3640" s="41"/>
      <c r="AX3640" s="41"/>
      <c r="AY3640" s="41"/>
    </row>
    <row r="3641" spans="47:51" ht="15" customHeight="1" x14ac:dyDescent="0.25">
      <c r="AU3641" s="186">
        <f t="shared" si="68"/>
        <v>3632</v>
      </c>
      <c r="AV3641" s="41" t="s">
        <v>3480</v>
      </c>
      <c r="AW3641" s="41"/>
      <c r="AX3641" s="41"/>
      <c r="AY3641" s="41"/>
    </row>
    <row r="3642" spans="47:51" ht="15" customHeight="1" x14ac:dyDescent="0.25">
      <c r="AU3642" s="186">
        <f t="shared" si="68"/>
        <v>3633</v>
      </c>
      <c r="AV3642" s="41" t="s">
        <v>4199</v>
      </c>
      <c r="AW3642" s="41"/>
      <c r="AX3642" s="41"/>
      <c r="AY3642" s="41"/>
    </row>
    <row r="3643" spans="47:51" ht="15" customHeight="1" x14ac:dyDescent="0.25">
      <c r="AU3643" s="186">
        <f t="shared" si="68"/>
        <v>3634</v>
      </c>
      <c r="AV3643" s="41" t="s">
        <v>4200</v>
      </c>
      <c r="AW3643" s="41"/>
      <c r="AX3643" s="41"/>
      <c r="AY3643" s="41"/>
    </row>
    <row r="3644" spans="47:51" ht="15" customHeight="1" x14ac:dyDescent="0.25">
      <c r="AU3644" s="186">
        <f t="shared" si="68"/>
        <v>3635</v>
      </c>
      <c r="AV3644" s="41" t="s">
        <v>3481</v>
      </c>
      <c r="AW3644" s="41"/>
      <c r="AX3644" s="41"/>
      <c r="AY3644" s="41"/>
    </row>
    <row r="3645" spans="47:51" ht="15" customHeight="1" x14ac:dyDescent="0.25">
      <c r="AU3645" s="186">
        <f t="shared" si="68"/>
        <v>3636</v>
      </c>
      <c r="AV3645" s="41" t="s">
        <v>4201</v>
      </c>
      <c r="AW3645" s="41"/>
      <c r="AX3645" s="41"/>
      <c r="AY3645" s="41"/>
    </row>
    <row r="3646" spans="47:51" ht="15" customHeight="1" x14ac:dyDescent="0.25">
      <c r="AU3646" s="186">
        <f t="shared" si="68"/>
        <v>3637</v>
      </c>
      <c r="AV3646" s="41" t="s">
        <v>3482</v>
      </c>
      <c r="AW3646" s="41"/>
      <c r="AX3646" s="41"/>
      <c r="AY3646" s="41"/>
    </row>
    <row r="3647" spans="47:51" ht="15" customHeight="1" x14ac:dyDescent="0.25">
      <c r="AU3647" s="186">
        <f t="shared" si="68"/>
        <v>3638</v>
      </c>
      <c r="AV3647" s="41" t="s">
        <v>4550</v>
      </c>
      <c r="AW3647" s="41"/>
      <c r="AX3647" s="41"/>
      <c r="AY3647" s="41"/>
    </row>
    <row r="3648" spans="47:51" ht="15" customHeight="1" x14ac:dyDescent="0.25">
      <c r="AU3648" s="186">
        <f t="shared" si="68"/>
        <v>3639</v>
      </c>
      <c r="AV3648" s="41" t="s">
        <v>3483</v>
      </c>
      <c r="AW3648" s="41"/>
      <c r="AX3648" s="41"/>
      <c r="AY3648" s="41"/>
    </row>
    <row r="3649" spans="47:51" ht="15" customHeight="1" x14ac:dyDescent="0.25">
      <c r="AU3649" s="186">
        <f t="shared" si="68"/>
        <v>3640</v>
      </c>
      <c r="AV3649" s="41" t="s">
        <v>3658</v>
      </c>
      <c r="AW3649" s="41"/>
      <c r="AX3649" s="41"/>
      <c r="AY3649" s="41"/>
    </row>
    <row r="3650" spans="47:51" ht="15" customHeight="1" x14ac:dyDescent="0.25">
      <c r="AU3650" s="186">
        <f t="shared" si="68"/>
        <v>3641</v>
      </c>
      <c r="AV3650" s="41" t="s">
        <v>4202</v>
      </c>
      <c r="AW3650" s="41"/>
      <c r="AX3650" s="41"/>
      <c r="AY3650" s="41"/>
    </row>
    <row r="3651" spans="47:51" ht="15" customHeight="1" x14ac:dyDescent="0.25">
      <c r="AU3651" s="186">
        <f t="shared" si="68"/>
        <v>3642</v>
      </c>
      <c r="AV3651" s="41" t="s">
        <v>1388</v>
      </c>
      <c r="AW3651" s="41"/>
      <c r="AX3651" s="41"/>
      <c r="AY3651" s="41"/>
    </row>
    <row r="3652" spans="47:51" ht="15" customHeight="1" x14ac:dyDescent="0.25">
      <c r="AU3652" s="186">
        <f t="shared" si="68"/>
        <v>3643</v>
      </c>
      <c r="AV3652" s="41" t="s">
        <v>4203</v>
      </c>
      <c r="AW3652" s="41"/>
      <c r="AX3652" s="41"/>
      <c r="AY3652" s="41"/>
    </row>
    <row r="3653" spans="47:51" ht="15" customHeight="1" x14ac:dyDescent="0.25">
      <c r="AU3653" s="186">
        <f t="shared" si="68"/>
        <v>3644</v>
      </c>
      <c r="AV3653" s="41" t="s">
        <v>4551</v>
      </c>
      <c r="AW3653" s="41"/>
      <c r="AX3653" s="41"/>
      <c r="AY3653" s="41"/>
    </row>
    <row r="3654" spans="47:51" ht="15" customHeight="1" x14ac:dyDescent="0.25">
      <c r="AU3654" s="186">
        <f t="shared" si="68"/>
        <v>3645</v>
      </c>
      <c r="AV3654" s="41" t="s">
        <v>983</v>
      </c>
      <c r="AW3654" s="41"/>
      <c r="AX3654" s="41"/>
      <c r="AY3654" s="41"/>
    </row>
    <row r="3655" spans="47:51" ht="15" customHeight="1" x14ac:dyDescent="0.25">
      <c r="AU3655" s="186">
        <f t="shared" si="68"/>
        <v>3646</v>
      </c>
      <c r="AV3655" s="41" t="s">
        <v>621</v>
      </c>
      <c r="AW3655" s="41"/>
      <c r="AX3655" s="41"/>
      <c r="AY3655" s="41"/>
    </row>
    <row r="3656" spans="47:51" ht="15" customHeight="1" x14ac:dyDescent="0.25">
      <c r="AU3656" s="186">
        <f t="shared" si="68"/>
        <v>3647</v>
      </c>
      <c r="AV3656" s="41" t="s">
        <v>4204</v>
      </c>
      <c r="AW3656" s="41"/>
      <c r="AX3656" s="41"/>
      <c r="AY3656" s="41"/>
    </row>
    <row r="3657" spans="47:51" ht="15" customHeight="1" x14ac:dyDescent="0.25">
      <c r="AU3657" s="186">
        <f t="shared" si="68"/>
        <v>3648</v>
      </c>
      <c r="AV3657" s="41" t="s">
        <v>2044</v>
      </c>
      <c r="AW3657" s="41"/>
      <c r="AX3657" s="41"/>
      <c r="AY3657" s="41"/>
    </row>
    <row r="3658" spans="47:51" ht="15" customHeight="1" x14ac:dyDescent="0.25">
      <c r="AU3658" s="186">
        <f t="shared" si="68"/>
        <v>3649</v>
      </c>
      <c r="AV3658" s="41" t="s">
        <v>3178</v>
      </c>
      <c r="AW3658" s="41"/>
      <c r="AX3658" s="41"/>
      <c r="AY3658" s="41"/>
    </row>
    <row r="3659" spans="47:51" ht="15" customHeight="1" x14ac:dyDescent="0.25">
      <c r="AU3659" s="186">
        <f t="shared" ref="AU3659:AU3722" si="69">ROW()-9</f>
        <v>3650</v>
      </c>
      <c r="AV3659" s="41" t="s">
        <v>1389</v>
      </c>
      <c r="AW3659" s="41"/>
      <c r="AX3659" s="41"/>
      <c r="AY3659" s="41"/>
    </row>
    <row r="3660" spans="47:51" ht="15" customHeight="1" x14ac:dyDescent="0.25">
      <c r="AU3660" s="186">
        <f t="shared" si="69"/>
        <v>3651</v>
      </c>
      <c r="AV3660" s="41" t="s">
        <v>5114</v>
      </c>
      <c r="AW3660" s="41"/>
      <c r="AX3660" s="41"/>
      <c r="AY3660" s="41"/>
    </row>
    <row r="3661" spans="47:51" ht="15" customHeight="1" x14ac:dyDescent="0.25">
      <c r="AU3661" s="186">
        <f t="shared" si="69"/>
        <v>3652</v>
      </c>
      <c r="AV3661" s="41" t="s">
        <v>877</v>
      </c>
      <c r="AW3661" s="41"/>
      <c r="AX3661" s="41"/>
      <c r="AY3661" s="41"/>
    </row>
    <row r="3662" spans="47:51" ht="15" customHeight="1" x14ac:dyDescent="0.25">
      <c r="AU3662" s="186">
        <f t="shared" si="69"/>
        <v>3653</v>
      </c>
      <c r="AV3662" s="41" t="s">
        <v>5115</v>
      </c>
      <c r="AW3662" s="41"/>
      <c r="AX3662" s="41"/>
      <c r="AY3662" s="41"/>
    </row>
    <row r="3663" spans="47:51" ht="15" customHeight="1" x14ac:dyDescent="0.25">
      <c r="AU3663" s="186">
        <f t="shared" si="69"/>
        <v>3654</v>
      </c>
      <c r="AV3663" s="41" t="s">
        <v>5116</v>
      </c>
      <c r="AW3663" s="41"/>
      <c r="AX3663" s="41"/>
      <c r="AY3663" s="41"/>
    </row>
    <row r="3664" spans="47:51" ht="15" customHeight="1" x14ac:dyDescent="0.25">
      <c r="AU3664" s="186">
        <f t="shared" si="69"/>
        <v>3655</v>
      </c>
      <c r="AV3664" s="41" t="s">
        <v>1185</v>
      </c>
      <c r="AW3664" s="41"/>
      <c r="AX3664" s="41"/>
      <c r="AY3664" s="41"/>
    </row>
    <row r="3665" spans="47:51" ht="15" customHeight="1" x14ac:dyDescent="0.25">
      <c r="AU3665" s="186">
        <f t="shared" si="69"/>
        <v>3656</v>
      </c>
      <c r="AV3665" s="41" t="s">
        <v>2045</v>
      </c>
      <c r="AW3665" s="41"/>
      <c r="AX3665" s="41"/>
      <c r="AY3665" s="41"/>
    </row>
    <row r="3666" spans="47:51" ht="15" customHeight="1" x14ac:dyDescent="0.25">
      <c r="AU3666" s="186">
        <f t="shared" si="69"/>
        <v>3657</v>
      </c>
      <c r="AV3666" s="41" t="s">
        <v>5117</v>
      </c>
      <c r="AW3666" s="41"/>
      <c r="AX3666" s="41"/>
      <c r="AY3666" s="41"/>
    </row>
    <row r="3667" spans="47:51" ht="15" customHeight="1" x14ac:dyDescent="0.25">
      <c r="AU3667" s="186">
        <f t="shared" si="69"/>
        <v>3658</v>
      </c>
      <c r="AV3667" s="41" t="s">
        <v>3179</v>
      </c>
      <c r="AW3667" s="41"/>
      <c r="AX3667" s="41"/>
      <c r="AY3667" s="41"/>
    </row>
    <row r="3668" spans="47:51" ht="15" customHeight="1" x14ac:dyDescent="0.25">
      <c r="AU3668" s="186">
        <f t="shared" si="69"/>
        <v>3659</v>
      </c>
      <c r="AV3668" s="41" t="s">
        <v>3659</v>
      </c>
      <c r="AW3668" s="41"/>
      <c r="AX3668" s="41"/>
      <c r="AY3668" s="41"/>
    </row>
    <row r="3669" spans="47:51" ht="15" customHeight="1" x14ac:dyDescent="0.25">
      <c r="AU3669" s="186">
        <f t="shared" si="69"/>
        <v>3660</v>
      </c>
      <c r="AV3669" s="41" t="s">
        <v>622</v>
      </c>
      <c r="AW3669" s="41"/>
      <c r="AX3669" s="41"/>
      <c r="AY3669" s="41"/>
    </row>
    <row r="3670" spans="47:51" ht="15" customHeight="1" x14ac:dyDescent="0.25">
      <c r="AU3670" s="186">
        <f t="shared" si="69"/>
        <v>3661</v>
      </c>
      <c r="AV3670" s="41" t="s">
        <v>3484</v>
      </c>
      <c r="AW3670" s="41"/>
      <c r="AX3670" s="41"/>
      <c r="AY3670" s="41"/>
    </row>
    <row r="3671" spans="47:51" ht="15" customHeight="1" x14ac:dyDescent="0.25">
      <c r="AU3671" s="186">
        <f t="shared" si="69"/>
        <v>3662</v>
      </c>
      <c r="AV3671" s="41" t="s">
        <v>5118</v>
      </c>
      <c r="AW3671" s="41"/>
      <c r="AX3671" s="41"/>
      <c r="AY3671" s="41"/>
    </row>
    <row r="3672" spans="47:51" ht="15" customHeight="1" x14ac:dyDescent="0.25">
      <c r="AU3672" s="186">
        <f t="shared" si="69"/>
        <v>3663</v>
      </c>
      <c r="AV3672" s="41" t="s">
        <v>2046</v>
      </c>
      <c r="AW3672" s="41"/>
      <c r="AX3672" s="41"/>
      <c r="AY3672" s="41"/>
    </row>
    <row r="3673" spans="47:51" ht="15" customHeight="1" x14ac:dyDescent="0.25">
      <c r="AU3673" s="186">
        <f t="shared" si="69"/>
        <v>3664</v>
      </c>
      <c r="AV3673" s="41" t="s">
        <v>5119</v>
      </c>
      <c r="AW3673" s="41"/>
      <c r="AX3673" s="41"/>
      <c r="AY3673" s="41"/>
    </row>
    <row r="3674" spans="47:51" ht="15" customHeight="1" x14ac:dyDescent="0.25">
      <c r="AU3674" s="186">
        <f t="shared" si="69"/>
        <v>3665</v>
      </c>
      <c r="AV3674" s="41" t="s">
        <v>4685</v>
      </c>
      <c r="AW3674" s="41"/>
      <c r="AX3674" s="41"/>
      <c r="AY3674" s="41"/>
    </row>
    <row r="3675" spans="47:51" ht="15" customHeight="1" x14ac:dyDescent="0.25">
      <c r="AU3675" s="186">
        <f t="shared" si="69"/>
        <v>3666</v>
      </c>
      <c r="AV3675" s="41" t="s">
        <v>2047</v>
      </c>
      <c r="AW3675" s="41"/>
      <c r="AX3675" s="41"/>
      <c r="AY3675" s="41"/>
    </row>
    <row r="3676" spans="47:51" ht="15" customHeight="1" x14ac:dyDescent="0.25">
      <c r="AU3676" s="186">
        <f t="shared" si="69"/>
        <v>3667</v>
      </c>
      <c r="AV3676" s="41" t="s">
        <v>5120</v>
      </c>
      <c r="AW3676" s="41"/>
      <c r="AX3676" s="41"/>
      <c r="AY3676" s="41"/>
    </row>
    <row r="3677" spans="47:51" ht="15" customHeight="1" x14ac:dyDescent="0.25">
      <c r="AU3677" s="186">
        <f t="shared" si="69"/>
        <v>3668</v>
      </c>
      <c r="AV3677" s="41" t="s">
        <v>2048</v>
      </c>
      <c r="AW3677" s="41"/>
      <c r="AX3677" s="41"/>
      <c r="AY3677" s="41"/>
    </row>
    <row r="3678" spans="47:51" ht="15" customHeight="1" x14ac:dyDescent="0.25">
      <c r="AU3678" s="186">
        <f t="shared" si="69"/>
        <v>3669</v>
      </c>
      <c r="AV3678" s="41" t="s">
        <v>2049</v>
      </c>
      <c r="AW3678" s="41"/>
      <c r="AX3678" s="41"/>
      <c r="AY3678" s="41"/>
    </row>
    <row r="3679" spans="47:51" ht="15" customHeight="1" x14ac:dyDescent="0.25">
      <c r="AU3679" s="186">
        <f t="shared" si="69"/>
        <v>3670</v>
      </c>
      <c r="AV3679" s="41" t="s">
        <v>213</v>
      </c>
      <c r="AW3679" s="41"/>
      <c r="AX3679" s="41"/>
      <c r="AY3679" s="41"/>
    </row>
    <row r="3680" spans="47:51" ht="15" customHeight="1" x14ac:dyDescent="0.25">
      <c r="AU3680" s="186">
        <f t="shared" si="69"/>
        <v>3671</v>
      </c>
      <c r="AV3680" s="41" t="s">
        <v>1390</v>
      </c>
      <c r="AW3680" s="41"/>
      <c r="AX3680" s="41"/>
      <c r="AY3680" s="41"/>
    </row>
    <row r="3681" spans="47:51" ht="15" customHeight="1" x14ac:dyDescent="0.25">
      <c r="AU3681" s="186">
        <f t="shared" si="69"/>
        <v>3672</v>
      </c>
      <c r="AV3681" s="41" t="s">
        <v>2050</v>
      </c>
      <c r="AW3681" s="41"/>
      <c r="AX3681" s="41"/>
      <c r="AY3681" s="41"/>
    </row>
    <row r="3682" spans="47:51" ht="15" customHeight="1" x14ac:dyDescent="0.25">
      <c r="AU3682" s="186">
        <f t="shared" si="69"/>
        <v>3673</v>
      </c>
      <c r="AV3682" s="41" t="s">
        <v>4205</v>
      </c>
      <c r="AW3682" s="41"/>
      <c r="AX3682" s="41"/>
      <c r="AY3682" s="41"/>
    </row>
    <row r="3683" spans="47:51" ht="15" customHeight="1" x14ac:dyDescent="0.25">
      <c r="AU3683" s="186">
        <f t="shared" si="69"/>
        <v>3674</v>
      </c>
      <c r="AV3683" s="41" t="s">
        <v>2051</v>
      </c>
      <c r="AW3683" s="41"/>
      <c r="AX3683" s="41"/>
      <c r="AY3683" s="41"/>
    </row>
    <row r="3684" spans="47:51" ht="15" customHeight="1" x14ac:dyDescent="0.25">
      <c r="AU3684" s="186">
        <f t="shared" si="69"/>
        <v>3675</v>
      </c>
      <c r="AV3684" s="41" t="s">
        <v>5121</v>
      </c>
      <c r="AW3684" s="41"/>
      <c r="AX3684" s="41"/>
      <c r="AY3684" s="41"/>
    </row>
    <row r="3685" spans="47:51" ht="15" customHeight="1" x14ac:dyDescent="0.25">
      <c r="AU3685" s="186">
        <f t="shared" si="69"/>
        <v>3676</v>
      </c>
      <c r="AV3685" s="41" t="s">
        <v>5122</v>
      </c>
      <c r="AW3685" s="41"/>
      <c r="AX3685" s="41"/>
      <c r="AY3685" s="41"/>
    </row>
    <row r="3686" spans="47:51" ht="15" customHeight="1" x14ac:dyDescent="0.25">
      <c r="AU3686" s="186">
        <f t="shared" si="69"/>
        <v>3677</v>
      </c>
      <c r="AV3686" s="41" t="s">
        <v>3485</v>
      </c>
      <c r="AW3686" s="41"/>
      <c r="AX3686" s="41"/>
      <c r="AY3686" s="41"/>
    </row>
    <row r="3687" spans="47:51" ht="15" customHeight="1" x14ac:dyDescent="0.25">
      <c r="AU3687" s="186">
        <f t="shared" si="69"/>
        <v>3678</v>
      </c>
      <c r="AV3687" s="41" t="s">
        <v>5388</v>
      </c>
      <c r="AW3687" s="41"/>
      <c r="AX3687" s="41"/>
      <c r="AY3687" s="41"/>
    </row>
    <row r="3688" spans="47:51" ht="15" customHeight="1" x14ac:dyDescent="0.25">
      <c r="AU3688" s="186">
        <f t="shared" si="69"/>
        <v>3679</v>
      </c>
      <c r="AV3688" s="41" t="s">
        <v>5123</v>
      </c>
      <c r="AW3688" s="41"/>
      <c r="AX3688" s="41"/>
      <c r="AY3688" s="41"/>
    </row>
    <row r="3689" spans="47:51" ht="15" customHeight="1" x14ac:dyDescent="0.25">
      <c r="AU3689" s="186">
        <f t="shared" si="69"/>
        <v>3680</v>
      </c>
      <c r="AV3689" s="41" t="s">
        <v>4206</v>
      </c>
      <c r="AW3689" s="41"/>
      <c r="AX3689" s="41"/>
      <c r="AY3689" s="41"/>
    </row>
    <row r="3690" spans="47:51" ht="15" customHeight="1" x14ac:dyDescent="0.25">
      <c r="AU3690" s="186">
        <f t="shared" si="69"/>
        <v>3681</v>
      </c>
      <c r="AV3690" s="41" t="s">
        <v>5124</v>
      </c>
      <c r="AW3690" s="41"/>
      <c r="AX3690" s="41"/>
      <c r="AY3690" s="41"/>
    </row>
    <row r="3691" spans="47:51" ht="15" customHeight="1" x14ac:dyDescent="0.25">
      <c r="AU3691" s="186">
        <f t="shared" si="69"/>
        <v>3682</v>
      </c>
      <c r="AV3691" s="41" t="s">
        <v>4552</v>
      </c>
      <c r="AW3691" s="41"/>
      <c r="AX3691" s="41"/>
      <c r="AY3691" s="41"/>
    </row>
    <row r="3692" spans="47:51" ht="15" customHeight="1" x14ac:dyDescent="0.25">
      <c r="AU3692" s="186">
        <f t="shared" si="69"/>
        <v>3683</v>
      </c>
      <c r="AV3692" s="41" t="s">
        <v>2052</v>
      </c>
      <c r="AW3692" s="41"/>
      <c r="AX3692" s="41"/>
      <c r="AY3692" s="41"/>
    </row>
    <row r="3693" spans="47:51" ht="15" customHeight="1" x14ac:dyDescent="0.25">
      <c r="AU3693" s="186">
        <f t="shared" si="69"/>
        <v>3684</v>
      </c>
      <c r="AV3693" s="41" t="s">
        <v>1186</v>
      </c>
      <c r="AW3693" s="41"/>
      <c r="AX3693" s="41"/>
      <c r="AY3693" s="41"/>
    </row>
    <row r="3694" spans="47:51" ht="15" customHeight="1" x14ac:dyDescent="0.25">
      <c r="AU3694" s="186">
        <f t="shared" si="69"/>
        <v>3685</v>
      </c>
      <c r="AV3694" s="41" t="s">
        <v>1187</v>
      </c>
      <c r="AW3694" s="41"/>
      <c r="AX3694" s="41"/>
      <c r="AY3694" s="41"/>
    </row>
    <row r="3695" spans="47:51" ht="15" customHeight="1" x14ac:dyDescent="0.25">
      <c r="AU3695" s="186">
        <f t="shared" si="69"/>
        <v>3686</v>
      </c>
      <c r="AV3695" s="41" t="s">
        <v>878</v>
      </c>
      <c r="AW3695" s="41"/>
      <c r="AX3695" s="41"/>
      <c r="AY3695" s="41"/>
    </row>
    <row r="3696" spans="47:51" ht="15" customHeight="1" x14ac:dyDescent="0.25">
      <c r="AU3696" s="186">
        <f t="shared" si="69"/>
        <v>3687</v>
      </c>
      <c r="AV3696" s="41" t="s">
        <v>623</v>
      </c>
      <c r="AW3696" s="41"/>
      <c r="AX3696" s="41"/>
      <c r="AY3696" s="41"/>
    </row>
    <row r="3697" spans="47:51" ht="15" customHeight="1" x14ac:dyDescent="0.25">
      <c r="AU3697" s="186">
        <f t="shared" si="69"/>
        <v>3688</v>
      </c>
      <c r="AV3697" s="41" t="s">
        <v>3180</v>
      </c>
      <c r="AW3697" s="41"/>
      <c r="AX3697" s="41"/>
      <c r="AY3697" s="41"/>
    </row>
    <row r="3698" spans="47:51" ht="15" customHeight="1" x14ac:dyDescent="0.25">
      <c r="AU3698" s="186">
        <f t="shared" si="69"/>
        <v>3689</v>
      </c>
      <c r="AV3698" s="41" t="s">
        <v>624</v>
      </c>
      <c r="AW3698" s="41"/>
      <c r="AX3698" s="41"/>
      <c r="AY3698" s="41"/>
    </row>
    <row r="3699" spans="47:51" ht="15" customHeight="1" x14ac:dyDescent="0.25">
      <c r="AU3699" s="186">
        <f t="shared" si="69"/>
        <v>3690</v>
      </c>
      <c r="AV3699" s="41" t="s">
        <v>2791</v>
      </c>
      <c r="AW3699" s="41"/>
      <c r="AX3699" s="41"/>
      <c r="AY3699" s="41"/>
    </row>
    <row r="3700" spans="47:51" ht="15" customHeight="1" x14ac:dyDescent="0.25">
      <c r="AU3700" s="186">
        <f t="shared" si="69"/>
        <v>3691</v>
      </c>
      <c r="AV3700" s="41" t="s">
        <v>3486</v>
      </c>
      <c r="AW3700" s="41"/>
      <c r="AX3700" s="41"/>
      <c r="AY3700" s="41"/>
    </row>
    <row r="3701" spans="47:51" ht="15" customHeight="1" x14ac:dyDescent="0.25">
      <c r="AU3701" s="186">
        <f t="shared" si="69"/>
        <v>3692</v>
      </c>
      <c r="AV3701" s="41" t="s">
        <v>3487</v>
      </c>
      <c r="AW3701" s="41"/>
      <c r="AX3701" s="41"/>
      <c r="AY3701" s="41"/>
    </row>
    <row r="3702" spans="47:51" ht="15" customHeight="1" x14ac:dyDescent="0.25">
      <c r="AU3702" s="186">
        <f t="shared" si="69"/>
        <v>3693</v>
      </c>
      <c r="AV3702" s="41" t="s">
        <v>2053</v>
      </c>
      <c r="AW3702" s="41"/>
      <c r="AX3702" s="41"/>
      <c r="AY3702" s="41"/>
    </row>
    <row r="3703" spans="47:51" ht="15" customHeight="1" x14ac:dyDescent="0.25">
      <c r="AU3703" s="186">
        <f t="shared" si="69"/>
        <v>3694</v>
      </c>
      <c r="AV3703" s="41" t="s">
        <v>2792</v>
      </c>
      <c r="AW3703" s="41"/>
      <c r="AX3703" s="41"/>
      <c r="AY3703" s="41"/>
    </row>
    <row r="3704" spans="47:51" ht="15" customHeight="1" x14ac:dyDescent="0.25">
      <c r="AU3704" s="186">
        <f t="shared" si="69"/>
        <v>3695</v>
      </c>
      <c r="AV3704" s="41" t="s">
        <v>5389</v>
      </c>
      <c r="AW3704" s="41"/>
      <c r="AX3704" s="41"/>
      <c r="AY3704" s="41"/>
    </row>
    <row r="3705" spans="47:51" ht="15" customHeight="1" x14ac:dyDescent="0.25">
      <c r="AU3705" s="186">
        <f t="shared" si="69"/>
        <v>3696</v>
      </c>
      <c r="AV3705" s="41" t="s">
        <v>984</v>
      </c>
      <c r="AW3705" s="41"/>
      <c r="AX3705" s="41"/>
      <c r="AY3705" s="41"/>
    </row>
    <row r="3706" spans="47:51" ht="15" customHeight="1" x14ac:dyDescent="0.25">
      <c r="AU3706" s="186">
        <f t="shared" si="69"/>
        <v>3697</v>
      </c>
      <c r="AV3706" s="41" t="s">
        <v>2054</v>
      </c>
      <c r="AW3706" s="41"/>
      <c r="AX3706" s="41"/>
      <c r="AY3706" s="41"/>
    </row>
    <row r="3707" spans="47:51" ht="15" customHeight="1" x14ac:dyDescent="0.25">
      <c r="AU3707" s="186">
        <f t="shared" si="69"/>
        <v>3698</v>
      </c>
      <c r="AV3707" s="41" t="s">
        <v>2604</v>
      </c>
      <c r="AW3707" s="41"/>
      <c r="AX3707" s="41"/>
      <c r="AY3707" s="41"/>
    </row>
    <row r="3708" spans="47:51" ht="15" customHeight="1" x14ac:dyDescent="0.25">
      <c r="AU3708" s="186">
        <f t="shared" si="69"/>
        <v>3699</v>
      </c>
      <c r="AV3708" s="41" t="s">
        <v>126</v>
      </c>
      <c r="AW3708" s="41"/>
      <c r="AX3708" s="41"/>
      <c r="AY3708" s="41"/>
    </row>
    <row r="3709" spans="47:51" ht="15" customHeight="1" x14ac:dyDescent="0.25">
      <c r="AU3709" s="186">
        <f t="shared" si="69"/>
        <v>3700</v>
      </c>
      <c r="AV3709" s="41" t="s">
        <v>925</v>
      </c>
      <c r="AW3709" s="41"/>
      <c r="AX3709" s="41"/>
      <c r="AY3709" s="41"/>
    </row>
    <row r="3710" spans="47:51" ht="15" customHeight="1" x14ac:dyDescent="0.25">
      <c r="AU3710" s="186">
        <f t="shared" si="69"/>
        <v>3701</v>
      </c>
      <c r="AV3710" s="41" t="s">
        <v>3488</v>
      </c>
      <c r="AW3710" s="41"/>
      <c r="AX3710" s="41"/>
      <c r="AY3710" s="41"/>
    </row>
    <row r="3711" spans="47:51" ht="15" customHeight="1" x14ac:dyDescent="0.25">
      <c r="AU3711" s="186">
        <f t="shared" si="69"/>
        <v>3702</v>
      </c>
      <c r="AV3711" s="41" t="s">
        <v>625</v>
      </c>
      <c r="AW3711" s="41"/>
      <c r="AX3711" s="41"/>
      <c r="AY3711" s="41"/>
    </row>
    <row r="3712" spans="47:51" ht="15" customHeight="1" x14ac:dyDescent="0.25">
      <c r="AU3712" s="186">
        <f t="shared" si="69"/>
        <v>3703</v>
      </c>
      <c r="AV3712" s="41" t="s">
        <v>626</v>
      </c>
      <c r="AW3712" s="41"/>
      <c r="AX3712" s="41"/>
      <c r="AY3712" s="41"/>
    </row>
    <row r="3713" spans="47:51" ht="15" customHeight="1" x14ac:dyDescent="0.25">
      <c r="AU3713" s="186">
        <f t="shared" si="69"/>
        <v>3704</v>
      </c>
      <c r="AV3713" s="41" t="s">
        <v>4553</v>
      </c>
      <c r="AW3713" s="41"/>
      <c r="AX3713" s="41"/>
      <c r="AY3713" s="41"/>
    </row>
    <row r="3714" spans="47:51" ht="15" customHeight="1" x14ac:dyDescent="0.25">
      <c r="AU3714" s="186">
        <f t="shared" si="69"/>
        <v>3705</v>
      </c>
      <c r="AV3714" s="41" t="s">
        <v>2465</v>
      </c>
      <c r="AW3714" s="41"/>
      <c r="AX3714" s="41"/>
      <c r="AY3714" s="41"/>
    </row>
    <row r="3715" spans="47:51" ht="15" customHeight="1" x14ac:dyDescent="0.25">
      <c r="AU3715" s="186">
        <f t="shared" si="69"/>
        <v>3706</v>
      </c>
      <c r="AV3715" s="41" t="s">
        <v>2055</v>
      </c>
      <c r="AW3715" s="41"/>
      <c r="AX3715" s="41"/>
      <c r="AY3715" s="41"/>
    </row>
    <row r="3716" spans="47:51" ht="15" customHeight="1" x14ac:dyDescent="0.25">
      <c r="AU3716" s="186">
        <f t="shared" si="69"/>
        <v>3707</v>
      </c>
      <c r="AV3716" s="41" t="s">
        <v>5125</v>
      </c>
      <c r="AW3716" s="41"/>
      <c r="AX3716" s="41"/>
      <c r="AY3716" s="41"/>
    </row>
    <row r="3717" spans="47:51" ht="15" customHeight="1" x14ac:dyDescent="0.25">
      <c r="AU3717" s="186">
        <f t="shared" si="69"/>
        <v>3708</v>
      </c>
      <c r="AV3717" s="41" t="s">
        <v>5126</v>
      </c>
      <c r="AW3717" s="41"/>
      <c r="AX3717" s="41"/>
      <c r="AY3717" s="41"/>
    </row>
    <row r="3718" spans="47:51" ht="15" customHeight="1" x14ac:dyDescent="0.25">
      <c r="AU3718" s="186">
        <f t="shared" si="69"/>
        <v>3709</v>
      </c>
      <c r="AV3718" s="41" t="s">
        <v>2974</v>
      </c>
      <c r="AW3718" s="41"/>
      <c r="AX3718" s="41"/>
      <c r="AY3718" s="41"/>
    </row>
    <row r="3719" spans="47:51" ht="15" customHeight="1" x14ac:dyDescent="0.25">
      <c r="AU3719" s="186">
        <f t="shared" si="69"/>
        <v>3710</v>
      </c>
      <c r="AV3719" s="41" t="s">
        <v>1391</v>
      </c>
      <c r="AW3719" s="41"/>
      <c r="AX3719" s="41"/>
      <c r="AY3719" s="41"/>
    </row>
    <row r="3720" spans="47:51" ht="15" customHeight="1" x14ac:dyDescent="0.25">
      <c r="AU3720" s="186">
        <f t="shared" si="69"/>
        <v>3711</v>
      </c>
      <c r="AV3720" s="41" t="s">
        <v>2793</v>
      </c>
      <c r="AW3720" s="41"/>
      <c r="AX3720" s="41"/>
      <c r="AY3720" s="41"/>
    </row>
    <row r="3721" spans="47:51" ht="15" customHeight="1" x14ac:dyDescent="0.25">
      <c r="AU3721" s="186">
        <f t="shared" si="69"/>
        <v>3712</v>
      </c>
      <c r="AV3721" s="41" t="s">
        <v>3788</v>
      </c>
      <c r="AW3721" s="41"/>
      <c r="AX3721" s="41"/>
      <c r="AY3721" s="41"/>
    </row>
    <row r="3722" spans="47:51" ht="15" customHeight="1" x14ac:dyDescent="0.25">
      <c r="AU3722" s="186">
        <f t="shared" si="69"/>
        <v>3713</v>
      </c>
      <c r="AV3722" s="41" t="s">
        <v>2794</v>
      </c>
      <c r="AW3722" s="41"/>
      <c r="AX3722" s="41"/>
      <c r="AY3722" s="41"/>
    </row>
    <row r="3723" spans="47:51" ht="15" customHeight="1" x14ac:dyDescent="0.25">
      <c r="AU3723" s="186">
        <f t="shared" ref="AU3723:AU3786" si="70">ROW()-9</f>
        <v>3714</v>
      </c>
      <c r="AV3723" s="41" t="s">
        <v>4207</v>
      </c>
      <c r="AW3723" s="41"/>
      <c r="AX3723" s="41"/>
      <c r="AY3723" s="41"/>
    </row>
    <row r="3724" spans="47:51" ht="15" customHeight="1" x14ac:dyDescent="0.25">
      <c r="AU3724" s="186">
        <f t="shared" si="70"/>
        <v>3715</v>
      </c>
      <c r="AV3724" s="41" t="s">
        <v>214</v>
      </c>
      <c r="AW3724" s="41"/>
      <c r="AX3724" s="41"/>
      <c r="AY3724" s="41"/>
    </row>
    <row r="3725" spans="47:51" ht="15" customHeight="1" x14ac:dyDescent="0.25">
      <c r="AU3725" s="186">
        <f t="shared" si="70"/>
        <v>3716</v>
      </c>
      <c r="AV3725" s="41" t="s">
        <v>2795</v>
      </c>
      <c r="AW3725" s="41"/>
      <c r="AX3725" s="41"/>
      <c r="AY3725" s="41"/>
    </row>
    <row r="3726" spans="47:51" ht="15" customHeight="1" x14ac:dyDescent="0.25">
      <c r="AU3726" s="186">
        <f t="shared" si="70"/>
        <v>3717</v>
      </c>
      <c r="AV3726" s="41" t="s">
        <v>2056</v>
      </c>
      <c r="AW3726" s="41"/>
      <c r="AX3726" s="41"/>
      <c r="AY3726" s="41"/>
    </row>
    <row r="3727" spans="47:51" ht="15" customHeight="1" x14ac:dyDescent="0.25">
      <c r="AU3727" s="186">
        <f t="shared" si="70"/>
        <v>3718</v>
      </c>
      <c r="AV3727" s="41" t="s">
        <v>4686</v>
      </c>
      <c r="AW3727" s="41"/>
      <c r="AX3727" s="41"/>
      <c r="AY3727" s="41"/>
    </row>
    <row r="3728" spans="47:51" ht="15" customHeight="1" x14ac:dyDescent="0.25">
      <c r="AU3728" s="186">
        <f t="shared" si="70"/>
        <v>3719</v>
      </c>
      <c r="AV3728" s="41" t="s">
        <v>4687</v>
      </c>
      <c r="AW3728" s="41"/>
      <c r="AX3728" s="41"/>
      <c r="AY3728" s="41"/>
    </row>
    <row r="3729" spans="47:51" ht="15" customHeight="1" x14ac:dyDescent="0.25">
      <c r="AU3729" s="186">
        <f t="shared" si="70"/>
        <v>3720</v>
      </c>
      <c r="AV3729" s="41" t="s">
        <v>627</v>
      </c>
      <c r="AW3729" s="41"/>
      <c r="AX3729" s="41"/>
      <c r="AY3729" s="41"/>
    </row>
    <row r="3730" spans="47:51" ht="15" customHeight="1" x14ac:dyDescent="0.25">
      <c r="AU3730" s="186">
        <f t="shared" si="70"/>
        <v>3721</v>
      </c>
      <c r="AV3730" s="41" t="s">
        <v>2466</v>
      </c>
      <c r="AW3730" s="41"/>
      <c r="AX3730" s="41"/>
      <c r="AY3730" s="41"/>
    </row>
    <row r="3731" spans="47:51" ht="15" customHeight="1" x14ac:dyDescent="0.25">
      <c r="AU3731" s="186">
        <f t="shared" si="70"/>
        <v>3722</v>
      </c>
      <c r="AV3731" s="41" t="s">
        <v>2057</v>
      </c>
      <c r="AW3731" s="41"/>
      <c r="AX3731" s="41"/>
      <c r="AY3731" s="41"/>
    </row>
    <row r="3732" spans="47:51" ht="15" customHeight="1" x14ac:dyDescent="0.25">
      <c r="AU3732" s="186">
        <f t="shared" si="70"/>
        <v>3723</v>
      </c>
      <c r="AV3732" s="41" t="s">
        <v>2058</v>
      </c>
      <c r="AW3732" s="41"/>
      <c r="AX3732" s="41"/>
      <c r="AY3732" s="41"/>
    </row>
    <row r="3733" spans="47:51" ht="15" customHeight="1" x14ac:dyDescent="0.25">
      <c r="AU3733" s="186">
        <f t="shared" si="70"/>
        <v>3724</v>
      </c>
      <c r="AV3733" s="41" t="s">
        <v>628</v>
      </c>
      <c r="AW3733" s="41"/>
      <c r="AX3733" s="41"/>
      <c r="AY3733" s="41"/>
    </row>
    <row r="3734" spans="47:51" ht="15" customHeight="1" x14ac:dyDescent="0.25">
      <c r="AU3734" s="186">
        <f t="shared" si="70"/>
        <v>3725</v>
      </c>
      <c r="AV3734" s="41" t="s">
        <v>5127</v>
      </c>
      <c r="AW3734" s="41"/>
      <c r="AX3734" s="41"/>
      <c r="AY3734" s="41"/>
    </row>
    <row r="3735" spans="47:51" ht="15" customHeight="1" x14ac:dyDescent="0.25">
      <c r="AU3735" s="186">
        <f t="shared" si="70"/>
        <v>3726</v>
      </c>
      <c r="AV3735" s="41" t="s">
        <v>2796</v>
      </c>
      <c r="AW3735" s="41"/>
      <c r="AX3735" s="41"/>
      <c r="AY3735" s="41"/>
    </row>
    <row r="3736" spans="47:51" ht="15" customHeight="1" x14ac:dyDescent="0.25">
      <c r="AU3736" s="186">
        <f t="shared" si="70"/>
        <v>3727</v>
      </c>
      <c r="AV3736" s="41" t="s">
        <v>2975</v>
      </c>
      <c r="AW3736" s="41"/>
      <c r="AX3736" s="41"/>
      <c r="AY3736" s="41"/>
    </row>
    <row r="3737" spans="47:51" ht="15" customHeight="1" x14ac:dyDescent="0.25">
      <c r="AU3737" s="186">
        <f t="shared" si="70"/>
        <v>3728</v>
      </c>
      <c r="AV3737" s="41" t="s">
        <v>4554</v>
      </c>
      <c r="AW3737" s="41"/>
      <c r="AX3737" s="41"/>
      <c r="AY3737" s="41"/>
    </row>
    <row r="3738" spans="47:51" ht="15" customHeight="1" x14ac:dyDescent="0.25">
      <c r="AU3738" s="186">
        <f t="shared" si="70"/>
        <v>3729</v>
      </c>
      <c r="AV3738" s="41" t="s">
        <v>5128</v>
      </c>
      <c r="AW3738" s="41"/>
      <c r="AX3738" s="41"/>
      <c r="AY3738" s="41"/>
    </row>
    <row r="3739" spans="47:51" ht="15" customHeight="1" x14ac:dyDescent="0.25">
      <c r="AU3739" s="186">
        <f t="shared" si="70"/>
        <v>3730</v>
      </c>
      <c r="AV3739" s="41" t="s">
        <v>2059</v>
      </c>
      <c r="AW3739" s="41"/>
      <c r="AX3739" s="41"/>
      <c r="AY3739" s="41"/>
    </row>
    <row r="3740" spans="47:51" ht="15" customHeight="1" x14ac:dyDescent="0.25">
      <c r="AU3740" s="186">
        <f t="shared" si="70"/>
        <v>3731</v>
      </c>
      <c r="AV3740" s="41" t="s">
        <v>5129</v>
      </c>
      <c r="AW3740" s="41"/>
      <c r="AX3740" s="41"/>
      <c r="AY3740" s="41"/>
    </row>
    <row r="3741" spans="47:51" ht="15" customHeight="1" x14ac:dyDescent="0.25">
      <c r="AU3741" s="186">
        <f t="shared" si="70"/>
        <v>3732</v>
      </c>
      <c r="AV3741" s="41" t="s">
        <v>2605</v>
      </c>
      <c r="AW3741" s="41"/>
      <c r="AX3741" s="41"/>
      <c r="AY3741" s="41"/>
    </row>
    <row r="3742" spans="47:51" ht="15" customHeight="1" x14ac:dyDescent="0.25">
      <c r="AU3742" s="186">
        <f t="shared" si="70"/>
        <v>3733</v>
      </c>
      <c r="AV3742" s="41" t="s">
        <v>3489</v>
      </c>
      <c r="AW3742" s="41"/>
      <c r="AX3742" s="41"/>
      <c r="AY3742" s="41"/>
    </row>
    <row r="3743" spans="47:51" ht="15" customHeight="1" x14ac:dyDescent="0.25">
      <c r="AU3743" s="186">
        <f t="shared" si="70"/>
        <v>3734</v>
      </c>
      <c r="AV3743" s="41" t="s">
        <v>2357</v>
      </c>
      <c r="AW3743" s="41"/>
      <c r="AX3743" s="41"/>
      <c r="AY3743" s="41"/>
    </row>
    <row r="3744" spans="47:51" ht="15" customHeight="1" x14ac:dyDescent="0.25">
      <c r="AU3744" s="186">
        <f t="shared" si="70"/>
        <v>3735</v>
      </c>
      <c r="AV3744" s="41" t="s">
        <v>5130</v>
      </c>
      <c r="AW3744" s="41"/>
      <c r="AX3744" s="41"/>
      <c r="AY3744" s="41"/>
    </row>
    <row r="3745" spans="47:51" ht="15" customHeight="1" x14ac:dyDescent="0.25">
      <c r="AU3745" s="186">
        <f t="shared" si="70"/>
        <v>3736</v>
      </c>
      <c r="AV3745" s="41" t="s">
        <v>2467</v>
      </c>
      <c r="AW3745" s="41"/>
      <c r="AX3745" s="41"/>
      <c r="AY3745" s="41"/>
    </row>
    <row r="3746" spans="47:51" ht="15" customHeight="1" x14ac:dyDescent="0.25">
      <c r="AU3746" s="186">
        <f t="shared" si="70"/>
        <v>3737</v>
      </c>
      <c r="AV3746" s="41" t="s">
        <v>3490</v>
      </c>
      <c r="AW3746" s="41"/>
      <c r="AX3746" s="41"/>
      <c r="AY3746" s="41"/>
    </row>
    <row r="3747" spans="47:51" ht="15" customHeight="1" x14ac:dyDescent="0.25">
      <c r="AU3747" s="186">
        <f t="shared" si="70"/>
        <v>3738</v>
      </c>
      <c r="AV3747" s="41" t="s">
        <v>1188</v>
      </c>
      <c r="AW3747" s="41"/>
      <c r="AX3747" s="41"/>
      <c r="AY3747" s="41"/>
    </row>
    <row r="3748" spans="47:51" ht="15" customHeight="1" x14ac:dyDescent="0.25">
      <c r="AU3748" s="186">
        <f t="shared" si="70"/>
        <v>3739</v>
      </c>
      <c r="AV3748" s="41" t="s">
        <v>5131</v>
      </c>
      <c r="AW3748" s="41"/>
      <c r="AX3748" s="41"/>
      <c r="AY3748" s="41"/>
    </row>
    <row r="3749" spans="47:51" ht="15" customHeight="1" x14ac:dyDescent="0.25">
      <c r="AU3749" s="186">
        <f t="shared" si="70"/>
        <v>3740</v>
      </c>
      <c r="AV3749" s="41" t="s">
        <v>4208</v>
      </c>
      <c r="AW3749" s="41"/>
      <c r="AX3749" s="41"/>
      <c r="AY3749" s="41"/>
    </row>
    <row r="3750" spans="47:51" ht="15" customHeight="1" x14ac:dyDescent="0.25">
      <c r="AU3750" s="186">
        <f t="shared" si="70"/>
        <v>3741</v>
      </c>
      <c r="AV3750" s="41" t="s">
        <v>4555</v>
      </c>
      <c r="AW3750" s="41"/>
      <c r="AX3750" s="41"/>
      <c r="AY3750" s="41"/>
    </row>
    <row r="3751" spans="47:51" ht="15" customHeight="1" x14ac:dyDescent="0.25">
      <c r="AU3751" s="186">
        <f t="shared" si="70"/>
        <v>3742</v>
      </c>
      <c r="AV3751" s="41" t="s">
        <v>5390</v>
      </c>
      <c r="AW3751" s="41"/>
      <c r="AX3751" s="41"/>
      <c r="AY3751" s="41"/>
    </row>
    <row r="3752" spans="47:51" ht="15" customHeight="1" x14ac:dyDescent="0.25">
      <c r="AU3752" s="186">
        <f t="shared" si="70"/>
        <v>3743</v>
      </c>
      <c r="AV3752" s="41" t="s">
        <v>4556</v>
      </c>
      <c r="AW3752" s="41"/>
      <c r="AX3752" s="41"/>
      <c r="AY3752" s="41"/>
    </row>
    <row r="3753" spans="47:51" ht="15" customHeight="1" x14ac:dyDescent="0.25">
      <c r="AU3753" s="186">
        <f t="shared" si="70"/>
        <v>3744</v>
      </c>
      <c r="AV3753" s="41" t="s">
        <v>5391</v>
      </c>
      <c r="AW3753" s="41"/>
      <c r="AX3753" s="41"/>
      <c r="AY3753" s="41"/>
    </row>
    <row r="3754" spans="47:51" ht="15" customHeight="1" x14ac:dyDescent="0.25">
      <c r="AU3754" s="186">
        <f t="shared" si="70"/>
        <v>3745</v>
      </c>
      <c r="AV3754" s="41" t="s">
        <v>2468</v>
      </c>
      <c r="AW3754" s="41"/>
      <c r="AX3754" s="41"/>
      <c r="AY3754" s="41"/>
    </row>
    <row r="3755" spans="47:51" ht="15" customHeight="1" x14ac:dyDescent="0.25">
      <c r="AU3755" s="186">
        <f t="shared" si="70"/>
        <v>3746</v>
      </c>
      <c r="AV3755" s="41" t="s">
        <v>2060</v>
      </c>
      <c r="AW3755" s="41"/>
      <c r="AX3755" s="41"/>
      <c r="AY3755" s="41"/>
    </row>
    <row r="3756" spans="47:51" ht="15" customHeight="1" x14ac:dyDescent="0.25">
      <c r="AU3756" s="186">
        <f t="shared" si="70"/>
        <v>3747</v>
      </c>
      <c r="AV3756" s="41" t="s">
        <v>4209</v>
      </c>
      <c r="AW3756" s="41"/>
      <c r="AX3756" s="41"/>
      <c r="AY3756" s="41"/>
    </row>
    <row r="3757" spans="47:51" ht="15" customHeight="1" x14ac:dyDescent="0.25">
      <c r="AU3757" s="186">
        <f t="shared" si="70"/>
        <v>3748</v>
      </c>
      <c r="AV3757" s="41" t="s">
        <v>4557</v>
      </c>
      <c r="AW3757" s="41"/>
      <c r="AX3757" s="41"/>
      <c r="AY3757" s="41"/>
    </row>
    <row r="3758" spans="47:51" ht="15" customHeight="1" x14ac:dyDescent="0.25">
      <c r="AU3758" s="186">
        <f t="shared" si="70"/>
        <v>3749</v>
      </c>
      <c r="AV3758" s="41" t="s">
        <v>2469</v>
      </c>
      <c r="AW3758" s="41"/>
      <c r="AX3758" s="41"/>
      <c r="AY3758" s="41"/>
    </row>
    <row r="3759" spans="47:51" ht="15" customHeight="1" x14ac:dyDescent="0.25">
      <c r="AU3759" s="186">
        <f t="shared" si="70"/>
        <v>3750</v>
      </c>
      <c r="AV3759" s="41" t="s">
        <v>5132</v>
      </c>
      <c r="AW3759" s="41"/>
      <c r="AX3759" s="41"/>
      <c r="AY3759" s="41"/>
    </row>
    <row r="3760" spans="47:51" ht="15" customHeight="1" x14ac:dyDescent="0.25">
      <c r="AU3760" s="186">
        <f t="shared" si="70"/>
        <v>3751</v>
      </c>
      <c r="AV3760" s="41" t="s">
        <v>985</v>
      </c>
      <c r="AW3760" s="41"/>
      <c r="AX3760" s="41"/>
      <c r="AY3760" s="41"/>
    </row>
    <row r="3761" spans="47:51" ht="15" customHeight="1" x14ac:dyDescent="0.25">
      <c r="AU3761" s="186">
        <f t="shared" si="70"/>
        <v>3752</v>
      </c>
      <c r="AV3761" s="41" t="s">
        <v>2061</v>
      </c>
      <c r="AW3761" s="41"/>
      <c r="AX3761" s="41"/>
      <c r="AY3761" s="41"/>
    </row>
    <row r="3762" spans="47:51" ht="15" customHeight="1" x14ac:dyDescent="0.25">
      <c r="AU3762" s="186">
        <f t="shared" si="70"/>
        <v>3753</v>
      </c>
      <c r="AV3762" s="41" t="s">
        <v>2062</v>
      </c>
      <c r="AW3762" s="41"/>
      <c r="AX3762" s="41"/>
      <c r="AY3762" s="41"/>
    </row>
    <row r="3763" spans="47:51" ht="15" customHeight="1" x14ac:dyDescent="0.25">
      <c r="AU3763" s="186">
        <f t="shared" si="70"/>
        <v>3754</v>
      </c>
      <c r="AV3763" s="41" t="s">
        <v>629</v>
      </c>
      <c r="AW3763" s="41"/>
      <c r="AX3763" s="41"/>
      <c r="AY3763" s="41"/>
    </row>
    <row r="3764" spans="47:51" ht="15" customHeight="1" x14ac:dyDescent="0.25">
      <c r="AU3764" s="186">
        <f t="shared" si="70"/>
        <v>3755</v>
      </c>
      <c r="AV3764" s="41" t="s">
        <v>5133</v>
      </c>
      <c r="AW3764" s="41"/>
      <c r="AX3764" s="41"/>
      <c r="AY3764" s="41"/>
    </row>
    <row r="3765" spans="47:51" ht="15" customHeight="1" x14ac:dyDescent="0.25">
      <c r="AU3765" s="186">
        <f t="shared" si="70"/>
        <v>3756</v>
      </c>
      <c r="AV3765" s="41" t="s">
        <v>879</v>
      </c>
      <c r="AW3765" s="41"/>
      <c r="AX3765" s="41"/>
      <c r="AY3765" s="41"/>
    </row>
    <row r="3766" spans="47:51" ht="15" customHeight="1" x14ac:dyDescent="0.25">
      <c r="AU3766" s="186">
        <f t="shared" si="70"/>
        <v>3757</v>
      </c>
      <c r="AV3766" s="41" t="s">
        <v>5134</v>
      </c>
      <c r="AW3766" s="41"/>
      <c r="AX3766" s="41"/>
      <c r="AY3766" s="41"/>
    </row>
    <row r="3767" spans="47:51" ht="15" customHeight="1" x14ac:dyDescent="0.25">
      <c r="AU3767" s="186">
        <f t="shared" si="70"/>
        <v>3758</v>
      </c>
      <c r="AV3767" s="41" t="s">
        <v>1189</v>
      </c>
      <c r="AW3767" s="41"/>
      <c r="AX3767" s="41"/>
      <c r="AY3767" s="41"/>
    </row>
    <row r="3768" spans="47:51" ht="15" customHeight="1" x14ac:dyDescent="0.25">
      <c r="AU3768" s="186">
        <f t="shared" si="70"/>
        <v>3759</v>
      </c>
      <c r="AV3768" s="41" t="s">
        <v>3660</v>
      </c>
      <c r="AW3768" s="41"/>
      <c r="AX3768" s="41"/>
      <c r="AY3768" s="41"/>
    </row>
    <row r="3769" spans="47:51" ht="15" customHeight="1" x14ac:dyDescent="0.25">
      <c r="AU3769" s="186">
        <f t="shared" si="70"/>
        <v>3760</v>
      </c>
      <c r="AV3769" s="41" t="s">
        <v>3491</v>
      </c>
      <c r="AW3769" s="41"/>
      <c r="AX3769" s="41"/>
      <c r="AY3769" s="41"/>
    </row>
    <row r="3770" spans="47:51" ht="15" customHeight="1" x14ac:dyDescent="0.25">
      <c r="AU3770" s="186">
        <f t="shared" si="70"/>
        <v>3761</v>
      </c>
      <c r="AV3770" s="41" t="s">
        <v>3789</v>
      </c>
      <c r="AW3770" s="41"/>
      <c r="AX3770" s="41"/>
      <c r="AY3770" s="41"/>
    </row>
    <row r="3771" spans="47:51" ht="15" customHeight="1" x14ac:dyDescent="0.25">
      <c r="AU3771" s="186">
        <f t="shared" si="70"/>
        <v>3762</v>
      </c>
      <c r="AV3771" s="41" t="s">
        <v>4210</v>
      </c>
      <c r="AW3771" s="41"/>
      <c r="AX3771" s="41"/>
      <c r="AY3771" s="41"/>
    </row>
    <row r="3772" spans="47:51" ht="15" customHeight="1" x14ac:dyDescent="0.25">
      <c r="AU3772" s="186">
        <f t="shared" si="70"/>
        <v>3763</v>
      </c>
      <c r="AV3772" s="41" t="s">
        <v>1190</v>
      </c>
      <c r="AW3772" s="41"/>
      <c r="AX3772" s="41"/>
      <c r="AY3772" s="41"/>
    </row>
    <row r="3773" spans="47:51" ht="15" customHeight="1" x14ac:dyDescent="0.25">
      <c r="AU3773" s="186">
        <f t="shared" si="70"/>
        <v>3764</v>
      </c>
      <c r="AV3773" s="41" t="s">
        <v>880</v>
      </c>
      <c r="AW3773" s="41"/>
      <c r="AX3773" s="41"/>
      <c r="AY3773" s="41"/>
    </row>
    <row r="3774" spans="47:51" ht="15" customHeight="1" x14ac:dyDescent="0.25">
      <c r="AU3774" s="186">
        <f t="shared" si="70"/>
        <v>3765</v>
      </c>
      <c r="AV3774" s="41" t="s">
        <v>2063</v>
      </c>
      <c r="AW3774" s="41"/>
      <c r="AX3774" s="41"/>
      <c r="AY3774" s="41"/>
    </row>
    <row r="3775" spans="47:51" ht="15" customHeight="1" x14ac:dyDescent="0.25">
      <c r="AU3775" s="186">
        <f t="shared" si="70"/>
        <v>3766</v>
      </c>
      <c r="AV3775" s="41" t="s">
        <v>2606</v>
      </c>
      <c r="AW3775" s="41"/>
      <c r="AX3775" s="41"/>
      <c r="AY3775" s="41"/>
    </row>
    <row r="3776" spans="47:51" ht="15" customHeight="1" x14ac:dyDescent="0.25">
      <c r="AU3776" s="186">
        <f t="shared" si="70"/>
        <v>3767</v>
      </c>
      <c r="AV3776" s="41" t="s">
        <v>1191</v>
      </c>
      <c r="AW3776" s="41"/>
      <c r="AX3776" s="41"/>
      <c r="AY3776" s="41"/>
    </row>
    <row r="3777" spans="47:51" ht="15" customHeight="1" x14ac:dyDescent="0.25">
      <c r="AU3777" s="186">
        <f t="shared" si="70"/>
        <v>3768</v>
      </c>
      <c r="AV3777" s="41" t="s">
        <v>3181</v>
      </c>
      <c r="AW3777" s="41"/>
      <c r="AX3777" s="41"/>
      <c r="AY3777" s="41"/>
    </row>
    <row r="3778" spans="47:51" ht="15" customHeight="1" x14ac:dyDescent="0.25">
      <c r="AU3778" s="186">
        <f t="shared" si="70"/>
        <v>3769</v>
      </c>
      <c r="AV3778" s="41" t="s">
        <v>127</v>
      </c>
      <c r="AW3778" s="41"/>
      <c r="AX3778" s="41"/>
      <c r="AY3778" s="41"/>
    </row>
    <row r="3779" spans="47:51" ht="15" customHeight="1" x14ac:dyDescent="0.25">
      <c r="AU3779" s="186">
        <f t="shared" si="70"/>
        <v>3770</v>
      </c>
      <c r="AV3779" s="41" t="s">
        <v>4211</v>
      </c>
      <c r="AW3779" s="41"/>
      <c r="AX3779" s="41"/>
      <c r="AY3779" s="41"/>
    </row>
    <row r="3780" spans="47:51" ht="15" customHeight="1" x14ac:dyDescent="0.25">
      <c r="AU3780" s="186">
        <f t="shared" si="70"/>
        <v>3771</v>
      </c>
      <c r="AV3780" s="41" t="s">
        <v>2470</v>
      </c>
      <c r="AW3780" s="41"/>
      <c r="AX3780" s="41"/>
      <c r="AY3780" s="41"/>
    </row>
    <row r="3781" spans="47:51" ht="15" customHeight="1" x14ac:dyDescent="0.25">
      <c r="AU3781" s="186">
        <f t="shared" si="70"/>
        <v>3772</v>
      </c>
      <c r="AV3781" s="41" t="s">
        <v>3182</v>
      </c>
      <c r="AW3781" s="41"/>
      <c r="AX3781" s="41"/>
      <c r="AY3781" s="41"/>
    </row>
    <row r="3782" spans="47:51" ht="15" customHeight="1" x14ac:dyDescent="0.25">
      <c r="AU3782" s="186">
        <f t="shared" si="70"/>
        <v>3773</v>
      </c>
      <c r="AV3782" s="41" t="s">
        <v>5392</v>
      </c>
      <c r="AW3782" s="41"/>
      <c r="AX3782" s="41"/>
      <c r="AY3782" s="41"/>
    </row>
    <row r="3783" spans="47:51" ht="15" customHeight="1" x14ac:dyDescent="0.25">
      <c r="AU3783" s="186">
        <f t="shared" si="70"/>
        <v>3774</v>
      </c>
      <c r="AV3783" s="41" t="s">
        <v>3492</v>
      </c>
      <c r="AW3783" s="41"/>
      <c r="AX3783" s="41"/>
      <c r="AY3783" s="41"/>
    </row>
    <row r="3784" spans="47:51" ht="15" customHeight="1" x14ac:dyDescent="0.25">
      <c r="AU3784" s="186">
        <f t="shared" si="70"/>
        <v>3775</v>
      </c>
      <c r="AV3784" s="41" t="s">
        <v>3493</v>
      </c>
      <c r="AW3784" s="41"/>
      <c r="AX3784" s="41"/>
      <c r="AY3784" s="41"/>
    </row>
    <row r="3785" spans="47:51" ht="15" customHeight="1" x14ac:dyDescent="0.25">
      <c r="AU3785" s="186">
        <f t="shared" si="70"/>
        <v>3776</v>
      </c>
      <c r="AV3785" s="41" t="s">
        <v>4558</v>
      </c>
      <c r="AW3785" s="41"/>
      <c r="AX3785" s="41"/>
      <c r="AY3785" s="41"/>
    </row>
    <row r="3786" spans="47:51" ht="15" customHeight="1" x14ac:dyDescent="0.25">
      <c r="AU3786" s="186">
        <f t="shared" si="70"/>
        <v>3777</v>
      </c>
      <c r="AV3786" s="41" t="s">
        <v>215</v>
      </c>
      <c r="AW3786" s="41"/>
      <c r="AX3786" s="41"/>
      <c r="AY3786" s="41"/>
    </row>
    <row r="3787" spans="47:51" ht="15" customHeight="1" x14ac:dyDescent="0.25">
      <c r="AU3787" s="186">
        <f t="shared" ref="AU3787:AU3850" si="71">ROW()-9</f>
        <v>3778</v>
      </c>
      <c r="AV3787" s="41" t="s">
        <v>4688</v>
      </c>
      <c r="AW3787" s="41"/>
      <c r="AX3787" s="41"/>
      <c r="AY3787" s="41"/>
    </row>
    <row r="3788" spans="47:51" ht="15" customHeight="1" x14ac:dyDescent="0.25">
      <c r="AU3788" s="186">
        <f t="shared" si="71"/>
        <v>3779</v>
      </c>
      <c r="AV3788" s="41" t="s">
        <v>2607</v>
      </c>
      <c r="AW3788" s="41"/>
      <c r="AX3788" s="41"/>
      <c r="AY3788" s="41"/>
    </row>
    <row r="3789" spans="47:51" ht="15" customHeight="1" x14ac:dyDescent="0.25">
      <c r="AU3789" s="186">
        <f t="shared" si="71"/>
        <v>3780</v>
      </c>
      <c r="AV3789" s="41" t="s">
        <v>216</v>
      </c>
      <c r="AW3789" s="41"/>
      <c r="AX3789" s="41"/>
      <c r="AY3789" s="41"/>
    </row>
    <row r="3790" spans="47:51" ht="15" customHeight="1" x14ac:dyDescent="0.25">
      <c r="AU3790" s="186">
        <f t="shared" si="71"/>
        <v>3781</v>
      </c>
      <c r="AV3790" s="41" t="s">
        <v>3790</v>
      </c>
      <c r="AW3790" s="41"/>
      <c r="AX3790" s="41"/>
      <c r="AY3790" s="41"/>
    </row>
    <row r="3791" spans="47:51" ht="15" customHeight="1" x14ac:dyDescent="0.25">
      <c r="AU3791" s="186">
        <f t="shared" si="71"/>
        <v>3782</v>
      </c>
      <c r="AV3791" s="41" t="s">
        <v>2471</v>
      </c>
      <c r="AW3791" s="41"/>
      <c r="AX3791" s="41"/>
      <c r="AY3791" s="41"/>
    </row>
    <row r="3792" spans="47:51" ht="15" customHeight="1" x14ac:dyDescent="0.25">
      <c r="AU3792" s="186">
        <f t="shared" si="71"/>
        <v>3783</v>
      </c>
      <c r="AV3792" s="41" t="s">
        <v>2472</v>
      </c>
      <c r="AW3792" s="41"/>
      <c r="AX3792" s="41"/>
      <c r="AY3792" s="41"/>
    </row>
    <row r="3793" spans="47:51" ht="15" customHeight="1" x14ac:dyDescent="0.25">
      <c r="AU3793" s="186">
        <f t="shared" si="71"/>
        <v>3784</v>
      </c>
      <c r="AV3793" s="41" t="s">
        <v>2473</v>
      </c>
      <c r="AW3793" s="41"/>
      <c r="AX3793" s="41"/>
      <c r="AY3793" s="41"/>
    </row>
    <row r="3794" spans="47:51" ht="15" customHeight="1" x14ac:dyDescent="0.25">
      <c r="AU3794" s="186">
        <f t="shared" si="71"/>
        <v>3785</v>
      </c>
      <c r="AV3794" s="41" t="s">
        <v>5135</v>
      </c>
      <c r="AW3794" s="41"/>
      <c r="AX3794" s="41"/>
      <c r="AY3794" s="41"/>
    </row>
    <row r="3795" spans="47:51" ht="15" customHeight="1" x14ac:dyDescent="0.25">
      <c r="AU3795" s="186">
        <f t="shared" si="71"/>
        <v>3786</v>
      </c>
      <c r="AV3795" s="41" t="s">
        <v>5136</v>
      </c>
      <c r="AW3795" s="41"/>
      <c r="AX3795" s="41"/>
      <c r="AY3795" s="41"/>
    </row>
    <row r="3796" spans="47:51" ht="15" customHeight="1" x14ac:dyDescent="0.25">
      <c r="AU3796" s="186">
        <f t="shared" si="71"/>
        <v>3787</v>
      </c>
      <c r="AV3796" s="41" t="s">
        <v>2064</v>
      </c>
      <c r="AW3796" s="41"/>
      <c r="AX3796" s="41"/>
      <c r="AY3796" s="41"/>
    </row>
    <row r="3797" spans="47:51" ht="15" customHeight="1" x14ac:dyDescent="0.25">
      <c r="AU3797" s="186">
        <f t="shared" si="71"/>
        <v>3788</v>
      </c>
      <c r="AV3797" s="41" t="s">
        <v>1392</v>
      </c>
      <c r="AW3797" s="41"/>
      <c r="AX3797" s="41"/>
      <c r="AY3797" s="41"/>
    </row>
    <row r="3798" spans="47:51" ht="15" customHeight="1" x14ac:dyDescent="0.25">
      <c r="AU3798" s="186">
        <f t="shared" si="71"/>
        <v>3789</v>
      </c>
      <c r="AV3798" s="41" t="s">
        <v>313</v>
      </c>
      <c r="AW3798" s="41"/>
      <c r="AX3798" s="41"/>
      <c r="AY3798" s="41"/>
    </row>
    <row r="3799" spans="47:51" ht="15" customHeight="1" x14ac:dyDescent="0.25">
      <c r="AU3799" s="186">
        <f t="shared" si="71"/>
        <v>3790</v>
      </c>
      <c r="AV3799" s="41" t="s">
        <v>4212</v>
      </c>
      <c r="AW3799" s="41"/>
      <c r="AX3799" s="41"/>
      <c r="AY3799" s="41"/>
    </row>
    <row r="3800" spans="47:51" ht="15" customHeight="1" x14ac:dyDescent="0.25">
      <c r="AU3800" s="186">
        <f t="shared" si="71"/>
        <v>3791</v>
      </c>
      <c r="AV3800" s="41" t="s">
        <v>4213</v>
      </c>
      <c r="AW3800" s="41"/>
      <c r="AX3800" s="41"/>
      <c r="AY3800" s="41"/>
    </row>
    <row r="3801" spans="47:51" ht="15" customHeight="1" x14ac:dyDescent="0.25">
      <c r="AU3801" s="186">
        <f t="shared" si="71"/>
        <v>3792</v>
      </c>
      <c r="AV3801" s="41" t="s">
        <v>2358</v>
      </c>
      <c r="AW3801" s="41"/>
      <c r="AX3801" s="41"/>
      <c r="AY3801" s="41"/>
    </row>
    <row r="3802" spans="47:51" ht="15" customHeight="1" x14ac:dyDescent="0.25">
      <c r="AU3802" s="186">
        <f t="shared" si="71"/>
        <v>3793</v>
      </c>
      <c r="AV3802" s="41" t="s">
        <v>5393</v>
      </c>
      <c r="AW3802" s="41"/>
      <c r="AX3802" s="41"/>
      <c r="AY3802" s="41"/>
    </row>
    <row r="3803" spans="47:51" ht="15" customHeight="1" x14ac:dyDescent="0.25">
      <c r="AU3803" s="186">
        <f t="shared" si="71"/>
        <v>3794</v>
      </c>
      <c r="AV3803" s="41" t="s">
        <v>3661</v>
      </c>
      <c r="AW3803" s="41"/>
      <c r="AX3803" s="41"/>
      <c r="AY3803" s="41"/>
    </row>
    <row r="3804" spans="47:51" ht="15" customHeight="1" x14ac:dyDescent="0.25">
      <c r="AU3804" s="186">
        <f t="shared" si="71"/>
        <v>3795</v>
      </c>
      <c r="AV3804" s="41" t="s">
        <v>217</v>
      </c>
      <c r="AW3804" s="41"/>
      <c r="AX3804" s="41"/>
      <c r="AY3804" s="41"/>
    </row>
    <row r="3805" spans="47:51" ht="15" customHeight="1" x14ac:dyDescent="0.25">
      <c r="AU3805" s="186">
        <f t="shared" si="71"/>
        <v>3796</v>
      </c>
      <c r="AV3805" s="41" t="s">
        <v>3494</v>
      </c>
      <c r="AW3805" s="41"/>
      <c r="AX3805" s="41"/>
      <c r="AY3805" s="41"/>
    </row>
    <row r="3806" spans="47:51" ht="15" customHeight="1" x14ac:dyDescent="0.25">
      <c r="AU3806" s="186">
        <f t="shared" si="71"/>
        <v>3797</v>
      </c>
      <c r="AV3806" s="41" t="s">
        <v>1393</v>
      </c>
      <c r="AW3806" s="41"/>
      <c r="AX3806" s="41"/>
      <c r="AY3806" s="41"/>
    </row>
    <row r="3807" spans="47:51" ht="15" customHeight="1" x14ac:dyDescent="0.25">
      <c r="AU3807" s="186">
        <f t="shared" si="71"/>
        <v>3798</v>
      </c>
      <c r="AV3807" s="41" t="s">
        <v>630</v>
      </c>
      <c r="AW3807" s="41"/>
      <c r="AX3807" s="41"/>
      <c r="AY3807" s="41"/>
    </row>
    <row r="3808" spans="47:51" ht="15" customHeight="1" x14ac:dyDescent="0.25">
      <c r="AU3808" s="186">
        <f t="shared" si="71"/>
        <v>3799</v>
      </c>
      <c r="AV3808" s="41" t="s">
        <v>4559</v>
      </c>
      <c r="AW3808" s="41"/>
      <c r="AX3808" s="41"/>
      <c r="AY3808" s="41"/>
    </row>
    <row r="3809" spans="47:51" ht="15" customHeight="1" x14ac:dyDescent="0.25">
      <c r="AU3809" s="186">
        <f t="shared" si="71"/>
        <v>3800</v>
      </c>
      <c r="AV3809" s="41" t="s">
        <v>3871</v>
      </c>
      <c r="AW3809" s="41"/>
      <c r="AX3809" s="41"/>
      <c r="AY3809" s="41"/>
    </row>
    <row r="3810" spans="47:51" ht="15" customHeight="1" x14ac:dyDescent="0.25">
      <c r="AU3810" s="186">
        <f t="shared" si="71"/>
        <v>3801</v>
      </c>
      <c r="AV3810" s="41" t="s">
        <v>4214</v>
      </c>
      <c r="AW3810" s="41"/>
      <c r="AX3810" s="41"/>
      <c r="AY3810" s="41"/>
    </row>
    <row r="3811" spans="47:51" ht="15" customHeight="1" x14ac:dyDescent="0.25">
      <c r="AU3811" s="186">
        <f t="shared" si="71"/>
        <v>3802</v>
      </c>
      <c r="AV3811" s="41" t="s">
        <v>3495</v>
      </c>
      <c r="AW3811" s="41"/>
      <c r="AX3811" s="41"/>
      <c r="AY3811" s="41"/>
    </row>
    <row r="3812" spans="47:51" ht="15" customHeight="1" x14ac:dyDescent="0.25">
      <c r="AU3812" s="186">
        <f t="shared" si="71"/>
        <v>3803</v>
      </c>
      <c r="AV3812" s="41" t="s">
        <v>128</v>
      </c>
      <c r="AW3812" s="41"/>
      <c r="AX3812" s="41"/>
      <c r="AY3812" s="41"/>
    </row>
    <row r="3813" spans="47:51" ht="15" customHeight="1" x14ac:dyDescent="0.25">
      <c r="AU3813" s="186">
        <f t="shared" si="71"/>
        <v>3804</v>
      </c>
      <c r="AV3813" s="41" t="s">
        <v>4215</v>
      </c>
      <c r="AW3813" s="41"/>
      <c r="AX3813" s="41"/>
      <c r="AY3813" s="41"/>
    </row>
    <row r="3814" spans="47:51" ht="15" customHeight="1" x14ac:dyDescent="0.25">
      <c r="AU3814" s="186">
        <f t="shared" si="71"/>
        <v>3805</v>
      </c>
      <c r="AV3814" s="41" t="s">
        <v>1192</v>
      </c>
      <c r="AW3814" s="41"/>
      <c r="AX3814" s="41"/>
      <c r="AY3814" s="41"/>
    </row>
    <row r="3815" spans="47:51" ht="15" customHeight="1" x14ac:dyDescent="0.25">
      <c r="AU3815" s="186">
        <f t="shared" si="71"/>
        <v>3806</v>
      </c>
      <c r="AV3815" s="41" t="s">
        <v>2065</v>
      </c>
      <c r="AW3815" s="41"/>
      <c r="AX3815" s="41"/>
      <c r="AY3815" s="41"/>
    </row>
    <row r="3816" spans="47:51" ht="15" customHeight="1" x14ac:dyDescent="0.25">
      <c r="AU3816" s="186">
        <f t="shared" si="71"/>
        <v>3807</v>
      </c>
      <c r="AV3816" s="41" t="s">
        <v>881</v>
      </c>
      <c r="AW3816" s="41"/>
      <c r="AX3816" s="41"/>
      <c r="AY3816" s="41"/>
    </row>
    <row r="3817" spans="47:51" ht="15" customHeight="1" x14ac:dyDescent="0.25">
      <c r="AU3817" s="186">
        <f t="shared" si="71"/>
        <v>3808</v>
      </c>
      <c r="AV3817" s="41" t="s">
        <v>5137</v>
      </c>
      <c r="AW3817" s="41"/>
      <c r="AX3817" s="41"/>
      <c r="AY3817" s="41"/>
    </row>
    <row r="3818" spans="47:51" ht="15" customHeight="1" x14ac:dyDescent="0.25">
      <c r="AU3818" s="186">
        <f t="shared" si="71"/>
        <v>3809</v>
      </c>
      <c r="AV3818" s="41" t="s">
        <v>631</v>
      </c>
      <c r="AW3818" s="41"/>
      <c r="AX3818" s="41"/>
      <c r="AY3818" s="41"/>
    </row>
    <row r="3819" spans="47:51" ht="15" customHeight="1" x14ac:dyDescent="0.25">
      <c r="AU3819" s="186">
        <f t="shared" si="71"/>
        <v>3810</v>
      </c>
      <c r="AV3819" s="41" t="s">
        <v>5138</v>
      </c>
      <c r="AW3819" s="41"/>
      <c r="AX3819" s="41"/>
      <c r="AY3819" s="41"/>
    </row>
    <row r="3820" spans="47:51" ht="15" customHeight="1" x14ac:dyDescent="0.25">
      <c r="AU3820" s="186">
        <f t="shared" si="71"/>
        <v>3811</v>
      </c>
      <c r="AV3820" s="41" t="s">
        <v>882</v>
      </c>
      <c r="AW3820" s="41"/>
      <c r="AX3820" s="41"/>
      <c r="AY3820" s="41"/>
    </row>
    <row r="3821" spans="47:51" ht="15" customHeight="1" x14ac:dyDescent="0.25">
      <c r="AU3821" s="186">
        <f t="shared" si="71"/>
        <v>3812</v>
      </c>
      <c r="AV3821" s="41" t="s">
        <v>2066</v>
      </c>
      <c r="AW3821" s="41"/>
      <c r="AX3821" s="41"/>
      <c r="AY3821" s="41"/>
    </row>
    <row r="3822" spans="47:51" ht="15" customHeight="1" x14ac:dyDescent="0.25">
      <c r="AU3822" s="186">
        <f t="shared" si="71"/>
        <v>3813</v>
      </c>
      <c r="AV3822" s="41" t="s">
        <v>2067</v>
      </c>
      <c r="AW3822" s="41"/>
      <c r="AX3822" s="41"/>
      <c r="AY3822" s="41"/>
    </row>
    <row r="3823" spans="47:51" ht="15" customHeight="1" x14ac:dyDescent="0.25">
      <c r="AU3823" s="186">
        <f t="shared" si="71"/>
        <v>3814</v>
      </c>
      <c r="AV3823" s="41" t="s">
        <v>4216</v>
      </c>
      <c r="AW3823" s="41"/>
      <c r="AX3823" s="41"/>
      <c r="AY3823" s="41"/>
    </row>
    <row r="3824" spans="47:51" ht="15" customHeight="1" x14ac:dyDescent="0.25">
      <c r="AU3824" s="186">
        <f t="shared" si="71"/>
        <v>3815</v>
      </c>
      <c r="AV3824" s="41" t="s">
        <v>4560</v>
      </c>
      <c r="AW3824" s="41"/>
      <c r="AX3824" s="41"/>
      <c r="AY3824" s="41"/>
    </row>
    <row r="3825" spans="47:51" ht="15" customHeight="1" x14ac:dyDescent="0.25">
      <c r="AU3825" s="186">
        <f t="shared" si="71"/>
        <v>3816</v>
      </c>
      <c r="AV3825" s="41" t="s">
        <v>2474</v>
      </c>
      <c r="AW3825" s="41"/>
      <c r="AX3825" s="41"/>
      <c r="AY3825" s="41"/>
    </row>
    <row r="3826" spans="47:51" ht="15" customHeight="1" x14ac:dyDescent="0.25">
      <c r="AU3826" s="186">
        <f t="shared" si="71"/>
        <v>3817</v>
      </c>
      <c r="AV3826" s="41" t="s">
        <v>5139</v>
      </c>
      <c r="AW3826" s="41"/>
      <c r="AX3826" s="41"/>
      <c r="AY3826" s="41"/>
    </row>
    <row r="3827" spans="47:51" ht="15" customHeight="1" x14ac:dyDescent="0.25">
      <c r="AU3827" s="186">
        <f t="shared" si="71"/>
        <v>3818</v>
      </c>
      <c r="AV3827" s="41" t="s">
        <v>314</v>
      </c>
      <c r="AW3827" s="41"/>
      <c r="AX3827" s="41"/>
      <c r="AY3827" s="41"/>
    </row>
    <row r="3828" spans="47:51" ht="15" customHeight="1" x14ac:dyDescent="0.25">
      <c r="AU3828" s="186">
        <f t="shared" si="71"/>
        <v>3819</v>
      </c>
      <c r="AV3828" s="41" t="s">
        <v>632</v>
      </c>
      <c r="AW3828" s="41"/>
      <c r="AX3828" s="41"/>
      <c r="AY3828" s="41"/>
    </row>
    <row r="3829" spans="47:51" ht="15" customHeight="1" x14ac:dyDescent="0.25">
      <c r="AU3829" s="186">
        <f t="shared" si="71"/>
        <v>3820</v>
      </c>
      <c r="AV3829" s="41" t="s">
        <v>3496</v>
      </c>
      <c r="AW3829" s="41"/>
      <c r="AX3829" s="41"/>
      <c r="AY3829" s="41"/>
    </row>
    <row r="3830" spans="47:51" ht="15" customHeight="1" x14ac:dyDescent="0.25">
      <c r="AU3830" s="186">
        <f t="shared" si="71"/>
        <v>3821</v>
      </c>
      <c r="AV3830" s="41" t="s">
        <v>5140</v>
      </c>
      <c r="AW3830" s="41"/>
      <c r="AX3830" s="41"/>
      <c r="AY3830" s="41"/>
    </row>
    <row r="3831" spans="47:51" ht="15" customHeight="1" x14ac:dyDescent="0.25">
      <c r="AU3831" s="186">
        <f t="shared" si="71"/>
        <v>3822</v>
      </c>
      <c r="AV3831" s="41" t="s">
        <v>2068</v>
      </c>
      <c r="AW3831" s="41"/>
      <c r="AX3831" s="41"/>
      <c r="AY3831" s="41"/>
    </row>
    <row r="3832" spans="47:51" ht="15" customHeight="1" x14ac:dyDescent="0.25">
      <c r="AU3832" s="186">
        <f t="shared" si="71"/>
        <v>3823</v>
      </c>
      <c r="AV3832" s="41" t="s">
        <v>4561</v>
      </c>
      <c r="AW3832" s="41"/>
      <c r="AX3832" s="41"/>
      <c r="AY3832" s="41"/>
    </row>
    <row r="3833" spans="47:51" ht="15" customHeight="1" x14ac:dyDescent="0.25">
      <c r="AU3833" s="186">
        <f t="shared" si="71"/>
        <v>3824</v>
      </c>
      <c r="AV3833" s="41" t="s">
        <v>5394</v>
      </c>
      <c r="AW3833" s="41"/>
      <c r="AX3833" s="41"/>
      <c r="AY3833" s="41"/>
    </row>
    <row r="3834" spans="47:51" ht="15" customHeight="1" x14ac:dyDescent="0.25">
      <c r="AU3834" s="186">
        <f t="shared" si="71"/>
        <v>3825</v>
      </c>
      <c r="AV3834" s="41" t="s">
        <v>2608</v>
      </c>
      <c r="AW3834" s="41"/>
      <c r="AX3834" s="41"/>
      <c r="AY3834" s="41"/>
    </row>
    <row r="3835" spans="47:51" ht="15" customHeight="1" x14ac:dyDescent="0.25">
      <c r="AU3835" s="186">
        <f t="shared" si="71"/>
        <v>3826</v>
      </c>
      <c r="AV3835" s="41" t="s">
        <v>3497</v>
      </c>
      <c r="AW3835" s="41"/>
      <c r="AX3835" s="41"/>
      <c r="AY3835" s="41"/>
    </row>
    <row r="3836" spans="47:51" ht="15" customHeight="1" x14ac:dyDescent="0.25">
      <c r="AU3836" s="186">
        <f t="shared" si="71"/>
        <v>3827</v>
      </c>
      <c r="AV3836" s="41" t="s">
        <v>2069</v>
      </c>
      <c r="AW3836" s="41"/>
      <c r="AX3836" s="41"/>
      <c r="AY3836" s="41"/>
    </row>
    <row r="3837" spans="47:51" ht="15" customHeight="1" x14ac:dyDescent="0.25">
      <c r="AU3837" s="186">
        <f t="shared" si="71"/>
        <v>3828</v>
      </c>
      <c r="AV3837" s="41" t="s">
        <v>3183</v>
      </c>
      <c r="AW3837" s="41"/>
      <c r="AX3837" s="41"/>
      <c r="AY3837" s="41"/>
    </row>
    <row r="3838" spans="47:51" ht="15" customHeight="1" x14ac:dyDescent="0.25">
      <c r="AU3838" s="186">
        <f t="shared" si="71"/>
        <v>3829</v>
      </c>
      <c r="AV3838" s="41" t="s">
        <v>5141</v>
      </c>
      <c r="AW3838" s="41"/>
      <c r="AX3838" s="41"/>
      <c r="AY3838" s="41"/>
    </row>
    <row r="3839" spans="47:51" ht="15" customHeight="1" x14ac:dyDescent="0.25">
      <c r="AU3839" s="186">
        <f t="shared" si="71"/>
        <v>3830</v>
      </c>
      <c r="AV3839" s="41" t="s">
        <v>2070</v>
      </c>
      <c r="AW3839" s="41"/>
      <c r="AX3839" s="41"/>
      <c r="AY3839" s="41"/>
    </row>
    <row r="3840" spans="47:51" ht="15" customHeight="1" x14ac:dyDescent="0.25">
      <c r="AU3840" s="186">
        <f t="shared" si="71"/>
        <v>3831</v>
      </c>
      <c r="AV3840" s="41" t="s">
        <v>2071</v>
      </c>
      <c r="AW3840" s="41"/>
      <c r="AX3840" s="41"/>
      <c r="AY3840" s="41"/>
    </row>
    <row r="3841" spans="47:51" ht="15" customHeight="1" x14ac:dyDescent="0.25">
      <c r="AU3841" s="186">
        <f t="shared" si="71"/>
        <v>3832</v>
      </c>
      <c r="AV3841" s="41" t="s">
        <v>5142</v>
      </c>
      <c r="AW3841" s="41"/>
      <c r="AX3841" s="41"/>
      <c r="AY3841" s="41"/>
    </row>
    <row r="3842" spans="47:51" ht="15" customHeight="1" x14ac:dyDescent="0.25">
      <c r="AU3842" s="186">
        <f t="shared" si="71"/>
        <v>3833</v>
      </c>
      <c r="AV3842" s="41" t="s">
        <v>2072</v>
      </c>
      <c r="AW3842" s="41"/>
      <c r="AX3842" s="41"/>
      <c r="AY3842" s="41"/>
    </row>
    <row r="3843" spans="47:51" ht="15" customHeight="1" x14ac:dyDescent="0.25">
      <c r="AU3843" s="186">
        <f t="shared" si="71"/>
        <v>3834</v>
      </c>
      <c r="AV3843" s="41" t="s">
        <v>3498</v>
      </c>
      <c r="AW3843" s="41"/>
      <c r="AX3843" s="41"/>
      <c r="AY3843" s="41"/>
    </row>
    <row r="3844" spans="47:51" ht="15" customHeight="1" x14ac:dyDescent="0.25">
      <c r="AU3844" s="186">
        <f t="shared" si="71"/>
        <v>3835</v>
      </c>
      <c r="AV3844" s="41" t="s">
        <v>633</v>
      </c>
      <c r="AW3844" s="41"/>
      <c r="AX3844" s="41"/>
      <c r="AY3844" s="41"/>
    </row>
    <row r="3845" spans="47:51" ht="15" customHeight="1" x14ac:dyDescent="0.25">
      <c r="AU3845" s="186">
        <f t="shared" si="71"/>
        <v>3836</v>
      </c>
      <c r="AV3845" s="41" t="s">
        <v>5143</v>
      </c>
      <c r="AW3845" s="41"/>
      <c r="AX3845" s="41"/>
      <c r="AY3845" s="41"/>
    </row>
    <row r="3846" spans="47:51" ht="15" customHeight="1" x14ac:dyDescent="0.25">
      <c r="AU3846" s="186">
        <f t="shared" si="71"/>
        <v>3837</v>
      </c>
      <c r="AV3846" s="41" t="s">
        <v>287</v>
      </c>
      <c r="AW3846" s="41"/>
      <c r="AX3846" s="41"/>
      <c r="AY3846" s="41"/>
    </row>
    <row r="3847" spans="47:51" ht="15" customHeight="1" x14ac:dyDescent="0.25">
      <c r="AU3847" s="186">
        <f t="shared" si="71"/>
        <v>3838</v>
      </c>
      <c r="AV3847" s="41" t="s">
        <v>4562</v>
      </c>
      <c r="AW3847" s="41"/>
      <c r="AX3847" s="41"/>
      <c r="AY3847" s="41"/>
    </row>
    <row r="3848" spans="47:51" ht="15" customHeight="1" x14ac:dyDescent="0.25">
      <c r="AU3848" s="186">
        <f t="shared" si="71"/>
        <v>3839</v>
      </c>
      <c r="AV3848" s="41" t="s">
        <v>634</v>
      </c>
      <c r="AW3848" s="41"/>
      <c r="AX3848" s="41"/>
      <c r="AY3848" s="41"/>
    </row>
    <row r="3849" spans="47:51" ht="15" customHeight="1" x14ac:dyDescent="0.25">
      <c r="AU3849" s="186">
        <f t="shared" si="71"/>
        <v>3840</v>
      </c>
      <c r="AV3849" s="41" t="s">
        <v>1394</v>
      </c>
      <c r="AW3849" s="41"/>
      <c r="AX3849" s="41"/>
      <c r="AY3849" s="41"/>
    </row>
    <row r="3850" spans="47:51" ht="15" customHeight="1" x14ac:dyDescent="0.25">
      <c r="AU3850" s="186">
        <f t="shared" si="71"/>
        <v>3841</v>
      </c>
      <c r="AV3850" s="41" t="s">
        <v>986</v>
      </c>
      <c r="AW3850" s="41"/>
      <c r="AX3850" s="41"/>
      <c r="AY3850" s="41"/>
    </row>
    <row r="3851" spans="47:51" ht="15" customHeight="1" x14ac:dyDescent="0.25">
      <c r="AU3851" s="186">
        <f t="shared" ref="AU3851:AU3914" si="72">ROW()-9</f>
        <v>3842</v>
      </c>
      <c r="AV3851" s="41" t="s">
        <v>2073</v>
      </c>
      <c r="AW3851" s="41"/>
      <c r="AX3851" s="41"/>
      <c r="AY3851" s="41"/>
    </row>
    <row r="3852" spans="47:51" ht="15" customHeight="1" x14ac:dyDescent="0.25">
      <c r="AU3852" s="186">
        <f t="shared" si="72"/>
        <v>3843</v>
      </c>
      <c r="AV3852" s="41" t="s">
        <v>4217</v>
      </c>
      <c r="AW3852" s="41"/>
      <c r="AX3852" s="41"/>
      <c r="AY3852" s="41"/>
    </row>
    <row r="3853" spans="47:51" ht="15" customHeight="1" x14ac:dyDescent="0.25">
      <c r="AU3853" s="186">
        <f t="shared" si="72"/>
        <v>3844</v>
      </c>
      <c r="AV3853" s="41" t="s">
        <v>1395</v>
      </c>
      <c r="AW3853" s="41"/>
      <c r="AX3853" s="41"/>
      <c r="AY3853" s="41"/>
    </row>
    <row r="3854" spans="47:51" ht="15" customHeight="1" x14ac:dyDescent="0.25">
      <c r="AU3854" s="186">
        <f t="shared" si="72"/>
        <v>3845</v>
      </c>
      <c r="AV3854" s="41" t="s">
        <v>4563</v>
      </c>
      <c r="AW3854" s="41"/>
      <c r="AX3854" s="41"/>
      <c r="AY3854" s="41"/>
    </row>
    <row r="3855" spans="47:51" ht="15" customHeight="1" x14ac:dyDescent="0.25">
      <c r="AU3855" s="186">
        <f t="shared" si="72"/>
        <v>3846</v>
      </c>
      <c r="AV3855" s="41" t="s">
        <v>2074</v>
      </c>
      <c r="AW3855" s="41"/>
      <c r="AX3855" s="41"/>
      <c r="AY3855" s="41"/>
    </row>
    <row r="3856" spans="47:51" ht="15" customHeight="1" x14ac:dyDescent="0.25">
      <c r="AU3856" s="186">
        <f t="shared" si="72"/>
        <v>3847</v>
      </c>
      <c r="AV3856" s="41" t="s">
        <v>5144</v>
      </c>
      <c r="AW3856" s="41"/>
      <c r="AX3856" s="41"/>
      <c r="AY3856" s="41"/>
    </row>
    <row r="3857" spans="47:51" ht="15" customHeight="1" x14ac:dyDescent="0.25">
      <c r="AU3857" s="186">
        <f t="shared" si="72"/>
        <v>3848</v>
      </c>
      <c r="AV3857" s="41" t="s">
        <v>1396</v>
      </c>
      <c r="AW3857" s="41"/>
      <c r="AX3857" s="41"/>
      <c r="AY3857" s="41"/>
    </row>
    <row r="3858" spans="47:51" ht="15" customHeight="1" x14ac:dyDescent="0.25">
      <c r="AU3858" s="186">
        <f t="shared" si="72"/>
        <v>3849</v>
      </c>
      <c r="AV3858" s="41" t="s">
        <v>635</v>
      </c>
      <c r="AW3858" s="41"/>
      <c r="AX3858" s="41"/>
      <c r="AY3858" s="41"/>
    </row>
    <row r="3859" spans="47:51" ht="15" customHeight="1" x14ac:dyDescent="0.25">
      <c r="AU3859" s="186">
        <f t="shared" si="72"/>
        <v>3850</v>
      </c>
      <c r="AV3859" s="41" t="s">
        <v>1397</v>
      </c>
      <c r="AW3859" s="41"/>
      <c r="AX3859" s="41"/>
      <c r="AY3859" s="41"/>
    </row>
    <row r="3860" spans="47:51" ht="15" customHeight="1" x14ac:dyDescent="0.25">
      <c r="AU3860" s="186">
        <f t="shared" si="72"/>
        <v>3851</v>
      </c>
      <c r="AV3860" s="41" t="s">
        <v>5145</v>
      </c>
      <c r="AW3860" s="41"/>
      <c r="AX3860" s="41"/>
      <c r="AY3860" s="41"/>
    </row>
    <row r="3861" spans="47:51" ht="15" customHeight="1" x14ac:dyDescent="0.25">
      <c r="AU3861" s="186">
        <f t="shared" si="72"/>
        <v>3852</v>
      </c>
      <c r="AV3861" s="41" t="s">
        <v>2609</v>
      </c>
      <c r="AW3861" s="41"/>
      <c r="AX3861" s="41"/>
      <c r="AY3861" s="41"/>
    </row>
    <row r="3862" spans="47:51" ht="15" customHeight="1" x14ac:dyDescent="0.25">
      <c r="AU3862" s="186">
        <f t="shared" si="72"/>
        <v>3853</v>
      </c>
      <c r="AV3862" s="41" t="s">
        <v>3872</v>
      </c>
      <c r="AW3862" s="41"/>
      <c r="AX3862" s="41"/>
      <c r="AY3862" s="41"/>
    </row>
    <row r="3863" spans="47:51" ht="15" customHeight="1" x14ac:dyDescent="0.25">
      <c r="AU3863" s="186">
        <f t="shared" si="72"/>
        <v>3854</v>
      </c>
      <c r="AV3863" s="41" t="s">
        <v>2475</v>
      </c>
      <c r="AW3863" s="41"/>
      <c r="AX3863" s="41"/>
      <c r="AY3863" s="41"/>
    </row>
    <row r="3864" spans="47:51" ht="15" customHeight="1" x14ac:dyDescent="0.25">
      <c r="AU3864" s="186">
        <f t="shared" si="72"/>
        <v>3855</v>
      </c>
      <c r="AV3864" s="41" t="s">
        <v>1398</v>
      </c>
      <c r="AW3864" s="41"/>
      <c r="AX3864" s="41"/>
      <c r="AY3864" s="41"/>
    </row>
    <row r="3865" spans="47:51" ht="15" customHeight="1" x14ac:dyDescent="0.25">
      <c r="AU3865" s="186">
        <f t="shared" si="72"/>
        <v>3856</v>
      </c>
      <c r="AV3865" s="41" t="s">
        <v>3499</v>
      </c>
      <c r="AW3865" s="41"/>
      <c r="AX3865" s="41"/>
      <c r="AY3865" s="41"/>
    </row>
    <row r="3866" spans="47:51" ht="15" customHeight="1" x14ac:dyDescent="0.25">
      <c r="AU3866" s="186">
        <f t="shared" si="72"/>
        <v>3857</v>
      </c>
      <c r="AV3866" s="41" t="s">
        <v>4564</v>
      </c>
      <c r="AW3866" s="41"/>
      <c r="AX3866" s="41"/>
      <c r="AY3866" s="41"/>
    </row>
    <row r="3867" spans="47:51" ht="15" customHeight="1" x14ac:dyDescent="0.25">
      <c r="AU3867" s="186">
        <f t="shared" si="72"/>
        <v>3858</v>
      </c>
      <c r="AV3867" s="41" t="s">
        <v>2797</v>
      </c>
      <c r="AW3867" s="41"/>
      <c r="AX3867" s="41"/>
      <c r="AY3867" s="41"/>
    </row>
    <row r="3868" spans="47:51" ht="15" customHeight="1" x14ac:dyDescent="0.25">
      <c r="AU3868" s="186">
        <f t="shared" si="72"/>
        <v>3859</v>
      </c>
      <c r="AV3868" s="41" t="s">
        <v>1193</v>
      </c>
      <c r="AW3868" s="41"/>
      <c r="AX3868" s="41"/>
      <c r="AY3868" s="41"/>
    </row>
    <row r="3869" spans="47:51" ht="15" customHeight="1" x14ac:dyDescent="0.25">
      <c r="AU3869" s="186">
        <f t="shared" si="72"/>
        <v>3860</v>
      </c>
      <c r="AV3869" s="41" t="s">
        <v>4218</v>
      </c>
      <c r="AW3869" s="41"/>
      <c r="AX3869" s="41"/>
      <c r="AY3869" s="41"/>
    </row>
    <row r="3870" spans="47:51" ht="15" customHeight="1" x14ac:dyDescent="0.25">
      <c r="AU3870" s="186">
        <f t="shared" si="72"/>
        <v>3861</v>
      </c>
      <c r="AV3870" s="41" t="s">
        <v>5146</v>
      </c>
      <c r="AW3870" s="41"/>
      <c r="AX3870" s="41"/>
      <c r="AY3870" s="41"/>
    </row>
    <row r="3871" spans="47:51" ht="15" customHeight="1" x14ac:dyDescent="0.25">
      <c r="AU3871" s="186">
        <f t="shared" si="72"/>
        <v>3862</v>
      </c>
      <c r="AV3871" s="41" t="s">
        <v>4689</v>
      </c>
      <c r="AW3871" s="41"/>
      <c r="AX3871" s="41"/>
      <c r="AY3871" s="41"/>
    </row>
    <row r="3872" spans="47:51" ht="15" customHeight="1" x14ac:dyDescent="0.25">
      <c r="AU3872" s="186">
        <f t="shared" si="72"/>
        <v>3863</v>
      </c>
      <c r="AV3872" s="41" t="s">
        <v>4219</v>
      </c>
      <c r="AW3872" s="41"/>
      <c r="AX3872" s="41"/>
      <c r="AY3872" s="41"/>
    </row>
    <row r="3873" spans="47:51" ht="15" customHeight="1" x14ac:dyDescent="0.25">
      <c r="AU3873" s="186">
        <f t="shared" si="72"/>
        <v>3864</v>
      </c>
      <c r="AV3873" s="41" t="s">
        <v>2075</v>
      </c>
      <c r="AW3873" s="41"/>
      <c r="AX3873" s="41"/>
      <c r="AY3873" s="41"/>
    </row>
    <row r="3874" spans="47:51" ht="15" customHeight="1" x14ac:dyDescent="0.25">
      <c r="AU3874" s="186">
        <f t="shared" si="72"/>
        <v>3865</v>
      </c>
      <c r="AV3874" s="41" t="s">
        <v>3500</v>
      </c>
      <c r="AW3874" s="41"/>
      <c r="AX3874" s="41"/>
      <c r="AY3874" s="41"/>
    </row>
    <row r="3875" spans="47:51" ht="15" customHeight="1" x14ac:dyDescent="0.25">
      <c r="AU3875" s="186">
        <f t="shared" si="72"/>
        <v>3866</v>
      </c>
      <c r="AV3875" s="41" t="s">
        <v>5395</v>
      </c>
      <c r="AW3875" s="41"/>
      <c r="AX3875" s="41"/>
      <c r="AY3875" s="41"/>
    </row>
    <row r="3876" spans="47:51" ht="15" customHeight="1" x14ac:dyDescent="0.25">
      <c r="AU3876" s="186">
        <f t="shared" si="72"/>
        <v>3867</v>
      </c>
      <c r="AV3876" s="41" t="s">
        <v>3791</v>
      </c>
      <c r="AW3876" s="41"/>
      <c r="AX3876" s="41"/>
      <c r="AY3876" s="41"/>
    </row>
    <row r="3877" spans="47:51" ht="15" customHeight="1" x14ac:dyDescent="0.25">
      <c r="AU3877" s="186">
        <f t="shared" si="72"/>
        <v>3868</v>
      </c>
      <c r="AV3877" s="41" t="s">
        <v>4220</v>
      </c>
      <c r="AW3877" s="41"/>
      <c r="AX3877" s="41"/>
      <c r="AY3877" s="41"/>
    </row>
    <row r="3878" spans="47:51" ht="15" customHeight="1" x14ac:dyDescent="0.25">
      <c r="AU3878" s="186">
        <f t="shared" si="72"/>
        <v>3869</v>
      </c>
      <c r="AV3878" s="41" t="s">
        <v>2798</v>
      </c>
      <c r="AW3878" s="41"/>
      <c r="AX3878" s="41"/>
      <c r="AY3878" s="41"/>
    </row>
    <row r="3879" spans="47:51" ht="15" customHeight="1" x14ac:dyDescent="0.25">
      <c r="AU3879" s="186">
        <f t="shared" si="72"/>
        <v>3870</v>
      </c>
      <c r="AV3879" s="41" t="s">
        <v>5147</v>
      </c>
      <c r="AW3879" s="41"/>
      <c r="AX3879" s="41"/>
      <c r="AY3879" s="41"/>
    </row>
    <row r="3880" spans="47:51" ht="15" customHeight="1" x14ac:dyDescent="0.25">
      <c r="AU3880" s="186">
        <f t="shared" si="72"/>
        <v>3871</v>
      </c>
      <c r="AV3880" s="41" t="s">
        <v>4221</v>
      </c>
      <c r="AW3880" s="41"/>
      <c r="AX3880" s="41"/>
      <c r="AY3880" s="41"/>
    </row>
    <row r="3881" spans="47:51" ht="15" customHeight="1" x14ac:dyDescent="0.25">
      <c r="AU3881" s="186">
        <f t="shared" si="72"/>
        <v>3872</v>
      </c>
      <c r="AV3881" s="41" t="s">
        <v>2076</v>
      </c>
      <c r="AW3881" s="41"/>
      <c r="AX3881" s="41"/>
      <c r="AY3881" s="41"/>
    </row>
    <row r="3882" spans="47:51" ht="15" customHeight="1" x14ac:dyDescent="0.25">
      <c r="AU3882" s="186">
        <f t="shared" si="72"/>
        <v>3873</v>
      </c>
      <c r="AV3882" s="41" t="s">
        <v>3501</v>
      </c>
      <c r="AW3882" s="41"/>
      <c r="AX3882" s="41"/>
      <c r="AY3882" s="41"/>
    </row>
    <row r="3883" spans="47:51" ht="15" customHeight="1" x14ac:dyDescent="0.25">
      <c r="AU3883" s="186">
        <f t="shared" si="72"/>
        <v>3874</v>
      </c>
      <c r="AV3883" s="41" t="s">
        <v>5148</v>
      </c>
      <c r="AW3883" s="41"/>
      <c r="AX3883" s="41"/>
      <c r="AY3883" s="41"/>
    </row>
    <row r="3884" spans="47:51" ht="15" customHeight="1" x14ac:dyDescent="0.25">
      <c r="AU3884" s="186">
        <f t="shared" si="72"/>
        <v>3875</v>
      </c>
      <c r="AV3884" s="41" t="s">
        <v>3502</v>
      </c>
      <c r="AW3884" s="41"/>
      <c r="AX3884" s="41"/>
      <c r="AY3884" s="41"/>
    </row>
    <row r="3885" spans="47:51" ht="15" customHeight="1" x14ac:dyDescent="0.25">
      <c r="AU3885" s="186">
        <f t="shared" si="72"/>
        <v>3876</v>
      </c>
      <c r="AV3885" s="41" t="s">
        <v>2610</v>
      </c>
      <c r="AW3885" s="41"/>
      <c r="AX3885" s="41"/>
      <c r="AY3885" s="41"/>
    </row>
    <row r="3886" spans="47:51" ht="15" customHeight="1" x14ac:dyDescent="0.25">
      <c r="AU3886" s="186">
        <f t="shared" si="72"/>
        <v>3877</v>
      </c>
      <c r="AV3886" s="41" t="s">
        <v>3662</v>
      </c>
      <c r="AW3886" s="41"/>
      <c r="AX3886" s="41"/>
      <c r="AY3886" s="41"/>
    </row>
    <row r="3887" spans="47:51" ht="15" customHeight="1" x14ac:dyDescent="0.25">
      <c r="AU3887" s="186">
        <f t="shared" si="72"/>
        <v>3878</v>
      </c>
      <c r="AV3887" s="41" t="s">
        <v>3503</v>
      </c>
      <c r="AW3887" s="41"/>
      <c r="AX3887" s="41"/>
      <c r="AY3887" s="41"/>
    </row>
    <row r="3888" spans="47:51" ht="15" customHeight="1" x14ac:dyDescent="0.25">
      <c r="AU3888" s="186">
        <f t="shared" si="72"/>
        <v>3879</v>
      </c>
      <c r="AV3888" s="41" t="s">
        <v>4222</v>
      </c>
      <c r="AW3888" s="41"/>
      <c r="AX3888" s="41"/>
      <c r="AY3888" s="41"/>
    </row>
    <row r="3889" spans="47:51" ht="15" customHeight="1" x14ac:dyDescent="0.25">
      <c r="AU3889" s="186">
        <f t="shared" si="72"/>
        <v>3880</v>
      </c>
      <c r="AV3889" s="41" t="s">
        <v>3504</v>
      </c>
      <c r="AW3889" s="41"/>
      <c r="AX3889" s="41"/>
      <c r="AY3889" s="41"/>
    </row>
    <row r="3890" spans="47:51" ht="15" customHeight="1" x14ac:dyDescent="0.25">
      <c r="AU3890" s="186">
        <f t="shared" si="72"/>
        <v>3881</v>
      </c>
      <c r="AV3890" s="41" t="s">
        <v>218</v>
      </c>
      <c r="AW3890" s="41"/>
      <c r="AX3890" s="41"/>
      <c r="AY3890" s="41"/>
    </row>
    <row r="3891" spans="47:51" ht="15" customHeight="1" x14ac:dyDescent="0.25">
      <c r="AU3891" s="186">
        <f t="shared" si="72"/>
        <v>3882</v>
      </c>
      <c r="AV3891" s="41" t="s">
        <v>3505</v>
      </c>
      <c r="AW3891" s="41"/>
      <c r="AX3891" s="41"/>
      <c r="AY3891" s="41"/>
    </row>
    <row r="3892" spans="47:51" ht="15" customHeight="1" x14ac:dyDescent="0.25">
      <c r="AU3892" s="186">
        <f t="shared" si="72"/>
        <v>3883</v>
      </c>
      <c r="AV3892" s="41" t="s">
        <v>3184</v>
      </c>
      <c r="AW3892" s="41"/>
      <c r="AX3892" s="41"/>
      <c r="AY3892" s="41"/>
    </row>
    <row r="3893" spans="47:51" ht="15" customHeight="1" x14ac:dyDescent="0.25">
      <c r="AU3893" s="186">
        <f t="shared" si="72"/>
        <v>3884</v>
      </c>
      <c r="AV3893" s="41" t="s">
        <v>636</v>
      </c>
      <c r="AW3893" s="41"/>
      <c r="AX3893" s="41"/>
      <c r="AY3893" s="41"/>
    </row>
    <row r="3894" spans="47:51" ht="15" customHeight="1" x14ac:dyDescent="0.25">
      <c r="AU3894" s="186">
        <f t="shared" si="72"/>
        <v>3885</v>
      </c>
      <c r="AV3894" s="41" t="s">
        <v>3663</v>
      </c>
      <c r="AW3894" s="41"/>
      <c r="AX3894" s="41"/>
      <c r="AY3894" s="41"/>
    </row>
    <row r="3895" spans="47:51" ht="15" customHeight="1" x14ac:dyDescent="0.25">
      <c r="AU3895" s="186">
        <f t="shared" si="72"/>
        <v>3886</v>
      </c>
      <c r="AV3895" s="41" t="s">
        <v>5149</v>
      </c>
      <c r="AW3895" s="41"/>
      <c r="AX3895" s="41"/>
      <c r="AY3895" s="41"/>
    </row>
    <row r="3896" spans="47:51" ht="15" customHeight="1" x14ac:dyDescent="0.25">
      <c r="AU3896" s="186">
        <f t="shared" si="72"/>
        <v>3887</v>
      </c>
      <c r="AV3896" s="41" t="s">
        <v>5150</v>
      </c>
      <c r="AW3896" s="41"/>
      <c r="AX3896" s="41"/>
      <c r="AY3896" s="41"/>
    </row>
    <row r="3897" spans="47:51" ht="15" customHeight="1" x14ac:dyDescent="0.25">
      <c r="AU3897" s="186">
        <f t="shared" si="72"/>
        <v>3888</v>
      </c>
      <c r="AV3897" s="41" t="s">
        <v>2077</v>
      </c>
      <c r="AW3897" s="41"/>
      <c r="AX3897" s="41"/>
      <c r="AY3897" s="41"/>
    </row>
    <row r="3898" spans="47:51" ht="15" customHeight="1" x14ac:dyDescent="0.25">
      <c r="AU3898" s="186">
        <f t="shared" si="72"/>
        <v>3889</v>
      </c>
      <c r="AV3898" s="41" t="s">
        <v>2476</v>
      </c>
      <c r="AW3898" s="41"/>
      <c r="AX3898" s="41"/>
      <c r="AY3898" s="41"/>
    </row>
    <row r="3899" spans="47:51" ht="15" customHeight="1" x14ac:dyDescent="0.25">
      <c r="AU3899" s="186">
        <f t="shared" si="72"/>
        <v>3890</v>
      </c>
      <c r="AV3899" s="41" t="s">
        <v>3506</v>
      </c>
      <c r="AW3899" s="41"/>
      <c r="AX3899" s="41"/>
      <c r="AY3899" s="41"/>
    </row>
    <row r="3900" spans="47:51" ht="15" customHeight="1" x14ac:dyDescent="0.25">
      <c r="AU3900" s="186">
        <f t="shared" si="72"/>
        <v>3891</v>
      </c>
      <c r="AV3900" s="41" t="s">
        <v>4223</v>
      </c>
      <c r="AW3900" s="41"/>
      <c r="AX3900" s="41"/>
      <c r="AY3900" s="41"/>
    </row>
    <row r="3901" spans="47:51" ht="15" customHeight="1" x14ac:dyDescent="0.25">
      <c r="AU3901" s="186">
        <f t="shared" si="72"/>
        <v>3892</v>
      </c>
      <c r="AV3901" s="41" t="s">
        <v>637</v>
      </c>
      <c r="AW3901" s="41"/>
      <c r="AX3901" s="41"/>
      <c r="AY3901" s="41"/>
    </row>
    <row r="3902" spans="47:51" ht="15" customHeight="1" x14ac:dyDescent="0.25">
      <c r="AU3902" s="186">
        <f t="shared" si="72"/>
        <v>3893</v>
      </c>
      <c r="AV3902" s="41" t="s">
        <v>4565</v>
      </c>
      <c r="AW3902" s="41"/>
      <c r="AX3902" s="41"/>
      <c r="AY3902" s="41"/>
    </row>
    <row r="3903" spans="47:51" ht="15" customHeight="1" x14ac:dyDescent="0.25">
      <c r="AU3903" s="186">
        <f t="shared" si="72"/>
        <v>3894</v>
      </c>
      <c r="AV3903" s="41" t="s">
        <v>3507</v>
      </c>
      <c r="AW3903" s="41"/>
      <c r="AX3903" s="41"/>
      <c r="AY3903" s="41"/>
    </row>
    <row r="3904" spans="47:51" ht="15" customHeight="1" x14ac:dyDescent="0.25">
      <c r="AU3904" s="186">
        <f t="shared" si="72"/>
        <v>3895</v>
      </c>
      <c r="AV3904" s="41" t="s">
        <v>5151</v>
      </c>
      <c r="AW3904" s="41"/>
      <c r="AX3904" s="41"/>
      <c r="AY3904" s="41"/>
    </row>
    <row r="3905" spans="47:51" ht="15" customHeight="1" x14ac:dyDescent="0.25">
      <c r="AU3905" s="186">
        <f t="shared" si="72"/>
        <v>3896</v>
      </c>
      <c r="AV3905" s="41" t="s">
        <v>4224</v>
      </c>
      <c r="AW3905" s="41"/>
      <c r="AX3905" s="41"/>
      <c r="AY3905" s="41"/>
    </row>
    <row r="3906" spans="47:51" ht="15" customHeight="1" x14ac:dyDescent="0.25">
      <c r="AU3906" s="186">
        <f t="shared" si="72"/>
        <v>3897</v>
      </c>
      <c r="AV3906" s="41" t="s">
        <v>2976</v>
      </c>
      <c r="AW3906" s="41"/>
      <c r="AX3906" s="41"/>
      <c r="AY3906" s="41"/>
    </row>
    <row r="3907" spans="47:51" ht="15" customHeight="1" x14ac:dyDescent="0.25">
      <c r="AU3907" s="186">
        <f t="shared" si="72"/>
        <v>3898</v>
      </c>
      <c r="AV3907" s="41" t="s">
        <v>1194</v>
      </c>
      <c r="AW3907" s="41"/>
      <c r="AX3907" s="41"/>
      <c r="AY3907" s="41"/>
    </row>
    <row r="3908" spans="47:51" ht="15" customHeight="1" x14ac:dyDescent="0.25">
      <c r="AU3908" s="186">
        <f t="shared" si="72"/>
        <v>3899</v>
      </c>
      <c r="AV3908" s="41" t="s">
        <v>3664</v>
      </c>
      <c r="AW3908" s="41"/>
      <c r="AX3908" s="41"/>
      <c r="AY3908" s="41"/>
    </row>
    <row r="3909" spans="47:51" ht="15" customHeight="1" x14ac:dyDescent="0.25">
      <c r="AU3909" s="186">
        <f t="shared" si="72"/>
        <v>3900</v>
      </c>
      <c r="AV3909" s="41" t="s">
        <v>3508</v>
      </c>
      <c r="AW3909" s="41"/>
      <c r="AX3909" s="41"/>
      <c r="AY3909" s="41"/>
    </row>
    <row r="3910" spans="47:51" ht="15" customHeight="1" x14ac:dyDescent="0.25">
      <c r="AU3910" s="186">
        <f t="shared" si="72"/>
        <v>3901</v>
      </c>
      <c r="AV3910" s="41" t="s">
        <v>883</v>
      </c>
      <c r="AW3910" s="41"/>
      <c r="AX3910" s="41"/>
      <c r="AY3910" s="41"/>
    </row>
    <row r="3911" spans="47:51" ht="15" customHeight="1" x14ac:dyDescent="0.25">
      <c r="AU3911" s="186">
        <f t="shared" si="72"/>
        <v>3902</v>
      </c>
      <c r="AV3911" s="41" t="s">
        <v>2799</v>
      </c>
      <c r="AW3911" s="41"/>
      <c r="AX3911" s="41"/>
      <c r="AY3911" s="41"/>
    </row>
    <row r="3912" spans="47:51" ht="15" customHeight="1" x14ac:dyDescent="0.25">
      <c r="AU3912" s="186">
        <f t="shared" si="72"/>
        <v>3903</v>
      </c>
      <c r="AV3912" s="41" t="s">
        <v>638</v>
      </c>
      <c r="AW3912" s="41"/>
      <c r="AX3912" s="41"/>
      <c r="AY3912" s="41"/>
    </row>
    <row r="3913" spans="47:51" ht="15" customHeight="1" x14ac:dyDescent="0.25">
      <c r="AU3913" s="186">
        <f t="shared" si="72"/>
        <v>3904</v>
      </c>
      <c r="AV3913" s="41" t="s">
        <v>884</v>
      </c>
      <c r="AW3913" s="41"/>
      <c r="AX3913" s="41"/>
      <c r="AY3913" s="41"/>
    </row>
    <row r="3914" spans="47:51" ht="15" customHeight="1" x14ac:dyDescent="0.25">
      <c r="AU3914" s="186">
        <f t="shared" si="72"/>
        <v>3905</v>
      </c>
      <c r="AV3914" s="41" t="s">
        <v>885</v>
      </c>
      <c r="AW3914" s="41"/>
      <c r="AX3914" s="41"/>
      <c r="AY3914" s="41"/>
    </row>
    <row r="3915" spans="47:51" ht="15" customHeight="1" x14ac:dyDescent="0.25">
      <c r="AU3915" s="186">
        <f t="shared" ref="AU3915:AU3978" si="73">ROW()-9</f>
        <v>3906</v>
      </c>
      <c r="AV3915" s="41" t="s">
        <v>886</v>
      </c>
      <c r="AW3915" s="41"/>
      <c r="AX3915" s="41"/>
      <c r="AY3915" s="41"/>
    </row>
    <row r="3916" spans="47:51" ht="15" customHeight="1" x14ac:dyDescent="0.25">
      <c r="AU3916" s="186">
        <f t="shared" si="73"/>
        <v>3907</v>
      </c>
      <c r="AV3916" s="41" t="s">
        <v>887</v>
      </c>
      <c r="AW3916" s="41"/>
      <c r="AX3916" s="41"/>
      <c r="AY3916" s="41"/>
    </row>
    <row r="3917" spans="47:51" ht="15" customHeight="1" x14ac:dyDescent="0.25">
      <c r="AU3917" s="186">
        <f t="shared" si="73"/>
        <v>3908</v>
      </c>
      <c r="AV3917" s="41" t="s">
        <v>3792</v>
      </c>
      <c r="AW3917" s="41"/>
      <c r="AX3917" s="41"/>
      <c r="AY3917" s="41"/>
    </row>
    <row r="3918" spans="47:51" ht="15" customHeight="1" x14ac:dyDescent="0.25">
      <c r="AU3918" s="186">
        <f t="shared" si="73"/>
        <v>3909</v>
      </c>
      <c r="AV3918" s="41" t="s">
        <v>3793</v>
      </c>
      <c r="AW3918" s="41"/>
      <c r="AX3918" s="41"/>
      <c r="AY3918" s="41"/>
    </row>
    <row r="3919" spans="47:51" ht="15" customHeight="1" x14ac:dyDescent="0.25">
      <c r="AU3919" s="186">
        <f t="shared" si="73"/>
        <v>3910</v>
      </c>
      <c r="AV3919" s="41" t="s">
        <v>639</v>
      </c>
      <c r="AW3919" s="41"/>
      <c r="AX3919" s="41"/>
      <c r="AY3919" s="41"/>
    </row>
    <row r="3920" spans="47:51" ht="15" customHeight="1" x14ac:dyDescent="0.25">
      <c r="AU3920" s="186">
        <f t="shared" si="73"/>
        <v>3911</v>
      </c>
      <c r="AV3920" s="41" t="s">
        <v>5152</v>
      </c>
      <c r="AW3920" s="41"/>
      <c r="AX3920" s="41"/>
      <c r="AY3920" s="41"/>
    </row>
    <row r="3921" spans="47:51" ht="15" customHeight="1" x14ac:dyDescent="0.25">
      <c r="AU3921" s="186">
        <f t="shared" si="73"/>
        <v>3912</v>
      </c>
      <c r="AV3921" s="41" t="s">
        <v>3509</v>
      </c>
      <c r="AW3921" s="41"/>
      <c r="AX3921" s="41"/>
      <c r="AY3921" s="41"/>
    </row>
    <row r="3922" spans="47:51" ht="15" customHeight="1" x14ac:dyDescent="0.25">
      <c r="AU3922" s="186">
        <f t="shared" si="73"/>
        <v>3913</v>
      </c>
      <c r="AV3922" s="41" t="s">
        <v>5153</v>
      </c>
      <c r="AW3922" s="41"/>
      <c r="AX3922" s="41"/>
      <c r="AY3922" s="41"/>
    </row>
    <row r="3923" spans="47:51" ht="15" customHeight="1" x14ac:dyDescent="0.25">
      <c r="AU3923" s="186">
        <f t="shared" si="73"/>
        <v>3914</v>
      </c>
      <c r="AV3923" s="41" t="s">
        <v>3510</v>
      </c>
      <c r="AW3923" s="41"/>
      <c r="AX3923" s="41"/>
      <c r="AY3923" s="41"/>
    </row>
    <row r="3924" spans="47:51" ht="15" customHeight="1" x14ac:dyDescent="0.25">
      <c r="AU3924" s="186">
        <f t="shared" si="73"/>
        <v>3915</v>
      </c>
      <c r="AV3924" s="41" t="s">
        <v>3511</v>
      </c>
      <c r="AW3924" s="41"/>
      <c r="AX3924" s="41"/>
      <c r="AY3924" s="41"/>
    </row>
    <row r="3925" spans="47:51" ht="15" customHeight="1" x14ac:dyDescent="0.25">
      <c r="AU3925" s="186">
        <f t="shared" si="73"/>
        <v>3916</v>
      </c>
      <c r="AV3925" s="41" t="s">
        <v>4566</v>
      </c>
      <c r="AW3925" s="41"/>
      <c r="AX3925" s="41"/>
      <c r="AY3925" s="41"/>
    </row>
    <row r="3926" spans="47:51" ht="15" customHeight="1" x14ac:dyDescent="0.25">
      <c r="AU3926" s="186">
        <f t="shared" si="73"/>
        <v>3917</v>
      </c>
      <c r="AV3926" s="41" t="s">
        <v>1399</v>
      </c>
      <c r="AW3926" s="41"/>
      <c r="AX3926" s="41"/>
      <c r="AY3926" s="41"/>
    </row>
    <row r="3927" spans="47:51" ht="15" customHeight="1" x14ac:dyDescent="0.25">
      <c r="AU3927" s="186">
        <f t="shared" si="73"/>
        <v>3918</v>
      </c>
      <c r="AV3927" s="41" t="s">
        <v>2078</v>
      </c>
      <c r="AW3927" s="41"/>
      <c r="AX3927" s="41"/>
      <c r="AY3927" s="41"/>
    </row>
    <row r="3928" spans="47:51" ht="15" customHeight="1" x14ac:dyDescent="0.25">
      <c r="AU3928" s="186">
        <f t="shared" si="73"/>
        <v>3919</v>
      </c>
      <c r="AV3928" s="41" t="s">
        <v>2079</v>
      </c>
      <c r="AW3928" s="41"/>
      <c r="AX3928" s="41"/>
      <c r="AY3928" s="41"/>
    </row>
    <row r="3929" spans="47:51" ht="15" customHeight="1" x14ac:dyDescent="0.25">
      <c r="AU3929" s="186">
        <f t="shared" si="73"/>
        <v>3920</v>
      </c>
      <c r="AV3929" s="41" t="s">
        <v>3512</v>
      </c>
      <c r="AW3929" s="41"/>
      <c r="AX3929" s="41"/>
      <c r="AY3929" s="41"/>
    </row>
    <row r="3930" spans="47:51" ht="15" customHeight="1" x14ac:dyDescent="0.25">
      <c r="AU3930" s="186">
        <f t="shared" si="73"/>
        <v>3921</v>
      </c>
      <c r="AV3930" s="41" t="s">
        <v>3513</v>
      </c>
      <c r="AW3930" s="41"/>
      <c r="AX3930" s="41"/>
      <c r="AY3930" s="41"/>
    </row>
    <row r="3931" spans="47:51" ht="15" customHeight="1" x14ac:dyDescent="0.25">
      <c r="AU3931" s="186">
        <f t="shared" si="73"/>
        <v>3922</v>
      </c>
      <c r="AV3931" s="41" t="s">
        <v>2977</v>
      </c>
      <c r="AW3931" s="41"/>
      <c r="AX3931" s="41"/>
      <c r="AY3931" s="41"/>
    </row>
    <row r="3932" spans="47:51" ht="15" customHeight="1" x14ac:dyDescent="0.25">
      <c r="AU3932" s="186">
        <f t="shared" si="73"/>
        <v>3923</v>
      </c>
      <c r="AV3932" s="41" t="s">
        <v>2080</v>
      </c>
      <c r="AW3932" s="41"/>
      <c r="AX3932" s="41"/>
      <c r="AY3932" s="41"/>
    </row>
    <row r="3933" spans="47:51" ht="15" customHeight="1" x14ac:dyDescent="0.25">
      <c r="AU3933" s="186">
        <f t="shared" si="73"/>
        <v>3924</v>
      </c>
      <c r="AV3933" s="41" t="s">
        <v>5396</v>
      </c>
      <c r="AW3933" s="41"/>
      <c r="AX3933" s="41"/>
      <c r="AY3933" s="41"/>
    </row>
    <row r="3934" spans="47:51" ht="15" customHeight="1" x14ac:dyDescent="0.25">
      <c r="AU3934" s="186">
        <f t="shared" si="73"/>
        <v>3925</v>
      </c>
      <c r="AV3934" s="41" t="s">
        <v>888</v>
      </c>
      <c r="AW3934" s="41"/>
      <c r="AX3934" s="41"/>
      <c r="AY3934" s="41"/>
    </row>
    <row r="3935" spans="47:51" ht="15" customHeight="1" x14ac:dyDescent="0.25">
      <c r="AU3935" s="186">
        <f t="shared" si="73"/>
        <v>3926</v>
      </c>
      <c r="AV3935" s="41" t="s">
        <v>5154</v>
      </c>
      <c r="AW3935" s="41"/>
      <c r="AX3935" s="41"/>
      <c r="AY3935" s="41"/>
    </row>
    <row r="3936" spans="47:51" ht="15" customHeight="1" x14ac:dyDescent="0.25">
      <c r="AU3936" s="186">
        <f t="shared" si="73"/>
        <v>3927</v>
      </c>
      <c r="AV3936" s="41" t="s">
        <v>3185</v>
      </c>
      <c r="AW3936" s="41"/>
      <c r="AX3936" s="41"/>
      <c r="AY3936" s="41"/>
    </row>
    <row r="3937" spans="47:51" ht="15" customHeight="1" x14ac:dyDescent="0.25">
      <c r="AU3937" s="186">
        <f t="shared" si="73"/>
        <v>3928</v>
      </c>
      <c r="AV3937" s="41" t="s">
        <v>4225</v>
      </c>
      <c r="AW3937" s="41"/>
      <c r="AX3937" s="41"/>
      <c r="AY3937" s="41"/>
    </row>
    <row r="3938" spans="47:51" ht="15" customHeight="1" x14ac:dyDescent="0.25">
      <c r="AU3938" s="186">
        <f t="shared" si="73"/>
        <v>3929</v>
      </c>
      <c r="AV3938" s="41" t="s">
        <v>2081</v>
      </c>
      <c r="AW3938" s="41"/>
      <c r="AX3938" s="41"/>
      <c r="AY3938" s="41"/>
    </row>
    <row r="3939" spans="47:51" ht="15" customHeight="1" x14ac:dyDescent="0.25">
      <c r="AU3939" s="186">
        <f t="shared" si="73"/>
        <v>3930</v>
      </c>
      <c r="AV3939" s="41" t="s">
        <v>3186</v>
      </c>
      <c r="AW3939" s="41"/>
      <c r="AX3939" s="41"/>
      <c r="AY3939" s="41"/>
    </row>
    <row r="3940" spans="47:51" ht="15" customHeight="1" x14ac:dyDescent="0.25">
      <c r="AU3940" s="186">
        <f t="shared" si="73"/>
        <v>3931</v>
      </c>
      <c r="AV3940" s="41" t="s">
        <v>5155</v>
      </c>
      <c r="AW3940" s="41"/>
      <c r="AX3940" s="41"/>
      <c r="AY3940" s="41"/>
    </row>
    <row r="3941" spans="47:51" ht="15" customHeight="1" x14ac:dyDescent="0.25">
      <c r="AU3941" s="186">
        <f t="shared" si="73"/>
        <v>3932</v>
      </c>
      <c r="AV3941" s="41" t="s">
        <v>5156</v>
      </c>
      <c r="AW3941" s="41"/>
      <c r="AX3941" s="41"/>
      <c r="AY3941" s="41"/>
    </row>
    <row r="3942" spans="47:51" ht="15" customHeight="1" x14ac:dyDescent="0.25">
      <c r="AU3942" s="186">
        <f t="shared" si="73"/>
        <v>3933</v>
      </c>
      <c r="AV3942" s="41" t="s">
        <v>5157</v>
      </c>
      <c r="AW3942" s="41"/>
      <c r="AX3942" s="41"/>
      <c r="AY3942" s="41"/>
    </row>
    <row r="3943" spans="47:51" ht="15" customHeight="1" x14ac:dyDescent="0.25">
      <c r="AU3943" s="186">
        <f t="shared" si="73"/>
        <v>3934</v>
      </c>
      <c r="AV3943" s="41" t="s">
        <v>4226</v>
      </c>
      <c r="AW3943" s="41"/>
      <c r="AX3943" s="41"/>
      <c r="AY3943" s="41"/>
    </row>
    <row r="3944" spans="47:51" ht="15" customHeight="1" x14ac:dyDescent="0.25">
      <c r="AU3944" s="186">
        <f t="shared" si="73"/>
        <v>3935</v>
      </c>
      <c r="AV3944" s="41" t="s">
        <v>640</v>
      </c>
      <c r="AW3944" s="41"/>
      <c r="AX3944" s="41"/>
      <c r="AY3944" s="41"/>
    </row>
    <row r="3945" spans="47:51" ht="15" customHeight="1" x14ac:dyDescent="0.25">
      <c r="AU3945" s="186">
        <f t="shared" si="73"/>
        <v>3936</v>
      </c>
      <c r="AV3945" s="41" t="s">
        <v>2800</v>
      </c>
      <c r="AW3945" s="41"/>
      <c r="AX3945" s="41"/>
      <c r="AY3945" s="41"/>
    </row>
    <row r="3946" spans="47:51" ht="15" customHeight="1" x14ac:dyDescent="0.25">
      <c r="AU3946" s="186">
        <f t="shared" si="73"/>
        <v>3937</v>
      </c>
      <c r="AV3946" s="41" t="s">
        <v>3514</v>
      </c>
      <c r="AW3946" s="41"/>
      <c r="AX3946" s="41"/>
      <c r="AY3946" s="41"/>
    </row>
    <row r="3947" spans="47:51" ht="15" customHeight="1" x14ac:dyDescent="0.25">
      <c r="AU3947" s="186">
        <f t="shared" si="73"/>
        <v>3938</v>
      </c>
      <c r="AV3947" s="41" t="s">
        <v>889</v>
      </c>
      <c r="AW3947" s="41"/>
      <c r="AX3947" s="41"/>
      <c r="AY3947" s="41"/>
    </row>
    <row r="3948" spans="47:51" ht="15" customHeight="1" x14ac:dyDescent="0.25">
      <c r="AU3948" s="186">
        <f t="shared" si="73"/>
        <v>3939</v>
      </c>
      <c r="AV3948" s="41" t="s">
        <v>3665</v>
      </c>
      <c r="AW3948" s="41"/>
      <c r="AX3948" s="41"/>
      <c r="AY3948" s="41"/>
    </row>
    <row r="3949" spans="47:51" ht="15" customHeight="1" x14ac:dyDescent="0.25">
      <c r="AU3949" s="186">
        <f t="shared" si="73"/>
        <v>3940</v>
      </c>
      <c r="AV3949" s="41" t="s">
        <v>2082</v>
      </c>
      <c r="AW3949" s="41"/>
      <c r="AX3949" s="41"/>
      <c r="AY3949" s="41"/>
    </row>
    <row r="3950" spans="47:51" ht="15" customHeight="1" x14ac:dyDescent="0.25">
      <c r="AU3950" s="186">
        <f t="shared" si="73"/>
        <v>3941</v>
      </c>
      <c r="AV3950" s="41" t="s">
        <v>3515</v>
      </c>
      <c r="AW3950" s="41"/>
      <c r="AX3950" s="41"/>
      <c r="AY3950" s="41"/>
    </row>
    <row r="3951" spans="47:51" ht="15" customHeight="1" x14ac:dyDescent="0.25">
      <c r="AU3951" s="186">
        <f t="shared" si="73"/>
        <v>3942</v>
      </c>
      <c r="AV3951" s="41" t="s">
        <v>2477</v>
      </c>
      <c r="AW3951" s="41"/>
      <c r="AX3951" s="41"/>
      <c r="AY3951" s="41"/>
    </row>
    <row r="3952" spans="47:51" ht="15" customHeight="1" x14ac:dyDescent="0.25">
      <c r="AU3952" s="186">
        <f t="shared" si="73"/>
        <v>3943</v>
      </c>
      <c r="AV3952" s="41" t="s">
        <v>3516</v>
      </c>
      <c r="AW3952" s="41"/>
      <c r="AX3952" s="41"/>
      <c r="AY3952" s="41"/>
    </row>
    <row r="3953" spans="47:51" ht="15" customHeight="1" x14ac:dyDescent="0.25">
      <c r="AU3953" s="186">
        <f t="shared" si="73"/>
        <v>3944</v>
      </c>
      <c r="AV3953" s="41" t="s">
        <v>2083</v>
      </c>
      <c r="AW3953" s="41"/>
      <c r="AX3953" s="41"/>
      <c r="AY3953" s="41"/>
    </row>
    <row r="3954" spans="47:51" ht="15" customHeight="1" x14ac:dyDescent="0.25">
      <c r="AU3954" s="186">
        <f t="shared" si="73"/>
        <v>3945</v>
      </c>
      <c r="AV3954" s="41" t="s">
        <v>2084</v>
      </c>
      <c r="AW3954" s="41"/>
      <c r="AX3954" s="41"/>
      <c r="AY3954" s="41"/>
    </row>
    <row r="3955" spans="47:51" ht="15" customHeight="1" x14ac:dyDescent="0.25">
      <c r="AU3955" s="186">
        <f t="shared" si="73"/>
        <v>3946</v>
      </c>
      <c r="AV3955" s="41" t="s">
        <v>5158</v>
      </c>
      <c r="AW3955" s="41"/>
      <c r="AX3955" s="41"/>
      <c r="AY3955" s="41"/>
    </row>
    <row r="3956" spans="47:51" ht="15" customHeight="1" x14ac:dyDescent="0.25">
      <c r="AU3956" s="186">
        <f t="shared" si="73"/>
        <v>3947</v>
      </c>
      <c r="AV3956" s="41" t="s">
        <v>4227</v>
      </c>
      <c r="AW3956" s="41"/>
      <c r="AX3956" s="41"/>
      <c r="AY3956" s="41"/>
    </row>
    <row r="3957" spans="47:51" ht="15" customHeight="1" x14ac:dyDescent="0.25">
      <c r="AU3957" s="186">
        <f t="shared" si="73"/>
        <v>3948</v>
      </c>
      <c r="AV3957" s="41" t="s">
        <v>641</v>
      </c>
      <c r="AW3957" s="41"/>
      <c r="AX3957" s="41"/>
      <c r="AY3957" s="41"/>
    </row>
    <row r="3958" spans="47:51" ht="15" customHeight="1" x14ac:dyDescent="0.25">
      <c r="AU3958" s="186">
        <f t="shared" si="73"/>
        <v>3949</v>
      </c>
      <c r="AV3958" s="41" t="s">
        <v>1400</v>
      </c>
      <c r="AW3958" s="41"/>
      <c r="AX3958" s="41"/>
      <c r="AY3958" s="41"/>
    </row>
    <row r="3959" spans="47:51" ht="15" customHeight="1" x14ac:dyDescent="0.25">
      <c r="AU3959" s="186">
        <f t="shared" si="73"/>
        <v>3950</v>
      </c>
      <c r="AV3959" s="41" t="s">
        <v>642</v>
      </c>
      <c r="AW3959" s="41"/>
      <c r="AX3959" s="41"/>
      <c r="AY3959" s="41"/>
    </row>
    <row r="3960" spans="47:51" ht="15" customHeight="1" x14ac:dyDescent="0.25">
      <c r="AU3960" s="186">
        <f t="shared" si="73"/>
        <v>3951</v>
      </c>
      <c r="AV3960" s="41" t="s">
        <v>2801</v>
      </c>
      <c r="AW3960" s="41"/>
      <c r="AX3960" s="41"/>
      <c r="AY3960" s="41"/>
    </row>
    <row r="3961" spans="47:51" ht="15" customHeight="1" x14ac:dyDescent="0.25">
      <c r="AU3961" s="186">
        <f t="shared" si="73"/>
        <v>3952</v>
      </c>
      <c r="AV3961" s="41" t="s">
        <v>4690</v>
      </c>
      <c r="AW3961" s="41"/>
      <c r="AX3961" s="41"/>
      <c r="AY3961" s="41"/>
    </row>
    <row r="3962" spans="47:51" ht="15" customHeight="1" x14ac:dyDescent="0.25">
      <c r="AU3962" s="186">
        <f t="shared" si="73"/>
        <v>3953</v>
      </c>
      <c r="AV3962" s="41" t="s">
        <v>643</v>
      </c>
      <c r="AW3962" s="41"/>
      <c r="AX3962" s="41"/>
      <c r="AY3962" s="41"/>
    </row>
    <row r="3963" spans="47:51" ht="15" customHeight="1" x14ac:dyDescent="0.25">
      <c r="AU3963" s="186">
        <f t="shared" si="73"/>
        <v>3954</v>
      </c>
      <c r="AV3963" s="41" t="s">
        <v>2802</v>
      </c>
      <c r="AW3963" s="41"/>
      <c r="AX3963" s="41"/>
      <c r="AY3963" s="41"/>
    </row>
    <row r="3964" spans="47:51" ht="15" customHeight="1" x14ac:dyDescent="0.25">
      <c r="AU3964" s="186">
        <f t="shared" si="73"/>
        <v>3955</v>
      </c>
      <c r="AV3964" s="41" t="s">
        <v>2085</v>
      </c>
      <c r="AW3964" s="41"/>
      <c r="AX3964" s="41"/>
      <c r="AY3964" s="41"/>
    </row>
    <row r="3965" spans="47:51" ht="15" customHeight="1" x14ac:dyDescent="0.25">
      <c r="AU3965" s="186">
        <f t="shared" si="73"/>
        <v>3956</v>
      </c>
      <c r="AV3965" s="41" t="s">
        <v>3794</v>
      </c>
      <c r="AW3965" s="41"/>
      <c r="AX3965" s="41"/>
      <c r="AY3965" s="41"/>
    </row>
    <row r="3966" spans="47:51" ht="15" customHeight="1" x14ac:dyDescent="0.25">
      <c r="AU3966" s="186">
        <f t="shared" si="73"/>
        <v>3957</v>
      </c>
      <c r="AV3966" s="41" t="s">
        <v>2978</v>
      </c>
      <c r="AW3966" s="41"/>
      <c r="AX3966" s="41"/>
      <c r="AY3966" s="41"/>
    </row>
    <row r="3967" spans="47:51" ht="15" customHeight="1" x14ac:dyDescent="0.25">
      <c r="AU3967" s="186">
        <f t="shared" si="73"/>
        <v>3958</v>
      </c>
      <c r="AV3967" s="41" t="s">
        <v>644</v>
      </c>
      <c r="AW3967" s="41"/>
      <c r="AX3967" s="41"/>
      <c r="AY3967" s="41"/>
    </row>
    <row r="3968" spans="47:51" ht="15" customHeight="1" x14ac:dyDescent="0.25">
      <c r="AU3968" s="186">
        <f t="shared" si="73"/>
        <v>3959</v>
      </c>
      <c r="AV3968" s="41" t="s">
        <v>2803</v>
      </c>
      <c r="AW3968" s="41"/>
      <c r="AX3968" s="41"/>
      <c r="AY3968" s="41"/>
    </row>
    <row r="3969" spans="47:51" ht="15" customHeight="1" x14ac:dyDescent="0.25">
      <c r="AU3969" s="186">
        <f t="shared" si="73"/>
        <v>3960</v>
      </c>
      <c r="AV3969" s="41" t="s">
        <v>2804</v>
      </c>
      <c r="AW3969" s="41"/>
      <c r="AX3969" s="41"/>
      <c r="AY3969" s="41"/>
    </row>
    <row r="3970" spans="47:51" ht="15" customHeight="1" x14ac:dyDescent="0.25">
      <c r="AU3970" s="186">
        <f t="shared" si="73"/>
        <v>3961</v>
      </c>
      <c r="AV3970" s="41" t="s">
        <v>2086</v>
      </c>
      <c r="AW3970" s="41"/>
      <c r="AX3970" s="41"/>
      <c r="AY3970" s="41"/>
    </row>
    <row r="3971" spans="47:51" ht="15" customHeight="1" x14ac:dyDescent="0.25">
      <c r="AU3971" s="186">
        <f t="shared" si="73"/>
        <v>3962</v>
      </c>
      <c r="AV3971" s="41" t="s">
        <v>3187</v>
      </c>
      <c r="AW3971" s="41"/>
      <c r="AX3971" s="41"/>
      <c r="AY3971" s="41"/>
    </row>
    <row r="3972" spans="47:51" ht="15" customHeight="1" x14ac:dyDescent="0.25">
      <c r="AU3972" s="186">
        <f t="shared" si="73"/>
        <v>3963</v>
      </c>
      <c r="AV3972" s="41" t="s">
        <v>3795</v>
      </c>
      <c r="AW3972" s="41"/>
      <c r="AX3972" s="41"/>
      <c r="AY3972" s="41"/>
    </row>
    <row r="3973" spans="47:51" ht="15" customHeight="1" x14ac:dyDescent="0.25">
      <c r="AU3973" s="186">
        <f t="shared" si="73"/>
        <v>3964</v>
      </c>
      <c r="AV3973" s="41" t="s">
        <v>1195</v>
      </c>
      <c r="AW3973" s="41"/>
      <c r="AX3973" s="41"/>
      <c r="AY3973" s="41"/>
    </row>
    <row r="3974" spans="47:51" ht="15" customHeight="1" x14ac:dyDescent="0.25">
      <c r="AU3974" s="186">
        <f t="shared" si="73"/>
        <v>3965</v>
      </c>
      <c r="AV3974" s="41" t="s">
        <v>1196</v>
      </c>
      <c r="AW3974" s="41"/>
      <c r="AX3974" s="41"/>
      <c r="AY3974" s="41"/>
    </row>
    <row r="3975" spans="47:51" ht="15" customHeight="1" x14ac:dyDescent="0.25">
      <c r="AU3975" s="186">
        <f t="shared" si="73"/>
        <v>3966</v>
      </c>
      <c r="AV3975" s="41" t="s">
        <v>1401</v>
      </c>
      <c r="AW3975" s="41"/>
      <c r="AX3975" s="41"/>
      <c r="AY3975" s="41"/>
    </row>
    <row r="3976" spans="47:51" ht="15" customHeight="1" x14ac:dyDescent="0.25">
      <c r="AU3976" s="186">
        <f t="shared" si="73"/>
        <v>3967</v>
      </c>
      <c r="AV3976" s="41" t="s">
        <v>2359</v>
      </c>
      <c r="AW3976" s="41"/>
      <c r="AX3976" s="41"/>
      <c r="AY3976" s="41"/>
    </row>
    <row r="3977" spans="47:51" ht="15" customHeight="1" x14ac:dyDescent="0.25">
      <c r="AU3977" s="186">
        <f t="shared" si="73"/>
        <v>3968</v>
      </c>
      <c r="AV3977" s="41" t="s">
        <v>5159</v>
      </c>
      <c r="AW3977" s="41"/>
      <c r="AX3977" s="41"/>
      <c r="AY3977" s="41"/>
    </row>
    <row r="3978" spans="47:51" ht="15" customHeight="1" x14ac:dyDescent="0.25">
      <c r="AU3978" s="186">
        <f t="shared" si="73"/>
        <v>3969</v>
      </c>
      <c r="AV3978" s="41" t="s">
        <v>645</v>
      </c>
      <c r="AW3978" s="41"/>
      <c r="AX3978" s="41"/>
      <c r="AY3978" s="41"/>
    </row>
    <row r="3979" spans="47:51" ht="15" customHeight="1" x14ac:dyDescent="0.25">
      <c r="AU3979" s="186">
        <f t="shared" ref="AU3979:AU4042" si="74">ROW()-9</f>
        <v>3970</v>
      </c>
      <c r="AV3979" s="41" t="s">
        <v>3188</v>
      </c>
      <c r="AW3979" s="41"/>
      <c r="AX3979" s="41"/>
      <c r="AY3979" s="41"/>
    </row>
    <row r="3980" spans="47:51" ht="15" customHeight="1" x14ac:dyDescent="0.25">
      <c r="AU3980" s="186">
        <f t="shared" si="74"/>
        <v>3971</v>
      </c>
      <c r="AV3980" s="41" t="s">
        <v>646</v>
      </c>
      <c r="AW3980" s="41"/>
      <c r="AX3980" s="41"/>
      <c r="AY3980" s="41"/>
    </row>
    <row r="3981" spans="47:51" ht="15" customHeight="1" x14ac:dyDescent="0.25">
      <c r="AU3981" s="186">
        <f t="shared" si="74"/>
        <v>3972</v>
      </c>
      <c r="AV3981" s="41" t="s">
        <v>2979</v>
      </c>
      <c r="AW3981" s="41"/>
      <c r="AX3981" s="41"/>
      <c r="AY3981" s="41"/>
    </row>
    <row r="3982" spans="47:51" ht="15" customHeight="1" x14ac:dyDescent="0.25">
      <c r="AU3982" s="186">
        <f t="shared" si="74"/>
        <v>3973</v>
      </c>
      <c r="AV3982" s="41" t="s">
        <v>5160</v>
      </c>
      <c r="AW3982" s="41"/>
      <c r="AX3982" s="41"/>
      <c r="AY3982" s="41"/>
    </row>
    <row r="3983" spans="47:51" ht="15" customHeight="1" x14ac:dyDescent="0.25">
      <c r="AU3983" s="186">
        <f t="shared" si="74"/>
        <v>3974</v>
      </c>
      <c r="AV3983" s="41" t="s">
        <v>5161</v>
      </c>
      <c r="AW3983" s="41"/>
      <c r="AX3983" s="41"/>
      <c r="AY3983" s="41"/>
    </row>
    <row r="3984" spans="47:51" ht="15" customHeight="1" x14ac:dyDescent="0.25">
      <c r="AU3984" s="186">
        <f t="shared" si="74"/>
        <v>3975</v>
      </c>
      <c r="AV3984" s="41" t="s">
        <v>2478</v>
      </c>
      <c r="AW3984" s="41"/>
      <c r="AX3984" s="41"/>
      <c r="AY3984" s="41"/>
    </row>
    <row r="3985" spans="47:51" ht="15" customHeight="1" x14ac:dyDescent="0.25">
      <c r="AU3985" s="186">
        <f t="shared" si="74"/>
        <v>3976</v>
      </c>
      <c r="AV3985" s="41" t="s">
        <v>3517</v>
      </c>
      <c r="AW3985" s="41"/>
      <c r="AX3985" s="41"/>
      <c r="AY3985" s="41"/>
    </row>
    <row r="3986" spans="47:51" ht="15" customHeight="1" x14ac:dyDescent="0.25">
      <c r="AU3986" s="186">
        <f t="shared" si="74"/>
        <v>3977</v>
      </c>
      <c r="AV3986" s="41" t="s">
        <v>5162</v>
      </c>
      <c r="AW3986" s="41"/>
      <c r="AX3986" s="41"/>
      <c r="AY3986" s="41"/>
    </row>
    <row r="3987" spans="47:51" ht="15" customHeight="1" x14ac:dyDescent="0.25">
      <c r="AU3987" s="186">
        <f t="shared" si="74"/>
        <v>3978</v>
      </c>
      <c r="AV3987" s="41" t="s">
        <v>2087</v>
      </c>
      <c r="AW3987" s="41"/>
      <c r="AX3987" s="41"/>
      <c r="AY3987" s="41"/>
    </row>
    <row r="3988" spans="47:51" ht="15" customHeight="1" x14ac:dyDescent="0.25">
      <c r="AU3988" s="186">
        <f t="shared" si="74"/>
        <v>3979</v>
      </c>
      <c r="AV3988" s="41" t="s">
        <v>647</v>
      </c>
      <c r="AW3988" s="41"/>
      <c r="AX3988" s="41"/>
      <c r="AY3988" s="41"/>
    </row>
    <row r="3989" spans="47:51" ht="15" customHeight="1" x14ac:dyDescent="0.25">
      <c r="AU3989" s="186">
        <f t="shared" si="74"/>
        <v>3980</v>
      </c>
      <c r="AV3989" s="41" t="s">
        <v>3518</v>
      </c>
      <c r="AW3989" s="41"/>
      <c r="AX3989" s="41"/>
      <c r="AY3989" s="41"/>
    </row>
    <row r="3990" spans="47:51" ht="15" customHeight="1" x14ac:dyDescent="0.25">
      <c r="AU3990" s="186">
        <f t="shared" si="74"/>
        <v>3981</v>
      </c>
      <c r="AV3990" s="41" t="s">
        <v>5163</v>
      </c>
      <c r="AW3990" s="41"/>
      <c r="AX3990" s="41"/>
      <c r="AY3990" s="41"/>
    </row>
    <row r="3991" spans="47:51" ht="15" customHeight="1" x14ac:dyDescent="0.25">
      <c r="AU3991" s="186">
        <f t="shared" si="74"/>
        <v>3982</v>
      </c>
      <c r="AV3991" s="41" t="s">
        <v>5164</v>
      </c>
      <c r="AW3991" s="41"/>
      <c r="AX3991" s="41"/>
      <c r="AY3991" s="41"/>
    </row>
    <row r="3992" spans="47:51" ht="15" customHeight="1" x14ac:dyDescent="0.25">
      <c r="AU3992" s="186">
        <f t="shared" si="74"/>
        <v>3983</v>
      </c>
      <c r="AV3992" s="41" t="s">
        <v>5165</v>
      </c>
      <c r="AW3992" s="41"/>
      <c r="AX3992" s="41"/>
      <c r="AY3992" s="41"/>
    </row>
    <row r="3993" spans="47:51" ht="15" customHeight="1" x14ac:dyDescent="0.25">
      <c r="AU3993" s="186">
        <f t="shared" si="74"/>
        <v>3984</v>
      </c>
      <c r="AV3993" s="41" t="s">
        <v>5166</v>
      </c>
      <c r="AW3993" s="41"/>
      <c r="AX3993" s="41"/>
      <c r="AY3993" s="41"/>
    </row>
    <row r="3994" spans="47:51" ht="15" customHeight="1" x14ac:dyDescent="0.25">
      <c r="AU3994" s="186">
        <f t="shared" si="74"/>
        <v>3985</v>
      </c>
      <c r="AV3994" s="41" t="s">
        <v>5167</v>
      </c>
      <c r="AW3994" s="41"/>
      <c r="AX3994" s="41"/>
      <c r="AY3994" s="41"/>
    </row>
    <row r="3995" spans="47:51" ht="15" customHeight="1" x14ac:dyDescent="0.25">
      <c r="AU3995" s="186">
        <f t="shared" si="74"/>
        <v>3986</v>
      </c>
      <c r="AV3995" s="41" t="s">
        <v>2088</v>
      </c>
      <c r="AW3995" s="41"/>
      <c r="AX3995" s="41"/>
      <c r="AY3995" s="41"/>
    </row>
    <row r="3996" spans="47:51" ht="15" customHeight="1" x14ac:dyDescent="0.25">
      <c r="AU3996" s="186">
        <f t="shared" si="74"/>
        <v>3987</v>
      </c>
      <c r="AV3996" s="41" t="s">
        <v>2479</v>
      </c>
      <c r="AW3996" s="41"/>
      <c r="AX3996" s="41"/>
      <c r="AY3996" s="41"/>
    </row>
    <row r="3997" spans="47:51" ht="15" customHeight="1" x14ac:dyDescent="0.25">
      <c r="AU3997" s="186">
        <f t="shared" si="74"/>
        <v>3988</v>
      </c>
      <c r="AV3997" s="41" t="s">
        <v>3189</v>
      </c>
      <c r="AW3997" s="41"/>
      <c r="AX3997" s="41"/>
      <c r="AY3997" s="41"/>
    </row>
    <row r="3998" spans="47:51" ht="15" customHeight="1" x14ac:dyDescent="0.25">
      <c r="AU3998" s="186">
        <f t="shared" si="74"/>
        <v>3989</v>
      </c>
      <c r="AV3998" s="41" t="s">
        <v>4691</v>
      </c>
      <c r="AW3998" s="41"/>
      <c r="AX3998" s="41"/>
      <c r="AY3998" s="41"/>
    </row>
    <row r="3999" spans="47:51" ht="15" customHeight="1" x14ac:dyDescent="0.25">
      <c r="AU3999" s="186">
        <f t="shared" si="74"/>
        <v>3990</v>
      </c>
      <c r="AV3999" s="41" t="s">
        <v>5168</v>
      </c>
      <c r="AW3999" s="41"/>
      <c r="AX3999" s="41"/>
      <c r="AY3999" s="41"/>
    </row>
    <row r="4000" spans="47:51" ht="15" customHeight="1" x14ac:dyDescent="0.25">
      <c r="AU4000" s="186">
        <f t="shared" si="74"/>
        <v>3991</v>
      </c>
      <c r="AV4000" s="41" t="s">
        <v>5169</v>
      </c>
      <c r="AW4000" s="41"/>
      <c r="AX4000" s="41"/>
      <c r="AY4000" s="41"/>
    </row>
    <row r="4001" spans="47:51" ht="15" customHeight="1" x14ac:dyDescent="0.25">
      <c r="AU4001" s="186">
        <f t="shared" si="74"/>
        <v>3992</v>
      </c>
      <c r="AV4001" s="41" t="s">
        <v>5170</v>
      </c>
      <c r="AW4001" s="41"/>
      <c r="AX4001" s="41"/>
      <c r="AY4001" s="41"/>
    </row>
    <row r="4002" spans="47:51" ht="15" customHeight="1" x14ac:dyDescent="0.25">
      <c r="AU4002" s="186">
        <f t="shared" si="74"/>
        <v>3993</v>
      </c>
      <c r="AV4002" s="41" t="s">
        <v>2089</v>
      </c>
      <c r="AW4002" s="41"/>
      <c r="AX4002" s="41"/>
      <c r="AY4002" s="41"/>
    </row>
    <row r="4003" spans="47:51" ht="15" customHeight="1" x14ac:dyDescent="0.25">
      <c r="AU4003" s="186">
        <f t="shared" si="74"/>
        <v>3994</v>
      </c>
      <c r="AV4003" s="41" t="s">
        <v>3519</v>
      </c>
      <c r="AW4003" s="41"/>
      <c r="AX4003" s="41"/>
      <c r="AY4003" s="41"/>
    </row>
    <row r="4004" spans="47:51" ht="15" customHeight="1" x14ac:dyDescent="0.25">
      <c r="AU4004" s="186">
        <f t="shared" si="74"/>
        <v>3995</v>
      </c>
      <c r="AV4004" s="41" t="s">
        <v>987</v>
      </c>
      <c r="AW4004" s="41"/>
      <c r="AX4004" s="41"/>
      <c r="AY4004" s="41"/>
    </row>
    <row r="4005" spans="47:51" ht="15" customHeight="1" x14ac:dyDescent="0.25">
      <c r="AU4005" s="186">
        <f t="shared" si="74"/>
        <v>3996</v>
      </c>
      <c r="AV4005" s="41" t="s">
        <v>3520</v>
      </c>
      <c r="AW4005" s="41"/>
      <c r="AX4005" s="41"/>
      <c r="AY4005" s="41"/>
    </row>
    <row r="4006" spans="47:51" ht="15" customHeight="1" x14ac:dyDescent="0.25">
      <c r="AU4006" s="186">
        <f t="shared" si="74"/>
        <v>3997</v>
      </c>
      <c r="AV4006" s="41" t="s">
        <v>3666</v>
      </c>
      <c r="AW4006" s="41"/>
      <c r="AX4006" s="41"/>
      <c r="AY4006" s="41"/>
    </row>
    <row r="4007" spans="47:51" ht="15" customHeight="1" x14ac:dyDescent="0.25">
      <c r="AU4007" s="186">
        <f t="shared" si="74"/>
        <v>3998</v>
      </c>
      <c r="AV4007" s="41" t="s">
        <v>3521</v>
      </c>
      <c r="AW4007" s="41"/>
      <c r="AX4007" s="41"/>
      <c r="AY4007" s="41"/>
    </row>
    <row r="4008" spans="47:51" ht="15" customHeight="1" x14ac:dyDescent="0.25">
      <c r="AU4008" s="186">
        <f t="shared" si="74"/>
        <v>3999</v>
      </c>
      <c r="AV4008" s="41" t="s">
        <v>129</v>
      </c>
      <c r="AW4008" s="41"/>
      <c r="AX4008" s="41"/>
      <c r="AY4008" s="41"/>
    </row>
    <row r="4009" spans="47:51" ht="15" customHeight="1" x14ac:dyDescent="0.25">
      <c r="AU4009" s="186">
        <f t="shared" si="74"/>
        <v>4000</v>
      </c>
      <c r="AV4009" s="41" t="s">
        <v>3522</v>
      </c>
      <c r="AW4009" s="41"/>
      <c r="AX4009" s="41"/>
      <c r="AY4009" s="41"/>
    </row>
    <row r="4010" spans="47:51" ht="15" customHeight="1" x14ac:dyDescent="0.25">
      <c r="AU4010" s="186">
        <f t="shared" si="74"/>
        <v>4001</v>
      </c>
      <c r="AV4010" s="41" t="s">
        <v>3523</v>
      </c>
      <c r="AW4010" s="41"/>
      <c r="AX4010" s="41"/>
      <c r="AY4010" s="41"/>
    </row>
    <row r="4011" spans="47:51" ht="15" customHeight="1" x14ac:dyDescent="0.25">
      <c r="AU4011" s="186">
        <f t="shared" si="74"/>
        <v>4002</v>
      </c>
      <c r="AV4011" s="41" t="s">
        <v>2360</v>
      </c>
      <c r="AW4011" s="41"/>
      <c r="AX4011" s="41"/>
      <c r="AY4011" s="41"/>
    </row>
    <row r="4012" spans="47:51" ht="15" customHeight="1" x14ac:dyDescent="0.25">
      <c r="AU4012" s="186">
        <f t="shared" si="74"/>
        <v>4003</v>
      </c>
      <c r="AV4012" s="41" t="s">
        <v>2090</v>
      </c>
      <c r="AW4012" s="41"/>
      <c r="AX4012" s="41"/>
      <c r="AY4012" s="41"/>
    </row>
    <row r="4013" spans="47:51" ht="15" customHeight="1" x14ac:dyDescent="0.25">
      <c r="AU4013" s="186">
        <f t="shared" si="74"/>
        <v>4004</v>
      </c>
      <c r="AV4013" s="41" t="s">
        <v>3667</v>
      </c>
      <c r="AW4013" s="41"/>
      <c r="AX4013" s="41"/>
      <c r="AY4013" s="41"/>
    </row>
    <row r="4014" spans="47:51" ht="15" customHeight="1" x14ac:dyDescent="0.25">
      <c r="AU4014" s="186">
        <f t="shared" si="74"/>
        <v>4005</v>
      </c>
      <c r="AV4014" s="41" t="s">
        <v>3873</v>
      </c>
      <c r="AW4014" s="41"/>
      <c r="AX4014" s="41"/>
      <c r="AY4014" s="41"/>
    </row>
    <row r="4015" spans="47:51" ht="15" customHeight="1" x14ac:dyDescent="0.25">
      <c r="AU4015" s="186">
        <f t="shared" si="74"/>
        <v>4006</v>
      </c>
      <c r="AV4015" s="41" t="s">
        <v>5397</v>
      </c>
      <c r="AW4015" s="41"/>
      <c r="AX4015" s="41"/>
      <c r="AY4015" s="41"/>
    </row>
    <row r="4016" spans="47:51" ht="15" customHeight="1" x14ac:dyDescent="0.25">
      <c r="AU4016" s="186">
        <f t="shared" si="74"/>
        <v>4007</v>
      </c>
      <c r="AV4016" s="41" t="s">
        <v>4567</v>
      </c>
      <c r="AW4016" s="41"/>
      <c r="AX4016" s="41"/>
      <c r="AY4016" s="41"/>
    </row>
    <row r="4017" spans="47:51" ht="15" customHeight="1" x14ac:dyDescent="0.25">
      <c r="AU4017" s="186">
        <f t="shared" si="74"/>
        <v>4008</v>
      </c>
      <c r="AV4017" s="41" t="s">
        <v>3668</v>
      </c>
      <c r="AW4017" s="41"/>
      <c r="AX4017" s="41"/>
      <c r="AY4017" s="41"/>
    </row>
    <row r="4018" spans="47:51" ht="15" customHeight="1" x14ac:dyDescent="0.25">
      <c r="AU4018" s="186">
        <f t="shared" si="74"/>
        <v>4009</v>
      </c>
      <c r="AV4018" s="41" t="s">
        <v>3669</v>
      </c>
      <c r="AW4018" s="41"/>
      <c r="AX4018" s="41"/>
      <c r="AY4018" s="41"/>
    </row>
    <row r="4019" spans="47:51" ht="15" customHeight="1" x14ac:dyDescent="0.25">
      <c r="AU4019" s="186">
        <f t="shared" si="74"/>
        <v>4010</v>
      </c>
      <c r="AV4019" s="41" t="s">
        <v>5171</v>
      </c>
      <c r="AW4019" s="41"/>
      <c r="AX4019" s="41"/>
      <c r="AY4019" s="41"/>
    </row>
    <row r="4020" spans="47:51" ht="15" customHeight="1" x14ac:dyDescent="0.25">
      <c r="AU4020" s="186">
        <f t="shared" si="74"/>
        <v>4011</v>
      </c>
      <c r="AV4020" s="41" t="s">
        <v>648</v>
      </c>
      <c r="AW4020" s="41"/>
      <c r="AX4020" s="41"/>
      <c r="AY4020" s="41"/>
    </row>
    <row r="4021" spans="47:51" ht="15" customHeight="1" x14ac:dyDescent="0.25">
      <c r="AU4021" s="186">
        <f t="shared" si="74"/>
        <v>4012</v>
      </c>
      <c r="AV4021" s="41" t="s">
        <v>3670</v>
      </c>
      <c r="AW4021" s="41"/>
      <c r="AX4021" s="41"/>
      <c r="AY4021" s="41"/>
    </row>
    <row r="4022" spans="47:51" ht="15" customHeight="1" x14ac:dyDescent="0.25">
      <c r="AU4022" s="186">
        <f t="shared" si="74"/>
        <v>4013</v>
      </c>
      <c r="AV4022" s="41" t="s">
        <v>649</v>
      </c>
      <c r="AW4022" s="41"/>
      <c r="AX4022" s="41"/>
      <c r="AY4022" s="41"/>
    </row>
    <row r="4023" spans="47:51" ht="15" customHeight="1" x14ac:dyDescent="0.25">
      <c r="AU4023" s="186">
        <f t="shared" si="74"/>
        <v>4014</v>
      </c>
      <c r="AV4023" s="41" t="s">
        <v>4568</v>
      </c>
      <c r="AW4023" s="41"/>
      <c r="AX4023" s="41"/>
      <c r="AY4023" s="41"/>
    </row>
    <row r="4024" spans="47:51" ht="15" customHeight="1" x14ac:dyDescent="0.25">
      <c r="AU4024" s="186">
        <f t="shared" si="74"/>
        <v>4015</v>
      </c>
      <c r="AV4024" s="41" t="s">
        <v>3796</v>
      </c>
      <c r="AW4024" s="41"/>
      <c r="AX4024" s="41"/>
      <c r="AY4024" s="41"/>
    </row>
    <row r="4025" spans="47:51" ht="15" customHeight="1" x14ac:dyDescent="0.25">
      <c r="AU4025" s="186">
        <f t="shared" si="74"/>
        <v>4016</v>
      </c>
      <c r="AV4025" s="41" t="s">
        <v>4569</v>
      </c>
      <c r="AW4025" s="41"/>
      <c r="AX4025" s="41"/>
      <c r="AY4025" s="41"/>
    </row>
    <row r="4026" spans="47:51" ht="15" customHeight="1" x14ac:dyDescent="0.25">
      <c r="AU4026" s="186">
        <f t="shared" si="74"/>
        <v>4017</v>
      </c>
      <c r="AV4026" s="41" t="s">
        <v>650</v>
      </c>
      <c r="AW4026" s="41"/>
      <c r="AX4026" s="41"/>
      <c r="AY4026" s="41"/>
    </row>
    <row r="4027" spans="47:51" ht="15" customHeight="1" x14ac:dyDescent="0.25">
      <c r="AU4027" s="186">
        <f t="shared" si="74"/>
        <v>4018</v>
      </c>
      <c r="AV4027" s="41" t="s">
        <v>2091</v>
      </c>
      <c r="AW4027" s="41"/>
      <c r="AX4027" s="41"/>
      <c r="AY4027" s="41"/>
    </row>
    <row r="4028" spans="47:51" ht="15" customHeight="1" x14ac:dyDescent="0.25">
      <c r="AU4028" s="186">
        <f t="shared" si="74"/>
        <v>4019</v>
      </c>
      <c r="AV4028" s="41" t="s">
        <v>4570</v>
      </c>
      <c r="AW4028" s="41"/>
      <c r="AX4028" s="41"/>
      <c r="AY4028" s="41"/>
    </row>
    <row r="4029" spans="47:51" ht="15" customHeight="1" x14ac:dyDescent="0.25">
      <c r="AU4029" s="186">
        <f t="shared" si="74"/>
        <v>4020</v>
      </c>
      <c r="AV4029" s="41" t="s">
        <v>2092</v>
      </c>
      <c r="AW4029" s="41"/>
      <c r="AX4029" s="41"/>
      <c r="AY4029" s="41"/>
    </row>
    <row r="4030" spans="47:51" ht="15" customHeight="1" x14ac:dyDescent="0.25">
      <c r="AU4030" s="186">
        <f t="shared" si="74"/>
        <v>4021</v>
      </c>
      <c r="AV4030" s="41" t="s">
        <v>5398</v>
      </c>
      <c r="AW4030" s="41"/>
      <c r="AX4030" s="41"/>
      <c r="AY4030" s="41"/>
    </row>
    <row r="4031" spans="47:51" ht="15" customHeight="1" x14ac:dyDescent="0.25">
      <c r="AU4031" s="186">
        <f t="shared" si="74"/>
        <v>4022</v>
      </c>
      <c r="AV4031" s="41" t="s">
        <v>4571</v>
      </c>
      <c r="AW4031" s="41"/>
      <c r="AX4031" s="41"/>
      <c r="AY4031" s="41"/>
    </row>
    <row r="4032" spans="47:51" ht="15" customHeight="1" x14ac:dyDescent="0.25">
      <c r="AU4032" s="186">
        <f t="shared" si="74"/>
        <v>4023</v>
      </c>
      <c r="AV4032" s="41" t="s">
        <v>4228</v>
      </c>
      <c r="AW4032" s="41"/>
      <c r="AX4032" s="41"/>
      <c r="AY4032" s="41"/>
    </row>
    <row r="4033" spans="47:51" ht="15" customHeight="1" x14ac:dyDescent="0.25">
      <c r="AU4033" s="186">
        <f t="shared" si="74"/>
        <v>4024</v>
      </c>
      <c r="AV4033" s="41" t="s">
        <v>2093</v>
      </c>
      <c r="AW4033" s="41"/>
      <c r="AX4033" s="41"/>
      <c r="AY4033" s="41"/>
    </row>
    <row r="4034" spans="47:51" ht="15" customHeight="1" x14ac:dyDescent="0.25">
      <c r="AU4034" s="186">
        <f t="shared" si="74"/>
        <v>4025</v>
      </c>
      <c r="AV4034" s="41" t="s">
        <v>2980</v>
      </c>
      <c r="AW4034" s="41"/>
      <c r="AX4034" s="41"/>
      <c r="AY4034" s="41"/>
    </row>
    <row r="4035" spans="47:51" ht="15" customHeight="1" x14ac:dyDescent="0.25">
      <c r="AU4035" s="186">
        <f t="shared" si="74"/>
        <v>4026</v>
      </c>
      <c r="AV4035" s="41" t="s">
        <v>4572</v>
      </c>
      <c r="AW4035" s="41"/>
      <c r="AX4035" s="41"/>
      <c r="AY4035" s="41"/>
    </row>
    <row r="4036" spans="47:51" ht="15" customHeight="1" x14ac:dyDescent="0.25">
      <c r="AU4036" s="186">
        <f t="shared" si="74"/>
        <v>4027</v>
      </c>
      <c r="AV4036" s="41" t="s">
        <v>4229</v>
      </c>
      <c r="AW4036" s="41"/>
      <c r="AX4036" s="41"/>
      <c r="AY4036" s="41"/>
    </row>
    <row r="4037" spans="47:51" ht="15" customHeight="1" x14ac:dyDescent="0.25">
      <c r="AU4037" s="186">
        <f t="shared" si="74"/>
        <v>4028</v>
      </c>
      <c r="AV4037" s="41" t="s">
        <v>5172</v>
      </c>
      <c r="AW4037" s="41"/>
      <c r="AX4037" s="41"/>
      <c r="AY4037" s="41"/>
    </row>
    <row r="4038" spans="47:51" ht="15" customHeight="1" x14ac:dyDescent="0.25">
      <c r="AU4038" s="186">
        <f t="shared" si="74"/>
        <v>4029</v>
      </c>
      <c r="AV4038" s="41" t="s">
        <v>3190</v>
      </c>
      <c r="AW4038" s="41"/>
      <c r="AX4038" s="41"/>
      <c r="AY4038" s="41"/>
    </row>
    <row r="4039" spans="47:51" ht="15" customHeight="1" x14ac:dyDescent="0.25">
      <c r="AU4039" s="186">
        <f t="shared" si="74"/>
        <v>4030</v>
      </c>
      <c r="AV4039" s="41" t="s">
        <v>219</v>
      </c>
      <c r="AW4039" s="41"/>
      <c r="AX4039" s="41"/>
      <c r="AY4039" s="41"/>
    </row>
    <row r="4040" spans="47:51" ht="15" customHeight="1" x14ac:dyDescent="0.25">
      <c r="AU4040" s="186">
        <f t="shared" si="74"/>
        <v>4031</v>
      </c>
      <c r="AV4040" s="41" t="s">
        <v>2094</v>
      </c>
      <c r="AW4040" s="41"/>
      <c r="AX4040" s="41"/>
      <c r="AY4040" s="41"/>
    </row>
    <row r="4041" spans="47:51" ht="15" customHeight="1" x14ac:dyDescent="0.25">
      <c r="AU4041" s="186">
        <f t="shared" si="74"/>
        <v>4032</v>
      </c>
      <c r="AV4041" s="41" t="s">
        <v>2611</v>
      </c>
      <c r="AW4041" s="41"/>
      <c r="AX4041" s="41"/>
      <c r="AY4041" s="41"/>
    </row>
    <row r="4042" spans="47:51" ht="15" customHeight="1" x14ac:dyDescent="0.25">
      <c r="AU4042" s="186">
        <f t="shared" si="74"/>
        <v>4033</v>
      </c>
      <c r="AV4042" s="41" t="s">
        <v>4573</v>
      </c>
      <c r="AW4042" s="41"/>
      <c r="AX4042" s="41"/>
      <c r="AY4042" s="41"/>
    </row>
    <row r="4043" spans="47:51" ht="15" customHeight="1" x14ac:dyDescent="0.25">
      <c r="AU4043" s="186">
        <f t="shared" ref="AU4043:AU4106" si="75">ROW()-9</f>
        <v>4034</v>
      </c>
      <c r="AV4043" s="41" t="s">
        <v>2361</v>
      </c>
      <c r="AW4043" s="41"/>
      <c r="AX4043" s="41"/>
      <c r="AY4043" s="41"/>
    </row>
    <row r="4044" spans="47:51" ht="15" customHeight="1" x14ac:dyDescent="0.25">
      <c r="AU4044" s="186">
        <f t="shared" si="75"/>
        <v>4035</v>
      </c>
      <c r="AV4044" s="41" t="s">
        <v>2095</v>
      </c>
      <c r="AW4044" s="41"/>
      <c r="AX4044" s="41"/>
      <c r="AY4044" s="41"/>
    </row>
    <row r="4045" spans="47:51" ht="15" customHeight="1" x14ac:dyDescent="0.25">
      <c r="AU4045" s="186">
        <f t="shared" si="75"/>
        <v>4036</v>
      </c>
      <c r="AV4045" s="41" t="s">
        <v>988</v>
      </c>
      <c r="AW4045" s="41"/>
      <c r="AX4045" s="41"/>
      <c r="AY4045" s="41"/>
    </row>
    <row r="4046" spans="47:51" ht="15" customHeight="1" x14ac:dyDescent="0.25">
      <c r="AU4046" s="186">
        <f t="shared" si="75"/>
        <v>4037</v>
      </c>
      <c r="AV4046" s="41" t="s">
        <v>2096</v>
      </c>
      <c r="AW4046" s="41"/>
      <c r="AX4046" s="41"/>
      <c r="AY4046" s="41"/>
    </row>
    <row r="4047" spans="47:51" ht="15" customHeight="1" x14ac:dyDescent="0.25">
      <c r="AU4047" s="186">
        <f t="shared" si="75"/>
        <v>4038</v>
      </c>
      <c r="AV4047" s="41" t="s">
        <v>4230</v>
      </c>
      <c r="AW4047" s="41"/>
      <c r="AX4047" s="41"/>
      <c r="AY4047" s="41"/>
    </row>
    <row r="4048" spans="47:51" ht="15" customHeight="1" x14ac:dyDescent="0.25">
      <c r="AU4048" s="186">
        <f t="shared" si="75"/>
        <v>4039</v>
      </c>
      <c r="AV4048" s="41" t="s">
        <v>2097</v>
      </c>
      <c r="AW4048" s="41"/>
      <c r="AX4048" s="41"/>
      <c r="AY4048" s="41"/>
    </row>
    <row r="4049" spans="47:51" ht="15" customHeight="1" x14ac:dyDescent="0.25">
      <c r="AU4049" s="186">
        <f t="shared" si="75"/>
        <v>4040</v>
      </c>
      <c r="AV4049" s="41" t="s">
        <v>2098</v>
      </c>
      <c r="AW4049" s="41"/>
      <c r="AX4049" s="41"/>
      <c r="AY4049" s="41"/>
    </row>
    <row r="4050" spans="47:51" ht="15" customHeight="1" x14ac:dyDescent="0.25">
      <c r="AU4050" s="186">
        <f t="shared" si="75"/>
        <v>4041</v>
      </c>
      <c r="AV4050" s="41" t="s">
        <v>2099</v>
      </c>
      <c r="AW4050" s="41"/>
      <c r="AX4050" s="41"/>
      <c r="AY4050" s="41"/>
    </row>
    <row r="4051" spans="47:51" ht="15" customHeight="1" x14ac:dyDescent="0.25">
      <c r="AU4051" s="186">
        <f t="shared" si="75"/>
        <v>4042</v>
      </c>
      <c r="AV4051" s="41" t="s">
        <v>2100</v>
      </c>
      <c r="AW4051" s="41"/>
      <c r="AX4051" s="41"/>
      <c r="AY4051" s="41"/>
    </row>
    <row r="4052" spans="47:51" ht="15" customHeight="1" x14ac:dyDescent="0.25">
      <c r="AU4052" s="186">
        <f t="shared" si="75"/>
        <v>4043</v>
      </c>
      <c r="AV4052" s="41" t="s">
        <v>288</v>
      </c>
      <c r="AW4052" s="41"/>
      <c r="AX4052" s="41"/>
      <c r="AY4052" s="41"/>
    </row>
    <row r="4053" spans="47:51" ht="15" customHeight="1" x14ac:dyDescent="0.25">
      <c r="AU4053" s="186">
        <f t="shared" si="75"/>
        <v>4044</v>
      </c>
      <c r="AV4053" s="41" t="s">
        <v>1197</v>
      </c>
      <c r="AW4053" s="41"/>
      <c r="AX4053" s="41"/>
      <c r="AY4053" s="41"/>
    </row>
    <row r="4054" spans="47:51" ht="15" customHeight="1" x14ac:dyDescent="0.25">
      <c r="AU4054" s="186">
        <f t="shared" si="75"/>
        <v>4045</v>
      </c>
      <c r="AV4054" s="41" t="s">
        <v>651</v>
      </c>
      <c r="AW4054" s="41"/>
      <c r="AX4054" s="41"/>
      <c r="AY4054" s="41"/>
    </row>
    <row r="4055" spans="47:51" ht="15" customHeight="1" x14ac:dyDescent="0.25">
      <c r="AU4055" s="186">
        <f t="shared" si="75"/>
        <v>4046</v>
      </c>
      <c r="AV4055" s="41" t="s">
        <v>4574</v>
      </c>
      <c r="AW4055" s="41"/>
      <c r="AX4055" s="41"/>
      <c r="AY4055" s="41"/>
    </row>
    <row r="4056" spans="47:51" ht="15" customHeight="1" x14ac:dyDescent="0.25">
      <c r="AU4056" s="186">
        <f t="shared" si="75"/>
        <v>4047</v>
      </c>
      <c r="AV4056" s="41" t="s">
        <v>5399</v>
      </c>
      <c r="AW4056" s="41"/>
      <c r="AX4056" s="41"/>
      <c r="AY4056" s="41"/>
    </row>
    <row r="4057" spans="47:51" ht="15" customHeight="1" x14ac:dyDescent="0.25">
      <c r="AU4057" s="186">
        <f t="shared" si="75"/>
        <v>4048</v>
      </c>
      <c r="AV4057" s="41" t="s">
        <v>2805</v>
      </c>
      <c r="AW4057" s="41"/>
      <c r="AX4057" s="41"/>
      <c r="AY4057" s="41"/>
    </row>
    <row r="4058" spans="47:51" ht="15" customHeight="1" x14ac:dyDescent="0.25">
      <c r="AU4058" s="186">
        <f t="shared" si="75"/>
        <v>4049</v>
      </c>
      <c r="AV4058" s="41" t="s">
        <v>1198</v>
      </c>
      <c r="AW4058" s="41"/>
      <c r="AX4058" s="41"/>
      <c r="AY4058" s="41"/>
    </row>
    <row r="4059" spans="47:51" ht="15" customHeight="1" x14ac:dyDescent="0.25">
      <c r="AU4059" s="186">
        <f t="shared" si="75"/>
        <v>4050</v>
      </c>
      <c r="AV4059" s="41" t="s">
        <v>2362</v>
      </c>
      <c r="AW4059" s="41"/>
      <c r="AX4059" s="41"/>
      <c r="AY4059" s="41"/>
    </row>
    <row r="4060" spans="47:51" ht="15" customHeight="1" x14ac:dyDescent="0.25">
      <c r="AU4060" s="186">
        <f t="shared" si="75"/>
        <v>4051</v>
      </c>
      <c r="AV4060" s="41" t="s">
        <v>2101</v>
      </c>
      <c r="AW4060" s="41"/>
      <c r="AX4060" s="41"/>
      <c r="AY4060" s="41"/>
    </row>
    <row r="4061" spans="47:51" ht="15" customHeight="1" x14ac:dyDescent="0.25">
      <c r="AU4061" s="186">
        <f t="shared" si="75"/>
        <v>4052</v>
      </c>
      <c r="AV4061" s="41" t="s">
        <v>5173</v>
      </c>
      <c r="AW4061" s="41"/>
      <c r="AX4061" s="41"/>
      <c r="AY4061" s="41"/>
    </row>
    <row r="4062" spans="47:51" ht="15" customHeight="1" x14ac:dyDescent="0.25">
      <c r="AU4062" s="186">
        <f t="shared" si="75"/>
        <v>4053</v>
      </c>
      <c r="AV4062" s="41" t="s">
        <v>4231</v>
      </c>
      <c r="AW4062" s="41"/>
      <c r="AX4062" s="41"/>
      <c r="AY4062" s="41"/>
    </row>
    <row r="4063" spans="47:51" ht="15" customHeight="1" x14ac:dyDescent="0.25">
      <c r="AU4063" s="186">
        <f t="shared" si="75"/>
        <v>4054</v>
      </c>
      <c r="AV4063" s="41" t="s">
        <v>4575</v>
      </c>
      <c r="AW4063" s="41"/>
      <c r="AX4063" s="41"/>
      <c r="AY4063" s="41"/>
    </row>
    <row r="4064" spans="47:51" ht="15" customHeight="1" x14ac:dyDescent="0.25">
      <c r="AU4064" s="186">
        <f t="shared" si="75"/>
        <v>4055</v>
      </c>
      <c r="AV4064" s="41" t="s">
        <v>2102</v>
      </c>
      <c r="AW4064" s="41"/>
      <c r="AX4064" s="41"/>
      <c r="AY4064" s="41"/>
    </row>
    <row r="4065" spans="47:51" ht="15" customHeight="1" x14ac:dyDescent="0.25">
      <c r="AU4065" s="186">
        <f t="shared" si="75"/>
        <v>4056</v>
      </c>
      <c r="AV4065" s="41" t="s">
        <v>5174</v>
      </c>
      <c r="AW4065" s="41"/>
      <c r="AX4065" s="41"/>
      <c r="AY4065" s="41"/>
    </row>
    <row r="4066" spans="47:51" ht="15" customHeight="1" x14ac:dyDescent="0.25">
      <c r="AU4066" s="186">
        <f t="shared" si="75"/>
        <v>4057</v>
      </c>
      <c r="AV4066" s="41" t="s">
        <v>4232</v>
      </c>
      <c r="AW4066" s="41"/>
      <c r="AX4066" s="41"/>
      <c r="AY4066" s="41"/>
    </row>
    <row r="4067" spans="47:51" ht="15" customHeight="1" x14ac:dyDescent="0.25">
      <c r="AU4067" s="186">
        <f t="shared" si="75"/>
        <v>4058</v>
      </c>
      <c r="AV4067" s="41" t="s">
        <v>2363</v>
      </c>
      <c r="AW4067" s="41"/>
      <c r="AX4067" s="41"/>
      <c r="AY4067" s="41"/>
    </row>
    <row r="4068" spans="47:51" ht="15" customHeight="1" x14ac:dyDescent="0.25">
      <c r="AU4068" s="186">
        <f t="shared" si="75"/>
        <v>4059</v>
      </c>
      <c r="AV4068" s="41" t="s">
        <v>2103</v>
      </c>
      <c r="AW4068" s="41"/>
      <c r="AX4068" s="41"/>
      <c r="AY4068" s="41"/>
    </row>
    <row r="4069" spans="47:51" ht="15" customHeight="1" x14ac:dyDescent="0.25">
      <c r="AU4069" s="186">
        <f t="shared" si="75"/>
        <v>4060</v>
      </c>
      <c r="AV4069" s="41" t="s">
        <v>4576</v>
      </c>
      <c r="AW4069" s="41"/>
      <c r="AX4069" s="41"/>
      <c r="AY4069" s="41"/>
    </row>
    <row r="4070" spans="47:51" ht="15" customHeight="1" x14ac:dyDescent="0.25">
      <c r="AU4070" s="186">
        <f t="shared" si="75"/>
        <v>4061</v>
      </c>
      <c r="AV4070" s="41" t="s">
        <v>4233</v>
      </c>
      <c r="AW4070" s="41"/>
      <c r="AX4070" s="41"/>
      <c r="AY4070" s="41"/>
    </row>
    <row r="4071" spans="47:51" ht="15" customHeight="1" x14ac:dyDescent="0.25">
      <c r="AU4071" s="186">
        <f t="shared" si="75"/>
        <v>4062</v>
      </c>
      <c r="AV4071" s="41" t="s">
        <v>2104</v>
      </c>
      <c r="AW4071" s="41"/>
      <c r="AX4071" s="41"/>
      <c r="AY4071" s="41"/>
    </row>
    <row r="4072" spans="47:51" ht="15" customHeight="1" x14ac:dyDescent="0.25">
      <c r="AU4072" s="186">
        <f t="shared" si="75"/>
        <v>4063</v>
      </c>
      <c r="AV4072" s="41" t="s">
        <v>652</v>
      </c>
      <c r="AW4072" s="41"/>
      <c r="AX4072" s="41"/>
      <c r="AY4072" s="41"/>
    </row>
    <row r="4073" spans="47:51" ht="15" customHeight="1" x14ac:dyDescent="0.25">
      <c r="AU4073" s="186">
        <f t="shared" si="75"/>
        <v>4064</v>
      </c>
      <c r="AV4073" s="41" t="s">
        <v>3797</v>
      </c>
      <c r="AW4073" s="41"/>
      <c r="AX4073" s="41"/>
      <c r="AY4073" s="41"/>
    </row>
    <row r="4074" spans="47:51" ht="15" customHeight="1" x14ac:dyDescent="0.25">
      <c r="AU4074" s="186">
        <f t="shared" si="75"/>
        <v>4065</v>
      </c>
      <c r="AV4074" s="41" t="s">
        <v>130</v>
      </c>
      <c r="AW4074" s="41"/>
      <c r="AX4074" s="41"/>
      <c r="AY4074" s="41"/>
    </row>
    <row r="4075" spans="47:51" ht="15" customHeight="1" x14ac:dyDescent="0.25">
      <c r="AU4075" s="186">
        <f t="shared" si="75"/>
        <v>4066</v>
      </c>
      <c r="AV4075" s="41" t="s">
        <v>4234</v>
      </c>
      <c r="AW4075" s="41"/>
      <c r="AX4075" s="41"/>
      <c r="AY4075" s="41"/>
    </row>
    <row r="4076" spans="47:51" ht="15" customHeight="1" x14ac:dyDescent="0.25">
      <c r="AU4076" s="186">
        <f t="shared" si="75"/>
        <v>4067</v>
      </c>
      <c r="AV4076" s="41" t="s">
        <v>3524</v>
      </c>
      <c r="AW4076" s="41"/>
      <c r="AX4076" s="41"/>
      <c r="AY4076" s="41"/>
    </row>
    <row r="4077" spans="47:51" ht="15" customHeight="1" x14ac:dyDescent="0.25">
      <c r="AU4077" s="186">
        <f t="shared" si="75"/>
        <v>4068</v>
      </c>
      <c r="AV4077" s="41" t="s">
        <v>4235</v>
      </c>
      <c r="AW4077" s="41"/>
      <c r="AX4077" s="41"/>
      <c r="AY4077" s="41"/>
    </row>
    <row r="4078" spans="47:51" ht="15" customHeight="1" x14ac:dyDescent="0.25">
      <c r="AU4078" s="186">
        <f t="shared" si="75"/>
        <v>4069</v>
      </c>
      <c r="AV4078" s="41" t="s">
        <v>3874</v>
      </c>
      <c r="AW4078" s="41"/>
      <c r="AX4078" s="41"/>
      <c r="AY4078" s="41"/>
    </row>
    <row r="4079" spans="47:51" ht="15" customHeight="1" x14ac:dyDescent="0.25">
      <c r="AU4079" s="186">
        <f t="shared" si="75"/>
        <v>4070</v>
      </c>
      <c r="AV4079" s="41" t="s">
        <v>2105</v>
      </c>
      <c r="AW4079" s="41"/>
      <c r="AX4079" s="41"/>
      <c r="AY4079" s="41"/>
    </row>
    <row r="4080" spans="47:51" ht="15" customHeight="1" x14ac:dyDescent="0.25">
      <c r="AU4080" s="186">
        <f t="shared" si="75"/>
        <v>4071</v>
      </c>
      <c r="AV4080" s="41" t="s">
        <v>4577</v>
      </c>
      <c r="AW4080" s="41"/>
      <c r="AX4080" s="41"/>
      <c r="AY4080" s="41"/>
    </row>
    <row r="4081" spans="47:51" ht="15" customHeight="1" x14ac:dyDescent="0.25">
      <c r="AU4081" s="186">
        <f t="shared" si="75"/>
        <v>4072</v>
      </c>
      <c r="AV4081" s="41" t="s">
        <v>3525</v>
      </c>
      <c r="AW4081" s="41"/>
      <c r="AX4081" s="41"/>
      <c r="AY4081" s="41"/>
    </row>
    <row r="4082" spans="47:51" ht="15" customHeight="1" x14ac:dyDescent="0.25">
      <c r="AU4082" s="186">
        <f t="shared" si="75"/>
        <v>4073</v>
      </c>
      <c r="AV4082" s="41" t="s">
        <v>4236</v>
      </c>
      <c r="AW4082" s="41"/>
      <c r="AX4082" s="41"/>
      <c r="AY4082" s="41"/>
    </row>
    <row r="4083" spans="47:51" ht="15" customHeight="1" x14ac:dyDescent="0.25">
      <c r="AU4083" s="186">
        <f t="shared" si="75"/>
        <v>4074</v>
      </c>
      <c r="AV4083" s="41" t="s">
        <v>4237</v>
      </c>
      <c r="AW4083" s="41"/>
      <c r="AX4083" s="41"/>
      <c r="AY4083" s="41"/>
    </row>
    <row r="4084" spans="47:51" ht="15" customHeight="1" x14ac:dyDescent="0.25">
      <c r="AU4084" s="186">
        <f t="shared" si="75"/>
        <v>4075</v>
      </c>
      <c r="AV4084" s="41" t="s">
        <v>2480</v>
      </c>
      <c r="AW4084" s="41"/>
      <c r="AX4084" s="41"/>
      <c r="AY4084" s="41"/>
    </row>
    <row r="4085" spans="47:51" ht="15" customHeight="1" x14ac:dyDescent="0.25">
      <c r="AU4085" s="186">
        <f t="shared" si="75"/>
        <v>4076</v>
      </c>
      <c r="AV4085" s="41" t="s">
        <v>3526</v>
      </c>
      <c r="AW4085" s="41"/>
      <c r="AX4085" s="41"/>
      <c r="AY4085" s="41"/>
    </row>
    <row r="4086" spans="47:51" ht="15" customHeight="1" x14ac:dyDescent="0.25">
      <c r="AU4086" s="186">
        <f t="shared" si="75"/>
        <v>4077</v>
      </c>
      <c r="AV4086" s="41" t="s">
        <v>2612</v>
      </c>
      <c r="AW4086" s="41"/>
      <c r="AX4086" s="41"/>
      <c r="AY4086" s="41"/>
    </row>
    <row r="4087" spans="47:51" ht="15" customHeight="1" x14ac:dyDescent="0.25">
      <c r="AU4087" s="186">
        <f t="shared" si="75"/>
        <v>4078</v>
      </c>
      <c r="AV4087" s="41" t="s">
        <v>2481</v>
      </c>
      <c r="AW4087" s="41"/>
      <c r="AX4087" s="41"/>
      <c r="AY4087" s="41"/>
    </row>
    <row r="4088" spans="47:51" ht="15" customHeight="1" x14ac:dyDescent="0.25">
      <c r="AU4088" s="186">
        <f t="shared" si="75"/>
        <v>4079</v>
      </c>
      <c r="AV4088" s="41" t="s">
        <v>4238</v>
      </c>
      <c r="AW4088" s="41"/>
      <c r="AX4088" s="41"/>
      <c r="AY4088" s="41"/>
    </row>
    <row r="4089" spans="47:51" ht="15" customHeight="1" x14ac:dyDescent="0.25">
      <c r="AU4089" s="186">
        <f t="shared" si="75"/>
        <v>4080</v>
      </c>
      <c r="AV4089" s="41" t="s">
        <v>3895</v>
      </c>
      <c r="AW4089" s="41"/>
      <c r="AX4089" s="41"/>
      <c r="AY4089" s="41"/>
    </row>
    <row r="4090" spans="47:51" ht="15" customHeight="1" x14ac:dyDescent="0.25">
      <c r="AU4090" s="186">
        <f t="shared" si="75"/>
        <v>4081</v>
      </c>
      <c r="AV4090" s="41" t="s">
        <v>5175</v>
      </c>
      <c r="AW4090" s="41"/>
      <c r="AX4090" s="41"/>
      <c r="AY4090" s="41"/>
    </row>
    <row r="4091" spans="47:51" ht="15" customHeight="1" x14ac:dyDescent="0.25">
      <c r="AU4091" s="186">
        <f t="shared" si="75"/>
        <v>4082</v>
      </c>
      <c r="AV4091" s="41" t="s">
        <v>1402</v>
      </c>
      <c r="AW4091" s="41"/>
      <c r="AX4091" s="41"/>
      <c r="AY4091" s="41"/>
    </row>
    <row r="4092" spans="47:51" ht="15" customHeight="1" x14ac:dyDescent="0.25">
      <c r="AU4092" s="186">
        <f t="shared" si="75"/>
        <v>4083</v>
      </c>
      <c r="AV4092" s="41" t="s">
        <v>2106</v>
      </c>
      <c r="AW4092" s="41"/>
      <c r="AX4092" s="41"/>
      <c r="AY4092" s="41"/>
    </row>
    <row r="4093" spans="47:51" ht="15" customHeight="1" x14ac:dyDescent="0.25">
      <c r="AU4093" s="186">
        <f t="shared" si="75"/>
        <v>4084</v>
      </c>
      <c r="AV4093" s="41" t="s">
        <v>4692</v>
      </c>
      <c r="AW4093" s="41"/>
      <c r="AX4093" s="41"/>
      <c r="AY4093" s="41"/>
    </row>
    <row r="4094" spans="47:51" ht="15" customHeight="1" x14ac:dyDescent="0.25">
      <c r="AU4094" s="186">
        <f t="shared" si="75"/>
        <v>4085</v>
      </c>
      <c r="AV4094" s="41" t="s">
        <v>3527</v>
      </c>
      <c r="AW4094" s="41"/>
      <c r="AX4094" s="41"/>
      <c r="AY4094" s="41"/>
    </row>
    <row r="4095" spans="47:51" ht="15" customHeight="1" x14ac:dyDescent="0.25">
      <c r="AU4095" s="186">
        <f t="shared" si="75"/>
        <v>4086</v>
      </c>
      <c r="AV4095" s="41" t="s">
        <v>4239</v>
      </c>
      <c r="AW4095" s="41"/>
      <c r="AX4095" s="41"/>
      <c r="AY4095" s="41"/>
    </row>
    <row r="4096" spans="47:51" ht="15" customHeight="1" x14ac:dyDescent="0.25">
      <c r="AU4096" s="186">
        <f t="shared" si="75"/>
        <v>4087</v>
      </c>
      <c r="AV4096" s="41" t="s">
        <v>2482</v>
      </c>
      <c r="AW4096" s="41"/>
      <c r="AX4096" s="41"/>
      <c r="AY4096" s="41"/>
    </row>
    <row r="4097" spans="47:51" ht="15" customHeight="1" x14ac:dyDescent="0.25">
      <c r="AU4097" s="186">
        <f t="shared" si="75"/>
        <v>4088</v>
      </c>
      <c r="AV4097" s="41" t="s">
        <v>5176</v>
      </c>
      <c r="AW4097" s="41"/>
      <c r="AX4097" s="41"/>
      <c r="AY4097" s="41"/>
    </row>
    <row r="4098" spans="47:51" ht="15" customHeight="1" x14ac:dyDescent="0.25">
      <c r="AU4098" s="186">
        <f t="shared" si="75"/>
        <v>4089</v>
      </c>
      <c r="AV4098" s="41" t="s">
        <v>220</v>
      </c>
      <c r="AW4098" s="41"/>
      <c r="AX4098" s="41"/>
      <c r="AY4098" s="41"/>
    </row>
    <row r="4099" spans="47:51" ht="15" customHeight="1" x14ac:dyDescent="0.25">
      <c r="AU4099" s="186">
        <f t="shared" si="75"/>
        <v>4090</v>
      </c>
      <c r="AV4099" s="41" t="s">
        <v>2107</v>
      </c>
      <c r="AW4099" s="41"/>
      <c r="AX4099" s="41"/>
      <c r="AY4099" s="41"/>
    </row>
    <row r="4100" spans="47:51" ht="15" customHeight="1" x14ac:dyDescent="0.25">
      <c r="AU4100" s="186">
        <f t="shared" si="75"/>
        <v>4091</v>
      </c>
      <c r="AV4100" s="41" t="s">
        <v>5177</v>
      </c>
      <c r="AW4100" s="41"/>
      <c r="AX4100" s="41"/>
      <c r="AY4100" s="41"/>
    </row>
    <row r="4101" spans="47:51" ht="15" customHeight="1" x14ac:dyDescent="0.25">
      <c r="AU4101" s="186">
        <f t="shared" si="75"/>
        <v>4092</v>
      </c>
      <c r="AV4101" s="41" t="s">
        <v>1199</v>
      </c>
      <c r="AW4101" s="41"/>
      <c r="AX4101" s="41"/>
      <c r="AY4101" s="41"/>
    </row>
    <row r="4102" spans="47:51" ht="15" customHeight="1" x14ac:dyDescent="0.25">
      <c r="AU4102" s="186">
        <f t="shared" si="75"/>
        <v>4093</v>
      </c>
      <c r="AV4102" s="41" t="s">
        <v>2108</v>
      </c>
      <c r="AW4102" s="41"/>
      <c r="AX4102" s="41"/>
      <c r="AY4102" s="41"/>
    </row>
    <row r="4103" spans="47:51" ht="15" customHeight="1" x14ac:dyDescent="0.25">
      <c r="AU4103" s="186">
        <f t="shared" si="75"/>
        <v>4094</v>
      </c>
      <c r="AV4103" s="41" t="s">
        <v>5178</v>
      </c>
      <c r="AW4103" s="41"/>
      <c r="AX4103" s="41"/>
      <c r="AY4103" s="41"/>
    </row>
    <row r="4104" spans="47:51" ht="15" customHeight="1" x14ac:dyDescent="0.25">
      <c r="AU4104" s="186">
        <f t="shared" si="75"/>
        <v>4095</v>
      </c>
      <c r="AV4104" s="41" t="s">
        <v>2613</v>
      </c>
      <c r="AW4104" s="41"/>
      <c r="AX4104" s="41"/>
      <c r="AY4104" s="41"/>
    </row>
    <row r="4105" spans="47:51" ht="15" customHeight="1" x14ac:dyDescent="0.25">
      <c r="AU4105" s="186">
        <f t="shared" si="75"/>
        <v>4096</v>
      </c>
      <c r="AV4105" s="41" t="s">
        <v>890</v>
      </c>
      <c r="AW4105" s="41"/>
      <c r="AX4105" s="41"/>
      <c r="AY4105" s="41"/>
    </row>
    <row r="4106" spans="47:51" ht="15" customHeight="1" x14ac:dyDescent="0.25">
      <c r="AU4106" s="186">
        <f t="shared" si="75"/>
        <v>4097</v>
      </c>
      <c r="AV4106" s="41" t="s">
        <v>653</v>
      </c>
      <c r="AW4106" s="41"/>
      <c r="AX4106" s="41"/>
      <c r="AY4106" s="41"/>
    </row>
    <row r="4107" spans="47:51" ht="15" customHeight="1" x14ac:dyDescent="0.25">
      <c r="AU4107" s="186">
        <f t="shared" ref="AU4107:AU4170" si="76">ROW()-9</f>
        <v>4098</v>
      </c>
      <c r="AV4107" s="41" t="s">
        <v>2109</v>
      </c>
      <c r="AW4107" s="41"/>
      <c r="AX4107" s="41"/>
      <c r="AY4107" s="41"/>
    </row>
    <row r="4108" spans="47:51" ht="15" customHeight="1" x14ac:dyDescent="0.25">
      <c r="AU4108" s="186">
        <f t="shared" si="76"/>
        <v>4099</v>
      </c>
      <c r="AV4108" s="41" t="s">
        <v>3528</v>
      </c>
      <c r="AW4108" s="41"/>
      <c r="AX4108" s="41"/>
      <c r="AY4108" s="41"/>
    </row>
    <row r="4109" spans="47:51" ht="15" customHeight="1" x14ac:dyDescent="0.25">
      <c r="AU4109" s="186">
        <f t="shared" si="76"/>
        <v>4100</v>
      </c>
      <c r="AV4109" s="41" t="s">
        <v>5179</v>
      </c>
      <c r="AW4109" s="41"/>
      <c r="AX4109" s="41"/>
      <c r="AY4109" s="41"/>
    </row>
    <row r="4110" spans="47:51" ht="15" customHeight="1" x14ac:dyDescent="0.25">
      <c r="AU4110" s="186">
        <f t="shared" si="76"/>
        <v>4101</v>
      </c>
      <c r="AV4110" s="41" t="s">
        <v>2110</v>
      </c>
      <c r="AW4110" s="41"/>
      <c r="AX4110" s="41"/>
      <c r="AY4110" s="41"/>
    </row>
    <row r="4111" spans="47:51" ht="15" customHeight="1" x14ac:dyDescent="0.25">
      <c r="AU4111" s="186">
        <f t="shared" si="76"/>
        <v>4102</v>
      </c>
      <c r="AV4111" s="41" t="s">
        <v>891</v>
      </c>
      <c r="AW4111" s="41"/>
      <c r="AX4111" s="41"/>
      <c r="AY4111" s="41"/>
    </row>
    <row r="4112" spans="47:51" ht="15" customHeight="1" x14ac:dyDescent="0.25">
      <c r="AU4112" s="186">
        <f t="shared" si="76"/>
        <v>4103</v>
      </c>
      <c r="AV4112" s="41" t="s">
        <v>2111</v>
      </c>
      <c r="AW4112" s="41"/>
      <c r="AX4112" s="41"/>
      <c r="AY4112" s="41"/>
    </row>
    <row r="4113" spans="47:51" ht="15" customHeight="1" x14ac:dyDescent="0.25">
      <c r="AU4113" s="186">
        <f t="shared" si="76"/>
        <v>4104</v>
      </c>
      <c r="AV4113" s="41" t="s">
        <v>4240</v>
      </c>
      <c r="AW4113" s="41"/>
      <c r="AX4113" s="41"/>
      <c r="AY4113" s="41"/>
    </row>
    <row r="4114" spans="47:51" ht="15" customHeight="1" x14ac:dyDescent="0.25">
      <c r="AU4114" s="186">
        <f t="shared" si="76"/>
        <v>4105</v>
      </c>
      <c r="AV4114" s="41" t="s">
        <v>5180</v>
      </c>
      <c r="AW4114" s="41"/>
      <c r="AX4114" s="41"/>
      <c r="AY4114" s="41"/>
    </row>
    <row r="4115" spans="47:51" ht="15" customHeight="1" x14ac:dyDescent="0.25">
      <c r="AU4115" s="186">
        <f t="shared" si="76"/>
        <v>4106</v>
      </c>
      <c r="AV4115" s="41" t="s">
        <v>2981</v>
      </c>
      <c r="AW4115" s="41"/>
      <c r="AX4115" s="41"/>
      <c r="AY4115" s="41"/>
    </row>
    <row r="4116" spans="47:51" ht="15" customHeight="1" x14ac:dyDescent="0.25">
      <c r="AU4116" s="186">
        <f t="shared" si="76"/>
        <v>4107</v>
      </c>
      <c r="AV4116" s="41" t="s">
        <v>4241</v>
      </c>
      <c r="AW4116" s="41"/>
      <c r="AX4116" s="41"/>
      <c r="AY4116" s="41"/>
    </row>
    <row r="4117" spans="47:51" ht="15" customHeight="1" x14ac:dyDescent="0.25">
      <c r="AU4117" s="186">
        <f t="shared" si="76"/>
        <v>4108</v>
      </c>
      <c r="AV4117" s="41" t="s">
        <v>5181</v>
      </c>
      <c r="AW4117" s="41"/>
      <c r="AX4117" s="41"/>
      <c r="AY4117" s="41"/>
    </row>
    <row r="4118" spans="47:51" ht="15" customHeight="1" x14ac:dyDescent="0.25">
      <c r="AU4118" s="186">
        <f t="shared" si="76"/>
        <v>4109</v>
      </c>
      <c r="AV4118" s="41" t="s">
        <v>5182</v>
      </c>
      <c r="AW4118" s="41"/>
      <c r="AX4118" s="41"/>
      <c r="AY4118" s="41"/>
    </row>
    <row r="4119" spans="47:51" ht="15" customHeight="1" x14ac:dyDescent="0.25">
      <c r="AU4119" s="186">
        <f t="shared" si="76"/>
        <v>4110</v>
      </c>
      <c r="AV4119" s="41" t="s">
        <v>5183</v>
      </c>
      <c r="AW4119" s="41"/>
      <c r="AX4119" s="41"/>
      <c r="AY4119" s="41"/>
    </row>
    <row r="4120" spans="47:51" ht="15" customHeight="1" x14ac:dyDescent="0.25">
      <c r="AU4120" s="186">
        <f t="shared" si="76"/>
        <v>4111</v>
      </c>
      <c r="AV4120" s="41" t="s">
        <v>4578</v>
      </c>
      <c r="AW4120" s="41"/>
      <c r="AX4120" s="41"/>
      <c r="AY4120" s="41"/>
    </row>
    <row r="4121" spans="47:51" ht="15" customHeight="1" x14ac:dyDescent="0.25">
      <c r="AU4121" s="186">
        <f t="shared" si="76"/>
        <v>4112</v>
      </c>
      <c r="AV4121" s="41" t="s">
        <v>2806</v>
      </c>
      <c r="AW4121" s="41"/>
      <c r="AX4121" s="41"/>
      <c r="AY4121" s="41"/>
    </row>
    <row r="4122" spans="47:51" ht="15" customHeight="1" x14ac:dyDescent="0.25">
      <c r="AU4122" s="186">
        <f t="shared" si="76"/>
        <v>4113</v>
      </c>
      <c r="AV4122" s="41" t="s">
        <v>4693</v>
      </c>
      <c r="AW4122" s="41"/>
      <c r="AX4122" s="41"/>
      <c r="AY4122" s="41"/>
    </row>
    <row r="4123" spans="47:51" ht="15" customHeight="1" x14ac:dyDescent="0.25">
      <c r="AU4123" s="186">
        <f t="shared" si="76"/>
        <v>4114</v>
      </c>
      <c r="AV4123" s="41" t="s">
        <v>2807</v>
      </c>
      <c r="AW4123" s="41"/>
      <c r="AX4123" s="41"/>
      <c r="AY4123" s="41"/>
    </row>
    <row r="4124" spans="47:51" ht="15" customHeight="1" x14ac:dyDescent="0.25">
      <c r="AU4124" s="186">
        <f t="shared" si="76"/>
        <v>4115</v>
      </c>
      <c r="AV4124" s="41" t="s">
        <v>3529</v>
      </c>
      <c r="AW4124" s="41"/>
      <c r="AX4124" s="41"/>
      <c r="AY4124" s="41"/>
    </row>
    <row r="4125" spans="47:51" ht="15" customHeight="1" x14ac:dyDescent="0.25">
      <c r="AU4125" s="186">
        <f t="shared" si="76"/>
        <v>4116</v>
      </c>
      <c r="AV4125" s="41" t="s">
        <v>2982</v>
      </c>
      <c r="AW4125" s="41"/>
      <c r="AX4125" s="41"/>
      <c r="AY4125" s="41"/>
    </row>
    <row r="4126" spans="47:51" ht="15" customHeight="1" x14ac:dyDescent="0.25">
      <c r="AU4126" s="186">
        <f t="shared" si="76"/>
        <v>4117</v>
      </c>
      <c r="AV4126" s="41" t="s">
        <v>2112</v>
      </c>
      <c r="AW4126" s="41"/>
      <c r="AX4126" s="41"/>
      <c r="AY4126" s="41"/>
    </row>
    <row r="4127" spans="47:51" ht="15" customHeight="1" x14ac:dyDescent="0.25">
      <c r="AU4127" s="186">
        <f t="shared" si="76"/>
        <v>4118</v>
      </c>
      <c r="AV4127" s="41" t="s">
        <v>654</v>
      </c>
      <c r="AW4127" s="41"/>
      <c r="AX4127" s="41"/>
      <c r="AY4127" s="41"/>
    </row>
    <row r="4128" spans="47:51" ht="15" customHeight="1" x14ac:dyDescent="0.25">
      <c r="AU4128" s="186">
        <f t="shared" si="76"/>
        <v>4119</v>
      </c>
      <c r="AV4128" s="41" t="s">
        <v>2614</v>
      </c>
      <c r="AW4128" s="41"/>
      <c r="AX4128" s="41"/>
      <c r="AY4128" s="41"/>
    </row>
    <row r="4129" spans="47:51" ht="15" customHeight="1" x14ac:dyDescent="0.25">
      <c r="AU4129" s="186">
        <f t="shared" si="76"/>
        <v>4120</v>
      </c>
      <c r="AV4129" s="41" t="s">
        <v>892</v>
      </c>
      <c r="AW4129" s="41"/>
      <c r="AX4129" s="41"/>
      <c r="AY4129" s="41"/>
    </row>
    <row r="4130" spans="47:51" ht="15" customHeight="1" x14ac:dyDescent="0.25">
      <c r="AU4130" s="186">
        <f t="shared" si="76"/>
        <v>4121</v>
      </c>
      <c r="AV4130" s="41" t="s">
        <v>5184</v>
      </c>
      <c r="AW4130" s="41"/>
      <c r="AX4130" s="41"/>
      <c r="AY4130" s="41"/>
    </row>
    <row r="4131" spans="47:51" ht="15" customHeight="1" x14ac:dyDescent="0.25">
      <c r="AU4131" s="186">
        <f t="shared" si="76"/>
        <v>4122</v>
      </c>
      <c r="AV4131" s="41" t="s">
        <v>2983</v>
      </c>
      <c r="AW4131" s="41"/>
      <c r="AX4131" s="41"/>
      <c r="AY4131" s="41"/>
    </row>
    <row r="4132" spans="47:51" ht="15" customHeight="1" x14ac:dyDescent="0.25">
      <c r="AU4132" s="186">
        <f t="shared" si="76"/>
        <v>4123</v>
      </c>
      <c r="AV4132" s="41" t="s">
        <v>4579</v>
      </c>
      <c r="AW4132" s="41"/>
      <c r="AX4132" s="41"/>
      <c r="AY4132" s="41"/>
    </row>
    <row r="4133" spans="47:51" ht="15" customHeight="1" x14ac:dyDescent="0.25">
      <c r="AU4133" s="186">
        <f t="shared" si="76"/>
        <v>4124</v>
      </c>
      <c r="AV4133" s="41" t="s">
        <v>5185</v>
      </c>
      <c r="AW4133" s="41"/>
      <c r="AX4133" s="41"/>
      <c r="AY4133" s="41"/>
    </row>
    <row r="4134" spans="47:51" ht="15" customHeight="1" x14ac:dyDescent="0.25">
      <c r="AU4134" s="186">
        <f t="shared" si="76"/>
        <v>4125</v>
      </c>
      <c r="AV4134" s="41" t="s">
        <v>2113</v>
      </c>
      <c r="AW4134" s="41"/>
      <c r="AX4134" s="41"/>
      <c r="AY4134" s="41"/>
    </row>
    <row r="4135" spans="47:51" ht="15" customHeight="1" x14ac:dyDescent="0.25">
      <c r="AU4135" s="186">
        <f t="shared" si="76"/>
        <v>4126</v>
      </c>
      <c r="AV4135" s="41" t="s">
        <v>5186</v>
      </c>
      <c r="AW4135" s="41"/>
      <c r="AX4135" s="41"/>
      <c r="AY4135" s="41"/>
    </row>
    <row r="4136" spans="47:51" ht="15" customHeight="1" x14ac:dyDescent="0.25">
      <c r="AU4136" s="186">
        <f t="shared" si="76"/>
        <v>4127</v>
      </c>
      <c r="AV4136" s="41" t="s">
        <v>2483</v>
      </c>
      <c r="AW4136" s="41"/>
      <c r="AX4136" s="41"/>
      <c r="AY4136" s="41"/>
    </row>
    <row r="4137" spans="47:51" ht="15" customHeight="1" x14ac:dyDescent="0.25">
      <c r="AU4137" s="186">
        <f t="shared" si="76"/>
        <v>4128</v>
      </c>
      <c r="AV4137" s="41" t="s">
        <v>3530</v>
      </c>
      <c r="AW4137" s="41"/>
      <c r="AX4137" s="41"/>
      <c r="AY4137" s="41"/>
    </row>
    <row r="4138" spans="47:51" ht="15" customHeight="1" x14ac:dyDescent="0.25">
      <c r="AU4138" s="186">
        <f t="shared" si="76"/>
        <v>4129</v>
      </c>
      <c r="AV4138" s="41" t="s">
        <v>4242</v>
      </c>
      <c r="AW4138" s="41"/>
      <c r="AX4138" s="41"/>
      <c r="AY4138" s="41"/>
    </row>
    <row r="4139" spans="47:51" ht="15" customHeight="1" x14ac:dyDescent="0.25">
      <c r="AU4139" s="186">
        <f t="shared" si="76"/>
        <v>4130</v>
      </c>
      <c r="AV4139" s="41" t="s">
        <v>3531</v>
      </c>
      <c r="AW4139" s="41"/>
      <c r="AX4139" s="41"/>
      <c r="AY4139" s="41"/>
    </row>
    <row r="4140" spans="47:51" ht="15" customHeight="1" x14ac:dyDescent="0.25">
      <c r="AU4140" s="186">
        <f t="shared" si="76"/>
        <v>4131</v>
      </c>
      <c r="AV4140" s="41" t="s">
        <v>5187</v>
      </c>
      <c r="AW4140" s="41"/>
      <c r="AX4140" s="41"/>
      <c r="AY4140" s="41"/>
    </row>
    <row r="4141" spans="47:51" ht="15" customHeight="1" x14ac:dyDescent="0.25">
      <c r="AU4141" s="186">
        <f t="shared" si="76"/>
        <v>4132</v>
      </c>
      <c r="AV4141" s="41" t="s">
        <v>4580</v>
      </c>
      <c r="AW4141" s="41"/>
      <c r="AX4141" s="41"/>
      <c r="AY4141" s="41"/>
    </row>
    <row r="4142" spans="47:51" ht="15" customHeight="1" x14ac:dyDescent="0.25">
      <c r="AU4142" s="186">
        <f t="shared" si="76"/>
        <v>4133</v>
      </c>
      <c r="AV4142" s="41" t="s">
        <v>655</v>
      </c>
      <c r="AW4142" s="41"/>
      <c r="AX4142" s="41"/>
      <c r="AY4142" s="41"/>
    </row>
    <row r="4143" spans="47:51" ht="15" customHeight="1" x14ac:dyDescent="0.25">
      <c r="AU4143" s="186">
        <f t="shared" si="76"/>
        <v>4134</v>
      </c>
      <c r="AV4143" s="41" t="s">
        <v>4243</v>
      </c>
      <c r="AW4143" s="41"/>
      <c r="AX4143" s="41"/>
      <c r="AY4143" s="41"/>
    </row>
    <row r="4144" spans="47:51" ht="15" customHeight="1" x14ac:dyDescent="0.25">
      <c r="AU4144" s="186">
        <f t="shared" si="76"/>
        <v>4135</v>
      </c>
      <c r="AV4144" s="41" t="s">
        <v>4244</v>
      </c>
      <c r="AW4144" s="41"/>
      <c r="AX4144" s="41"/>
      <c r="AY4144" s="41"/>
    </row>
    <row r="4145" spans="47:51" ht="15" customHeight="1" x14ac:dyDescent="0.25">
      <c r="AU4145" s="186">
        <f t="shared" si="76"/>
        <v>4136</v>
      </c>
      <c r="AV4145" s="41" t="s">
        <v>2615</v>
      </c>
      <c r="AW4145" s="41"/>
      <c r="AX4145" s="41"/>
      <c r="AY4145" s="41"/>
    </row>
    <row r="4146" spans="47:51" ht="15" customHeight="1" x14ac:dyDescent="0.25">
      <c r="AU4146" s="186">
        <f t="shared" si="76"/>
        <v>4137</v>
      </c>
      <c r="AV4146" s="41" t="s">
        <v>1403</v>
      </c>
      <c r="AW4146" s="41"/>
      <c r="AX4146" s="41"/>
      <c r="AY4146" s="41"/>
    </row>
    <row r="4147" spans="47:51" ht="15" customHeight="1" x14ac:dyDescent="0.25">
      <c r="AU4147" s="186">
        <f t="shared" si="76"/>
        <v>4138</v>
      </c>
      <c r="AV4147" s="41" t="s">
        <v>5400</v>
      </c>
      <c r="AW4147" s="41"/>
      <c r="AX4147" s="41"/>
      <c r="AY4147" s="41"/>
    </row>
    <row r="4148" spans="47:51" ht="15" customHeight="1" x14ac:dyDescent="0.25">
      <c r="AU4148" s="186">
        <f t="shared" si="76"/>
        <v>4139</v>
      </c>
      <c r="AV4148" s="41" t="s">
        <v>4245</v>
      </c>
      <c r="AW4148" s="41"/>
      <c r="AX4148" s="41"/>
      <c r="AY4148" s="41"/>
    </row>
    <row r="4149" spans="47:51" ht="15" customHeight="1" x14ac:dyDescent="0.25">
      <c r="AU4149" s="186">
        <f t="shared" si="76"/>
        <v>4140</v>
      </c>
      <c r="AV4149" s="41" t="s">
        <v>1200</v>
      </c>
      <c r="AW4149" s="41"/>
      <c r="AX4149" s="41"/>
      <c r="AY4149" s="41"/>
    </row>
    <row r="4150" spans="47:51" ht="15" customHeight="1" x14ac:dyDescent="0.25">
      <c r="AU4150" s="186">
        <f t="shared" si="76"/>
        <v>4141</v>
      </c>
      <c r="AV4150" s="41" t="s">
        <v>5401</v>
      </c>
      <c r="AW4150" s="41"/>
      <c r="AX4150" s="41"/>
      <c r="AY4150" s="41"/>
    </row>
    <row r="4151" spans="47:51" ht="15" customHeight="1" x14ac:dyDescent="0.25">
      <c r="AU4151" s="186">
        <f t="shared" si="76"/>
        <v>4142</v>
      </c>
      <c r="AV4151" s="41" t="s">
        <v>5188</v>
      </c>
      <c r="AW4151" s="41"/>
      <c r="AX4151" s="41"/>
      <c r="AY4151" s="41"/>
    </row>
    <row r="4152" spans="47:51" ht="15" customHeight="1" x14ac:dyDescent="0.25">
      <c r="AU4152" s="186">
        <f t="shared" si="76"/>
        <v>4143</v>
      </c>
      <c r="AV4152" s="41" t="s">
        <v>4581</v>
      </c>
      <c r="AW4152" s="41"/>
      <c r="AX4152" s="41"/>
      <c r="AY4152" s="41"/>
    </row>
    <row r="4153" spans="47:51" ht="15" customHeight="1" x14ac:dyDescent="0.25">
      <c r="AU4153" s="186">
        <f t="shared" si="76"/>
        <v>4144</v>
      </c>
      <c r="AV4153" s="41" t="s">
        <v>2984</v>
      </c>
      <c r="AW4153" s="41"/>
      <c r="AX4153" s="41"/>
      <c r="AY4153" s="41"/>
    </row>
    <row r="4154" spans="47:51" ht="15" customHeight="1" x14ac:dyDescent="0.25">
      <c r="AU4154" s="186">
        <f t="shared" si="76"/>
        <v>4145</v>
      </c>
      <c r="AV4154" s="41" t="s">
        <v>5189</v>
      </c>
      <c r="AW4154" s="41"/>
      <c r="AX4154" s="41"/>
      <c r="AY4154" s="41"/>
    </row>
    <row r="4155" spans="47:51" ht="15" customHeight="1" x14ac:dyDescent="0.25">
      <c r="AU4155" s="186">
        <f t="shared" si="76"/>
        <v>4146</v>
      </c>
      <c r="AV4155" s="41" t="s">
        <v>5190</v>
      </c>
      <c r="AW4155" s="41"/>
      <c r="AX4155" s="41"/>
      <c r="AY4155" s="41"/>
    </row>
    <row r="4156" spans="47:51" ht="15" customHeight="1" x14ac:dyDescent="0.25">
      <c r="AU4156" s="186">
        <f t="shared" si="76"/>
        <v>4147</v>
      </c>
      <c r="AV4156" s="41" t="s">
        <v>3532</v>
      </c>
      <c r="AW4156" s="41"/>
      <c r="AX4156" s="41"/>
      <c r="AY4156" s="41"/>
    </row>
    <row r="4157" spans="47:51" ht="15" customHeight="1" x14ac:dyDescent="0.25">
      <c r="AU4157" s="186">
        <f t="shared" si="76"/>
        <v>4148</v>
      </c>
      <c r="AV4157" s="41" t="s">
        <v>656</v>
      </c>
      <c r="AW4157" s="41"/>
      <c r="AX4157" s="41"/>
      <c r="AY4157" s="41"/>
    </row>
    <row r="4158" spans="47:51" ht="15" customHeight="1" x14ac:dyDescent="0.25">
      <c r="AU4158" s="186">
        <f t="shared" si="76"/>
        <v>4149</v>
      </c>
      <c r="AV4158" s="41" t="s">
        <v>1201</v>
      </c>
      <c r="AW4158" s="41"/>
      <c r="AX4158" s="41"/>
      <c r="AY4158" s="41"/>
    </row>
    <row r="4159" spans="47:51" ht="15" customHeight="1" x14ac:dyDescent="0.25">
      <c r="AU4159" s="186">
        <f t="shared" si="76"/>
        <v>4150</v>
      </c>
      <c r="AV4159" s="41" t="s">
        <v>2114</v>
      </c>
      <c r="AW4159" s="41"/>
      <c r="AX4159" s="41"/>
      <c r="AY4159" s="41"/>
    </row>
    <row r="4160" spans="47:51" ht="15" customHeight="1" x14ac:dyDescent="0.25">
      <c r="AU4160" s="186">
        <f t="shared" si="76"/>
        <v>4151</v>
      </c>
      <c r="AV4160" s="41" t="s">
        <v>2115</v>
      </c>
      <c r="AW4160" s="41"/>
      <c r="AX4160" s="41"/>
      <c r="AY4160" s="41"/>
    </row>
    <row r="4161" spans="47:51" ht="15" customHeight="1" x14ac:dyDescent="0.25">
      <c r="AU4161" s="186">
        <f t="shared" si="76"/>
        <v>4152</v>
      </c>
      <c r="AV4161" s="41" t="s">
        <v>2616</v>
      </c>
      <c r="AW4161" s="41"/>
      <c r="AX4161" s="41"/>
      <c r="AY4161" s="41"/>
    </row>
    <row r="4162" spans="47:51" ht="15" customHeight="1" x14ac:dyDescent="0.25">
      <c r="AU4162" s="186">
        <f t="shared" si="76"/>
        <v>4153</v>
      </c>
      <c r="AV4162" s="41" t="s">
        <v>4246</v>
      </c>
      <c r="AW4162" s="41"/>
      <c r="AX4162" s="41"/>
      <c r="AY4162" s="41"/>
    </row>
    <row r="4163" spans="47:51" ht="15" customHeight="1" x14ac:dyDescent="0.25">
      <c r="AU4163" s="186">
        <f t="shared" si="76"/>
        <v>4154</v>
      </c>
      <c r="AV4163" s="41" t="s">
        <v>2116</v>
      </c>
      <c r="AW4163" s="41"/>
      <c r="AX4163" s="41"/>
      <c r="AY4163" s="41"/>
    </row>
    <row r="4164" spans="47:51" ht="15" customHeight="1" x14ac:dyDescent="0.25">
      <c r="AU4164" s="186">
        <f t="shared" si="76"/>
        <v>4155</v>
      </c>
      <c r="AV4164" s="41" t="s">
        <v>5191</v>
      </c>
      <c r="AW4164" s="41"/>
      <c r="AX4164" s="41"/>
      <c r="AY4164" s="41"/>
    </row>
    <row r="4165" spans="47:51" ht="15" customHeight="1" x14ac:dyDescent="0.25">
      <c r="AU4165" s="186">
        <f t="shared" si="76"/>
        <v>4156</v>
      </c>
      <c r="AV4165" s="41" t="s">
        <v>5192</v>
      </c>
      <c r="AW4165" s="41"/>
      <c r="AX4165" s="41"/>
      <c r="AY4165" s="41"/>
    </row>
    <row r="4166" spans="47:51" ht="15" customHeight="1" x14ac:dyDescent="0.25">
      <c r="AU4166" s="186">
        <f t="shared" si="76"/>
        <v>4157</v>
      </c>
      <c r="AV4166" s="41" t="s">
        <v>657</v>
      </c>
      <c r="AW4166" s="41"/>
      <c r="AX4166" s="41"/>
      <c r="AY4166" s="41"/>
    </row>
    <row r="4167" spans="47:51" ht="15" customHeight="1" x14ac:dyDescent="0.25">
      <c r="AU4167" s="186">
        <f t="shared" si="76"/>
        <v>4158</v>
      </c>
      <c r="AV4167" s="41" t="s">
        <v>2484</v>
      </c>
      <c r="AW4167" s="41"/>
      <c r="AX4167" s="41"/>
      <c r="AY4167" s="41"/>
    </row>
    <row r="4168" spans="47:51" ht="15" customHeight="1" x14ac:dyDescent="0.25">
      <c r="AU4168" s="186">
        <f t="shared" si="76"/>
        <v>4159</v>
      </c>
      <c r="AV4168" s="41" t="s">
        <v>2808</v>
      </c>
      <c r="AW4168" s="41"/>
      <c r="AX4168" s="41"/>
      <c r="AY4168" s="41"/>
    </row>
    <row r="4169" spans="47:51" ht="15" customHeight="1" x14ac:dyDescent="0.25">
      <c r="AU4169" s="186">
        <f t="shared" si="76"/>
        <v>4160</v>
      </c>
      <c r="AV4169" s="41" t="s">
        <v>3533</v>
      </c>
      <c r="AW4169" s="41"/>
      <c r="AX4169" s="41"/>
      <c r="AY4169" s="41"/>
    </row>
    <row r="4170" spans="47:51" ht="15" customHeight="1" x14ac:dyDescent="0.25">
      <c r="AU4170" s="186">
        <f t="shared" si="76"/>
        <v>4161</v>
      </c>
      <c r="AV4170" s="41" t="s">
        <v>4247</v>
      </c>
      <c r="AW4170" s="41"/>
      <c r="AX4170" s="41"/>
      <c r="AY4170" s="41"/>
    </row>
    <row r="4171" spans="47:51" ht="15" customHeight="1" x14ac:dyDescent="0.25">
      <c r="AU4171" s="186">
        <f t="shared" ref="AU4171:AU4234" si="77">ROW()-9</f>
        <v>4162</v>
      </c>
      <c r="AV4171" s="41" t="s">
        <v>4248</v>
      </c>
      <c r="AW4171" s="41"/>
      <c r="AX4171" s="41"/>
      <c r="AY4171" s="41"/>
    </row>
    <row r="4172" spans="47:51" ht="15" customHeight="1" x14ac:dyDescent="0.25">
      <c r="AU4172" s="186">
        <f t="shared" si="77"/>
        <v>4163</v>
      </c>
      <c r="AV4172" s="41" t="s">
        <v>5193</v>
      </c>
      <c r="AW4172" s="41"/>
      <c r="AX4172" s="41"/>
      <c r="AY4172" s="41"/>
    </row>
    <row r="4173" spans="47:51" ht="15" customHeight="1" x14ac:dyDescent="0.25">
      <c r="AU4173" s="186">
        <f t="shared" si="77"/>
        <v>4164</v>
      </c>
      <c r="AV4173" s="41" t="s">
        <v>2809</v>
      </c>
      <c r="AW4173" s="41"/>
      <c r="AX4173" s="41"/>
      <c r="AY4173" s="41"/>
    </row>
    <row r="4174" spans="47:51" ht="15" customHeight="1" x14ac:dyDescent="0.25">
      <c r="AU4174" s="186">
        <f t="shared" si="77"/>
        <v>4165</v>
      </c>
      <c r="AV4174" s="41" t="s">
        <v>658</v>
      </c>
      <c r="AW4174" s="41"/>
      <c r="AX4174" s="41"/>
      <c r="AY4174" s="41"/>
    </row>
    <row r="4175" spans="47:51" ht="15" customHeight="1" x14ac:dyDescent="0.25">
      <c r="AU4175" s="186">
        <f t="shared" si="77"/>
        <v>4166</v>
      </c>
      <c r="AV4175" s="41" t="s">
        <v>2985</v>
      </c>
      <c r="AW4175" s="41"/>
      <c r="AX4175" s="41"/>
      <c r="AY4175" s="41"/>
    </row>
    <row r="4176" spans="47:51" ht="15" customHeight="1" x14ac:dyDescent="0.25">
      <c r="AU4176" s="186">
        <f t="shared" si="77"/>
        <v>4167</v>
      </c>
      <c r="AV4176" s="41" t="s">
        <v>5194</v>
      </c>
      <c r="AW4176" s="41"/>
      <c r="AX4176" s="41"/>
      <c r="AY4176" s="41"/>
    </row>
    <row r="4177" spans="47:51" ht="15" customHeight="1" x14ac:dyDescent="0.25">
      <c r="AU4177" s="186">
        <f t="shared" si="77"/>
        <v>4168</v>
      </c>
      <c r="AV4177" s="41" t="s">
        <v>5195</v>
      </c>
      <c r="AW4177" s="41"/>
      <c r="AX4177" s="41"/>
      <c r="AY4177" s="41"/>
    </row>
    <row r="4178" spans="47:51" ht="15" customHeight="1" x14ac:dyDescent="0.25">
      <c r="AU4178" s="186">
        <f t="shared" si="77"/>
        <v>4169</v>
      </c>
      <c r="AV4178" s="41" t="s">
        <v>659</v>
      </c>
      <c r="AW4178" s="41"/>
      <c r="AX4178" s="41"/>
      <c r="AY4178" s="41"/>
    </row>
    <row r="4179" spans="47:51" ht="15" customHeight="1" x14ac:dyDescent="0.25">
      <c r="AU4179" s="186">
        <f t="shared" si="77"/>
        <v>4170</v>
      </c>
      <c r="AV4179" s="41" t="s">
        <v>5196</v>
      </c>
      <c r="AW4179" s="41"/>
      <c r="AX4179" s="41"/>
      <c r="AY4179" s="41"/>
    </row>
    <row r="4180" spans="47:51" ht="15" customHeight="1" x14ac:dyDescent="0.25">
      <c r="AU4180" s="186">
        <f t="shared" si="77"/>
        <v>4171</v>
      </c>
      <c r="AV4180" s="41" t="s">
        <v>1202</v>
      </c>
      <c r="AW4180" s="41"/>
      <c r="AX4180" s="41"/>
      <c r="AY4180" s="41"/>
    </row>
    <row r="4181" spans="47:51" ht="15" customHeight="1" x14ac:dyDescent="0.25">
      <c r="AU4181" s="186">
        <f t="shared" si="77"/>
        <v>4172</v>
      </c>
      <c r="AV4181" s="41" t="s">
        <v>2117</v>
      </c>
      <c r="AW4181" s="41"/>
      <c r="AX4181" s="41"/>
      <c r="AY4181" s="41"/>
    </row>
    <row r="4182" spans="47:51" ht="15" customHeight="1" x14ac:dyDescent="0.25">
      <c r="AU4182" s="186">
        <f t="shared" si="77"/>
        <v>4173</v>
      </c>
      <c r="AV4182" s="41" t="s">
        <v>3534</v>
      </c>
      <c r="AW4182" s="41"/>
      <c r="AX4182" s="41"/>
      <c r="AY4182" s="41"/>
    </row>
    <row r="4183" spans="47:51" ht="15" customHeight="1" x14ac:dyDescent="0.25">
      <c r="AU4183" s="186">
        <f t="shared" si="77"/>
        <v>4174</v>
      </c>
      <c r="AV4183" s="41" t="s">
        <v>2118</v>
      </c>
      <c r="AW4183" s="41"/>
      <c r="AX4183" s="41"/>
      <c r="AY4183" s="41"/>
    </row>
    <row r="4184" spans="47:51" ht="15" customHeight="1" x14ac:dyDescent="0.25">
      <c r="AU4184" s="186">
        <f t="shared" si="77"/>
        <v>4175</v>
      </c>
      <c r="AV4184" s="41" t="s">
        <v>2617</v>
      </c>
      <c r="AW4184" s="41"/>
      <c r="AX4184" s="41"/>
      <c r="AY4184" s="41"/>
    </row>
    <row r="4185" spans="47:51" ht="15" customHeight="1" x14ac:dyDescent="0.25">
      <c r="AU4185" s="186">
        <f t="shared" si="77"/>
        <v>4176</v>
      </c>
      <c r="AV4185" s="41" t="s">
        <v>2986</v>
      </c>
      <c r="AW4185" s="41"/>
      <c r="AX4185" s="41"/>
      <c r="AY4185" s="41"/>
    </row>
    <row r="4186" spans="47:51" ht="15" customHeight="1" x14ac:dyDescent="0.25">
      <c r="AU4186" s="186">
        <f t="shared" si="77"/>
        <v>4177</v>
      </c>
      <c r="AV4186" s="41" t="s">
        <v>2119</v>
      </c>
      <c r="AW4186" s="41"/>
      <c r="AX4186" s="41"/>
      <c r="AY4186" s="41"/>
    </row>
    <row r="4187" spans="47:51" ht="15" customHeight="1" x14ac:dyDescent="0.25">
      <c r="AU4187" s="186">
        <f t="shared" si="77"/>
        <v>4178</v>
      </c>
      <c r="AV4187" s="41" t="s">
        <v>3191</v>
      </c>
      <c r="AW4187" s="41"/>
      <c r="AX4187" s="41"/>
      <c r="AY4187" s="41"/>
    </row>
    <row r="4188" spans="47:51" ht="15" customHeight="1" x14ac:dyDescent="0.25">
      <c r="AU4188" s="186">
        <f t="shared" si="77"/>
        <v>4179</v>
      </c>
      <c r="AV4188" s="41" t="s">
        <v>5197</v>
      </c>
      <c r="AW4188" s="41"/>
      <c r="AX4188" s="41"/>
      <c r="AY4188" s="41"/>
    </row>
    <row r="4189" spans="47:51" ht="15" customHeight="1" x14ac:dyDescent="0.25">
      <c r="AU4189" s="186">
        <f t="shared" si="77"/>
        <v>4180</v>
      </c>
      <c r="AV4189" s="41" t="s">
        <v>4249</v>
      </c>
      <c r="AW4189" s="41"/>
      <c r="AX4189" s="41"/>
      <c r="AY4189" s="41"/>
    </row>
    <row r="4190" spans="47:51" ht="15" customHeight="1" x14ac:dyDescent="0.25">
      <c r="AU4190" s="186">
        <f t="shared" si="77"/>
        <v>4181</v>
      </c>
      <c r="AV4190" s="41" t="s">
        <v>2485</v>
      </c>
      <c r="AW4190" s="41"/>
      <c r="AX4190" s="41"/>
      <c r="AY4190" s="41"/>
    </row>
    <row r="4191" spans="47:51" ht="15" customHeight="1" x14ac:dyDescent="0.25">
      <c r="AU4191" s="186">
        <f t="shared" si="77"/>
        <v>4182</v>
      </c>
      <c r="AV4191" s="41" t="s">
        <v>3192</v>
      </c>
      <c r="AW4191" s="41"/>
      <c r="AX4191" s="41"/>
      <c r="AY4191" s="41"/>
    </row>
    <row r="4192" spans="47:51" ht="15" customHeight="1" x14ac:dyDescent="0.25">
      <c r="AU4192" s="186">
        <f t="shared" si="77"/>
        <v>4183</v>
      </c>
      <c r="AV4192" s="41" t="s">
        <v>2120</v>
      </c>
      <c r="AW4192" s="41"/>
      <c r="AX4192" s="41"/>
      <c r="AY4192" s="41"/>
    </row>
    <row r="4193" spans="47:51" ht="15" customHeight="1" x14ac:dyDescent="0.25">
      <c r="AU4193" s="186">
        <f t="shared" si="77"/>
        <v>4184</v>
      </c>
      <c r="AV4193" s="41" t="s">
        <v>5198</v>
      </c>
      <c r="AW4193" s="41"/>
      <c r="AX4193" s="41"/>
      <c r="AY4193" s="41"/>
    </row>
    <row r="4194" spans="47:51" ht="15" customHeight="1" x14ac:dyDescent="0.25">
      <c r="AU4194" s="186">
        <f t="shared" si="77"/>
        <v>4185</v>
      </c>
      <c r="AV4194" s="41" t="s">
        <v>3535</v>
      </c>
      <c r="AW4194" s="41"/>
      <c r="AX4194" s="41"/>
      <c r="AY4194" s="41"/>
    </row>
    <row r="4195" spans="47:51" ht="15" customHeight="1" x14ac:dyDescent="0.25">
      <c r="AU4195" s="186">
        <f t="shared" si="77"/>
        <v>4186</v>
      </c>
      <c r="AV4195" s="41" t="s">
        <v>1203</v>
      </c>
      <c r="AW4195" s="41"/>
      <c r="AX4195" s="41"/>
      <c r="AY4195" s="41"/>
    </row>
    <row r="4196" spans="47:51" ht="15" customHeight="1" x14ac:dyDescent="0.25">
      <c r="AU4196" s="186">
        <f t="shared" si="77"/>
        <v>4187</v>
      </c>
      <c r="AV4196" s="41" t="s">
        <v>2121</v>
      </c>
      <c r="AW4196" s="41"/>
      <c r="AX4196" s="41"/>
      <c r="AY4196" s="41"/>
    </row>
    <row r="4197" spans="47:51" ht="15" customHeight="1" x14ac:dyDescent="0.25">
      <c r="AU4197" s="186">
        <f t="shared" si="77"/>
        <v>4188</v>
      </c>
      <c r="AV4197" s="41" t="s">
        <v>5402</v>
      </c>
      <c r="AW4197" s="41"/>
      <c r="AX4197" s="41"/>
      <c r="AY4197" s="41"/>
    </row>
    <row r="4198" spans="47:51" ht="15" customHeight="1" x14ac:dyDescent="0.25">
      <c r="AU4198" s="186">
        <f t="shared" si="77"/>
        <v>4189</v>
      </c>
      <c r="AV4198" s="41" t="s">
        <v>5199</v>
      </c>
      <c r="AW4198" s="41"/>
      <c r="AX4198" s="41"/>
      <c r="AY4198" s="41"/>
    </row>
    <row r="4199" spans="47:51" ht="15" customHeight="1" x14ac:dyDescent="0.25">
      <c r="AU4199" s="186">
        <f t="shared" si="77"/>
        <v>4190</v>
      </c>
      <c r="AV4199" s="41" t="s">
        <v>2987</v>
      </c>
      <c r="AW4199" s="41"/>
      <c r="AX4199" s="41"/>
      <c r="AY4199" s="41"/>
    </row>
    <row r="4200" spans="47:51" ht="15" customHeight="1" x14ac:dyDescent="0.25">
      <c r="AU4200" s="186">
        <f t="shared" si="77"/>
        <v>4191</v>
      </c>
      <c r="AV4200" s="41" t="s">
        <v>1404</v>
      </c>
      <c r="AW4200" s="41"/>
      <c r="AX4200" s="41"/>
      <c r="AY4200" s="41"/>
    </row>
    <row r="4201" spans="47:51" ht="15" customHeight="1" x14ac:dyDescent="0.25">
      <c r="AU4201" s="186">
        <f t="shared" si="77"/>
        <v>4192</v>
      </c>
      <c r="AV4201" s="41" t="s">
        <v>5200</v>
      </c>
      <c r="AW4201" s="41"/>
      <c r="AX4201" s="41"/>
      <c r="AY4201" s="41"/>
    </row>
    <row r="4202" spans="47:51" ht="15" customHeight="1" x14ac:dyDescent="0.25">
      <c r="AU4202" s="186">
        <f t="shared" si="77"/>
        <v>4193</v>
      </c>
      <c r="AV4202" s="41" t="s">
        <v>1405</v>
      </c>
      <c r="AW4202" s="41"/>
      <c r="AX4202" s="41"/>
      <c r="AY4202" s="41"/>
    </row>
    <row r="4203" spans="47:51" ht="15" customHeight="1" x14ac:dyDescent="0.25">
      <c r="AU4203" s="186">
        <f t="shared" si="77"/>
        <v>4194</v>
      </c>
      <c r="AV4203" s="41" t="s">
        <v>1204</v>
      </c>
      <c r="AW4203" s="41"/>
      <c r="AX4203" s="41"/>
      <c r="AY4203" s="41"/>
    </row>
    <row r="4204" spans="47:51" ht="15" customHeight="1" x14ac:dyDescent="0.25">
      <c r="AU4204" s="186">
        <f t="shared" si="77"/>
        <v>4195</v>
      </c>
      <c r="AV4204" s="41" t="s">
        <v>2122</v>
      </c>
      <c r="AW4204" s="41"/>
      <c r="AX4204" s="41"/>
      <c r="AY4204" s="41"/>
    </row>
    <row r="4205" spans="47:51" ht="15" customHeight="1" x14ac:dyDescent="0.25">
      <c r="AU4205" s="186">
        <f t="shared" si="77"/>
        <v>4196</v>
      </c>
      <c r="AV4205" s="41" t="s">
        <v>660</v>
      </c>
      <c r="AW4205" s="41"/>
      <c r="AX4205" s="41"/>
      <c r="AY4205" s="41"/>
    </row>
    <row r="4206" spans="47:51" ht="15" customHeight="1" x14ac:dyDescent="0.25">
      <c r="AU4206" s="186">
        <f t="shared" si="77"/>
        <v>4197</v>
      </c>
      <c r="AV4206" s="41" t="s">
        <v>1205</v>
      </c>
      <c r="AW4206" s="41"/>
      <c r="AX4206" s="41"/>
      <c r="AY4206" s="41"/>
    </row>
    <row r="4207" spans="47:51" ht="15" customHeight="1" x14ac:dyDescent="0.25">
      <c r="AU4207" s="186">
        <f t="shared" si="77"/>
        <v>4198</v>
      </c>
      <c r="AV4207" s="41" t="s">
        <v>3536</v>
      </c>
      <c r="AW4207" s="41"/>
      <c r="AX4207" s="41"/>
      <c r="AY4207" s="41"/>
    </row>
    <row r="4208" spans="47:51" ht="15" customHeight="1" x14ac:dyDescent="0.25">
      <c r="AU4208" s="186">
        <f t="shared" si="77"/>
        <v>4199</v>
      </c>
      <c r="AV4208" s="41" t="s">
        <v>2618</v>
      </c>
      <c r="AW4208" s="41"/>
      <c r="AX4208" s="41"/>
      <c r="AY4208" s="41"/>
    </row>
    <row r="4209" spans="47:51" ht="15" customHeight="1" x14ac:dyDescent="0.25">
      <c r="AU4209" s="186">
        <f t="shared" si="77"/>
        <v>4200</v>
      </c>
      <c r="AV4209" s="41" t="s">
        <v>289</v>
      </c>
      <c r="AW4209" s="41"/>
      <c r="AX4209" s="41"/>
      <c r="AY4209" s="41"/>
    </row>
    <row r="4210" spans="47:51" ht="15" customHeight="1" x14ac:dyDescent="0.25">
      <c r="AU4210" s="186">
        <f t="shared" si="77"/>
        <v>4201</v>
      </c>
      <c r="AV4210" s="41" t="s">
        <v>3537</v>
      </c>
      <c r="AW4210" s="41"/>
      <c r="AX4210" s="41"/>
      <c r="AY4210" s="41"/>
    </row>
    <row r="4211" spans="47:51" ht="15" customHeight="1" x14ac:dyDescent="0.25">
      <c r="AU4211" s="186">
        <f t="shared" si="77"/>
        <v>4202</v>
      </c>
      <c r="AV4211" s="41" t="s">
        <v>2123</v>
      </c>
      <c r="AW4211" s="41"/>
      <c r="AX4211" s="41"/>
      <c r="AY4211" s="41"/>
    </row>
    <row r="4212" spans="47:51" ht="15" customHeight="1" x14ac:dyDescent="0.25">
      <c r="AU4212" s="186">
        <f t="shared" si="77"/>
        <v>4203</v>
      </c>
      <c r="AV4212" s="41" t="s">
        <v>989</v>
      </c>
      <c r="AW4212" s="41"/>
      <c r="AX4212" s="41"/>
      <c r="AY4212" s="41"/>
    </row>
    <row r="4213" spans="47:51" ht="15" customHeight="1" x14ac:dyDescent="0.25">
      <c r="AU4213" s="186">
        <f t="shared" si="77"/>
        <v>4204</v>
      </c>
      <c r="AV4213" s="41" t="s">
        <v>3538</v>
      </c>
      <c r="AW4213" s="41"/>
      <c r="AX4213" s="41"/>
      <c r="AY4213" s="41"/>
    </row>
    <row r="4214" spans="47:51" ht="15" customHeight="1" x14ac:dyDescent="0.25">
      <c r="AU4214" s="186">
        <f t="shared" si="77"/>
        <v>4205</v>
      </c>
      <c r="AV4214" s="41" t="s">
        <v>3193</v>
      </c>
      <c r="AW4214" s="41"/>
      <c r="AX4214" s="41"/>
      <c r="AY4214" s="41"/>
    </row>
    <row r="4215" spans="47:51" ht="15" customHeight="1" x14ac:dyDescent="0.25">
      <c r="AU4215" s="186">
        <f t="shared" si="77"/>
        <v>4206</v>
      </c>
      <c r="AV4215" s="41" t="s">
        <v>661</v>
      </c>
      <c r="AW4215" s="41"/>
      <c r="AX4215" s="41"/>
      <c r="AY4215" s="41"/>
    </row>
    <row r="4216" spans="47:51" ht="15" customHeight="1" x14ac:dyDescent="0.25">
      <c r="AU4216" s="186">
        <f t="shared" si="77"/>
        <v>4207</v>
      </c>
      <c r="AV4216" s="41" t="s">
        <v>4694</v>
      </c>
      <c r="AW4216" s="41"/>
      <c r="AX4216" s="41"/>
      <c r="AY4216" s="41"/>
    </row>
    <row r="4217" spans="47:51" ht="15" customHeight="1" x14ac:dyDescent="0.25">
      <c r="AU4217" s="186">
        <f t="shared" si="77"/>
        <v>4208</v>
      </c>
      <c r="AV4217" s="41" t="s">
        <v>221</v>
      </c>
      <c r="AW4217" s="41"/>
      <c r="AX4217" s="41"/>
      <c r="AY4217" s="41"/>
    </row>
    <row r="4218" spans="47:51" ht="15" customHeight="1" x14ac:dyDescent="0.25">
      <c r="AU4218" s="186">
        <f t="shared" si="77"/>
        <v>4209</v>
      </c>
      <c r="AV4218" s="41" t="s">
        <v>2619</v>
      </c>
      <c r="AW4218" s="41"/>
      <c r="AX4218" s="41"/>
      <c r="AY4218" s="41"/>
    </row>
    <row r="4219" spans="47:51" ht="15" customHeight="1" x14ac:dyDescent="0.25">
      <c r="AU4219" s="186">
        <f t="shared" si="77"/>
        <v>4210</v>
      </c>
      <c r="AV4219" s="41" t="s">
        <v>1406</v>
      </c>
      <c r="AW4219" s="41"/>
      <c r="AX4219" s="41"/>
      <c r="AY4219" s="41"/>
    </row>
    <row r="4220" spans="47:51" ht="15" customHeight="1" x14ac:dyDescent="0.25">
      <c r="AU4220" s="186">
        <f t="shared" si="77"/>
        <v>4211</v>
      </c>
      <c r="AV4220" s="41" t="s">
        <v>3875</v>
      </c>
      <c r="AW4220" s="41"/>
      <c r="AX4220" s="41"/>
      <c r="AY4220" s="41"/>
    </row>
    <row r="4221" spans="47:51" ht="15" customHeight="1" x14ac:dyDescent="0.25">
      <c r="AU4221" s="186">
        <f t="shared" si="77"/>
        <v>4212</v>
      </c>
      <c r="AV4221" s="41" t="s">
        <v>2124</v>
      </c>
      <c r="AW4221" s="41"/>
      <c r="AX4221" s="41"/>
      <c r="AY4221" s="41"/>
    </row>
    <row r="4222" spans="47:51" ht="15" customHeight="1" x14ac:dyDescent="0.25">
      <c r="AU4222" s="186">
        <f t="shared" si="77"/>
        <v>4213</v>
      </c>
      <c r="AV4222" s="41" t="s">
        <v>4250</v>
      </c>
      <c r="AW4222" s="41"/>
      <c r="AX4222" s="41"/>
      <c r="AY4222" s="41"/>
    </row>
    <row r="4223" spans="47:51" ht="15" customHeight="1" x14ac:dyDescent="0.25">
      <c r="AU4223" s="186">
        <f t="shared" si="77"/>
        <v>4214</v>
      </c>
      <c r="AV4223" s="41" t="s">
        <v>3798</v>
      </c>
      <c r="AW4223" s="41"/>
      <c r="AX4223" s="41"/>
      <c r="AY4223" s="41"/>
    </row>
    <row r="4224" spans="47:51" ht="15" customHeight="1" x14ac:dyDescent="0.25">
      <c r="AU4224" s="186">
        <f t="shared" si="77"/>
        <v>4215</v>
      </c>
      <c r="AV4224" s="41" t="s">
        <v>2988</v>
      </c>
      <c r="AW4224" s="41"/>
      <c r="AX4224" s="41"/>
      <c r="AY4224" s="41"/>
    </row>
    <row r="4225" spans="47:51" ht="15" customHeight="1" x14ac:dyDescent="0.25">
      <c r="AU4225" s="186">
        <f t="shared" si="77"/>
        <v>4216</v>
      </c>
      <c r="AV4225" s="41" t="s">
        <v>5201</v>
      </c>
      <c r="AW4225" s="41"/>
      <c r="AX4225" s="41"/>
      <c r="AY4225" s="41"/>
    </row>
    <row r="4226" spans="47:51" ht="15" customHeight="1" x14ac:dyDescent="0.25">
      <c r="AU4226" s="186">
        <f t="shared" si="77"/>
        <v>4217</v>
      </c>
      <c r="AV4226" s="41" t="s">
        <v>662</v>
      </c>
      <c r="AW4226" s="41"/>
      <c r="AX4226" s="41"/>
      <c r="AY4226" s="41"/>
    </row>
    <row r="4227" spans="47:51" ht="15" customHeight="1" x14ac:dyDescent="0.25">
      <c r="AU4227" s="186">
        <f t="shared" si="77"/>
        <v>4218</v>
      </c>
      <c r="AV4227" s="41" t="s">
        <v>2620</v>
      </c>
      <c r="AW4227" s="41"/>
      <c r="AX4227" s="41"/>
      <c r="AY4227" s="41"/>
    </row>
    <row r="4228" spans="47:51" ht="15" customHeight="1" x14ac:dyDescent="0.25">
      <c r="AU4228" s="186">
        <f t="shared" si="77"/>
        <v>4219</v>
      </c>
      <c r="AV4228" s="41" t="s">
        <v>2125</v>
      </c>
      <c r="AW4228" s="41"/>
      <c r="AX4228" s="41"/>
      <c r="AY4228" s="41"/>
    </row>
    <row r="4229" spans="47:51" ht="15" customHeight="1" x14ac:dyDescent="0.25">
      <c r="AU4229" s="186">
        <f t="shared" si="77"/>
        <v>4220</v>
      </c>
      <c r="AV4229" s="41" t="s">
        <v>990</v>
      </c>
      <c r="AW4229" s="41"/>
      <c r="AX4229" s="41"/>
      <c r="AY4229" s="41"/>
    </row>
    <row r="4230" spans="47:51" ht="15" customHeight="1" x14ac:dyDescent="0.25">
      <c r="AU4230" s="186">
        <f t="shared" si="77"/>
        <v>4221</v>
      </c>
      <c r="AV4230" s="41" t="s">
        <v>2989</v>
      </c>
      <c r="AW4230" s="41"/>
      <c r="AX4230" s="41"/>
      <c r="AY4230" s="41"/>
    </row>
    <row r="4231" spans="47:51" ht="15" customHeight="1" x14ac:dyDescent="0.25">
      <c r="AU4231" s="186">
        <f t="shared" si="77"/>
        <v>4222</v>
      </c>
      <c r="AV4231" s="41" t="s">
        <v>4251</v>
      </c>
      <c r="AW4231" s="41"/>
      <c r="AX4231" s="41"/>
      <c r="AY4231" s="41"/>
    </row>
    <row r="4232" spans="47:51" ht="15" customHeight="1" x14ac:dyDescent="0.25">
      <c r="AU4232" s="186">
        <f t="shared" si="77"/>
        <v>4223</v>
      </c>
      <c r="AV4232" s="41" t="s">
        <v>3539</v>
      </c>
      <c r="AW4232" s="41"/>
      <c r="AX4232" s="41"/>
      <c r="AY4232" s="41"/>
    </row>
    <row r="4233" spans="47:51" ht="15" customHeight="1" x14ac:dyDescent="0.25">
      <c r="AU4233" s="186">
        <f t="shared" si="77"/>
        <v>4224</v>
      </c>
      <c r="AV4233" s="41" t="s">
        <v>2621</v>
      </c>
      <c r="AW4233" s="41"/>
      <c r="AX4233" s="41"/>
      <c r="AY4233" s="41"/>
    </row>
    <row r="4234" spans="47:51" ht="15" customHeight="1" x14ac:dyDescent="0.25">
      <c r="AU4234" s="186">
        <f t="shared" si="77"/>
        <v>4225</v>
      </c>
      <c r="AV4234" s="41" t="s">
        <v>2126</v>
      </c>
      <c r="AW4234" s="41"/>
      <c r="AX4234" s="41"/>
      <c r="AY4234" s="41"/>
    </row>
    <row r="4235" spans="47:51" ht="15" customHeight="1" x14ac:dyDescent="0.25">
      <c r="AU4235" s="186">
        <f t="shared" ref="AU4235:AU4298" si="78">ROW()-9</f>
        <v>4226</v>
      </c>
      <c r="AV4235" s="41" t="s">
        <v>2127</v>
      </c>
      <c r="AW4235" s="41"/>
      <c r="AX4235" s="41"/>
      <c r="AY4235" s="41"/>
    </row>
    <row r="4236" spans="47:51" ht="15" customHeight="1" x14ac:dyDescent="0.25">
      <c r="AU4236" s="186">
        <f t="shared" si="78"/>
        <v>4227</v>
      </c>
      <c r="AV4236" s="41" t="s">
        <v>5403</v>
      </c>
      <c r="AW4236" s="41"/>
      <c r="AX4236" s="41"/>
      <c r="AY4236" s="41"/>
    </row>
    <row r="4237" spans="47:51" ht="15" customHeight="1" x14ac:dyDescent="0.25">
      <c r="AU4237" s="186">
        <f t="shared" si="78"/>
        <v>4228</v>
      </c>
      <c r="AV4237" s="41" t="s">
        <v>3671</v>
      </c>
      <c r="AW4237" s="41"/>
      <c r="AX4237" s="41"/>
      <c r="AY4237" s="41"/>
    </row>
    <row r="4238" spans="47:51" ht="15" customHeight="1" x14ac:dyDescent="0.25">
      <c r="AU4238" s="186">
        <f t="shared" si="78"/>
        <v>4229</v>
      </c>
      <c r="AV4238" s="41" t="s">
        <v>3540</v>
      </c>
      <c r="AW4238" s="41"/>
      <c r="AX4238" s="41"/>
      <c r="AY4238" s="41"/>
    </row>
    <row r="4239" spans="47:51" ht="15" customHeight="1" x14ac:dyDescent="0.25">
      <c r="AU4239" s="186">
        <f t="shared" si="78"/>
        <v>4230</v>
      </c>
      <c r="AV4239" s="41" t="s">
        <v>5202</v>
      </c>
      <c r="AW4239" s="41"/>
      <c r="AX4239" s="41"/>
      <c r="AY4239" s="41"/>
    </row>
    <row r="4240" spans="47:51" ht="15" customHeight="1" x14ac:dyDescent="0.25">
      <c r="AU4240" s="186">
        <f t="shared" si="78"/>
        <v>4231</v>
      </c>
      <c r="AV4240" s="41" t="s">
        <v>3541</v>
      </c>
      <c r="AW4240" s="41"/>
      <c r="AX4240" s="41"/>
      <c r="AY4240" s="41"/>
    </row>
    <row r="4241" spans="47:51" ht="15" customHeight="1" x14ac:dyDescent="0.25">
      <c r="AU4241" s="186">
        <f t="shared" si="78"/>
        <v>4232</v>
      </c>
      <c r="AV4241" s="41" t="s">
        <v>893</v>
      </c>
      <c r="AW4241" s="41"/>
      <c r="AX4241" s="41"/>
      <c r="AY4241" s="41"/>
    </row>
    <row r="4242" spans="47:51" ht="15" customHeight="1" x14ac:dyDescent="0.25">
      <c r="AU4242" s="186">
        <f t="shared" si="78"/>
        <v>4233</v>
      </c>
      <c r="AV4242" s="41" t="s">
        <v>1407</v>
      </c>
      <c r="AW4242" s="41"/>
      <c r="AX4242" s="41"/>
      <c r="AY4242" s="41"/>
    </row>
    <row r="4243" spans="47:51" ht="15" customHeight="1" x14ac:dyDescent="0.25">
      <c r="AU4243" s="186">
        <f t="shared" si="78"/>
        <v>4234</v>
      </c>
      <c r="AV4243" s="41" t="s">
        <v>1408</v>
      </c>
      <c r="AW4243" s="41"/>
      <c r="AX4243" s="41"/>
      <c r="AY4243" s="41"/>
    </row>
    <row r="4244" spans="47:51" ht="15" customHeight="1" x14ac:dyDescent="0.25">
      <c r="AU4244" s="186">
        <f t="shared" si="78"/>
        <v>4235</v>
      </c>
      <c r="AV4244" s="41" t="s">
        <v>2128</v>
      </c>
      <c r="AW4244" s="41"/>
      <c r="AX4244" s="41"/>
      <c r="AY4244" s="41"/>
    </row>
    <row r="4245" spans="47:51" ht="15" customHeight="1" x14ac:dyDescent="0.25">
      <c r="AU4245" s="186">
        <f t="shared" si="78"/>
        <v>4236</v>
      </c>
      <c r="AV4245" s="41" t="s">
        <v>663</v>
      </c>
      <c r="AW4245" s="41"/>
      <c r="AX4245" s="41"/>
      <c r="AY4245" s="41"/>
    </row>
    <row r="4246" spans="47:51" ht="15" customHeight="1" x14ac:dyDescent="0.25">
      <c r="AU4246" s="186">
        <f t="shared" si="78"/>
        <v>4237</v>
      </c>
      <c r="AV4246" s="41" t="s">
        <v>2129</v>
      </c>
      <c r="AW4246" s="41"/>
      <c r="AX4246" s="41"/>
      <c r="AY4246" s="41"/>
    </row>
    <row r="4247" spans="47:51" ht="15" customHeight="1" x14ac:dyDescent="0.25">
      <c r="AU4247" s="186">
        <f t="shared" si="78"/>
        <v>4238</v>
      </c>
      <c r="AV4247" s="41" t="s">
        <v>2130</v>
      </c>
      <c r="AW4247" s="41"/>
      <c r="AX4247" s="41"/>
      <c r="AY4247" s="41"/>
    </row>
    <row r="4248" spans="47:51" ht="15" customHeight="1" x14ac:dyDescent="0.25">
      <c r="AU4248" s="186">
        <f t="shared" si="78"/>
        <v>4239</v>
      </c>
      <c r="AV4248" s="41" t="s">
        <v>2131</v>
      </c>
      <c r="AW4248" s="41"/>
      <c r="AX4248" s="41"/>
      <c r="AY4248" s="41"/>
    </row>
    <row r="4249" spans="47:51" ht="15" customHeight="1" x14ac:dyDescent="0.25">
      <c r="AU4249" s="186">
        <f t="shared" si="78"/>
        <v>4240</v>
      </c>
      <c r="AV4249" s="41" t="s">
        <v>1206</v>
      </c>
      <c r="AW4249" s="41"/>
      <c r="AX4249" s="41"/>
      <c r="AY4249" s="41"/>
    </row>
    <row r="4250" spans="47:51" ht="15" customHeight="1" x14ac:dyDescent="0.25">
      <c r="AU4250" s="186">
        <f t="shared" si="78"/>
        <v>4241</v>
      </c>
      <c r="AV4250" s="41" t="s">
        <v>2132</v>
      </c>
      <c r="AW4250" s="41"/>
      <c r="AX4250" s="41"/>
      <c r="AY4250" s="41"/>
    </row>
    <row r="4251" spans="47:51" ht="15" customHeight="1" x14ac:dyDescent="0.25">
      <c r="AU4251" s="186">
        <f t="shared" si="78"/>
        <v>4242</v>
      </c>
      <c r="AV4251" s="41" t="s">
        <v>1207</v>
      </c>
      <c r="AW4251" s="41"/>
      <c r="AX4251" s="41"/>
      <c r="AY4251" s="41"/>
    </row>
    <row r="4252" spans="47:51" ht="15" customHeight="1" x14ac:dyDescent="0.25">
      <c r="AU4252" s="186">
        <f t="shared" si="78"/>
        <v>4243</v>
      </c>
      <c r="AV4252" s="41" t="s">
        <v>2364</v>
      </c>
      <c r="AW4252" s="41"/>
      <c r="AX4252" s="41"/>
      <c r="AY4252" s="41"/>
    </row>
    <row r="4253" spans="47:51" ht="15" customHeight="1" x14ac:dyDescent="0.25">
      <c r="AU4253" s="186">
        <f t="shared" si="78"/>
        <v>4244</v>
      </c>
      <c r="AV4253" s="41" t="s">
        <v>5203</v>
      </c>
      <c r="AW4253" s="41"/>
      <c r="AX4253" s="41"/>
      <c r="AY4253" s="41"/>
    </row>
    <row r="4254" spans="47:51" ht="15" customHeight="1" x14ac:dyDescent="0.25">
      <c r="AU4254" s="186">
        <f t="shared" si="78"/>
        <v>4245</v>
      </c>
      <c r="AV4254" s="41" t="s">
        <v>2133</v>
      </c>
      <c r="AW4254" s="41"/>
      <c r="AX4254" s="41"/>
      <c r="AY4254" s="41"/>
    </row>
    <row r="4255" spans="47:51" ht="15" customHeight="1" x14ac:dyDescent="0.25">
      <c r="AU4255" s="186">
        <f t="shared" si="78"/>
        <v>4246</v>
      </c>
      <c r="AV4255" s="41" t="s">
        <v>5404</v>
      </c>
      <c r="AW4255" s="41"/>
      <c r="AX4255" s="41"/>
      <c r="AY4255" s="41"/>
    </row>
    <row r="4256" spans="47:51" ht="15" customHeight="1" x14ac:dyDescent="0.25">
      <c r="AU4256" s="186">
        <f t="shared" si="78"/>
        <v>4247</v>
      </c>
      <c r="AV4256" s="41" t="s">
        <v>2486</v>
      </c>
      <c r="AW4256" s="41"/>
      <c r="AX4256" s="41"/>
      <c r="AY4256" s="41"/>
    </row>
    <row r="4257" spans="47:51" ht="15" customHeight="1" x14ac:dyDescent="0.25">
      <c r="AU4257" s="186">
        <f t="shared" si="78"/>
        <v>4248</v>
      </c>
      <c r="AV4257" s="41" t="s">
        <v>5204</v>
      </c>
      <c r="AW4257" s="41"/>
      <c r="AX4257" s="41"/>
      <c r="AY4257" s="41"/>
    </row>
    <row r="4258" spans="47:51" ht="15" customHeight="1" x14ac:dyDescent="0.25">
      <c r="AU4258" s="186">
        <f t="shared" si="78"/>
        <v>4249</v>
      </c>
      <c r="AV4258" s="41" t="s">
        <v>4252</v>
      </c>
      <c r="AW4258" s="41"/>
      <c r="AX4258" s="41"/>
      <c r="AY4258" s="41"/>
    </row>
    <row r="4259" spans="47:51" ht="15" customHeight="1" x14ac:dyDescent="0.25">
      <c r="AU4259" s="186">
        <f t="shared" si="78"/>
        <v>4250</v>
      </c>
      <c r="AV4259" s="41" t="s">
        <v>2134</v>
      </c>
      <c r="AW4259" s="41"/>
      <c r="AX4259" s="41"/>
      <c r="AY4259" s="41"/>
    </row>
    <row r="4260" spans="47:51" ht="15" customHeight="1" x14ac:dyDescent="0.25">
      <c r="AU4260" s="186">
        <f t="shared" si="78"/>
        <v>4251</v>
      </c>
      <c r="AV4260" s="41" t="s">
        <v>1208</v>
      </c>
      <c r="AW4260" s="41"/>
      <c r="AX4260" s="41"/>
      <c r="AY4260" s="41"/>
    </row>
    <row r="4261" spans="47:51" ht="15" customHeight="1" x14ac:dyDescent="0.25">
      <c r="AU4261" s="186">
        <f t="shared" si="78"/>
        <v>4252</v>
      </c>
      <c r="AV4261" s="41" t="s">
        <v>4582</v>
      </c>
      <c r="AW4261" s="41"/>
      <c r="AX4261" s="41"/>
      <c r="AY4261" s="41"/>
    </row>
    <row r="4262" spans="47:51" ht="15" customHeight="1" x14ac:dyDescent="0.25">
      <c r="AU4262" s="186">
        <f t="shared" si="78"/>
        <v>4253</v>
      </c>
      <c r="AV4262" s="41" t="s">
        <v>5205</v>
      </c>
      <c r="AW4262" s="41"/>
      <c r="AX4262" s="41"/>
      <c r="AY4262" s="41"/>
    </row>
    <row r="4263" spans="47:51" ht="15" customHeight="1" x14ac:dyDescent="0.25">
      <c r="AU4263" s="186">
        <f t="shared" si="78"/>
        <v>4254</v>
      </c>
      <c r="AV4263" s="41" t="s">
        <v>3194</v>
      </c>
      <c r="AW4263" s="41"/>
      <c r="AX4263" s="41"/>
      <c r="AY4263" s="41"/>
    </row>
    <row r="4264" spans="47:51" ht="15" customHeight="1" x14ac:dyDescent="0.25">
      <c r="AU4264" s="186">
        <f t="shared" si="78"/>
        <v>4255</v>
      </c>
      <c r="AV4264" s="41" t="s">
        <v>131</v>
      </c>
      <c r="AW4264" s="41"/>
      <c r="AX4264" s="41"/>
      <c r="AY4264" s="41"/>
    </row>
    <row r="4265" spans="47:51" ht="15" customHeight="1" x14ac:dyDescent="0.25">
      <c r="AU4265" s="186">
        <f t="shared" si="78"/>
        <v>4256</v>
      </c>
      <c r="AV4265" s="41" t="s">
        <v>4583</v>
      </c>
      <c r="AW4265" s="41"/>
      <c r="AX4265" s="41"/>
      <c r="AY4265" s="41"/>
    </row>
    <row r="4266" spans="47:51" ht="15" customHeight="1" x14ac:dyDescent="0.25">
      <c r="AU4266" s="186">
        <f t="shared" si="78"/>
        <v>4257</v>
      </c>
      <c r="AV4266" s="41" t="s">
        <v>5405</v>
      </c>
      <c r="AW4266" s="41"/>
      <c r="AX4266" s="41"/>
      <c r="AY4266" s="41"/>
    </row>
    <row r="4267" spans="47:51" ht="15" customHeight="1" x14ac:dyDescent="0.25">
      <c r="AU4267" s="186">
        <f t="shared" si="78"/>
        <v>4258</v>
      </c>
      <c r="AV4267" s="41" t="s">
        <v>5206</v>
      </c>
      <c r="AW4267" s="41"/>
      <c r="AX4267" s="41"/>
      <c r="AY4267" s="41"/>
    </row>
    <row r="4268" spans="47:51" ht="15" customHeight="1" x14ac:dyDescent="0.25">
      <c r="AU4268" s="186">
        <f t="shared" si="78"/>
        <v>4259</v>
      </c>
      <c r="AV4268" s="41" t="s">
        <v>991</v>
      </c>
      <c r="AW4268" s="41"/>
      <c r="AX4268" s="41"/>
      <c r="AY4268" s="41"/>
    </row>
    <row r="4269" spans="47:51" ht="15" customHeight="1" x14ac:dyDescent="0.25">
      <c r="AU4269" s="186">
        <f t="shared" si="78"/>
        <v>4260</v>
      </c>
      <c r="AV4269" s="41" t="s">
        <v>664</v>
      </c>
      <c r="AW4269" s="41"/>
      <c r="AX4269" s="41"/>
      <c r="AY4269" s="41"/>
    </row>
    <row r="4270" spans="47:51" ht="15" customHeight="1" x14ac:dyDescent="0.25">
      <c r="AU4270" s="186">
        <f t="shared" si="78"/>
        <v>4261</v>
      </c>
      <c r="AV4270" s="41" t="s">
        <v>4253</v>
      </c>
      <c r="AW4270" s="41"/>
      <c r="AX4270" s="41"/>
      <c r="AY4270" s="41"/>
    </row>
    <row r="4271" spans="47:51" ht="15" customHeight="1" x14ac:dyDescent="0.25">
      <c r="AU4271" s="186">
        <f t="shared" si="78"/>
        <v>4262</v>
      </c>
      <c r="AV4271" s="41" t="s">
        <v>1209</v>
      </c>
      <c r="AW4271" s="41"/>
      <c r="AX4271" s="41"/>
      <c r="AY4271" s="41"/>
    </row>
    <row r="4272" spans="47:51" ht="15" customHeight="1" x14ac:dyDescent="0.25">
      <c r="AU4272" s="186">
        <f t="shared" si="78"/>
        <v>4263</v>
      </c>
      <c r="AV4272" s="41" t="s">
        <v>3542</v>
      </c>
      <c r="AW4272" s="41"/>
      <c r="AX4272" s="41"/>
      <c r="AY4272" s="41"/>
    </row>
    <row r="4273" spans="47:51" ht="15" customHeight="1" x14ac:dyDescent="0.25">
      <c r="AU4273" s="186">
        <f t="shared" si="78"/>
        <v>4264</v>
      </c>
      <c r="AV4273" s="41" t="s">
        <v>5406</v>
      </c>
      <c r="AW4273" s="41"/>
      <c r="AX4273" s="41"/>
      <c r="AY4273" s="41"/>
    </row>
    <row r="4274" spans="47:51" ht="15" customHeight="1" x14ac:dyDescent="0.25">
      <c r="AU4274" s="186">
        <f t="shared" si="78"/>
        <v>4265</v>
      </c>
      <c r="AV4274" s="41" t="s">
        <v>2487</v>
      </c>
      <c r="AW4274" s="41"/>
      <c r="AX4274" s="41"/>
      <c r="AY4274" s="41"/>
    </row>
    <row r="4275" spans="47:51" ht="15" customHeight="1" x14ac:dyDescent="0.25">
      <c r="AU4275" s="186">
        <f t="shared" si="78"/>
        <v>4266</v>
      </c>
      <c r="AV4275" s="41" t="s">
        <v>1210</v>
      </c>
      <c r="AW4275" s="41"/>
      <c r="AX4275" s="41"/>
      <c r="AY4275" s="41"/>
    </row>
    <row r="4276" spans="47:51" ht="15" customHeight="1" x14ac:dyDescent="0.25">
      <c r="AU4276" s="186">
        <f t="shared" si="78"/>
        <v>4267</v>
      </c>
      <c r="AV4276" s="41" t="s">
        <v>3543</v>
      </c>
      <c r="AW4276" s="41"/>
      <c r="AX4276" s="41"/>
      <c r="AY4276" s="41"/>
    </row>
    <row r="4277" spans="47:51" ht="15" customHeight="1" x14ac:dyDescent="0.25">
      <c r="AU4277" s="186">
        <f t="shared" si="78"/>
        <v>4268</v>
      </c>
      <c r="AV4277" s="41" t="s">
        <v>4584</v>
      </c>
      <c r="AW4277" s="41"/>
      <c r="AX4277" s="41"/>
      <c r="AY4277" s="41"/>
    </row>
    <row r="4278" spans="47:51" ht="15" customHeight="1" x14ac:dyDescent="0.25">
      <c r="AU4278" s="186">
        <f t="shared" si="78"/>
        <v>4269</v>
      </c>
      <c r="AV4278" s="41" t="s">
        <v>5407</v>
      </c>
      <c r="AW4278" s="41"/>
      <c r="AX4278" s="41"/>
      <c r="AY4278" s="41"/>
    </row>
    <row r="4279" spans="47:51" ht="15" customHeight="1" x14ac:dyDescent="0.25">
      <c r="AU4279" s="186">
        <f t="shared" si="78"/>
        <v>4270</v>
      </c>
      <c r="AV4279" s="41" t="s">
        <v>2135</v>
      </c>
      <c r="AW4279" s="41"/>
      <c r="AX4279" s="41"/>
      <c r="AY4279" s="41"/>
    </row>
    <row r="4280" spans="47:51" ht="15" customHeight="1" x14ac:dyDescent="0.25">
      <c r="AU4280" s="186">
        <f t="shared" si="78"/>
        <v>4271</v>
      </c>
      <c r="AV4280" s="41" t="s">
        <v>4254</v>
      </c>
      <c r="AW4280" s="41"/>
      <c r="AX4280" s="41"/>
      <c r="AY4280" s="41"/>
    </row>
    <row r="4281" spans="47:51" ht="15" customHeight="1" x14ac:dyDescent="0.25">
      <c r="AU4281" s="186">
        <f t="shared" si="78"/>
        <v>4272</v>
      </c>
      <c r="AV4281" s="41" t="s">
        <v>665</v>
      </c>
      <c r="AW4281" s="41"/>
      <c r="AX4281" s="41"/>
      <c r="AY4281" s="41"/>
    </row>
    <row r="4282" spans="47:51" ht="15" customHeight="1" x14ac:dyDescent="0.25">
      <c r="AU4282" s="186">
        <f t="shared" si="78"/>
        <v>4273</v>
      </c>
      <c r="AV4282" s="41" t="s">
        <v>315</v>
      </c>
      <c r="AW4282" s="41"/>
      <c r="AX4282" s="41"/>
      <c r="AY4282" s="41"/>
    </row>
    <row r="4283" spans="47:51" ht="15" customHeight="1" x14ac:dyDescent="0.25">
      <c r="AU4283" s="186">
        <f t="shared" si="78"/>
        <v>4274</v>
      </c>
      <c r="AV4283" s="41" t="s">
        <v>4255</v>
      </c>
      <c r="AW4283" s="41"/>
      <c r="AX4283" s="41"/>
      <c r="AY4283" s="41"/>
    </row>
    <row r="4284" spans="47:51" ht="15" customHeight="1" x14ac:dyDescent="0.25">
      <c r="AU4284" s="186">
        <f t="shared" si="78"/>
        <v>4275</v>
      </c>
      <c r="AV4284" s="41" t="s">
        <v>5207</v>
      </c>
      <c r="AW4284" s="41"/>
      <c r="AX4284" s="41"/>
      <c r="AY4284" s="41"/>
    </row>
    <row r="4285" spans="47:51" ht="15" customHeight="1" x14ac:dyDescent="0.25">
      <c r="AU4285" s="186">
        <f t="shared" si="78"/>
        <v>4276</v>
      </c>
      <c r="AV4285" s="41" t="s">
        <v>2136</v>
      </c>
      <c r="AW4285" s="41"/>
      <c r="AX4285" s="41"/>
      <c r="AY4285" s="41"/>
    </row>
    <row r="4286" spans="47:51" ht="15" customHeight="1" x14ac:dyDescent="0.25">
      <c r="AU4286" s="186">
        <f t="shared" si="78"/>
        <v>4277</v>
      </c>
      <c r="AV4286" s="41" t="s">
        <v>2137</v>
      </c>
      <c r="AW4286" s="41"/>
      <c r="AX4286" s="41"/>
      <c r="AY4286" s="41"/>
    </row>
    <row r="4287" spans="47:51" ht="15" customHeight="1" x14ac:dyDescent="0.25">
      <c r="AU4287" s="186">
        <f t="shared" si="78"/>
        <v>4278</v>
      </c>
      <c r="AV4287" s="41" t="s">
        <v>2810</v>
      </c>
      <c r="AW4287" s="41"/>
      <c r="AX4287" s="41"/>
      <c r="AY4287" s="41"/>
    </row>
    <row r="4288" spans="47:51" ht="15" customHeight="1" x14ac:dyDescent="0.25">
      <c r="AU4288" s="186">
        <f t="shared" si="78"/>
        <v>4279</v>
      </c>
      <c r="AV4288" s="41" t="s">
        <v>5208</v>
      </c>
      <c r="AW4288" s="41"/>
      <c r="AX4288" s="41"/>
      <c r="AY4288" s="41"/>
    </row>
    <row r="4289" spans="47:51" ht="15" customHeight="1" x14ac:dyDescent="0.25">
      <c r="AU4289" s="186">
        <f t="shared" si="78"/>
        <v>4280</v>
      </c>
      <c r="AV4289" s="41" t="s">
        <v>2138</v>
      </c>
      <c r="AW4289" s="41"/>
      <c r="AX4289" s="41"/>
      <c r="AY4289" s="41"/>
    </row>
    <row r="4290" spans="47:51" ht="15" customHeight="1" x14ac:dyDescent="0.25">
      <c r="AU4290" s="186">
        <f t="shared" si="78"/>
        <v>4281</v>
      </c>
      <c r="AV4290" s="41" t="s">
        <v>894</v>
      </c>
      <c r="AW4290" s="41"/>
      <c r="AX4290" s="41"/>
      <c r="AY4290" s="41"/>
    </row>
    <row r="4291" spans="47:51" ht="15" customHeight="1" x14ac:dyDescent="0.25">
      <c r="AU4291" s="186">
        <f t="shared" si="78"/>
        <v>4282</v>
      </c>
      <c r="AV4291" s="41" t="s">
        <v>2622</v>
      </c>
      <c r="AW4291" s="41"/>
      <c r="AX4291" s="41"/>
      <c r="AY4291" s="41"/>
    </row>
    <row r="4292" spans="47:51" ht="15" customHeight="1" x14ac:dyDescent="0.25">
      <c r="AU4292" s="186">
        <f t="shared" si="78"/>
        <v>4283</v>
      </c>
      <c r="AV4292" s="41" t="s">
        <v>895</v>
      </c>
      <c r="AW4292" s="41"/>
      <c r="AX4292" s="41"/>
      <c r="AY4292" s="41"/>
    </row>
    <row r="4293" spans="47:51" ht="15" customHeight="1" x14ac:dyDescent="0.25">
      <c r="AU4293" s="186">
        <f t="shared" si="78"/>
        <v>4284</v>
      </c>
      <c r="AV4293" s="41" t="s">
        <v>2139</v>
      </c>
      <c r="AW4293" s="41"/>
      <c r="AX4293" s="41"/>
      <c r="AY4293" s="41"/>
    </row>
    <row r="4294" spans="47:51" ht="15" customHeight="1" x14ac:dyDescent="0.25">
      <c r="AU4294" s="186">
        <f t="shared" si="78"/>
        <v>4285</v>
      </c>
      <c r="AV4294" s="41" t="s">
        <v>2140</v>
      </c>
      <c r="AW4294" s="41"/>
      <c r="AX4294" s="41"/>
      <c r="AY4294" s="41"/>
    </row>
    <row r="4295" spans="47:51" ht="15" customHeight="1" x14ac:dyDescent="0.25">
      <c r="AU4295" s="186">
        <f t="shared" si="78"/>
        <v>4286</v>
      </c>
      <c r="AV4295" s="41" t="s">
        <v>222</v>
      </c>
      <c r="AW4295" s="41"/>
      <c r="AX4295" s="41"/>
      <c r="AY4295" s="41"/>
    </row>
    <row r="4296" spans="47:51" ht="15" customHeight="1" x14ac:dyDescent="0.25">
      <c r="AU4296" s="186">
        <f t="shared" si="78"/>
        <v>4287</v>
      </c>
      <c r="AV4296" s="41" t="s">
        <v>3544</v>
      </c>
      <c r="AW4296" s="41"/>
      <c r="AX4296" s="41"/>
      <c r="AY4296" s="41"/>
    </row>
    <row r="4297" spans="47:51" ht="15" customHeight="1" x14ac:dyDescent="0.25">
      <c r="AU4297" s="186">
        <f t="shared" si="78"/>
        <v>4288</v>
      </c>
      <c r="AV4297" s="41" t="s">
        <v>2141</v>
      </c>
      <c r="AW4297" s="41"/>
      <c r="AX4297" s="41"/>
      <c r="AY4297" s="41"/>
    </row>
    <row r="4298" spans="47:51" ht="15" customHeight="1" x14ac:dyDescent="0.25">
      <c r="AU4298" s="186">
        <f t="shared" si="78"/>
        <v>4289</v>
      </c>
      <c r="AV4298" s="41" t="s">
        <v>4256</v>
      </c>
      <c r="AW4298" s="41"/>
      <c r="AX4298" s="41"/>
      <c r="AY4298" s="41"/>
    </row>
    <row r="4299" spans="47:51" ht="15" customHeight="1" x14ac:dyDescent="0.25">
      <c r="AU4299" s="186">
        <f t="shared" ref="AU4299:AU4362" si="79">ROW()-9</f>
        <v>4290</v>
      </c>
      <c r="AV4299" s="41" t="s">
        <v>2142</v>
      </c>
      <c r="AW4299" s="41"/>
      <c r="AX4299" s="41"/>
      <c r="AY4299" s="41"/>
    </row>
    <row r="4300" spans="47:51" ht="15" customHeight="1" x14ac:dyDescent="0.25">
      <c r="AU4300" s="186">
        <f t="shared" si="79"/>
        <v>4291</v>
      </c>
      <c r="AV4300" s="41" t="s">
        <v>1409</v>
      </c>
      <c r="AW4300" s="41"/>
      <c r="AX4300" s="41"/>
      <c r="AY4300" s="41"/>
    </row>
    <row r="4301" spans="47:51" ht="15" customHeight="1" x14ac:dyDescent="0.25">
      <c r="AU4301" s="186">
        <f t="shared" si="79"/>
        <v>4292</v>
      </c>
      <c r="AV4301" s="41" t="s">
        <v>3799</v>
      </c>
      <c r="AW4301" s="41"/>
      <c r="AX4301" s="41"/>
      <c r="AY4301" s="41"/>
    </row>
    <row r="4302" spans="47:51" ht="15" customHeight="1" x14ac:dyDescent="0.25">
      <c r="AU4302" s="186">
        <f t="shared" si="79"/>
        <v>4293</v>
      </c>
      <c r="AV4302" s="41" t="s">
        <v>223</v>
      </c>
      <c r="AW4302" s="41"/>
      <c r="AX4302" s="41"/>
      <c r="AY4302" s="41"/>
    </row>
    <row r="4303" spans="47:51" ht="15" customHeight="1" x14ac:dyDescent="0.25">
      <c r="AU4303" s="186">
        <f t="shared" si="79"/>
        <v>4294</v>
      </c>
      <c r="AV4303" s="41" t="s">
        <v>2143</v>
      </c>
      <c r="AW4303" s="41"/>
      <c r="AX4303" s="41"/>
      <c r="AY4303" s="41"/>
    </row>
    <row r="4304" spans="47:51" ht="15" customHeight="1" x14ac:dyDescent="0.25">
      <c r="AU4304" s="186">
        <f t="shared" si="79"/>
        <v>4295</v>
      </c>
      <c r="AV4304" s="41" t="s">
        <v>3195</v>
      </c>
      <c r="AW4304" s="41"/>
      <c r="AX4304" s="41"/>
      <c r="AY4304" s="41"/>
    </row>
    <row r="4305" spans="47:51" ht="15" customHeight="1" x14ac:dyDescent="0.25">
      <c r="AU4305" s="186">
        <f t="shared" si="79"/>
        <v>4296</v>
      </c>
      <c r="AV4305" s="41" t="s">
        <v>2144</v>
      </c>
      <c r="AW4305" s="41"/>
      <c r="AX4305" s="41"/>
      <c r="AY4305" s="41"/>
    </row>
    <row r="4306" spans="47:51" ht="15" customHeight="1" x14ac:dyDescent="0.25">
      <c r="AU4306" s="186">
        <f t="shared" si="79"/>
        <v>4297</v>
      </c>
      <c r="AV4306" s="41" t="s">
        <v>4695</v>
      </c>
      <c r="AW4306" s="41"/>
      <c r="AX4306" s="41"/>
      <c r="AY4306" s="41"/>
    </row>
    <row r="4307" spans="47:51" ht="15" customHeight="1" x14ac:dyDescent="0.25">
      <c r="AU4307" s="186">
        <f t="shared" si="79"/>
        <v>4298</v>
      </c>
      <c r="AV4307" s="41" t="s">
        <v>3800</v>
      </c>
      <c r="AW4307" s="41"/>
      <c r="AX4307" s="41"/>
      <c r="AY4307" s="41"/>
    </row>
    <row r="4308" spans="47:51" ht="15" customHeight="1" x14ac:dyDescent="0.25">
      <c r="AU4308" s="186">
        <f t="shared" si="79"/>
        <v>4299</v>
      </c>
      <c r="AV4308" s="41" t="s">
        <v>2811</v>
      </c>
      <c r="AW4308" s="41"/>
      <c r="AX4308" s="41"/>
      <c r="AY4308" s="41"/>
    </row>
    <row r="4309" spans="47:51" ht="15" customHeight="1" x14ac:dyDescent="0.25">
      <c r="AU4309" s="186">
        <f t="shared" si="79"/>
        <v>4300</v>
      </c>
      <c r="AV4309" s="41" t="s">
        <v>2145</v>
      </c>
      <c r="AW4309" s="41"/>
      <c r="AX4309" s="41"/>
      <c r="AY4309" s="41"/>
    </row>
    <row r="4310" spans="47:51" ht="15" customHeight="1" x14ac:dyDescent="0.25">
      <c r="AU4310" s="186">
        <f t="shared" si="79"/>
        <v>4301</v>
      </c>
      <c r="AV4310" s="41" t="s">
        <v>666</v>
      </c>
      <c r="AW4310" s="41"/>
      <c r="AX4310" s="41"/>
      <c r="AY4310" s="41"/>
    </row>
    <row r="4311" spans="47:51" ht="15" customHeight="1" x14ac:dyDescent="0.25">
      <c r="AU4311" s="186">
        <f t="shared" si="79"/>
        <v>4302</v>
      </c>
      <c r="AV4311" s="41" t="s">
        <v>2623</v>
      </c>
      <c r="AW4311" s="41"/>
      <c r="AX4311" s="41"/>
      <c r="AY4311" s="41"/>
    </row>
    <row r="4312" spans="47:51" ht="15" customHeight="1" x14ac:dyDescent="0.25">
      <c r="AU4312" s="186">
        <f t="shared" si="79"/>
        <v>4303</v>
      </c>
      <c r="AV4312" s="41" t="s">
        <v>2624</v>
      </c>
      <c r="AW4312" s="41"/>
      <c r="AX4312" s="41"/>
      <c r="AY4312" s="41"/>
    </row>
    <row r="4313" spans="47:51" ht="15" customHeight="1" x14ac:dyDescent="0.25">
      <c r="AU4313" s="186">
        <f t="shared" si="79"/>
        <v>4304</v>
      </c>
      <c r="AV4313" s="41" t="s">
        <v>4257</v>
      </c>
      <c r="AW4313" s="41"/>
      <c r="AX4313" s="41"/>
      <c r="AY4313" s="41"/>
    </row>
    <row r="4314" spans="47:51" ht="15" customHeight="1" x14ac:dyDescent="0.25">
      <c r="AU4314" s="186">
        <f t="shared" si="79"/>
        <v>4305</v>
      </c>
      <c r="AV4314" s="41" t="s">
        <v>4585</v>
      </c>
      <c r="AW4314" s="41"/>
      <c r="AX4314" s="41"/>
      <c r="AY4314" s="41"/>
    </row>
    <row r="4315" spans="47:51" ht="15" customHeight="1" x14ac:dyDescent="0.25">
      <c r="AU4315" s="186">
        <f t="shared" si="79"/>
        <v>4306</v>
      </c>
      <c r="AV4315" s="41" t="s">
        <v>2488</v>
      </c>
      <c r="AW4315" s="41"/>
      <c r="AX4315" s="41"/>
      <c r="AY4315" s="41"/>
    </row>
    <row r="4316" spans="47:51" ht="15" customHeight="1" x14ac:dyDescent="0.25">
      <c r="AU4316" s="186">
        <f t="shared" si="79"/>
        <v>4307</v>
      </c>
      <c r="AV4316" s="41" t="s">
        <v>667</v>
      </c>
      <c r="AW4316" s="41"/>
      <c r="AX4316" s="41"/>
      <c r="AY4316" s="41"/>
    </row>
    <row r="4317" spans="47:51" ht="15" customHeight="1" x14ac:dyDescent="0.25">
      <c r="AU4317" s="186">
        <f t="shared" si="79"/>
        <v>4308</v>
      </c>
      <c r="AV4317" s="41" t="s">
        <v>4586</v>
      </c>
      <c r="AW4317" s="41"/>
      <c r="AX4317" s="41"/>
      <c r="AY4317" s="41"/>
    </row>
    <row r="4318" spans="47:51" ht="15" customHeight="1" x14ac:dyDescent="0.25">
      <c r="AU4318" s="186">
        <f t="shared" si="79"/>
        <v>4309</v>
      </c>
      <c r="AV4318" s="41" t="s">
        <v>4696</v>
      </c>
      <c r="AW4318" s="41"/>
      <c r="AX4318" s="41"/>
      <c r="AY4318" s="41"/>
    </row>
    <row r="4319" spans="47:51" ht="15" customHeight="1" x14ac:dyDescent="0.25">
      <c r="AU4319" s="186">
        <f t="shared" si="79"/>
        <v>4310</v>
      </c>
      <c r="AV4319" s="41" t="s">
        <v>1410</v>
      </c>
      <c r="AW4319" s="41"/>
      <c r="AX4319" s="41"/>
      <c r="AY4319" s="41"/>
    </row>
    <row r="4320" spans="47:51" ht="15" customHeight="1" x14ac:dyDescent="0.25">
      <c r="AU4320" s="186">
        <f t="shared" si="79"/>
        <v>4311</v>
      </c>
      <c r="AV4320" s="41" t="s">
        <v>5209</v>
      </c>
      <c r="AW4320" s="41"/>
      <c r="AX4320" s="41"/>
      <c r="AY4320" s="41"/>
    </row>
    <row r="4321" spans="47:51" ht="15" customHeight="1" x14ac:dyDescent="0.25">
      <c r="AU4321" s="186">
        <f t="shared" si="79"/>
        <v>4312</v>
      </c>
      <c r="AV4321" s="41" t="s">
        <v>2812</v>
      </c>
      <c r="AW4321" s="41"/>
      <c r="AX4321" s="41"/>
      <c r="AY4321" s="41"/>
    </row>
    <row r="4322" spans="47:51" ht="15" customHeight="1" x14ac:dyDescent="0.25">
      <c r="AU4322" s="186">
        <f t="shared" si="79"/>
        <v>4313</v>
      </c>
      <c r="AV4322" s="41" t="s">
        <v>4258</v>
      </c>
      <c r="AW4322" s="41"/>
      <c r="AX4322" s="41"/>
      <c r="AY4322" s="41"/>
    </row>
    <row r="4323" spans="47:51" ht="15" customHeight="1" x14ac:dyDescent="0.25">
      <c r="AU4323" s="186">
        <f t="shared" si="79"/>
        <v>4314</v>
      </c>
      <c r="AV4323" s="41" t="s">
        <v>3801</v>
      </c>
      <c r="AW4323" s="41"/>
      <c r="AX4323" s="41"/>
      <c r="AY4323" s="41"/>
    </row>
    <row r="4324" spans="47:51" ht="15" customHeight="1" x14ac:dyDescent="0.25">
      <c r="AU4324" s="186">
        <f t="shared" si="79"/>
        <v>4315</v>
      </c>
      <c r="AV4324" s="41" t="s">
        <v>5210</v>
      </c>
      <c r="AW4324" s="41"/>
      <c r="AX4324" s="41"/>
      <c r="AY4324" s="41"/>
    </row>
    <row r="4325" spans="47:51" ht="15" customHeight="1" x14ac:dyDescent="0.25">
      <c r="AU4325" s="186">
        <f t="shared" si="79"/>
        <v>4316</v>
      </c>
      <c r="AV4325" s="41" t="s">
        <v>1211</v>
      </c>
      <c r="AW4325" s="41"/>
      <c r="AX4325" s="41"/>
      <c r="AY4325" s="41"/>
    </row>
    <row r="4326" spans="47:51" ht="15" customHeight="1" x14ac:dyDescent="0.25">
      <c r="AU4326" s="186">
        <f t="shared" si="79"/>
        <v>4317</v>
      </c>
      <c r="AV4326" s="41" t="s">
        <v>4259</v>
      </c>
      <c r="AW4326" s="41"/>
      <c r="AX4326" s="41"/>
      <c r="AY4326" s="41"/>
    </row>
    <row r="4327" spans="47:51" ht="15" customHeight="1" x14ac:dyDescent="0.25">
      <c r="AU4327" s="186">
        <f t="shared" si="79"/>
        <v>4318</v>
      </c>
      <c r="AV4327" s="41" t="s">
        <v>3545</v>
      </c>
      <c r="AW4327" s="41"/>
      <c r="AX4327" s="41"/>
      <c r="AY4327" s="41"/>
    </row>
    <row r="4328" spans="47:51" ht="15" customHeight="1" x14ac:dyDescent="0.25">
      <c r="AU4328" s="186">
        <f t="shared" si="79"/>
        <v>4319</v>
      </c>
      <c r="AV4328" s="41" t="s">
        <v>4260</v>
      </c>
      <c r="AW4328" s="41"/>
      <c r="AX4328" s="41"/>
      <c r="AY4328" s="41"/>
    </row>
    <row r="4329" spans="47:51" ht="15" customHeight="1" x14ac:dyDescent="0.25">
      <c r="AU4329" s="186">
        <f t="shared" si="79"/>
        <v>4320</v>
      </c>
      <c r="AV4329" s="41" t="s">
        <v>1212</v>
      </c>
      <c r="AW4329" s="41"/>
      <c r="AX4329" s="41"/>
      <c r="AY4329" s="41"/>
    </row>
    <row r="4330" spans="47:51" ht="15" customHeight="1" x14ac:dyDescent="0.25">
      <c r="AU4330" s="186">
        <f t="shared" si="79"/>
        <v>4321</v>
      </c>
      <c r="AV4330" s="41" t="s">
        <v>668</v>
      </c>
      <c r="AW4330" s="41"/>
      <c r="AX4330" s="41"/>
      <c r="AY4330" s="41"/>
    </row>
    <row r="4331" spans="47:51" ht="15" customHeight="1" x14ac:dyDescent="0.25">
      <c r="AU4331" s="186">
        <f t="shared" si="79"/>
        <v>4322</v>
      </c>
      <c r="AV4331" s="41" t="s">
        <v>3196</v>
      </c>
      <c r="AW4331" s="41"/>
      <c r="AX4331" s="41"/>
      <c r="AY4331" s="41"/>
    </row>
    <row r="4332" spans="47:51" ht="15" customHeight="1" x14ac:dyDescent="0.25">
      <c r="AU4332" s="186">
        <f t="shared" si="79"/>
        <v>4323</v>
      </c>
      <c r="AV4332" s="41" t="s">
        <v>3672</v>
      </c>
      <c r="AW4332" s="41"/>
      <c r="AX4332" s="41"/>
      <c r="AY4332" s="41"/>
    </row>
    <row r="4333" spans="47:51" ht="15" customHeight="1" x14ac:dyDescent="0.25">
      <c r="AU4333" s="186">
        <f t="shared" si="79"/>
        <v>4324</v>
      </c>
      <c r="AV4333" s="41" t="s">
        <v>5211</v>
      </c>
      <c r="AW4333" s="41"/>
      <c r="AX4333" s="41"/>
      <c r="AY4333" s="41"/>
    </row>
    <row r="4334" spans="47:51" ht="15" customHeight="1" x14ac:dyDescent="0.25">
      <c r="AU4334" s="186">
        <f t="shared" si="79"/>
        <v>4325</v>
      </c>
      <c r="AV4334" s="41" t="s">
        <v>2146</v>
      </c>
      <c r="AW4334" s="41"/>
      <c r="AX4334" s="41"/>
      <c r="AY4334" s="41"/>
    </row>
    <row r="4335" spans="47:51" ht="15" customHeight="1" x14ac:dyDescent="0.25">
      <c r="AU4335" s="186">
        <f t="shared" si="79"/>
        <v>4326</v>
      </c>
      <c r="AV4335" s="41" t="s">
        <v>5212</v>
      </c>
      <c r="AW4335" s="41"/>
      <c r="AX4335" s="41"/>
      <c r="AY4335" s="41"/>
    </row>
    <row r="4336" spans="47:51" ht="15" customHeight="1" x14ac:dyDescent="0.25">
      <c r="AU4336" s="186">
        <f t="shared" si="79"/>
        <v>4327</v>
      </c>
      <c r="AV4336" s="41" t="s">
        <v>2147</v>
      </c>
      <c r="AW4336" s="41"/>
      <c r="AX4336" s="41"/>
      <c r="AY4336" s="41"/>
    </row>
    <row r="4337" spans="47:51" ht="15" customHeight="1" x14ac:dyDescent="0.25">
      <c r="AU4337" s="186">
        <f t="shared" si="79"/>
        <v>4328</v>
      </c>
      <c r="AV4337" s="41" t="s">
        <v>3546</v>
      </c>
      <c r="AW4337" s="41"/>
      <c r="AX4337" s="41"/>
      <c r="AY4337" s="41"/>
    </row>
    <row r="4338" spans="47:51" ht="15" customHeight="1" x14ac:dyDescent="0.25">
      <c r="AU4338" s="186">
        <f t="shared" si="79"/>
        <v>4329</v>
      </c>
      <c r="AV4338" s="41" t="s">
        <v>1213</v>
      </c>
      <c r="AW4338" s="41"/>
      <c r="AX4338" s="41"/>
      <c r="AY4338" s="41"/>
    </row>
    <row r="4339" spans="47:51" ht="15" customHeight="1" x14ac:dyDescent="0.25">
      <c r="AU4339" s="186">
        <f t="shared" si="79"/>
        <v>4330</v>
      </c>
      <c r="AV4339" s="41" t="s">
        <v>2148</v>
      </c>
      <c r="AW4339" s="41"/>
      <c r="AX4339" s="41"/>
      <c r="AY4339" s="41"/>
    </row>
    <row r="4340" spans="47:51" ht="15" customHeight="1" x14ac:dyDescent="0.25">
      <c r="AU4340" s="186">
        <f t="shared" si="79"/>
        <v>4331</v>
      </c>
      <c r="AV4340" s="41" t="s">
        <v>290</v>
      </c>
      <c r="AW4340" s="41"/>
      <c r="AX4340" s="41"/>
      <c r="AY4340" s="41"/>
    </row>
    <row r="4341" spans="47:51" ht="15" customHeight="1" x14ac:dyDescent="0.25">
      <c r="AU4341" s="186">
        <f t="shared" si="79"/>
        <v>4332</v>
      </c>
      <c r="AV4341" s="41" t="s">
        <v>2149</v>
      </c>
      <c r="AW4341" s="41"/>
      <c r="AX4341" s="41"/>
      <c r="AY4341" s="41"/>
    </row>
    <row r="4342" spans="47:51" ht="15" customHeight="1" x14ac:dyDescent="0.25">
      <c r="AU4342" s="186">
        <f t="shared" si="79"/>
        <v>4333</v>
      </c>
      <c r="AV4342" s="41" t="s">
        <v>2150</v>
      </c>
      <c r="AW4342" s="41"/>
      <c r="AX4342" s="41"/>
      <c r="AY4342" s="41"/>
    </row>
    <row r="4343" spans="47:51" ht="15" customHeight="1" x14ac:dyDescent="0.25">
      <c r="AU4343" s="186">
        <f t="shared" si="79"/>
        <v>4334</v>
      </c>
      <c r="AV4343" s="41" t="s">
        <v>5213</v>
      </c>
      <c r="AW4343" s="41"/>
      <c r="AX4343" s="41"/>
      <c r="AY4343" s="41"/>
    </row>
    <row r="4344" spans="47:51" ht="15" customHeight="1" x14ac:dyDescent="0.25">
      <c r="AU4344" s="186">
        <f t="shared" si="79"/>
        <v>4335</v>
      </c>
      <c r="AV4344" s="41" t="s">
        <v>2489</v>
      </c>
      <c r="AW4344" s="41"/>
      <c r="AX4344" s="41"/>
      <c r="AY4344" s="41"/>
    </row>
    <row r="4345" spans="47:51" ht="15" customHeight="1" x14ac:dyDescent="0.25">
      <c r="AU4345" s="186">
        <f t="shared" si="79"/>
        <v>4336</v>
      </c>
      <c r="AV4345" s="41" t="s">
        <v>2490</v>
      </c>
      <c r="AW4345" s="41"/>
      <c r="AX4345" s="41"/>
      <c r="AY4345" s="41"/>
    </row>
    <row r="4346" spans="47:51" ht="15" customHeight="1" x14ac:dyDescent="0.25">
      <c r="AU4346" s="186">
        <f t="shared" si="79"/>
        <v>4337</v>
      </c>
      <c r="AV4346" s="41" t="s">
        <v>2151</v>
      </c>
      <c r="AW4346" s="41"/>
      <c r="AX4346" s="41"/>
      <c r="AY4346" s="41"/>
    </row>
    <row r="4347" spans="47:51" ht="15" customHeight="1" x14ac:dyDescent="0.25">
      <c r="AU4347" s="186">
        <f t="shared" si="79"/>
        <v>4338</v>
      </c>
      <c r="AV4347" s="41" t="s">
        <v>4261</v>
      </c>
      <c r="AW4347" s="41"/>
      <c r="AX4347" s="41"/>
      <c r="AY4347" s="41"/>
    </row>
    <row r="4348" spans="47:51" ht="15" customHeight="1" x14ac:dyDescent="0.25">
      <c r="AU4348" s="186">
        <f t="shared" si="79"/>
        <v>4339</v>
      </c>
      <c r="AV4348" s="41" t="s">
        <v>3547</v>
      </c>
      <c r="AW4348" s="41"/>
      <c r="AX4348" s="41"/>
      <c r="AY4348" s="41"/>
    </row>
    <row r="4349" spans="47:51" ht="15" customHeight="1" x14ac:dyDescent="0.25">
      <c r="AU4349" s="186">
        <f t="shared" si="79"/>
        <v>4340</v>
      </c>
      <c r="AV4349" s="41" t="s">
        <v>5214</v>
      </c>
      <c r="AW4349" s="41"/>
      <c r="AX4349" s="41"/>
      <c r="AY4349" s="41"/>
    </row>
    <row r="4350" spans="47:51" ht="15" customHeight="1" x14ac:dyDescent="0.25">
      <c r="AU4350" s="186">
        <f t="shared" si="79"/>
        <v>4341</v>
      </c>
      <c r="AV4350" s="41" t="s">
        <v>4262</v>
      </c>
      <c r="AW4350" s="41"/>
      <c r="AX4350" s="41"/>
      <c r="AY4350" s="41"/>
    </row>
    <row r="4351" spans="47:51" ht="15" customHeight="1" x14ac:dyDescent="0.25">
      <c r="AU4351" s="186">
        <f t="shared" si="79"/>
        <v>4342</v>
      </c>
      <c r="AV4351" s="41" t="s">
        <v>2152</v>
      </c>
      <c r="AW4351" s="41"/>
      <c r="AX4351" s="41"/>
      <c r="AY4351" s="41"/>
    </row>
    <row r="4352" spans="47:51" ht="15" customHeight="1" x14ac:dyDescent="0.25">
      <c r="AU4352" s="186">
        <f t="shared" si="79"/>
        <v>4343</v>
      </c>
      <c r="AV4352" s="41" t="s">
        <v>2153</v>
      </c>
      <c r="AW4352" s="41"/>
      <c r="AX4352" s="41"/>
      <c r="AY4352" s="41"/>
    </row>
    <row r="4353" spans="47:51" ht="15" customHeight="1" x14ac:dyDescent="0.25">
      <c r="AU4353" s="186">
        <f t="shared" si="79"/>
        <v>4344</v>
      </c>
      <c r="AV4353" s="41" t="s">
        <v>3548</v>
      </c>
      <c r="AW4353" s="41"/>
      <c r="AX4353" s="41"/>
      <c r="AY4353" s="41"/>
    </row>
    <row r="4354" spans="47:51" ht="15" customHeight="1" x14ac:dyDescent="0.25">
      <c r="AU4354" s="186">
        <f t="shared" si="79"/>
        <v>4345</v>
      </c>
      <c r="AV4354" s="41" t="s">
        <v>2625</v>
      </c>
      <c r="AW4354" s="41"/>
      <c r="AX4354" s="41"/>
      <c r="AY4354" s="41"/>
    </row>
    <row r="4355" spans="47:51" ht="15" customHeight="1" x14ac:dyDescent="0.25">
      <c r="AU4355" s="186">
        <f t="shared" si="79"/>
        <v>4346</v>
      </c>
      <c r="AV4355" s="41" t="s">
        <v>1411</v>
      </c>
      <c r="AW4355" s="41"/>
      <c r="AX4355" s="41"/>
      <c r="AY4355" s="41"/>
    </row>
    <row r="4356" spans="47:51" ht="15" customHeight="1" x14ac:dyDescent="0.25">
      <c r="AU4356" s="186">
        <f t="shared" si="79"/>
        <v>4347</v>
      </c>
      <c r="AV4356" s="41" t="s">
        <v>3197</v>
      </c>
      <c r="AW4356" s="41"/>
      <c r="AX4356" s="41"/>
      <c r="AY4356" s="41"/>
    </row>
    <row r="4357" spans="47:51" ht="15" customHeight="1" x14ac:dyDescent="0.25">
      <c r="AU4357" s="186">
        <f t="shared" si="79"/>
        <v>4348</v>
      </c>
      <c r="AV4357" s="41" t="s">
        <v>4263</v>
      </c>
      <c r="AW4357" s="41"/>
      <c r="AX4357" s="41"/>
      <c r="AY4357" s="41"/>
    </row>
    <row r="4358" spans="47:51" ht="15" customHeight="1" x14ac:dyDescent="0.25">
      <c r="AU4358" s="186">
        <f t="shared" si="79"/>
        <v>4349</v>
      </c>
      <c r="AV4358" s="41" t="s">
        <v>4264</v>
      </c>
      <c r="AW4358" s="41"/>
      <c r="AX4358" s="41"/>
      <c r="AY4358" s="41"/>
    </row>
    <row r="4359" spans="47:51" ht="15" customHeight="1" x14ac:dyDescent="0.25">
      <c r="AU4359" s="186">
        <f t="shared" si="79"/>
        <v>4350</v>
      </c>
      <c r="AV4359" s="41" t="s">
        <v>669</v>
      </c>
      <c r="AW4359" s="41"/>
      <c r="AX4359" s="41"/>
      <c r="AY4359" s="41"/>
    </row>
    <row r="4360" spans="47:51" ht="15" customHeight="1" x14ac:dyDescent="0.25">
      <c r="AU4360" s="186">
        <f t="shared" si="79"/>
        <v>4351</v>
      </c>
      <c r="AV4360" s="41" t="s">
        <v>5215</v>
      </c>
      <c r="AW4360" s="41"/>
      <c r="AX4360" s="41"/>
      <c r="AY4360" s="41"/>
    </row>
    <row r="4361" spans="47:51" ht="15" customHeight="1" x14ac:dyDescent="0.25">
      <c r="AU4361" s="186">
        <f t="shared" si="79"/>
        <v>4352</v>
      </c>
      <c r="AV4361" s="41" t="s">
        <v>4265</v>
      </c>
      <c r="AW4361" s="41"/>
      <c r="AX4361" s="41"/>
      <c r="AY4361" s="41"/>
    </row>
    <row r="4362" spans="47:51" ht="15" customHeight="1" x14ac:dyDescent="0.25">
      <c r="AU4362" s="186">
        <f t="shared" si="79"/>
        <v>4353</v>
      </c>
      <c r="AV4362" s="41" t="s">
        <v>2154</v>
      </c>
      <c r="AW4362" s="41"/>
      <c r="AX4362" s="41"/>
      <c r="AY4362" s="41"/>
    </row>
    <row r="4363" spans="47:51" ht="15" customHeight="1" x14ac:dyDescent="0.25">
      <c r="AU4363" s="186">
        <f t="shared" ref="AU4363:AU4426" si="80">ROW()-9</f>
        <v>4354</v>
      </c>
      <c r="AV4363" s="41" t="s">
        <v>3549</v>
      </c>
      <c r="AW4363" s="41"/>
      <c r="AX4363" s="41"/>
      <c r="AY4363" s="41"/>
    </row>
    <row r="4364" spans="47:51" ht="15" customHeight="1" x14ac:dyDescent="0.25">
      <c r="AU4364" s="186">
        <f t="shared" si="80"/>
        <v>4355</v>
      </c>
      <c r="AV4364" s="41" t="s">
        <v>3198</v>
      </c>
      <c r="AW4364" s="41"/>
      <c r="AX4364" s="41"/>
      <c r="AY4364" s="41"/>
    </row>
    <row r="4365" spans="47:51" ht="15" customHeight="1" x14ac:dyDescent="0.25">
      <c r="AU4365" s="186">
        <f t="shared" si="80"/>
        <v>4356</v>
      </c>
      <c r="AV4365" s="41" t="s">
        <v>5216</v>
      </c>
      <c r="AW4365" s="41"/>
      <c r="AX4365" s="41"/>
      <c r="AY4365" s="41"/>
    </row>
    <row r="4366" spans="47:51" ht="15" customHeight="1" x14ac:dyDescent="0.25">
      <c r="AU4366" s="186">
        <f t="shared" si="80"/>
        <v>4357</v>
      </c>
      <c r="AV4366" s="41" t="s">
        <v>5217</v>
      </c>
      <c r="AW4366" s="41"/>
      <c r="AX4366" s="41"/>
      <c r="AY4366" s="41"/>
    </row>
    <row r="4367" spans="47:51" ht="15" customHeight="1" x14ac:dyDescent="0.25">
      <c r="AU4367" s="186">
        <f t="shared" si="80"/>
        <v>4358</v>
      </c>
      <c r="AV4367" s="41" t="s">
        <v>2155</v>
      </c>
      <c r="AW4367" s="41"/>
      <c r="AX4367" s="41"/>
      <c r="AY4367" s="41"/>
    </row>
    <row r="4368" spans="47:51" ht="15" customHeight="1" x14ac:dyDescent="0.25">
      <c r="AU4368" s="186">
        <f t="shared" si="80"/>
        <v>4359</v>
      </c>
      <c r="AV4368" s="41" t="s">
        <v>896</v>
      </c>
      <c r="AW4368" s="41"/>
      <c r="AX4368" s="41"/>
      <c r="AY4368" s="41"/>
    </row>
    <row r="4369" spans="47:51" ht="15" customHeight="1" x14ac:dyDescent="0.25">
      <c r="AU4369" s="186">
        <f t="shared" si="80"/>
        <v>4360</v>
      </c>
      <c r="AV4369" s="41" t="s">
        <v>1412</v>
      </c>
      <c r="AW4369" s="41"/>
      <c r="AX4369" s="41"/>
      <c r="AY4369" s="41"/>
    </row>
    <row r="4370" spans="47:51" ht="15" customHeight="1" x14ac:dyDescent="0.25">
      <c r="AU4370" s="186">
        <f t="shared" si="80"/>
        <v>4361</v>
      </c>
      <c r="AV4370" s="41" t="s">
        <v>2990</v>
      </c>
      <c r="AW4370" s="41"/>
      <c r="AX4370" s="41"/>
      <c r="AY4370" s="41"/>
    </row>
    <row r="4371" spans="47:51" ht="15" customHeight="1" x14ac:dyDescent="0.25">
      <c r="AU4371" s="186">
        <f t="shared" si="80"/>
        <v>4362</v>
      </c>
      <c r="AV4371" s="41" t="s">
        <v>2813</v>
      </c>
      <c r="AW4371" s="41"/>
      <c r="AX4371" s="41"/>
      <c r="AY4371" s="41"/>
    </row>
    <row r="4372" spans="47:51" ht="15" customHeight="1" x14ac:dyDescent="0.25">
      <c r="AU4372" s="186">
        <f t="shared" si="80"/>
        <v>4363</v>
      </c>
      <c r="AV4372" s="41" t="s">
        <v>1413</v>
      </c>
      <c r="AW4372" s="41"/>
      <c r="AX4372" s="41"/>
      <c r="AY4372" s="41"/>
    </row>
    <row r="4373" spans="47:51" ht="15" customHeight="1" x14ac:dyDescent="0.25">
      <c r="AU4373" s="186">
        <f t="shared" si="80"/>
        <v>4364</v>
      </c>
      <c r="AV4373" s="41" t="s">
        <v>2156</v>
      </c>
      <c r="AW4373" s="41"/>
      <c r="AX4373" s="41"/>
      <c r="AY4373" s="41"/>
    </row>
    <row r="4374" spans="47:51" ht="15" customHeight="1" x14ac:dyDescent="0.25">
      <c r="AU4374" s="186">
        <f t="shared" si="80"/>
        <v>4365</v>
      </c>
      <c r="AV4374" s="41" t="s">
        <v>3802</v>
      </c>
      <c r="AW4374" s="41"/>
      <c r="AX4374" s="41"/>
      <c r="AY4374" s="41"/>
    </row>
    <row r="4375" spans="47:51" ht="15" customHeight="1" x14ac:dyDescent="0.25">
      <c r="AU4375" s="186">
        <f t="shared" si="80"/>
        <v>4366</v>
      </c>
      <c r="AV4375" s="41" t="s">
        <v>5218</v>
      </c>
      <c r="AW4375" s="41"/>
      <c r="AX4375" s="41"/>
      <c r="AY4375" s="41"/>
    </row>
    <row r="4376" spans="47:51" ht="15" customHeight="1" x14ac:dyDescent="0.25">
      <c r="AU4376" s="186">
        <f t="shared" si="80"/>
        <v>4367</v>
      </c>
      <c r="AV4376" s="41" t="s">
        <v>4587</v>
      </c>
      <c r="AW4376" s="41"/>
      <c r="AX4376" s="41"/>
      <c r="AY4376" s="41"/>
    </row>
    <row r="4377" spans="47:51" ht="15" customHeight="1" x14ac:dyDescent="0.25">
      <c r="AU4377" s="186">
        <f t="shared" si="80"/>
        <v>4368</v>
      </c>
      <c r="AV4377" s="41" t="s">
        <v>5408</v>
      </c>
      <c r="AW4377" s="41"/>
      <c r="AX4377" s="41"/>
      <c r="AY4377" s="41"/>
    </row>
    <row r="4378" spans="47:51" ht="15" customHeight="1" x14ac:dyDescent="0.25">
      <c r="AU4378" s="186">
        <f t="shared" si="80"/>
        <v>4369</v>
      </c>
      <c r="AV4378" s="41" t="s">
        <v>3803</v>
      </c>
      <c r="AW4378" s="41"/>
      <c r="AX4378" s="41"/>
      <c r="AY4378" s="41"/>
    </row>
    <row r="4379" spans="47:51" ht="15" customHeight="1" x14ac:dyDescent="0.25">
      <c r="AU4379" s="186">
        <f t="shared" si="80"/>
        <v>4370</v>
      </c>
      <c r="AV4379" s="41" t="s">
        <v>2991</v>
      </c>
      <c r="AW4379" s="41"/>
      <c r="AX4379" s="41"/>
      <c r="AY4379" s="41"/>
    </row>
    <row r="4380" spans="47:51" ht="15" customHeight="1" x14ac:dyDescent="0.25">
      <c r="AU4380" s="186">
        <f t="shared" si="80"/>
        <v>4371</v>
      </c>
      <c r="AV4380" s="41" t="s">
        <v>4588</v>
      </c>
      <c r="AW4380" s="41"/>
      <c r="AX4380" s="41"/>
      <c r="AY4380" s="41"/>
    </row>
    <row r="4381" spans="47:51" ht="15" customHeight="1" x14ac:dyDescent="0.25">
      <c r="AU4381" s="186">
        <f t="shared" si="80"/>
        <v>4372</v>
      </c>
      <c r="AV4381" s="41" t="s">
        <v>1414</v>
      </c>
      <c r="AW4381" s="41"/>
      <c r="AX4381" s="41"/>
      <c r="AY4381" s="41"/>
    </row>
    <row r="4382" spans="47:51" ht="15" customHeight="1" x14ac:dyDescent="0.25">
      <c r="AU4382" s="186">
        <f t="shared" si="80"/>
        <v>4373</v>
      </c>
      <c r="AV4382" s="41" t="s">
        <v>5219</v>
      </c>
      <c r="AW4382" s="41"/>
      <c r="AX4382" s="41"/>
      <c r="AY4382" s="41"/>
    </row>
    <row r="4383" spans="47:51" ht="15" customHeight="1" x14ac:dyDescent="0.25">
      <c r="AU4383" s="186">
        <f t="shared" si="80"/>
        <v>4374</v>
      </c>
      <c r="AV4383" s="41" t="s">
        <v>4589</v>
      </c>
      <c r="AW4383" s="41"/>
      <c r="AX4383" s="41"/>
      <c r="AY4383" s="41"/>
    </row>
    <row r="4384" spans="47:51" ht="15" customHeight="1" x14ac:dyDescent="0.25">
      <c r="AU4384" s="186">
        <f t="shared" si="80"/>
        <v>4375</v>
      </c>
      <c r="AV4384" s="41" t="s">
        <v>4266</v>
      </c>
      <c r="AW4384" s="41"/>
      <c r="AX4384" s="41"/>
      <c r="AY4384" s="41"/>
    </row>
    <row r="4385" spans="47:51" ht="15" customHeight="1" x14ac:dyDescent="0.25">
      <c r="AU4385" s="186">
        <f t="shared" si="80"/>
        <v>4376</v>
      </c>
      <c r="AV4385" s="41" t="s">
        <v>224</v>
      </c>
      <c r="AW4385" s="41"/>
      <c r="AX4385" s="41"/>
      <c r="AY4385" s="41"/>
    </row>
    <row r="4386" spans="47:51" ht="15" customHeight="1" x14ac:dyDescent="0.25">
      <c r="AU4386" s="186">
        <f t="shared" si="80"/>
        <v>4377</v>
      </c>
      <c r="AV4386" s="41" t="s">
        <v>2157</v>
      </c>
      <c r="AW4386" s="41"/>
      <c r="AX4386" s="41"/>
      <c r="AY4386" s="41"/>
    </row>
    <row r="4387" spans="47:51" ht="15" customHeight="1" x14ac:dyDescent="0.25">
      <c r="AU4387" s="186">
        <f t="shared" si="80"/>
        <v>4378</v>
      </c>
      <c r="AV4387" s="41" t="s">
        <v>3199</v>
      </c>
      <c r="AW4387" s="41"/>
      <c r="AX4387" s="41"/>
      <c r="AY4387" s="41"/>
    </row>
    <row r="4388" spans="47:51" ht="15" customHeight="1" x14ac:dyDescent="0.25">
      <c r="AU4388" s="186">
        <f t="shared" si="80"/>
        <v>4379</v>
      </c>
      <c r="AV4388" s="41" t="s">
        <v>2626</v>
      </c>
      <c r="AW4388" s="41"/>
      <c r="AX4388" s="41"/>
      <c r="AY4388" s="41"/>
    </row>
    <row r="4389" spans="47:51" ht="15" customHeight="1" x14ac:dyDescent="0.25">
      <c r="AU4389" s="186">
        <f t="shared" si="80"/>
        <v>4380</v>
      </c>
      <c r="AV4389" s="41" t="s">
        <v>5220</v>
      </c>
      <c r="AW4389" s="41"/>
      <c r="AX4389" s="41"/>
      <c r="AY4389" s="41"/>
    </row>
    <row r="4390" spans="47:51" ht="15" customHeight="1" x14ac:dyDescent="0.25">
      <c r="AU4390" s="186">
        <f t="shared" si="80"/>
        <v>4381</v>
      </c>
      <c r="AV4390" s="41" t="s">
        <v>2992</v>
      </c>
      <c r="AW4390" s="41"/>
      <c r="AX4390" s="41"/>
      <c r="AY4390" s="41"/>
    </row>
    <row r="4391" spans="47:51" ht="15" customHeight="1" x14ac:dyDescent="0.25">
      <c r="AU4391" s="186">
        <f t="shared" si="80"/>
        <v>4382</v>
      </c>
      <c r="AV4391" s="41" t="s">
        <v>4590</v>
      </c>
      <c r="AW4391" s="41"/>
      <c r="AX4391" s="41"/>
      <c r="AY4391" s="41"/>
    </row>
    <row r="4392" spans="47:51" ht="15" customHeight="1" x14ac:dyDescent="0.25">
      <c r="AU4392" s="186">
        <f t="shared" si="80"/>
        <v>4383</v>
      </c>
      <c r="AV4392" s="41" t="s">
        <v>3550</v>
      </c>
      <c r="AW4392" s="41"/>
      <c r="AX4392" s="41"/>
      <c r="AY4392" s="41"/>
    </row>
    <row r="4393" spans="47:51" ht="15" customHeight="1" x14ac:dyDescent="0.25">
      <c r="AU4393" s="186">
        <f t="shared" si="80"/>
        <v>4384</v>
      </c>
      <c r="AV4393" s="41" t="s">
        <v>4697</v>
      </c>
      <c r="AW4393" s="41"/>
      <c r="AX4393" s="41"/>
      <c r="AY4393" s="41"/>
    </row>
    <row r="4394" spans="47:51" ht="15" customHeight="1" x14ac:dyDescent="0.25">
      <c r="AU4394" s="186">
        <f t="shared" si="80"/>
        <v>4385</v>
      </c>
      <c r="AV4394" s="41" t="s">
        <v>4591</v>
      </c>
      <c r="AW4394" s="41"/>
      <c r="AX4394" s="41"/>
      <c r="AY4394" s="41"/>
    </row>
    <row r="4395" spans="47:51" ht="15" customHeight="1" x14ac:dyDescent="0.25">
      <c r="AU4395" s="186">
        <f t="shared" si="80"/>
        <v>4386</v>
      </c>
      <c r="AV4395" s="41" t="s">
        <v>670</v>
      </c>
      <c r="AW4395" s="41"/>
      <c r="AX4395" s="41"/>
      <c r="AY4395" s="41"/>
    </row>
    <row r="4396" spans="47:51" ht="15" customHeight="1" x14ac:dyDescent="0.25">
      <c r="AU4396" s="186">
        <f t="shared" si="80"/>
        <v>4387</v>
      </c>
      <c r="AV4396" s="41" t="s">
        <v>671</v>
      </c>
      <c r="AW4396" s="41"/>
      <c r="AX4396" s="41"/>
      <c r="AY4396" s="41"/>
    </row>
    <row r="4397" spans="47:51" ht="15" customHeight="1" x14ac:dyDescent="0.25">
      <c r="AU4397" s="186">
        <f t="shared" si="80"/>
        <v>4388</v>
      </c>
      <c r="AV4397" s="41" t="s">
        <v>2158</v>
      </c>
      <c r="AW4397" s="41"/>
      <c r="AX4397" s="41"/>
      <c r="AY4397" s="41"/>
    </row>
    <row r="4398" spans="47:51" ht="15" customHeight="1" x14ac:dyDescent="0.25">
      <c r="AU4398" s="186">
        <f t="shared" si="80"/>
        <v>4389</v>
      </c>
      <c r="AV4398" s="41" t="s">
        <v>2814</v>
      </c>
      <c r="AW4398" s="41"/>
      <c r="AX4398" s="41"/>
      <c r="AY4398" s="41"/>
    </row>
    <row r="4399" spans="47:51" ht="15" customHeight="1" x14ac:dyDescent="0.25">
      <c r="AU4399" s="186">
        <f t="shared" si="80"/>
        <v>4390</v>
      </c>
      <c r="AV4399" s="41" t="s">
        <v>2627</v>
      </c>
      <c r="AW4399" s="41"/>
      <c r="AX4399" s="41"/>
      <c r="AY4399" s="41"/>
    </row>
    <row r="4400" spans="47:51" ht="15" customHeight="1" x14ac:dyDescent="0.25">
      <c r="AU4400" s="186">
        <f t="shared" si="80"/>
        <v>4391</v>
      </c>
      <c r="AV4400" s="41" t="s">
        <v>1415</v>
      </c>
      <c r="AW4400" s="41"/>
      <c r="AX4400" s="41"/>
      <c r="AY4400" s="41"/>
    </row>
    <row r="4401" spans="47:51" ht="15" customHeight="1" x14ac:dyDescent="0.25">
      <c r="AU4401" s="186">
        <f t="shared" si="80"/>
        <v>4392</v>
      </c>
      <c r="AV4401" s="41" t="s">
        <v>2628</v>
      </c>
      <c r="AW4401" s="41"/>
      <c r="AX4401" s="41"/>
      <c r="AY4401" s="41"/>
    </row>
    <row r="4402" spans="47:51" ht="15" customHeight="1" x14ac:dyDescent="0.25">
      <c r="AU4402" s="186">
        <f t="shared" si="80"/>
        <v>4393</v>
      </c>
      <c r="AV4402" s="41" t="s">
        <v>2815</v>
      </c>
      <c r="AW4402" s="41"/>
      <c r="AX4402" s="41"/>
      <c r="AY4402" s="41"/>
    </row>
    <row r="4403" spans="47:51" ht="15" customHeight="1" x14ac:dyDescent="0.25">
      <c r="AU4403" s="186">
        <f t="shared" si="80"/>
        <v>4394</v>
      </c>
      <c r="AV4403" s="41" t="s">
        <v>1416</v>
      </c>
      <c r="AW4403" s="41"/>
      <c r="AX4403" s="41"/>
      <c r="AY4403" s="41"/>
    </row>
    <row r="4404" spans="47:51" ht="15" customHeight="1" x14ac:dyDescent="0.25">
      <c r="AU4404" s="186">
        <f t="shared" si="80"/>
        <v>4395</v>
      </c>
      <c r="AV4404" s="41" t="s">
        <v>992</v>
      </c>
      <c r="AW4404" s="41"/>
      <c r="AX4404" s="41"/>
      <c r="AY4404" s="41"/>
    </row>
    <row r="4405" spans="47:51" ht="15" customHeight="1" x14ac:dyDescent="0.25">
      <c r="AU4405" s="186">
        <f t="shared" si="80"/>
        <v>4396</v>
      </c>
      <c r="AV4405" s="41" t="s">
        <v>2159</v>
      </c>
      <c r="AW4405" s="41"/>
      <c r="AX4405" s="41"/>
      <c r="AY4405" s="41"/>
    </row>
    <row r="4406" spans="47:51" ht="15" customHeight="1" x14ac:dyDescent="0.25">
      <c r="AU4406" s="186">
        <f t="shared" si="80"/>
        <v>4397</v>
      </c>
      <c r="AV4406" s="41" t="s">
        <v>4267</v>
      </c>
      <c r="AW4406" s="41"/>
      <c r="AX4406" s="41"/>
      <c r="AY4406" s="41"/>
    </row>
    <row r="4407" spans="47:51" ht="15" customHeight="1" x14ac:dyDescent="0.25">
      <c r="AU4407" s="186">
        <f t="shared" si="80"/>
        <v>4398</v>
      </c>
      <c r="AV4407" s="41" t="s">
        <v>672</v>
      </c>
      <c r="AW4407" s="41"/>
      <c r="AX4407" s="41"/>
      <c r="AY4407" s="41"/>
    </row>
    <row r="4408" spans="47:51" ht="15" customHeight="1" x14ac:dyDescent="0.25">
      <c r="AU4408" s="186">
        <f t="shared" si="80"/>
        <v>4399</v>
      </c>
      <c r="AV4408" s="41" t="s">
        <v>3876</v>
      </c>
      <c r="AW4408" s="41"/>
      <c r="AX4408" s="41"/>
      <c r="AY4408" s="41"/>
    </row>
    <row r="4409" spans="47:51" ht="15" customHeight="1" x14ac:dyDescent="0.25">
      <c r="AU4409" s="186">
        <f t="shared" si="80"/>
        <v>4400</v>
      </c>
      <c r="AV4409" s="41" t="s">
        <v>673</v>
      </c>
      <c r="AW4409" s="41"/>
      <c r="AX4409" s="41"/>
      <c r="AY4409" s="41"/>
    </row>
    <row r="4410" spans="47:51" ht="15" customHeight="1" x14ac:dyDescent="0.25">
      <c r="AU4410" s="186">
        <f t="shared" si="80"/>
        <v>4401</v>
      </c>
      <c r="AV4410" s="41" t="s">
        <v>1417</v>
      </c>
      <c r="AW4410" s="41"/>
      <c r="AX4410" s="41"/>
      <c r="AY4410" s="41"/>
    </row>
    <row r="4411" spans="47:51" ht="15" customHeight="1" x14ac:dyDescent="0.25">
      <c r="AU4411" s="186">
        <f t="shared" si="80"/>
        <v>4402</v>
      </c>
      <c r="AV4411" s="41" t="s">
        <v>2160</v>
      </c>
      <c r="AW4411" s="41"/>
      <c r="AX4411" s="41"/>
      <c r="AY4411" s="41"/>
    </row>
    <row r="4412" spans="47:51" ht="15" customHeight="1" x14ac:dyDescent="0.25">
      <c r="AU4412" s="186">
        <f t="shared" si="80"/>
        <v>4403</v>
      </c>
      <c r="AV4412" s="41" t="s">
        <v>2491</v>
      </c>
      <c r="AW4412" s="41"/>
      <c r="AX4412" s="41"/>
      <c r="AY4412" s="41"/>
    </row>
    <row r="4413" spans="47:51" ht="15" customHeight="1" x14ac:dyDescent="0.25">
      <c r="AU4413" s="186">
        <f t="shared" si="80"/>
        <v>4404</v>
      </c>
      <c r="AV4413" s="41" t="s">
        <v>674</v>
      </c>
      <c r="AW4413" s="41"/>
      <c r="AX4413" s="41"/>
      <c r="AY4413" s="41"/>
    </row>
    <row r="4414" spans="47:51" ht="15" customHeight="1" x14ac:dyDescent="0.25">
      <c r="AU4414" s="186">
        <f t="shared" si="80"/>
        <v>4405</v>
      </c>
      <c r="AV4414" s="41" t="s">
        <v>3200</v>
      </c>
      <c r="AW4414" s="41"/>
      <c r="AX4414" s="41"/>
      <c r="AY4414" s="41"/>
    </row>
    <row r="4415" spans="47:51" ht="15" customHeight="1" x14ac:dyDescent="0.25">
      <c r="AU4415" s="186">
        <f t="shared" si="80"/>
        <v>4406</v>
      </c>
      <c r="AV4415" s="41" t="s">
        <v>5409</v>
      </c>
      <c r="AW4415" s="41"/>
      <c r="AX4415" s="41"/>
      <c r="AY4415" s="41"/>
    </row>
    <row r="4416" spans="47:51" ht="15" customHeight="1" x14ac:dyDescent="0.25">
      <c r="AU4416" s="186">
        <f t="shared" si="80"/>
        <v>4407</v>
      </c>
      <c r="AV4416" s="41" t="s">
        <v>2629</v>
      </c>
      <c r="AW4416" s="41"/>
      <c r="AX4416" s="41"/>
      <c r="AY4416" s="41"/>
    </row>
    <row r="4417" spans="47:51" ht="15" customHeight="1" x14ac:dyDescent="0.25">
      <c r="AU4417" s="186">
        <f t="shared" si="80"/>
        <v>4408</v>
      </c>
      <c r="AV4417" s="41" t="s">
        <v>3804</v>
      </c>
      <c r="AW4417" s="41"/>
      <c r="AX4417" s="41"/>
      <c r="AY4417" s="41"/>
    </row>
    <row r="4418" spans="47:51" ht="15" customHeight="1" x14ac:dyDescent="0.25">
      <c r="AU4418" s="186">
        <f t="shared" si="80"/>
        <v>4409</v>
      </c>
      <c r="AV4418" s="41" t="s">
        <v>3673</v>
      </c>
      <c r="AW4418" s="41"/>
      <c r="AX4418" s="41"/>
      <c r="AY4418" s="41"/>
    </row>
    <row r="4419" spans="47:51" ht="15" customHeight="1" x14ac:dyDescent="0.25">
      <c r="AU4419" s="186">
        <f t="shared" si="80"/>
        <v>4410</v>
      </c>
      <c r="AV4419" s="41" t="s">
        <v>2161</v>
      </c>
      <c r="AW4419" s="41"/>
      <c r="AX4419" s="41"/>
      <c r="AY4419" s="41"/>
    </row>
    <row r="4420" spans="47:51" ht="15" customHeight="1" x14ac:dyDescent="0.25">
      <c r="AU4420" s="186">
        <f t="shared" si="80"/>
        <v>4411</v>
      </c>
      <c r="AV4420" s="41" t="s">
        <v>4268</v>
      </c>
      <c r="AW4420" s="41"/>
      <c r="AX4420" s="41"/>
      <c r="AY4420" s="41"/>
    </row>
    <row r="4421" spans="47:51" ht="15" customHeight="1" x14ac:dyDescent="0.25">
      <c r="AU4421" s="186">
        <f t="shared" si="80"/>
        <v>4412</v>
      </c>
      <c r="AV4421" s="41" t="s">
        <v>3201</v>
      </c>
      <c r="AW4421" s="41"/>
      <c r="AX4421" s="41"/>
      <c r="AY4421" s="41"/>
    </row>
    <row r="4422" spans="47:51" ht="15" customHeight="1" x14ac:dyDescent="0.25">
      <c r="AU4422" s="186">
        <f t="shared" si="80"/>
        <v>4413</v>
      </c>
      <c r="AV4422" s="41" t="s">
        <v>1214</v>
      </c>
      <c r="AW4422" s="41"/>
      <c r="AX4422" s="41"/>
      <c r="AY4422" s="41"/>
    </row>
    <row r="4423" spans="47:51" ht="15" customHeight="1" x14ac:dyDescent="0.25">
      <c r="AU4423" s="186">
        <f t="shared" si="80"/>
        <v>4414</v>
      </c>
      <c r="AV4423" s="41" t="s">
        <v>3674</v>
      </c>
      <c r="AW4423" s="41"/>
      <c r="AX4423" s="41"/>
      <c r="AY4423" s="41"/>
    </row>
    <row r="4424" spans="47:51" ht="15" customHeight="1" x14ac:dyDescent="0.25">
      <c r="AU4424" s="186">
        <f t="shared" si="80"/>
        <v>4415</v>
      </c>
      <c r="AV4424" s="41" t="s">
        <v>2162</v>
      </c>
      <c r="AW4424" s="41"/>
      <c r="AX4424" s="41"/>
      <c r="AY4424" s="41"/>
    </row>
    <row r="4425" spans="47:51" ht="15" customHeight="1" x14ac:dyDescent="0.25">
      <c r="AU4425" s="186">
        <f t="shared" si="80"/>
        <v>4416</v>
      </c>
      <c r="AV4425" s="41" t="s">
        <v>2163</v>
      </c>
      <c r="AW4425" s="41"/>
      <c r="AX4425" s="41"/>
      <c r="AY4425" s="41"/>
    </row>
    <row r="4426" spans="47:51" ht="15" customHeight="1" x14ac:dyDescent="0.25">
      <c r="AU4426" s="186">
        <f t="shared" si="80"/>
        <v>4417</v>
      </c>
      <c r="AV4426" s="41" t="s">
        <v>1418</v>
      </c>
      <c r="AW4426" s="41"/>
      <c r="AX4426" s="41"/>
      <c r="AY4426" s="41"/>
    </row>
    <row r="4427" spans="47:51" ht="15" customHeight="1" x14ac:dyDescent="0.25">
      <c r="AU4427" s="186">
        <f t="shared" ref="AU4427:AU4490" si="81">ROW()-9</f>
        <v>4418</v>
      </c>
      <c r="AV4427" s="41" t="s">
        <v>675</v>
      </c>
      <c r="AW4427" s="41"/>
      <c r="AX4427" s="41"/>
      <c r="AY4427" s="41"/>
    </row>
    <row r="4428" spans="47:51" ht="15" customHeight="1" x14ac:dyDescent="0.25">
      <c r="AU4428" s="186">
        <f t="shared" si="81"/>
        <v>4419</v>
      </c>
      <c r="AV4428" s="41" t="s">
        <v>2164</v>
      </c>
      <c r="AW4428" s="41"/>
      <c r="AX4428" s="41"/>
      <c r="AY4428" s="41"/>
    </row>
    <row r="4429" spans="47:51" ht="15" customHeight="1" x14ac:dyDescent="0.25">
      <c r="AU4429" s="186">
        <f t="shared" si="81"/>
        <v>4420</v>
      </c>
      <c r="AV4429" s="41" t="s">
        <v>3877</v>
      </c>
      <c r="AW4429" s="41"/>
      <c r="AX4429" s="41"/>
      <c r="AY4429" s="41"/>
    </row>
    <row r="4430" spans="47:51" ht="15" customHeight="1" x14ac:dyDescent="0.25">
      <c r="AU4430" s="186">
        <f t="shared" si="81"/>
        <v>4421</v>
      </c>
      <c r="AV4430" s="41" t="s">
        <v>1419</v>
      </c>
      <c r="AW4430" s="41"/>
      <c r="AX4430" s="41"/>
      <c r="AY4430" s="41"/>
    </row>
    <row r="4431" spans="47:51" ht="15" customHeight="1" x14ac:dyDescent="0.25">
      <c r="AU4431" s="186">
        <f t="shared" si="81"/>
        <v>4422</v>
      </c>
      <c r="AV4431" s="41" t="s">
        <v>3805</v>
      </c>
      <c r="AW4431" s="41"/>
      <c r="AX4431" s="41"/>
      <c r="AY4431" s="41"/>
    </row>
    <row r="4432" spans="47:51" ht="15" customHeight="1" x14ac:dyDescent="0.25">
      <c r="AU4432" s="186">
        <f t="shared" si="81"/>
        <v>4423</v>
      </c>
      <c r="AV4432" s="41" t="s">
        <v>2630</v>
      </c>
      <c r="AW4432" s="41"/>
      <c r="AX4432" s="41"/>
      <c r="AY4432" s="41"/>
    </row>
    <row r="4433" spans="47:51" ht="15" customHeight="1" x14ac:dyDescent="0.25">
      <c r="AU4433" s="186">
        <f t="shared" si="81"/>
        <v>4424</v>
      </c>
      <c r="AV4433" s="41" t="s">
        <v>3202</v>
      </c>
      <c r="AW4433" s="41"/>
      <c r="AX4433" s="41"/>
      <c r="AY4433" s="41"/>
    </row>
    <row r="4434" spans="47:51" ht="15" customHeight="1" x14ac:dyDescent="0.25">
      <c r="AU4434" s="186">
        <f t="shared" si="81"/>
        <v>4425</v>
      </c>
      <c r="AV4434" s="41" t="s">
        <v>4592</v>
      </c>
      <c r="AW4434" s="41"/>
      <c r="AX4434" s="41"/>
      <c r="AY4434" s="41"/>
    </row>
    <row r="4435" spans="47:51" ht="15" customHeight="1" x14ac:dyDescent="0.25">
      <c r="AU4435" s="186">
        <f t="shared" si="81"/>
        <v>4426</v>
      </c>
      <c r="AV4435" s="41" t="s">
        <v>676</v>
      </c>
      <c r="AW4435" s="41"/>
      <c r="AX4435" s="41"/>
      <c r="AY4435" s="41"/>
    </row>
    <row r="4436" spans="47:51" ht="15" customHeight="1" x14ac:dyDescent="0.25">
      <c r="AU4436" s="186">
        <f t="shared" si="81"/>
        <v>4427</v>
      </c>
      <c r="AV4436" s="41" t="s">
        <v>291</v>
      </c>
      <c r="AW4436" s="41"/>
      <c r="AX4436" s="41"/>
      <c r="AY4436" s="41"/>
    </row>
    <row r="4437" spans="47:51" ht="15" customHeight="1" x14ac:dyDescent="0.25">
      <c r="AU4437" s="186">
        <f t="shared" si="81"/>
        <v>4428</v>
      </c>
      <c r="AV4437" s="41" t="s">
        <v>993</v>
      </c>
      <c r="AW4437" s="41"/>
      <c r="AX4437" s="41"/>
      <c r="AY4437" s="41"/>
    </row>
    <row r="4438" spans="47:51" ht="15" customHeight="1" x14ac:dyDescent="0.25">
      <c r="AU4438" s="186">
        <f t="shared" si="81"/>
        <v>4429</v>
      </c>
      <c r="AV4438" s="41" t="s">
        <v>2365</v>
      </c>
      <c r="AW4438" s="41"/>
      <c r="AX4438" s="41"/>
      <c r="AY4438" s="41"/>
    </row>
    <row r="4439" spans="47:51" ht="15" customHeight="1" x14ac:dyDescent="0.25">
      <c r="AU4439" s="186">
        <f t="shared" si="81"/>
        <v>4430</v>
      </c>
      <c r="AV4439" s="41" t="s">
        <v>2165</v>
      </c>
      <c r="AW4439" s="41"/>
      <c r="AX4439" s="41"/>
      <c r="AY4439" s="41"/>
    </row>
    <row r="4440" spans="47:51" ht="15" customHeight="1" x14ac:dyDescent="0.25">
      <c r="AU4440" s="186">
        <f t="shared" si="81"/>
        <v>4431</v>
      </c>
      <c r="AV4440" s="41" t="s">
        <v>2166</v>
      </c>
      <c r="AW4440" s="41"/>
      <c r="AX4440" s="41"/>
      <c r="AY4440" s="41"/>
    </row>
    <row r="4441" spans="47:51" ht="15" customHeight="1" x14ac:dyDescent="0.25">
      <c r="AU4441" s="186">
        <f t="shared" si="81"/>
        <v>4432</v>
      </c>
      <c r="AV4441" s="41" t="s">
        <v>2631</v>
      </c>
      <c r="AW4441" s="41"/>
      <c r="AX4441" s="41"/>
      <c r="AY4441" s="41"/>
    </row>
    <row r="4442" spans="47:51" ht="15" customHeight="1" x14ac:dyDescent="0.25">
      <c r="AU4442" s="186">
        <f t="shared" si="81"/>
        <v>4433</v>
      </c>
      <c r="AV4442" s="41" t="s">
        <v>2167</v>
      </c>
      <c r="AW4442" s="41"/>
      <c r="AX4442" s="41"/>
      <c r="AY4442" s="41"/>
    </row>
    <row r="4443" spans="47:51" ht="15" customHeight="1" x14ac:dyDescent="0.25">
      <c r="AU4443" s="186">
        <f t="shared" si="81"/>
        <v>4434</v>
      </c>
      <c r="AV4443" s="41" t="s">
        <v>3675</v>
      </c>
      <c r="AW4443" s="41"/>
      <c r="AX4443" s="41"/>
      <c r="AY4443" s="41"/>
    </row>
    <row r="4444" spans="47:51" ht="15" customHeight="1" x14ac:dyDescent="0.25">
      <c r="AU4444" s="186">
        <f t="shared" si="81"/>
        <v>4435</v>
      </c>
      <c r="AV4444" s="41" t="s">
        <v>2168</v>
      </c>
      <c r="AW4444" s="41"/>
      <c r="AX4444" s="41"/>
      <c r="AY4444" s="41"/>
    </row>
    <row r="4445" spans="47:51" ht="15" customHeight="1" x14ac:dyDescent="0.25">
      <c r="AU4445" s="186">
        <f t="shared" si="81"/>
        <v>4436</v>
      </c>
      <c r="AV4445" s="41" t="s">
        <v>897</v>
      </c>
      <c r="AW4445" s="41"/>
      <c r="AX4445" s="41"/>
      <c r="AY4445" s="41"/>
    </row>
    <row r="4446" spans="47:51" ht="15" customHeight="1" x14ac:dyDescent="0.25">
      <c r="AU4446" s="186">
        <f t="shared" si="81"/>
        <v>4437</v>
      </c>
      <c r="AV4446" s="41" t="s">
        <v>3203</v>
      </c>
      <c r="AW4446" s="41"/>
      <c r="AX4446" s="41"/>
      <c r="AY4446" s="41"/>
    </row>
    <row r="4447" spans="47:51" ht="15" customHeight="1" x14ac:dyDescent="0.25">
      <c r="AU4447" s="186">
        <f t="shared" si="81"/>
        <v>4438</v>
      </c>
      <c r="AV4447" s="41" t="s">
        <v>2169</v>
      </c>
      <c r="AW4447" s="41"/>
      <c r="AX4447" s="41"/>
      <c r="AY4447" s="41"/>
    </row>
    <row r="4448" spans="47:51" ht="15" customHeight="1" x14ac:dyDescent="0.25">
      <c r="AU4448" s="186">
        <f t="shared" si="81"/>
        <v>4439</v>
      </c>
      <c r="AV4448" s="41" t="s">
        <v>3204</v>
      </c>
      <c r="AW4448" s="41"/>
      <c r="AX4448" s="41"/>
      <c r="AY4448" s="41"/>
    </row>
    <row r="4449" spans="47:51" ht="15" customHeight="1" x14ac:dyDescent="0.25">
      <c r="AU4449" s="186">
        <f t="shared" si="81"/>
        <v>4440</v>
      </c>
      <c r="AV4449" s="41" t="s">
        <v>2170</v>
      </c>
      <c r="AW4449" s="41"/>
      <c r="AX4449" s="41"/>
      <c r="AY4449" s="41"/>
    </row>
    <row r="4450" spans="47:51" ht="15" customHeight="1" x14ac:dyDescent="0.25">
      <c r="AU4450" s="186">
        <f t="shared" si="81"/>
        <v>4441</v>
      </c>
      <c r="AV4450" s="41" t="s">
        <v>2171</v>
      </c>
      <c r="AW4450" s="41"/>
      <c r="AX4450" s="41"/>
      <c r="AY4450" s="41"/>
    </row>
    <row r="4451" spans="47:51" ht="15" customHeight="1" x14ac:dyDescent="0.25">
      <c r="AU4451" s="186">
        <f t="shared" si="81"/>
        <v>4442</v>
      </c>
      <c r="AV4451" s="41" t="s">
        <v>2172</v>
      </c>
      <c r="AW4451" s="41"/>
      <c r="AX4451" s="41"/>
      <c r="AY4451" s="41"/>
    </row>
    <row r="4452" spans="47:51" ht="15" customHeight="1" x14ac:dyDescent="0.25">
      <c r="AU4452" s="186">
        <f t="shared" si="81"/>
        <v>4443</v>
      </c>
      <c r="AV4452" s="41" t="s">
        <v>677</v>
      </c>
      <c r="AW4452" s="41"/>
      <c r="AX4452" s="41"/>
      <c r="AY4452" s="41"/>
    </row>
    <row r="4453" spans="47:51" ht="15" customHeight="1" x14ac:dyDescent="0.25">
      <c r="AU4453" s="186">
        <f t="shared" si="81"/>
        <v>4444</v>
      </c>
      <c r="AV4453" s="41" t="s">
        <v>2173</v>
      </c>
      <c r="AW4453" s="41"/>
      <c r="AX4453" s="41"/>
      <c r="AY4453" s="41"/>
    </row>
    <row r="4454" spans="47:51" ht="15" customHeight="1" x14ac:dyDescent="0.25">
      <c r="AU4454" s="186">
        <f t="shared" si="81"/>
        <v>4445</v>
      </c>
      <c r="AV4454" s="41" t="s">
        <v>4269</v>
      </c>
      <c r="AW4454" s="41"/>
      <c r="AX4454" s="41"/>
      <c r="AY4454" s="41"/>
    </row>
    <row r="4455" spans="47:51" ht="15" customHeight="1" x14ac:dyDescent="0.25">
      <c r="AU4455" s="186">
        <f t="shared" si="81"/>
        <v>4446</v>
      </c>
      <c r="AV4455" s="41" t="s">
        <v>3551</v>
      </c>
      <c r="AW4455" s="41"/>
      <c r="AX4455" s="41"/>
      <c r="AY4455" s="41"/>
    </row>
    <row r="4456" spans="47:51" ht="15" customHeight="1" x14ac:dyDescent="0.25">
      <c r="AU4456" s="186">
        <f t="shared" si="81"/>
        <v>4447</v>
      </c>
      <c r="AV4456" s="41" t="s">
        <v>2993</v>
      </c>
      <c r="AW4456" s="41"/>
      <c r="AX4456" s="41"/>
      <c r="AY4456" s="41"/>
    </row>
    <row r="4457" spans="47:51" ht="15" customHeight="1" x14ac:dyDescent="0.25">
      <c r="AU4457" s="186">
        <f t="shared" si="81"/>
        <v>4448</v>
      </c>
      <c r="AV4457" s="41" t="s">
        <v>1420</v>
      </c>
      <c r="AW4457" s="41"/>
      <c r="AX4457" s="41"/>
      <c r="AY4457" s="41"/>
    </row>
    <row r="4458" spans="47:51" ht="15" customHeight="1" x14ac:dyDescent="0.25">
      <c r="AU4458" s="186">
        <f t="shared" si="81"/>
        <v>4449</v>
      </c>
      <c r="AV4458" s="41" t="s">
        <v>2174</v>
      </c>
      <c r="AW4458" s="41"/>
      <c r="AX4458" s="41"/>
      <c r="AY4458" s="41"/>
    </row>
    <row r="4459" spans="47:51" ht="15" customHeight="1" x14ac:dyDescent="0.25">
      <c r="AU4459" s="186">
        <f t="shared" si="81"/>
        <v>4450</v>
      </c>
      <c r="AV4459" s="41" t="s">
        <v>3896</v>
      </c>
      <c r="AW4459" s="41"/>
      <c r="AX4459" s="41"/>
      <c r="AY4459" s="41"/>
    </row>
    <row r="4460" spans="47:51" ht="15" customHeight="1" x14ac:dyDescent="0.25">
      <c r="AU4460" s="186">
        <f t="shared" si="81"/>
        <v>4451</v>
      </c>
      <c r="AV4460" s="41" t="s">
        <v>3676</v>
      </c>
      <c r="AW4460" s="41"/>
      <c r="AX4460" s="41"/>
      <c r="AY4460" s="41"/>
    </row>
    <row r="4461" spans="47:51" ht="15" customHeight="1" x14ac:dyDescent="0.25">
      <c r="AU4461" s="186">
        <f t="shared" si="81"/>
        <v>4452</v>
      </c>
      <c r="AV4461" s="41" t="s">
        <v>5221</v>
      </c>
      <c r="AW4461" s="41"/>
      <c r="AX4461" s="41"/>
      <c r="AY4461" s="41"/>
    </row>
    <row r="4462" spans="47:51" ht="15" customHeight="1" x14ac:dyDescent="0.25">
      <c r="AU4462" s="186">
        <f t="shared" si="81"/>
        <v>4453</v>
      </c>
      <c r="AV4462" s="41" t="s">
        <v>3205</v>
      </c>
      <c r="AW4462" s="41"/>
      <c r="AX4462" s="41"/>
      <c r="AY4462" s="41"/>
    </row>
    <row r="4463" spans="47:51" ht="15" customHeight="1" x14ac:dyDescent="0.25">
      <c r="AU4463" s="186">
        <f t="shared" si="81"/>
        <v>4454</v>
      </c>
      <c r="AV4463" s="41" t="s">
        <v>3206</v>
      </c>
      <c r="AW4463" s="41"/>
      <c r="AX4463" s="41"/>
      <c r="AY4463" s="41"/>
    </row>
    <row r="4464" spans="47:51" ht="15" customHeight="1" x14ac:dyDescent="0.25">
      <c r="AU4464" s="186">
        <f t="shared" si="81"/>
        <v>4455</v>
      </c>
      <c r="AV4464" s="41" t="s">
        <v>2175</v>
      </c>
      <c r="AW4464" s="41"/>
      <c r="AX4464" s="41"/>
      <c r="AY4464" s="41"/>
    </row>
    <row r="4465" spans="47:51" ht="15" customHeight="1" x14ac:dyDescent="0.25">
      <c r="AU4465" s="186">
        <f t="shared" si="81"/>
        <v>4456</v>
      </c>
      <c r="AV4465" s="41" t="s">
        <v>2176</v>
      </c>
      <c r="AW4465" s="41"/>
      <c r="AX4465" s="41"/>
      <c r="AY4465" s="41"/>
    </row>
    <row r="4466" spans="47:51" ht="15" customHeight="1" x14ac:dyDescent="0.25">
      <c r="AU4466" s="186">
        <f t="shared" si="81"/>
        <v>4457</v>
      </c>
      <c r="AV4466" s="41" t="s">
        <v>1215</v>
      </c>
      <c r="AW4466" s="41"/>
      <c r="AX4466" s="41"/>
      <c r="AY4466" s="41"/>
    </row>
    <row r="4467" spans="47:51" ht="15" customHeight="1" x14ac:dyDescent="0.25">
      <c r="AU4467" s="186">
        <f t="shared" si="81"/>
        <v>4458</v>
      </c>
      <c r="AV4467" s="41" t="s">
        <v>2632</v>
      </c>
      <c r="AW4467" s="41"/>
      <c r="AX4467" s="41"/>
      <c r="AY4467" s="41"/>
    </row>
    <row r="4468" spans="47:51" ht="15" customHeight="1" x14ac:dyDescent="0.25">
      <c r="AU4468" s="186">
        <f t="shared" si="81"/>
        <v>4459</v>
      </c>
      <c r="AV4468" s="41" t="s">
        <v>2177</v>
      </c>
      <c r="AW4468" s="41"/>
      <c r="AX4468" s="41"/>
      <c r="AY4468" s="41"/>
    </row>
    <row r="4469" spans="47:51" ht="15" customHeight="1" x14ac:dyDescent="0.25">
      <c r="AU4469" s="186">
        <f t="shared" si="81"/>
        <v>4460</v>
      </c>
      <c r="AV4469" s="41" t="s">
        <v>3207</v>
      </c>
      <c r="AW4469" s="41"/>
      <c r="AX4469" s="41"/>
      <c r="AY4469" s="41"/>
    </row>
    <row r="4470" spans="47:51" ht="15" customHeight="1" x14ac:dyDescent="0.25">
      <c r="AU4470" s="186">
        <f t="shared" si="81"/>
        <v>4461</v>
      </c>
      <c r="AV4470" s="41" t="s">
        <v>4270</v>
      </c>
      <c r="AW4470" s="41"/>
      <c r="AX4470" s="41"/>
      <c r="AY4470" s="41"/>
    </row>
    <row r="4471" spans="47:51" ht="15" customHeight="1" x14ac:dyDescent="0.25">
      <c r="AU4471" s="186">
        <f t="shared" si="81"/>
        <v>4462</v>
      </c>
      <c r="AV4471" s="41" t="s">
        <v>3208</v>
      </c>
      <c r="AW4471" s="41"/>
      <c r="AX4471" s="41"/>
      <c r="AY4471" s="41"/>
    </row>
    <row r="4472" spans="47:51" ht="15" customHeight="1" x14ac:dyDescent="0.25">
      <c r="AU4472" s="186">
        <f t="shared" si="81"/>
        <v>4463</v>
      </c>
      <c r="AV4472" s="41" t="s">
        <v>1216</v>
      </c>
      <c r="AW4472" s="41"/>
      <c r="AX4472" s="41"/>
      <c r="AY4472" s="41"/>
    </row>
    <row r="4473" spans="47:51" ht="15" customHeight="1" x14ac:dyDescent="0.25">
      <c r="AU4473" s="186">
        <f t="shared" si="81"/>
        <v>4464</v>
      </c>
      <c r="AV4473" s="41" t="s">
        <v>5222</v>
      </c>
      <c r="AW4473" s="41"/>
      <c r="AX4473" s="41"/>
      <c r="AY4473" s="41"/>
    </row>
    <row r="4474" spans="47:51" ht="15" customHeight="1" x14ac:dyDescent="0.25">
      <c r="AU4474" s="186">
        <f t="shared" si="81"/>
        <v>4465</v>
      </c>
      <c r="AV4474" s="41" t="s">
        <v>2178</v>
      </c>
      <c r="AW4474" s="41"/>
      <c r="AX4474" s="41"/>
      <c r="AY4474" s="41"/>
    </row>
    <row r="4475" spans="47:51" ht="15" customHeight="1" x14ac:dyDescent="0.25">
      <c r="AU4475" s="186">
        <f t="shared" si="81"/>
        <v>4466</v>
      </c>
      <c r="AV4475" s="41" t="s">
        <v>5223</v>
      </c>
      <c r="AW4475" s="41"/>
      <c r="AX4475" s="41"/>
      <c r="AY4475" s="41"/>
    </row>
    <row r="4476" spans="47:51" ht="15" customHeight="1" x14ac:dyDescent="0.25">
      <c r="AU4476" s="186">
        <f t="shared" si="81"/>
        <v>4467</v>
      </c>
      <c r="AV4476" s="41" t="s">
        <v>3677</v>
      </c>
      <c r="AW4476" s="41"/>
      <c r="AX4476" s="41"/>
      <c r="AY4476" s="41"/>
    </row>
    <row r="4477" spans="47:51" ht="15" customHeight="1" x14ac:dyDescent="0.25">
      <c r="AU4477" s="186">
        <f t="shared" si="81"/>
        <v>4468</v>
      </c>
      <c r="AV4477" s="41" t="s">
        <v>2633</v>
      </c>
      <c r="AW4477" s="41"/>
      <c r="AX4477" s="41"/>
      <c r="AY4477" s="41"/>
    </row>
    <row r="4478" spans="47:51" ht="15" customHeight="1" x14ac:dyDescent="0.25">
      <c r="AU4478" s="186">
        <f t="shared" si="81"/>
        <v>4469</v>
      </c>
      <c r="AV4478" s="41" t="s">
        <v>2179</v>
      </c>
      <c r="AW4478" s="41"/>
      <c r="AX4478" s="41"/>
      <c r="AY4478" s="41"/>
    </row>
    <row r="4479" spans="47:51" ht="15" customHeight="1" x14ac:dyDescent="0.25">
      <c r="AU4479" s="186">
        <f t="shared" si="81"/>
        <v>4470</v>
      </c>
      <c r="AV4479" s="41" t="s">
        <v>2634</v>
      </c>
      <c r="AW4479" s="41"/>
      <c r="AX4479" s="41"/>
      <c r="AY4479" s="41"/>
    </row>
    <row r="4480" spans="47:51" ht="15" customHeight="1" x14ac:dyDescent="0.25">
      <c r="AU4480" s="186">
        <f t="shared" si="81"/>
        <v>4471</v>
      </c>
      <c r="AV4480" s="41" t="s">
        <v>3209</v>
      </c>
      <c r="AW4480" s="41"/>
      <c r="AX4480" s="41"/>
      <c r="AY4480" s="41"/>
    </row>
    <row r="4481" spans="47:51" ht="15" customHeight="1" x14ac:dyDescent="0.25">
      <c r="AU4481" s="186">
        <f t="shared" si="81"/>
        <v>4472</v>
      </c>
      <c r="AV4481" s="41" t="s">
        <v>3552</v>
      </c>
      <c r="AW4481" s="41"/>
      <c r="AX4481" s="41"/>
      <c r="AY4481" s="41"/>
    </row>
    <row r="4482" spans="47:51" ht="15" customHeight="1" x14ac:dyDescent="0.25">
      <c r="AU4482" s="186">
        <f t="shared" si="81"/>
        <v>4473</v>
      </c>
      <c r="AV4482" s="41" t="s">
        <v>2816</v>
      </c>
      <c r="AW4482" s="41"/>
      <c r="AX4482" s="41"/>
      <c r="AY4482" s="41"/>
    </row>
    <row r="4483" spans="47:51" ht="15" customHeight="1" x14ac:dyDescent="0.25">
      <c r="AU4483" s="186">
        <f t="shared" si="81"/>
        <v>4474</v>
      </c>
      <c r="AV4483" s="41" t="s">
        <v>1421</v>
      </c>
      <c r="AW4483" s="41"/>
      <c r="AX4483" s="41"/>
      <c r="AY4483" s="41"/>
    </row>
    <row r="4484" spans="47:51" ht="15" customHeight="1" x14ac:dyDescent="0.25">
      <c r="AU4484" s="186">
        <f t="shared" si="81"/>
        <v>4475</v>
      </c>
      <c r="AV4484" s="41" t="s">
        <v>4593</v>
      </c>
      <c r="AW4484" s="41"/>
      <c r="AX4484" s="41"/>
      <c r="AY4484" s="41"/>
    </row>
    <row r="4485" spans="47:51" ht="15" customHeight="1" x14ac:dyDescent="0.25">
      <c r="AU4485" s="186">
        <f t="shared" si="81"/>
        <v>4476</v>
      </c>
      <c r="AV4485" s="41" t="s">
        <v>3553</v>
      </c>
      <c r="AW4485" s="41"/>
      <c r="AX4485" s="41"/>
      <c r="AY4485" s="41"/>
    </row>
    <row r="4486" spans="47:51" ht="15" customHeight="1" x14ac:dyDescent="0.25">
      <c r="AU4486" s="186">
        <f t="shared" si="81"/>
        <v>4477</v>
      </c>
      <c r="AV4486" s="41" t="s">
        <v>898</v>
      </c>
      <c r="AW4486" s="41"/>
      <c r="AX4486" s="41"/>
      <c r="AY4486" s="41"/>
    </row>
    <row r="4487" spans="47:51" ht="15" customHeight="1" x14ac:dyDescent="0.25">
      <c r="AU4487" s="186">
        <f t="shared" si="81"/>
        <v>4478</v>
      </c>
      <c r="AV4487" s="41" t="s">
        <v>2180</v>
      </c>
      <c r="AW4487" s="41"/>
      <c r="AX4487" s="41"/>
      <c r="AY4487" s="41"/>
    </row>
    <row r="4488" spans="47:51" ht="15" customHeight="1" x14ac:dyDescent="0.25">
      <c r="AU4488" s="186">
        <f t="shared" si="81"/>
        <v>4479</v>
      </c>
      <c r="AV4488" s="41" t="s">
        <v>2181</v>
      </c>
      <c r="AW4488" s="41"/>
      <c r="AX4488" s="41"/>
      <c r="AY4488" s="41"/>
    </row>
    <row r="4489" spans="47:51" ht="15" customHeight="1" x14ac:dyDescent="0.25">
      <c r="AU4489" s="186">
        <f t="shared" si="81"/>
        <v>4480</v>
      </c>
      <c r="AV4489" s="41" t="s">
        <v>4594</v>
      </c>
      <c r="AW4489" s="41"/>
      <c r="AX4489" s="41"/>
      <c r="AY4489" s="41"/>
    </row>
    <row r="4490" spans="47:51" ht="15" customHeight="1" x14ac:dyDescent="0.25">
      <c r="AU4490" s="186">
        <f t="shared" si="81"/>
        <v>4481</v>
      </c>
      <c r="AV4490" s="41" t="s">
        <v>2182</v>
      </c>
      <c r="AW4490" s="41"/>
      <c r="AX4490" s="41"/>
      <c r="AY4490" s="41"/>
    </row>
    <row r="4491" spans="47:51" ht="15" customHeight="1" x14ac:dyDescent="0.25">
      <c r="AU4491" s="186">
        <f t="shared" ref="AU4491:AU4554" si="82">ROW()-9</f>
        <v>4482</v>
      </c>
      <c r="AV4491" s="41" t="s">
        <v>2183</v>
      </c>
      <c r="AW4491" s="41"/>
      <c r="AX4491" s="41"/>
      <c r="AY4491" s="41"/>
    </row>
    <row r="4492" spans="47:51" ht="15" customHeight="1" x14ac:dyDescent="0.25">
      <c r="AU4492" s="186">
        <f t="shared" si="82"/>
        <v>4483</v>
      </c>
      <c r="AV4492" s="41" t="s">
        <v>1422</v>
      </c>
      <c r="AW4492" s="41"/>
      <c r="AX4492" s="41"/>
      <c r="AY4492" s="41"/>
    </row>
    <row r="4493" spans="47:51" ht="15" customHeight="1" x14ac:dyDescent="0.25">
      <c r="AU4493" s="186">
        <f t="shared" si="82"/>
        <v>4484</v>
      </c>
      <c r="AV4493" s="41" t="s">
        <v>5224</v>
      </c>
      <c r="AW4493" s="41"/>
      <c r="AX4493" s="41"/>
      <c r="AY4493" s="41"/>
    </row>
    <row r="4494" spans="47:51" ht="15" customHeight="1" x14ac:dyDescent="0.25">
      <c r="AU4494" s="186">
        <f t="shared" si="82"/>
        <v>4485</v>
      </c>
      <c r="AV4494" s="41" t="s">
        <v>3210</v>
      </c>
      <c r="AW4494" s="41"/>
      <c r="AX4494" s="41"/>
      <c r="AY4494" s="41"/>
    </row>
    <row r="4495" spans="47:51" ht="15" customHeight="1" x14ac:dyDescent="0.25">
      <c r="AU4495" s="186">
        <f t="shared" si="82"/>
        <v>4486</v>
      </c>
      <c r="AV4495" s="41" t="s">
        <v>4271</v>
      </c>
      <c r="AW4495" s="41"/>
      <c r="AX4495" s="41"/>
      <c r="AY4495" s="41"/>
    </row>
    <row r="4496" spans="47:51" ht="15" customHeight="1" x14ac:dyDescent="0.25">
      <c r="AU4496" s="186">
        <f t="shared" si="82"/>
        <v>4487</v>
      </c>
      <c r="AV4496" s="41" t="s">
        <v>2817</v>
      </c>
      <c r="AW4496" s="41"/>
      <c r="AX4496" s="41"/>
      <c r="AY4496" s="41"/>
    </row>
    <row r="4497" spans="47:51" ht="15" customHeight="1" x14ac:dyDescent="0.25">
      <c r="AU4497" s="186">
        <f t="shared" si="82"/>
        <v>4488</v>
      </c>
      <c r="AV4497" s="41" t="s">
        <v>3806</v>
      </c>
      <c r="AW4497" s="41"/>
      <c r="AX4497" s="41"/>
      <c r="AY4497" s="41"/>
    </row>
    <row r="4498" spans="47:51" ht="15" customHeight="1" x14ac:dyDescent="0.25">
      <c r="AU4498" s="186">
        <f t="shared" si="82"/>
        <v>4489</v>
      </c>
      <c r="AV4498" s="41" t="s">
        <v>1423</v>
      </c>
      <c r="AW4498" s="41"/>
      <c r="AX4498" s="41"/>
      <c r="AY4498" s="41"/>
    </row>
    <row r="4499" spans="47:51" ht="15" customHeight="1" x14ac:dyDescent="0.25">
      <c r="AU4499" s="186">
        <f t="shared" si="82"/>
        <v>4490</v>
      </c>
      <c r="AV4499" s="41" t="s">
        <v>4595</v>
      </c>
      <c r="AW4499" s="41"/>
      <c r="AX4499" s="41"/>
      <c r="AY4499" s="41"/>
    </row>
    <row r="4500" spans="47:51" ht="15" customHeight="1" x14ac:dyDescent="0.25">
      <c r="AU4500" s="186">
        <f t="shared" si="82"/>
        <v>4491</v>
      </c>
      <c r="AV4500" s="41" t="s">
        <v>2818</v>
      </c>
      <c r="AW4500" s="41"/>
      <c r="AX4500" s="41"/>
      <c r="AY4500" s="41"/>
    </row>
    <row r="4501" spans="47:51" ht="15" customHeight="1" x14ac:dyDescent="0.25">
      <c r="AU4501" s="186">
        <f t="shared" si="82"/>
        <v>4492</v>
      </c>
      <c r="AV4501" s="41" t="s">
        <v>3554</v>
      </c>
      <c r="AW4501" s="41"/>
      <c r="AX4501" s="41"/>
      <c r="AY4501" s="41"/>
    </row>
    <row r="4502" spans="47:51" ht="15" customHeight="1" x14ac:dyDescent="0.25">
      <c r="AU4502" s="186">
        <f t="shared" si="82"/>
        <v>4493</v>
      </c>
      <c r="AV4502" s="41" t="s">
        <v>1424</v>
      </c>
      <c r="AW4502" s="41"/>
      <c r="AX4502" s="41"/>
      <c r="AY4502" s="41"/>
    </row>
    <row r="4503" spans="47:51" ht="15" customHeight="1" x14ac:dyDescent="0.25">
      <c r="AU4503" s="186">
        <f t="shared" si="82"/>
        <v>4494</v>
      </c>
      <c r="AV4503" s="41" t="s">
        <v>2184</v>
      </c>
      <c r="AW4503" s="41"/>
      <c r="AX4503" s="41"/>
      <c r="AY4503" s="41"/>
    </row>
    <row r="4504" spans="47:51" ht="15" customHeight="1" x14ac:dyDescent="0.25">
      <c r="AU4504" s="186">
        <f t="shared" si="82"/>
        <v>4495</v>
      </c>
      <c r="AV4504" s="41" t="s">
        <v>2185</v>
      </c>
      <c r="AW4504" s="41"/>
      <c r="AX4504" s="41"/>
      <c r="AY4504" s="41"/>
    </row>
    <row r="4505" spans="47:51" ht="15" customHeight="1" x14ac:dyDescent="0.25">
      <c r="AU4505" s="186">
        <f t="shared" si="82"/>
        <v>4496</v>
      </c>
      <c r="AV4505" s="41" t="s">
        <v>4596</v>
      </c>
      <c r="AW4505" s="41"/>
      <c r="AX4505" s="41"/>
      <c r="AY4505" s="41"/>
    </row>
    <row r="4506" spans="47:51" ht="15" customHeight="1" x14ac:dyDescent="0.25">
      <c r="AU4506" s="186">
        <f t="shared" si="82"/>
        <v>4497</v>
      </c>
      <c r="AV4506" s="41" t="s">
        <v>5225</v>
      </c>
      <c r="AW4506" s="41"/>
      <c r="AX4506" s="41"/>
      <c r="AY4506" s="41"/>
    </row>
    <row r="4507" spans="47:51" ht="15" customHeight="1" x14ac:dyDescent="0.25">
      <c r="AU4507" s="186">
        <f t="shared" si="82"/>
        <v>4498</v>
      </c>
      <c r="AV4507" s="41" t="s">
        <v>2186</v>
      </c>
      <c r="AW4507" s="41"/>
      <c r="AX4507" s="41"/>
      <c r="AY4507" s="41"/>
    </row>
    <row r="4508" spans="47:51" ht="15" customHeight="1" x14ac:dyDescent="0.25">
      <c r="AU4508" s="186">
        <f t="shared" si="82"/>
        <v>4499</v>
      </c>
      <c r="AV4508" s="41" t="s">
        <v>2994</v>
      </c>
      <c r="AW4508" s="41"/>
      <c r="AX4508" s="41"/>
      <c r="AY4508" s="41"/>
    </row>
    <row r="4509" spans="47:51" ht="15" customHeight="1" x14ac:dyDescent="0.25">
      <c r="AU4509" s="186">
        <f t="shared" si="82"/>
        <v>4500</v>
      </c>
      <c r="AV4509" s="41" t="s">
        <v>4272</v>
      </c>
      <c r="AW4509" s="41"/>
      <c r="AX4509" s="41"/>
      <c r="AY4509" s="41"/>
    </row>
    <row r="4510" spans="47:51" ht="15" customHeight="1" x14ac:dyDescent="0.25">
      <c r="AU4510" s="186">
        <f t="shared" si="82"/>
        <v>4501</v>
      </c>
      <c r="AV4510" s="41" t="s">
        <v>3555</v>
      </c>
      <c r="AW4510" s="41"/>
      <c r="AX4510" s="41"/>
      <c r="AY4510" s="41"/>
    </row>
    <row r="4511" spans="47:51" ht="15" customHeight="1" x14ac:dyDescent="0.25">
      <c r="AU4511" s="186">
        <f t="shared" si="82"/>
        <v>4502</v>
      </c>
      <c r="AV4511" s="41" t="s">
        <v>3556</v>
      </c>
      <c r="AW4511" s="41"/>
      <c r="AX4511" s="41"/>
      <c r="AY4511" s="41"/>
    </row>
    <row r="4512" spans="47:51" ht="15" customHeight="1" x14ac:dyDescent="0.25">
      <c r="AU4512" s="186">
        <f t="shared" si="82"/>
        <v>4503</v>
      </c>
      <c r="AV4512" s="41" t="s">
        <v>3557</v>
      </c>
      <c r="AW4512" s="41"/>
      <c r="AX4512" s="41"/>
      <c r="AY4512" s="41"/>
    </row>
    <row r="4513" spans="47:51" ht="15" customHeight="1" x14ac:dyDescent="0.25">
      <c r="AU4513" s="186">
        <f t="shared" si="82"/>
        <v>4504</v>
      </c>
      <c r="AV4513" s="41" t="s">
        <v>4597</v>
      </c>
      <c r="AW4513" s="41"/>
      <c r="AX4513" s="41"/>
      <c r="AY4513" s="41"/>
    </row>
    <row r="4514" spans="47:51" ht="15" customHeight="1" x14ac:dyDescent="0.25">
      <c r="AU4514" s="186">
        <f t="shared" si="82"/>
        <v>4505</v>
      </c>
      <c r="AV4514" s="41" t="s">
        <v>2187</v>
      </c>
      <c r="AW4514" s="41"/>
      <c r="AX4514" s="41"/>
      <c r="AY4514" s="41"/>
    </row>
    <row r="4515" spans="47:51" ht="15" customHeight="1" x14ac:dyDescent="0.25">
      <c r="AU4515" s="186">
        <f t="shared" si="82"/>
        <v>4506</v>
      </c>
      <c r="AV4515" s="41" t="s">
        <v>5226</v>
      </c>
      <c r="AW4515" s="41"/>
      <c r="AX4515" s="41"/>
      <c r="AY4515" s="41"/>
    </row>
    <row r="4516" spans="47:51" ht="15" customHeight="1" x14ac:dyDescent="0.25">
      <c r="AU4516" s="186">
        <f t="shared" si="82"/>
        <v>4507</v>
      </c>
      <c r="AV4516" s="41" t="s">
        <v>3558</v>
      </c>
      <c r="AW4516" s="41"/>
      <c r="AX4516" s="41"/>
      <c r="AY4516" s="41"/>
    </row>
    <row r="4517" spans="47:51" ht="15" customHeight="1" x14ac:dyDescent="0.25">
      <c r="AU4517" s="186">
        <f t="shared" si="82"/>
        <v>4508</v>
      </c>
      <c r="AV4517" s="41" t="s">
        <v>2995</v>
      </c>
      <c r="AW4517" s="41"/>
      <c r="AX4517" s="41"/>
      <c r="AY4517" s="41"/>
    </row>
    <row r="4518" spans="47:51" ht="15" customHeight="1" x14ac:dyDescent="0.25">
      <c r="AU4518" s="186">
        <f t="shared" si="82"/>
        <v>4509</v>
      </c>
      <c r="AV4518" s="41" t="s">
        <v>2819</v>
      </c>
      <c r="AW4518" s="41"/>
      <c r="AX4518" s="41"/>
      <c r="AY4518" s="41"/>
    </row>
    <row r="4519" spans="47:51" ht="15" customHeight="1" x14ac:dyDescent="0.25">
      <c r="AU4519" s="186">
        <f t="shared" si="82"/>
        <v>4510</v>
      </c>
      <c r="AV4519" s="41" t="s">
        <v>225</v>
      </c>
      <c r="AW4519" s="41"/>
      <c r="AX4519" s="41"/>
      <c r="AY4519" s="41"/>
    </row>
    <row r="4520" spans="47:51" ht="15" customHeight="1" x14ac:dyDescent="0.25">
      <c r="AU4520" s="186">
        <f t="shared" si="82"/>
        <v>4511</v>
      </c>
      <c r="AV4520" s="41" t="s">
        <v>2188</v>
      </c>
      <c r="AW4520" s="41"/>
      <c r="AX4520" s="41"/>
      <c r="AY4520" s="41"/>
    </row>
    <row r="4521" spans="47:51" ht="15" customHeight="1" x14ac:dyDescent="0.25">
      <c r="AU4521" s="186">
        <f t="shared" si="82"/>
        <v>4512</v>
      </c>
      <c r="AV4521" s="41" t="s">
        <v>2189</v>
      </c>
      <c r="AW4521" s="41"/>
      <c r="AX4521" s="41"/>
      <c r="AY4521" s="41"/>
    </row>
    <row r="4522" spans="47:51" ht="15" customHeight="1" x14ac:dyDescent="0.25">
      <c r="AU4522" s="186">
        <f t="shared" si="82"/>
        <v>4513</v>
      </c>
      <c r="AV4522" s="41" t="s">
        <v>226</v>
      </c>
      <c r="AW4522" s="41"/>
      <c r="AX4522" s="41"/>
      <c r="AY4522" s="41"/>
    </row>
    <row r="4523" spans="47:51" ht="15" customHeight="1" x14ac:dyDescent="0.25">
      <c r="AU4523" s="186">
        <f t="shared" si="82"/>
        <v>4514</v>
      </c>
      <c r="AV4523" s="41" t="s">
        <v>2190</v>
      </c>
      <c r="AW4523" s="41"/>
      <c r="AX4523" s="41"/>
      <c r="AY4523" s="41"/>
    </row>
    <row r="4524" spans="47:51" ht="15" customHeight="1" x14ac:dyDescent="0.25">
      <c r="AU4524" s="186">
        <f t="shared" si="82"/>
        <v>4515</v>
      </c>
      <c r="AV4524" s="41" t="s">
        <v>678</v>
      </c>
      <c r="AW4524" s="41"/>
      <c r="AX4524" s="41"/>
      <c r="AY4524" s="41"/>
    </row>
    <row r="4525" spans="47:51" ht="15" customHeight="1" x14ac:dyDescent="0.25">
      <c r="AU4525" s="186">
        <f t="shared" si="82"/>
        <v>4516</v>
      </c>
      <c r="AV4525" s="41" t="s">
        <v>4273</v>
      </c>
      <c r="AW4525" s="41"/>
      <c r="AX4525" s="41"/>
      <c r="AY4525" s="41"/>
    </row>
    <row r="4526" spans="47:51" ht="15" customHeight="1" x14ac:dyDescent="0.25">
      <c r="AU4526" s="186">
        <f t="shared" si="82"/>
        <v>4517</v>
      </c>
      <c r="AV4526" s="41" t="s">
        <v>3559</v>
      </c>
      <c r="AW4526" s="41"/>
      <c r="AX4526" s="41"/>
      <c r="AY4526" s="41"/>
    </row>
    <row r="4527" spans="47:51" ht="15" customHeight="1" x14ac:dyDescent="0.25">
      <c r="AU4527" s="186">
        <f t="shared" si="82"/>
        <v>4518</v>
      </c>
      <c r="AV4527" s="41" t="s">
        <v>2820</v>
      </c>
      <c r="AW4527" s="41"/>
      <c r="AX4527" s="41"/>
      <c r="AY4527" s="41"/>
    </row>
    <row r="4528" spans="47:51" ht="15" customHeight="1" x14ac:dyDescent="0.25">
      <c r="AU4528" s="186">
        <f t="shared" si="82"/>
        <v>4519</v>
      </c>
      <c r="AV4528" s="41" t="s">
        <v>2821</v>
      </c>
      <c r="AW4528" s="41"/>
      <c r="AX4528" s="41"/>
      <c r="AY4528" s="41"/>
    </row>
    <row r="4529" spans="47:51" ht="15" customHeight="1" x14ac:dyDescent="0.25">
      <c r="AU4529" s="186">
        <f t="shared" si="82"/>
        <v>4520</v>
      </c>
      <c r="AV4529" s="41" t="s">
        <v>3807</v>
      </c>
      <c r="AW4529" s="41"/>
      <c r="AX4529" s="41"/>
      <c r="AY4529" s="41"/>
    </row>
    <row r="4530" spans="47:51" ht="15" customHeight="1" x14ac:dyDescent="0.25">
      <c r="AU4530" s="186">
        <f t="shared" si="82"/>
        <v>4521</v>
      </c>
      <c r="AV4530" s="41" t="s">
        <v>2822</v>
      </c>
      <c r="AW4530" s="41"/>
      <c r="AX4530" s="41"/>
      <c r="AY4530" s="41"/>
    </row>
    <row r="4531" spans="47:51" ht="15" customHeight="1" x14ac:dyDescent="0.25">
      <c r="AU4531" s="186">
        <f t="shared" si="82"/>
        <v>4522</v>
      </c>
      <c r="AV4531" s="41" t="s">
        <v>2823</v>
      </c>
      <c r="AW4531" s="41"/>
      <c r="AX4531" s="41"/>
      <c r="AY4531" s="41"/>
    </row>
    <row r="4532" spans="47:51" ht="15" customHeight="1" x14ac:dyDescent="0.25">
      <c r="AU4532" s="186">
        <f t="shared" si="82"/>
        <v>4523</v>
      </c>
      <c r="AV4532" s="41" t="s">
        <v>1425</v>
      </c>
      <c r="AW4532" s="41"/>
      <c r="AX4532" s="41"/>
      <c r="AY4532" s="41"/>
    </row>
    <row r="4533" spans="47:51" ht="15" customHeight="1" x14ac:dyDescent="0.25">
      <c r="AU4533" s="186">
        <f t="shared" si="82"/>
        <v>4524</v>
      </c>
      <c r="AV4533" s="41" t="s">
        <v>3678</v>
      </c>
      <c r="AW4533" s="41"/>
      <c r="AX4533" s="41"/>
      <c r="AY4533" s="41"/>
    </row>
    <row r="4534" spans="47:51" ht="15" customHeight="1" x14ac:dyDescent="0.25">
      <c r="AU4534" s="186">
        <f t="shared" si="82"/>
        <v>4525</v>
      </c>
      <c r="AV4534" s="41" t="s">
        <v>2191</v>
      </c>
      <c r="AW4534" s="41"/>
      <c r="AX4534" s="41"/>
      <c r="AY4534" s="41"/>
    </row>
    <row r="4535" spans="47:51" ht="15" customHeight="1" x14ac:dyDescent="0.25">
      <c r="AU4535" s="186">
        <f t="shared" si="82"/>
        <v>4526</v>
      </c>
      <c r="AV4535" s="41" t="s">
        <v>5227</v>
      </c>
      <c r="AW4535" s="41"/>
      <c r="AX4535" s="41"/>
      <c r="AY4535" s="41"/>
    </row>
    <row r="4536" spans="47:51" ht="15" customHeight="1" x14ac:dyDescent="0.25">
      <c r="AU4536" s="186">
        <f t="shared" si="82"/>
        <v>4527</v>
      </c>
      <c r="AV4536" s="41" t="s">
        <v>2996</v>
      </c>
      <c r="AW4536" s="41"/>
      <c r="AX4536" s="41"/>
      <c r="AY4536" s="41"/>
    </row>
    <row r="4537" spans="47:51" ht="15" customHeight="1" x14ac:dyDescent="0.25">
      <c r="AU4537" s="186">
        <f t="shared" si="82"/>
        <v>4528</v>
      </c>
      <c r="AV4537" s="41" t="s">
        <v>2824</v>
      </c>
      <c r="AW4537" s="41"/>
      <c r="AX4537" s="41"/>
      <c r="AY4537" s="41"/>
    </row>
    <row r="4538" spans="47:51" ht="15" customHeight="1" x14ac:dyDescent="0.25">
      <c r="AU4538" s="186">
        <f t="shared" si="82"/>
        <v>4529</v>
      </c>
      <c r="AV4538" s="41" t="s">
        <v>2825</v>
      </c>
      <c r="AW4538" s="41"/>
      <c r="AX4538" s="41"/>
      <c r="AY4538" s="41"/>
    </row>
    <row r="4539" spans="47:51" ht="15" customHeight="1" x14ac:dyDescent="0.25">
      <c r="AU4539" s="186">
        <f t="shared" si="82"/>
        <v>4530</v>
      </c>
      <c r="AV4539" s="41" t="s">
        <v>994</v>
      </c>
      <c r="AW4539" s="41"/>
      <c r="AX4539" s="41"/>
      <c r="AY4539" s="41"/>
    </row>
    <row r="4540" spans="47:51" ht="15" customHeight="1" x14ac:dyDescent="0.25">
      <c r="AU4540" s="186">
        <f t="shared" si="82"/>
        <v>4531</v>
      </c>
      <c r="AV4540" s="41" t="s">
        <v>3808</v>
      </c>
      <c r="AW4540" s="41"/>
      <c r="AX4540" s="41"/>
      <c r="AY4540" s="41"/>
    </row>
    <row r="4541" spans="47:51" ht="15" customHeight="1" x14ac:dyDescent="0.25">
      <c r="AU4541" s="186">
        <f t="shared" si="82"/>
        <v>4532</v>
      </c>
      <c r="AV4541" s="41" t="s">
        <v>4598</v>
      </c>
      <c r="AW4541" s="41"/>
      <c r="AX4541" s="41"/>
      <c r="AY4541" s="41"/>
    </row>
    <row r="4542" spans="47:51" ht="15" customHeight="1" x14ac:dyDescent="0.25">
      <c r="AU4542" s="186">
        <f t="shared" si="82"/>
        <v>4533</v>
      </c>
      <c r="AV4542" s="41" t="s">
        <v>4599</v>
      </c>
      <c r="AW4542" s="41"/>
      <c r="AX4542" s="41"/>
      <c r="AY4542" s="41"/>
    </row>
    <row r="4543" spans="47:51" ht="15" customHeight="1" x14ac:dyDescent="0.25">
      <c r="AU4543" s="186">
        <f t="shared" si="82"/>
        <v>4534</v>
      </c>
      <c r="AV4543" s="41" t="s">
        <v>2192</v>
      </c>
      <c r="AW4543" s="41"/>
      <c r="AX4543" s="41"/>
      <c r="AY4543" s="41"/>
    </row>
    <row r="4544" spans="47:51" ht="15" customHeight="1" x14ac:dyDescent="0.25">
      <c r="AU4544" s="186">
        <f t="shared" si="82"/>
        <v>4535</v>
      </c>
      <c r="AV4544" s="41" t="s">
        <v>2997</v>
      </c>
      <c r="AW4544" s="41"/>
      <c r="AX4544" s="41"/>
      <c r="AY4544" s="41"/>
    </row>
    <row r="4545" spans="47:51" ht="15" customHeight="1" x14ac:dyDescent="0.25">
      <c r="AU4545" s="186">
        <f t="shared" si="82"/>
        <v>4536</v>
      </c>
      <c r="AV4545" s="41" t="s">
        <v>2193</v>
      </c>
      <c r="AW4545" s="41"/>
      <c r="AX4545" s="41"/>
      <c r="AY4545" s="41"/>
    </row>
    <row r="4546" spans="47:51" ht="15" customHeight="1" x14ac:dyDescent="0.25">
      <c r="AU4546" s="186">
        <f t="shared" si="82"/>
        <v>4537</v>
      </c>
      <c r="AV4546" s="41" t="s">
        <v>4274</v>
      </c>
      <c r="AW4546" s="41"/>
      <c r="AX4546" s="41"/>
      <c r="AY4546" s="41"/>
    </row>
    <row r="4547" spans="47:51" ht="15" customHeight="1" x14ac:dyDescent="0.25">
      <c r="AU4547" s="186">
        <f t="shared" si="82"/>
        <v>4538</v>
      </c>
      <c r="AV4547" s="41" t="s">
        <v>4275</v>
      </c>
      <c r="AW4547" s="41"/>
      <c r="AX4547" s="41"/>
      <c r="AY4547" s="41"/>
    </row>
    <row r="4548" spans="47:51" ht="15" customHeight="1" x14ac:dyDescent="0.25">
      <c r="AU4548" s="186">
        <f t="shared" si="82"/>
        <v>4539</v>
      </c>
      <c r="AV4548" s="41" t="s">
        <v>4276</v>
      </c>
      <c r="AW4548" s="41"/>
      <c r="AX4548" s="41"/>
      <c r="AY4548" s="41"/>
    </row>
    <row r="4549" spans="47:51" ht="15" customHeight="1" x14ac:dyDescent="0.25">
      <c r="AU4549" s="186">
        <f t="shared" si="82"/>
        <v>4540</v>
      </c>
      <c r="AV4549" s="41" t="s">
        <v>679</v>
      </c>
      <c r="AW4549" s="41"/>
      <c r="AX4549" s="41"/>
      <c r="AY4549" s="41"/>
    </row>
    <row r="4550" spans="47:51" ht="15" customHeight="1" x14ac:dyDescent="0.25">
      <c r="AU4550" s="186">
        <f t="shared" si="82"/>
        <v>4541</v>
      </c>
      <c r="AV4550" s="41" t="s">
        <v>2194</v>
      </c>
      <c r="AW4550" s="41"/>
      <c r="AX4550" s="41"/>
      <c r="AY4550" s="41"/>
    </row>
    <row r="4551" spans="47:51" ht="15" customHeight="1" x14ac:dyDescent="0.25">
      <c r="AU4551" s="186">
        <f t="shared" si="82"/>
        <v>4542</v>
      </c>
      <c r="AV4551" s="41" t="s">
        <v>2195</v>
      </c>
      <c r="AW4551" s="41"/>
      <c r="AX4551" s="41"/>
      <c r="AY4551" s="41"/>
    </row>
    <row r="4552" spans="47:51" ht="15" customHeight="1" x14ac:dyDescent="0.25">
      <c r="AU4552" s="186">
        <f t="shared" si="82"/>
        <v>4543</v>
      </c>
      <c r="AV4552" s="41" t="s">
        <v>4277</v>
      </c>
      <c r="AW4552" s="41"/>
      <c r="AX4552" s="41"/>
      <c r="AY4552" s="41"/>
    </row>
    <row r="4553" spans="47:51" ht="15" customHeight="1" x14ac:dyDescent="0.25">
      <c r="AU4553" s="186">
        <f t="shared" si="82"/>
        <v>4544</v>
      </c>
      <c r="AV4553" s="41" t="s">
        <v>4278</v>
      </c>
      <c r="AW4553" s="41"/>
      <c r="AX4553" s="41"/>
      <c r="AY4553" s="41"/>
    </row>
    <row r="4554" spans="47:51" ht="15" customHeight="1" x14ac:dyDescent="0.25">
      <c r="AU4554" s="186">
        <f t="shared" si="82"/>
        <v>4545</v>
      </c>
      <c r="AV4554" s="41" t="s">
        <v>3211</v>
      </c>
      <c r="AW4554" s="41"/>
      <c r="AX4554" s="41"/>
      <c r="AY4554" s="41"/>
    </row>
    <row r="4555" spans="47:51" ht="15" customHeight="1" x14ac:dyDescent="0.25">
      <c r="AU4555" s="186">
        <f t="shared" ref="AU4555:AU4618" si="83">ROW()-9</f>
        <v>4546</v>
      </c>
      <c r="AV4555" s="41" t="s">
        <v>3212</v>
      </c>
      <c r="AW4555" s="41"/>
      <c r="AX4555" s="41"/>
      <c r="AY4555" s="41"/>
    </row>
    <row r="4556" spans="47:51" ht="15" customHeight="1" x14ac:dyDescent="0.25">
      <c r="AU4556" s="186">
        <f t="shared" si="83"/>
        <v>4547</v>
      </c>
      <c r="AV4556" s="41" t="s">
        <v>2492</v>
      </c>
      <c r="AW4556" s="41"/>
      <c r="AX4556" s="41"/>
      <c r="AY4556" s="41"/>
    </row>
    <row r="4557" spans="47:51" ht="15" customHeight="1" x14ac:dyDescent="0.25">
      <c r="AU4557" s="186">
        <f t="shared" si="83"/>
        <v>4548</v>
      </c>
      <c r="AV4557" s="41" t="s">
        <v>2493</v>
      </c>
      <c r="AW4557" s="41"/>
      <c r="AX4557" s="41"/>
      <c r="AY4557" s="41"/>
    </row>
    <row r="4558" spans="47:51" ht="15" customHeight="1" x14ac:dyDescent="0.25">
      <c r="AU4558" s="186">
        <f t="shared" si="83"/>
        <v>4549</v>
      </c>
      <c r="AV4558" s="41" t="s">
        <v>5228</v>
      </c>
      <c r="AW4558" s="41"/>
      <c r="AX4558" s="41"/>
      <c r="AY4558" s="41"/>
    </row>
    <row r="4559" spans="47:51" ht="15" customHeight="1" x14ac:dyDescent="0.25">
      <c r="AU4559" s="186">
        <f t="shared" si="83"/>
        <v>4550</v>
      </c>
      <c r="AV4559" s="41" t="s">
        <v>5229</v>
      </c>
      <c r="AW4559" s="41"/>
      <c r="AX4559" s="41"/>
      <c r="AY4559" s="41"/>
    </row>
    <row r="4560" spans="47:51" ht="15" customHeight="1" x14ac:dyDescent="0.25">
      <c r="AU4560" s="186">
        <f t="shared" si="83"/>
        <v>4551</v>
      </c>
      <c r="AV4560" s="41" t="s">
        <v>2826</v>
      </c>
      <c r="AW4560" s="41"/>
      <c r="AX4560" s="41"/>
      <c r="AY4560" s="41"/>
    </row>
    <row r="4561" spans="47:51" ht="15" customHeight="1" x14ac:dyDescent="0.25">
      <c r="AU4561" s="186">
        <f t="shared" si="83"/>
        <v>4552</v>
      </c>
      <c r="AV4561" s="41" t="s">
        <v>3809</v>
      </c>
      <c r="AW4561" s="41"/>
      <c r="AX4561" s="41"/>
      <c r="AY4561" s="41"/>
    </row>
    <row r="4562" spans="47:51" ht="15" customHeight="1" x14ac:dyDescent="0.25">
      <c r="AU4562" s="186">
        <f t="shared" si="83"/>
        <v>4553</v>
      </c>
      <c r="AV4562" s="41" t="s">
        <v>4279</v>
      </c>
      <c r="AW4562" s="41"/>
      <c r="AX4562" s="41"/>
      <c r="AY4562" s="41"/>
    </row>
    <row r="4563" spans="47:51" ht="15" customHeight="1" x14ac:dyDescent="0.25">
      <c r="AU4563" s="186">
        <f t="shared" si="83"/>
        <v>4554</v>
      </c>
      <c r="AV4563" s="41" t="s">
        <v>3679</v>
      </c>
      <c r="AW4563" s="41"/>
      <c r="AX4563" s="41"/>
      <c r="AY4563" s="41"/>
    </row>
    <row r="4564" spans="47:51" ht="15" customHeight="1" x14ac:dyDescent="0.25">
      <c r="AU4564" s="186">
        <f t="shared" si="83"/>
        <v>4555</v>
      </c>
      <c r="AV4564" s="41" t="s">
        <v>2494</v>
      </c>
      <c r="AW4564" s="41"/>
      <c r="AX4564" s="41"/>
      <c r="AY4564" s="41"/>
    </row>
    <row r="4565" spans="47:51" ht="15" customHeight="1" x14ac:dyDescent="0.25">
      <c r="AU4565" s="186">
        <f t="shared" si="83"/>
        <v>4556</v>
      </c>
      <c r="AV4565" s="41" t="s">
        <v>4280</v>
      </c>
      <c r="AW4565" s="41"/>
      <c r="AX4565" s="41"/>
      <c r="AY4565" s="41"/>
    </row>
    <row r="4566" spans="47:51" ht="15" customHeight="1" x14ac:dyDescent="0.25">
      <c r="AU4566" s="186">
        <f t="shared" si="83"/>
        <v>4557</v>
      </c>
      <c r="AV4566" s="41" t="s">
        <v>1426</v>
      </c>
      <c r="AW4566" s="41"/>
      <c r="AX4566" s="41"/>
      <c r="AY4566" s="41"/>
    </row>
    <row r="4567" spans="47:51" ht="15" customHeight="1" x14ac:dyDescent="0.25">
      <c r="AU4567" s="186">
        <f t="shared" si="83"/>
        <v>4558</v>
      </c>
      <c r="AV4567" s="41" t="s">
        <v>5230</v>
      </c>
      <c r="AW4567" s="41"/>
      <c r="AX4567" s="41"/>
      <c r="AY4567" s="41"/>
    </row>
    <row r="4568" spans="47:51" ht="15" customHeight="1" x14ac:dyDescent="0.25">
      <c r="AU4568" s="186">
        <f t="shared" si="83"/>
        <v>4559</v>
      </c>
      <c r="AV4568" s="41" t="s">
        <v>2827</v>
      </c>
      <c r="AW4568" s="41"/>
      <c r="AX4568" s="41"/>
      <c r="AY4568" s="41"/>
    </row>
    <row r="4569" spans="47:51" ht="15" customHeight="1" x14ac:dyDescent="0.25">
      <c r="AU4569" s="186">
        <f t="shared" si="83"/>
        <v>4560</v>
      </c>
      <c r="AV4569" s="41" t="s">
        <v>3560</v>
      </c>
      <c r="AW4569" s="41"/>
      <c r="AX4569" s="41"/>
      <c r="AY4569" s="41"/>
    </row>
    <row r="4570" spans="47:51" ht="15" customHeight="1" x14ac:dyDescent="0.25">
      <c r="AU4570" s="186">
        <f t="shared" si="83"/>
        <v>4561</v>
      </c>
      <c r="AV4570" s="41" t="s">
        <v>2495</v>
      </c>
      <c r="AW4570" s="41"/>
      <c r="AX4570" s="41"/>
      <c r="AY4570" s="41"/>
    </row>
    <row r="4571" spans="47:51" ht="15" customHeight="1" x14ac:dyDescent="0.25">
      <c r="AU4571" s="186">
        <f t="shared" si="83"/>
        <v>4562</v>
      </c>
      <c r="AV4571" s="41" t="s">
        <v>2828</v>
      </c>
      <c r="AW4571" s="41"/>
      <c r="AX4571" s="41"/>
      <c r="AY4571" s="41"/>
    </row>
    <row r="4572" spans="47:51" ht="15" customHeight="1" x14ac:dyDescent="0.25">
      <c r="AU4572" s="186">
        <f t="shared" si="83"/>
        <v>4563</v>
      </c>
      <c r="AV4572" s="41" t="s">
        <v>3213</v>
      </c>
      <c r="AW4572" s="41"/>
      <c r="AX4572" s="41"/>
      <c r="AY4572" s="41"/>
    </row>
    <row r="4573" spans="47:51" ht="15" customHeight="1" x14ac:dyDescent="0.25">
      <c r="AU4573" s="186">
        <f t="shared" si="83"/>
        <v>4564</v>
      </c>
      <c r="AV4573" s="41" t="s">
        <v>4281</v>
      </c>
      <c r="AW4573" s="41"/>
      <c r="AX4573" s="41"/>
      <c r="AY4573" s="41"/>
    </row>
    <row r="4574" spans="47:51" ht="15" customHeight="1" x14ac:dyDescent="0.25">
      <c r="AU4574" s="186">
        <f t="shared" si="83"/>
        <v>4565</v>
      </c>
      <c r="AV4574" s="41" t="s">
        <v>2196</v>
      </c>
      <c r="AW4574" s="41"/>
      <c r="AX4574" s="41"/>
      <c r="AY4574" s="41"/>
    </row>
    <row r="4575" spans="47:51" ht="15" customHeight="1" x14ac:dyDescent="0.25">
      <c r="AU4575" s="186">
        <f t="shared" si="83"/>
        <v>4566</v>
      </c>
      <c r="AV4575" s="41" t="s">
        <v>2998</v>
      </c>
      <c r="AW4575" s="41"/>
      <c r="AX4575" s="41"/>
      <c r="AY4575" s="41"/>
    </row>
    <row r="4576" spans="47:51" ht="15" customHeight="1" x14ac:dyDescent="0.25">
      <c r="AU4576" s="186">
        <f t="shared" si="83"/>
        <v>4567</v>
      </c>
      <c r="AV4576" s="41" t="s">
        <v>5231</v>
      </c>
      <c r="AW4576" s="41"/>
      <c r="AX4576" s="41"/>
      <c r="AY4576" s="41"/>
    </row>
    <row r="4577" spans="47:51" ht="15" customHeight="1" x14ac:dyDescent="0.25">
      <c r="AU4577" s="186">
        <f t="shared" si="83"/>
        <v>4568</v>
      </c>
      <c r="AV4577" s="41" t="s">
        <v>4600</v>
      </c>
      <c r="AW4577" s="41"/>
      <c r="AX4577" s="41"/>
      <c r="AY4577" s="41"/>
    </row>
    <row r="4578" spans="47:51" ht="15" customHeight="1" x14ac:dyDescent="0.25">
      <c r="AU4578" s="186">
        <f t="shared" si="83"/>
        <v>4569</v>
      </c>
      <c r="AV4578" s="41" t="s">
        <v>3214</v>
      </c>
      <c r="AW4578" s="41"/>
      <c r="AX4578" s="41"/>
      <c r="AY4578" s="41"/>
    </row>
    <row r="4579" spans="47:51" ht="15" customHeight="1" x14ac:dyDescent="0.25">
      <c r="AU4579" s="186">
        <f t="shared" si="83"/>
        <v>4570</v>
      </c>
      <c r="AV4579" s="41" t="s">
        <v>4282</v>
      </c>
      <c r="AW4579" s="41"/>
      <c r="AX4579" s="41"/>
      <c r="AY4579" s="41"/>
    </row>
    <row r="4580" spans="47:51" ht="15" customHeight="1" x14ac:dyDescent="0.25">
      <c r="AU4580" s="186">
        <f t="shared" si="83"/>
        <v>4571</v>
      </c>
      <c r="AV4580" s="41" t="s">
        <v>4601</v>
      </c>
      <c r="AW4580" s="41"/>
      <c r="AX4580" s="41"/>
      <c r="AY4580" s="41"/>
    </row>
    <row r="4581" spans="47:51" ht="15" customHeight="1" x14ac:dyDescent="0.25">
      <c r="AU4581" s="186">
        <f t="shared" si="83"/>
        <v>4572</v>
      </c>
      <c r="AV4581" s="41" t="s">
        <v>1427</v>
      </c>
      <c r="AW4581" s="41"/>
      <c r="AX4581" s="41"/>
      <c r="AY4581" s="41"/>
    </row>
    <row r="4582" spans="47:51" ht="15" customHeight="1" x14ac:dyDescent="0.25">
      <c r="AU4582" s="186">
        <f t="shared" si="83"/>
        <v>4573</v>
      </c>
      <c r="AV4582" s="41" t="s">
        <v>1217</v>
      </c>
      <c r="AW4582" s="41"/>
      <c r="AX4582" s="41"/>
      <c r="AY4582" s="41"/>
    </row>
    <row r="4583" spans="47:51" ht="15" customHeight="1" x14ac:dyDescent="0.25">
      <c r="AU4583" s="186">
        <f t="shared" si="83"/>
        <v>4574</v>
      </c>
      <c r="AV4583" s="41" t="s">
        <v>899</v>
      </c>
      <c r="AW4583" s="41"/>
      <c r="AX4583" s="41"/>
      <c r="AY4583" s="41"/>
    </row>
    <row r="4584" spans="47:51" ht="15" customHeight="1" x14ac:dyDescent="0.25">
      <c r="AU4584" s="186">
        <f t="shared" si="83"/>
        <v>4575</v>
      </c>
      <c r="AV4584" s="41" t="s">
        <v>5232</v>
      </c>
      <c r="AW4584" s="41"/>
      <c r="AX4584" s="41"/>
      <c r="AY4584" s="41"/>
    </row>
    <row r="4585" spans="47:51" ht="15" customHeight="1" x14ac:dyDescent="0.25">
      <c r="AU4585" s="186">
        <f t="shared" si="83"/>
        <v>4576</v>
      </c>
      <c r="AV4585" s="41" t="s">
        <v>3215</v>
      </c>
      <c r="AW4585" s="41"/>
      <c r="AX4585" s="41"/>
      <c r="AY4585" s="41"/>
    </row>
    <row r="4586" spans="47:51" ht="15" customHeight="1" x14ac:dyDescent="0.25">
      <c r="AU4586" s="186">
        <f t="shared" si="83"/>
        <v>4577</v>
      </c>
      <c r="AV4586" s="41" t="s">
        <v>227</v>
      </c>
      <c r="AW4586" s="41"/>
      <c r="AX4586" s="41"/>
      <c r="AY4586" s="41"/>
    </row>
    <row r="4587" spans="47:51" ht="15" customHeight="1" x14ac:dyDescent="0.25">
      <c r="AU4587" s="186">
        <f t="shared" si="83"/>
        <v>4578</v>
      </c>
      <c r="AV4587" s="41" t="s">
        <v>1428</v>
      </c>
      <c r="AW4587" s="41"/>
      <c r="AX4587" s="41"/>
      <c r="AY4587" s="41"/>
    </row>
    <row r="4588" spans="47:51" ht="15" customHeight="1" x14ac:dyDescent="0.25">
      <c r="AU4588" s="186">
        <f t="shared" si="83"/>
        <v>4579</v>
      </c>
      <c r="AV4588" s="41" t="s">
        <v>3897</v>
      </c>
      <c r="AW4588" s="41"/>
      <c r="AX4588" s="41"/>
      <c r="AY4588" s="41"/>
    </row>
    <row r="4589" spans="47:51" ht="15" customHeight="1" x14ac:dyDescent="0.25">
      <c r="AU4589" s="186">
        <f t="shared" si="83"/>
        <v>4580</v>
      </c>
      <c r="AV4589" s="41" t="s">
        <v>1218</v>
      </c>
      <c r="AW4589" s="41"/>
      <c r="AX4589" s="41"/>
      <c r="AY4589" s="41"/>
    </row>
    <row r="4590" spans="47:51" ht="15" customHeight="1" x14ac:dyDescent="0.25">
      <c r="AU4590" s="186">
        <f t="shared" si="83"/>
        <v>4581</v>
      </c>
      <c r="AV4590" s="41" t="s">
        <v>4283</v>
      </c>
      <c r="AW4590" s="41"/>
      <c r="AX4590" s="41"/>
      <c r="AY4590" s="41"/>
    </row>
    <row r="4591" spans="47:51" ht="15" customHeight="1" x14ac:dyDescent="0.25">
      <c r="AU4591" s="186">
        <f t="shared" si="83"/>
        <v>4582</v>
      </c>
      <c r="AV4591" s="41" t="s">
        <v>2829</v>
      </c>
      <c r="AW4591" s="41"/>
      <c r="AX4591" s="41"/>
      <c r="AY4591" s="41"/>
    </row>
    <row r="4592" spans="47:51" ht="15" customHeight="1" x14ac:dyDescent="0.25">
      <c r="AU4592" s="186">
        <f t="shared" si="83"/>
        <v>4583</v>
      </c>
      <c r="AV4592" s="41" t="s">
        <v>3561</v>
      </c>
      <c r="AW4592" s="41"/>
      <c r="AX4592" s="41"/>
      <c r="AY4592" s="41"/>
    </row>
    <row r="4593" spans="47:51" ht="15" customHeight="1" x14ac:dyDescent="0.25">
      <c r="AU4593" s="186">
        <f t="shared" si="83"/>
        <v>4584</v>
      </c>
      <c r="AV4593" s="41" t="s">
        <v>5233</v>
      </c>
      <c r="AW4593" s="41"/>
      <c r="AX4593" s="41"/>
      <c r="AY4593" s="41"/>
    </row>
    <row r="4594" spans="47:51" ht="15" customHeight="1" x14ac:dyDescent="0.25">
      <c r="AU4594" s="186">
        <f t="shared" si="83"/>
        <v>4585</v>
      </c>
      <c r="AV4594" s="41" t="s">
        <v>4284</v>
      </c>
      <c r="AW4594" s="41"/>
      <c r="AX4594" s="41"/>
      <c r="AY4594" s="41"/>
    </row>
    <row r="4595" spans="47:51" ht="15" customHeight="1" x14ac:dyDescent="0.25">
      <c r="AU4595" s="186">
        <f t="shared" si="83"/>
        <v>4586</v>
      </c>
      <c r="AV4595" s="41" t="s">
        <v>4285</v>
      </c>
      <c r="AW4595" s="41"/>
      <c r="AX4595" s="41"/>
      <c r="AY4595" s="41"/>
    </row>
    <row r="4596" spans="47:51" ht="15" customHeight="1" x14ac:dyDescent="0.25">
      <c r="AU4596" s="186">
        <f t="shared" si="83"/>
        <v>4587</v>
      </c>
      <c r="AV4596" s="41" t="s">
        <v>4286</v>
      </c>
      <c r="AW4596" s="41"/>
      <c r="AX4596" s="41"/>
      <c r="AY4596" s="41"/>
    </row>
    <row r="4597" spans="47:51" ht="15" customHeight="1" x14ac:dyDescent="0.25">
      <c r="AU4597" s="186">
        <f t="shared" si="83"/>
        <v>4588</v>
      </c>
      <c r="AV4597" s="41" t="s">
        <v>995</v>
      </c>
      <c r="AW4597" s="41"/>
      <c r="AX4597" s="41"/>
      <c r="AY4597" s="41"/>
    </row>
    <row r="4598" spans="47:51" ht="15" customHeight="1" x14ac:dyDescent="0.25">
      <c r="AU4598" s="186">
        <f t="shared" si="83"/>
        <v>4589</v>
      </c>
      <c r="AV4598" s="41" t="s">
        <v>1429</v>
      </c>
      <c r="AW4598" s="41"/>
      <c r="AX4598" s="41"/>
      <c r="AY4598" s="41"/>
    </row>
    <row r="4599" spans="47:51" ht="15" customHeight="1" x14ac:dyDescent="0.25">
      <c r="AU4599" s="186">
        <f t="shared" si="83"/>
        <v>4590</v>
      </c>
      <c r="AV4599" s="41" t="s">
        <v>3562</v>
      </c>
      <c r="AW4599" s="41"/>
      <c r="AX4599" s="41"/>
      <c r="AY4599" s="41"/>
    </row>
    <row r="4600" spans="47:51" ht="15" customHeight="1" x14ac:dyDescent="0.25">
      <c r="AU4600" s="186">
        <f t="shared" si="83"/>
        <v>4591</v>
      </c>
      <c r="AV4600" s="41" t="s">
        <v>3810</v>
      </c>
      <c r="AW4600" s="41"/>
      <c r="AX4600" s="41"/>
      <c r="AY4600" s="41"/>
    </row>
    <row r="4601" spans="47:51" ht="15" customHeight="1" x14ac:dyDescent="0.25">
      <c r="AU4601" s="186">
        <f t="shared" si="83"/>
        <v>4592</v>
      </c>
      <c r="AV4601" s="41" t="s">
        <v>5234</v>
      </c>
      <c r="AW4601" s="41"/>
      <c r="AX4601" s="41"/>
      <c r="AY4601" s="41"/>
    </row>
    <row r="4602" spans="47:51" ht="15" customHeight="1" x14ac:dyDescent="0.25">
      <c r="AU4602" s="186">
        <f t="shared" si="83"/>
        <v>4593</v>
      </c>
      <c r="AV4602" s="41" t="s">
        <v>3216</v>
      </c>
      <c r="AW4602" s="41"/>
      <c r="AX4602" s="41"/>
      <c r="AY4602" s="41"/>
    </row>
    <row r="4603" spans="47:51" ht="15" customHeight="1" x14ac:dyDescent="0.25">
      <c r="AU4603" s="186">
        <f t="shared" si="83"/>
        <v>4594</v>
      </c>
      <c r="AV4603" s="41" t="s">
        <v>4602</v>
      </c>
      <c r="AW4603" s="41"/>
      <c r="AX4603" s="41"/>
      <c r="AY4603" s="41"/>
    </row>
    <row r="4604" spans="47:51" ht="15" customHeight="1" x14ac:dyDescent="0.25">
      <c r="AU4604" s="186">
        <f t="shared" si="83"/>
        <v>4595</v>
      </c>
      <c r="AV4604" s="41" t="s">
        <v>680</v>
      </c>
      <c r="AW4604" s="41"/>
      <c r="AX4604" s="41"/>
      <c r="AY4604" s="41"/>
    </row>
    <row r="4605" spans="47:51" ht="15" customHeight="1" x14ac:dyDescent="0.25">
      <c r="AU4605" s="186">
        <f t="shared" si="83"/>
        <v>4596</v>
      </c>
      <c r="AV4605" s="41" t="s">
        <v>4287</v>
      </c>
      <c r="AW4605" s="41"/>
      <c r="AX4605" s="41"/>
      <c r="AY4605" s="41"/>
    </row>
    <row r="4606" spans="47:51" ht="15" customHeight="1" x14ac:dyDescent="0.25">
      <c r="AU4606" s="186">
        <f t="shared" si="83"/>
        <v>4597</v>
      </c>
      <c r="AV4606" s="41" t="s">
        <v>2830</v>
      </c>
      <c r="AW4606" s="41"/>
      <c r="AX4606" s="41"/>
      <c r="AY4606" s="41"/>
    </row>
    <row r="4607" spans="47:51" ht="15" customHeight="1" x14ac:dyDescent="0.25">
      <c r="AU4607" s="186">
        <f t="shared" si="83"/>
        <v>4598</v>
      </c>
      <c r="AV4607" s="41" t="s">
        <v>4698</v>
      </c>
      <c r="AW4607" s="41"/>
      <c r="AX4607" s="41"/>
      <c r="AY4607" s="41"/>
    </row>
    <row r="4608" spans="47:51" ht="15" customHeight="1" x14ac:dyDescent="0.25">
      <c r="AU4608" s="186">
        <f t="shared" si="83"/>
        <v>4599</v>
      </c>
      <c r="AV4608" s="41" t="s">
        <v>2197</v>
      </c>
      <c r="AW4608" s="41"/>
      <c r="AX4608" s="41"/>
      <c r="AY4608" s="41"/>
    </row>
    <row r="4609" spans="47:51" ht="15" customHeight="1" x14ac:dyDescent="0.25">
      <c r="AU4609" s="186">
        <f t="shared" si="83"/>
        <v>4600</v>
      </c>
      <c r="AV4609" s="41" t="s">
        <v>1219</v>
      </c>
      <c r="AW4609" s="41"/>
      <c r="AX4609" s="41"/>
      <c r="AY4609" s="41"/>
    </row>
    <row r="4610" spans="47:51" ht="15" customHeight="1" x14ac:dyDescent="0.25">
      <c r="AU4610" s="186">
        <f t="shared" si="83"/>
        <v>4601</v>
      </c>
      <c r="AV4610" s="41" t="s">
        <v>3217</v>
      </c>
      <c r="AW4610" s="41"/>
      <c r="AX4610" s="41"/>
      <c r="AY4610" s="41"/>
    </row>
    <row r="4611" spans="47:51" ht="15" customHeight="1" x14ac:dyDescent="0.25">
      <c r="AU4611" s="186">
        <f t="shared" si="83"/>
        <v>4602</v>
      </c>
      <c r="AV4611" s="41" t="s">
        <v>3811</v>
      </c>
      <c r="AW4611" s="41"/>
      <c r="AX4611" s="41"/>
      <c r="AY4611" s="41"/>
    </row>
    <row r="4612" spans="47:51" ht="15" customHeight="1" x14ac:dyDescent="0.25">
      <c r="AU4612" s="186">
        <f t="shared" si="83"/>
        <v>4603</v>
      </c>
      <c r="AV4612" s="41" t="s">
        <v>2635</v>
      </c>
      <c r="AW4612" s="41"/>
      <c r="AX4612" s="41"/>
      <c r="AY4612" s="41"/>
    </row>
    <row r="4613" spans="47:51" ht="15" customHeight="1" x14ac:dyDescent="0.25">
      <c r="AU4613" s="186">
        <f t="shared" si="83"/>
        <v>4604</v>
      </c>
      <c r="AV4613" s="41" t="s">
        <v>3878</v>
      </c>
      <c r="AW4613" s="41"/>
      <c r="AX4613" s="41"/>
      <c r="AY4613" s="41"/>
    </row>
    <row r="4614" spans="47:51" ht="15" customHeight="1" x14ac:dyDescent="0.25">
      <c r="AU4614" s="186">
        <f t="shared" si="83"/>
        <v>4605</v>
      </c>
      <c r="AV4614" s="41" t="s">
        <v>3563</v>
      </c>
      <c r="AW4614" s="41"/>
      <c r="AX4614" s="41"/>
      <c r="AY4614" s="41"/>
    </row>
    <row r="4615" spans="47:51" ht="15" customHeight="1" x14ac:dyDescent="0.25">
      <c r="AU4615" s="186">
        <f t="shared" si="83"/>
        <v>4606</v>
      </c>
      <c r="AV4615" s="41" t="s">
        <v>4603</v>
      </c>
      <c r="AW4615" s="41"/>
      <c r="AX4615" s="41"/>
      <c r="AY4615" s="41"/>
    </row>
    <row r="4616" spans="47:51" ht="15" customHeight="1" x14ac:dyDescent="0.25">
      <c r="AU4616" s="186">
        <f t="shared" si="83"/>
        <v>4607</v>
      </c>
      <c r="AV4616" s="41" t="s">
        <v>1220</v>
      </c>
      <c r="AW4616" s="41"/>
      <c r="AX4616" s="41"/>
      <c r="AY4616" s="41"/>
    </row>
    <row r="4617" spans="47:51" ht="15" customHeight="1" x14ac:dyDescent="0.25">
      <c r="AU4617" s="186">
        <f t="shared" si="83"/>
        <v>4608</v>
      </c>
      <c r="AV4617" s="41" t="s">
        <v>3218</v>
      </c>
      <c r="AW4617" s="41"/>
      <c r="AX4617" s="41"/>
      <c r="AY4617" s="41"/>
    </row>
    <row r="4618" spans="47:51" ht="15" customHeight="1" x14ac:dyDescent="0.25">
      <c r="AU4618" s="186">
        <f t="shared" si="83"/>
        <v>4609</v>
      </c>
      <c r="AV4618" s="41" t="s">
        <v>5410</v>
      </c>
      <c r="AW4618" s="41"/>
      <c r="AX4618" s="41"/>
      <c r="AY4618" s="41"/>
    </row>
    <row r="4619" spans="47:51" ht="15" customHeight="1" x14ac:dyDescent="0.25">
      <c r="AU4619" s="186">
        <f t="shared" ref="AU4619:AU4682" si="84">ROW()-9</f>
        <v>4610</v>
      </c>
      <c r="AV4619" s="41" t="s">
        <v>228</v>
      </c>
      <c r="AW4619" s="41"/>
      <c r="AX4619" s="41"/>
      <c r="AY4619" s="41"/>
    </row>
    <row r="4620" spans="47:51" ht="15" customHeight="1" x14ac:dyDescent="0.25">
      <c r="AU4620" s="186">
        <f t="shared" si="84"/>
        <v>4611</v>
      </c>
      <c r="AV4620" s="41" t="s">
        <v>229</v>
      </c>
      <c r="AW4620" s="41"/>
      <c r="AX4620" s="41"/>
      <c r="AY4620" s="41"/>
    </row>
    <row r="4621" spans="47:51" ht="15" customHeight="1" x14ac:dyDescent="0.25">
      <c r="AU4621" s="186">
        <f t="shared" si="84"/>
        <v>4612</v>
      </c>
      <c r="AV4621" s="41" t="s">
        <v>4288</v>
      </c>
      <c r="AW4621" s="41"/>
      <c r="AX4621" s="41"/>
      <c r="AY4621" s="41"/>
    </row>
    <row r="4622" spans="47:51" ht="15" customHeight="1" x14ac:dyDescent="0.25">
      <c r="AU4622" s="186">
        <f t="shared" si="84"/>
        <v>4613</v>
      </c>
      <c r="AV4622" s="41" t="s">
        <v>1221</v>
      </c>
      <c r="AW4622" s="41"/>
      <c r="AX4622" s="41"/>
      <c r="AY4622" s="41"/>
    </row>
    <row r="4623" spans="47:51" ht="15" customHeight="1" x14ac:dyDescent="0.25">
      <c r="AU4623" s="186">
        <f t="shared" si="84"/>
        <v>4614</v>
      </c>
      <c r="AV4623" s="41" t="s">
        <v>5235</v>
      </c>
      <c r="AW4623" s="41"/>
      <c r="AX4623" s="41"/>
      <c r="AY4623" s="41"/>
    </row>
    <row r="4624" spans="47:51" ht="15" customHeight="1" x14ac:dyDescent="0.25">
      <c r="AU4624" s="186">
        <f t="shared" si="84"/>
        <v>4615</v>
      </c>
      <c r="AV4624" s="41" t="s">
        <v>4289</v>
      </c>
      <c r="AW4624" s="41"/>
      <c r="AX4624" s="41"/>
      <c r="AY4624" s="41"/>
    </row>
    <row r="4625" spans="47:51" ht="15" customHeight="1" x14ac:dyDescent="0.25">
      <c r="AU4625" s="186">
        <f t="shared" si="84"/>
        <v>4616</v>
      </c>
      <c r="AV4625" s="41" t="s">
        <v>292</v>
      </c>
      <c r="AW4625" s="41"/>
      <c r="AX4625" s="41"/>
      <c r="AY4625" s="41"/>
    </row>
    <row r="4626" spans="47:51" ht="15" customHeight="1" x14ac:dyDescent="0.25">
      <c r="AU4626" s="186">
        <f t="shared" si="84"/>
        <v>4617</v>
      </c>
      <c r="AV4626" s="41" t="s">
        <v>3812</v>
      </c>
      <c r="AW4626" s="41"/>
      <c r="AX4626" s="41"/>
      <c r="AY4626" s="41"/>
    </row>
    <row r="4627" spans="47:51" ht="15" customHeight="1" x14ac:dyDescent="0.25">
      <c r="AU4627" s="186">
        <f t="shared" si="84"/>
        <v>4618</v>
      </c>
      <c r="AV4627" s="41" t="s">
        <v>3813</v>
      </c>
      <c r="AW4627" s="41"/>
      <c r="AX4627" s="41"/>
      <c r="AY4627" s="41"/>
    </row>
    <row r="4628" spans="47:51" ht="15" customHeight="1" x14ac:dyDescent="0.25">
      <c r="AU4628" s="186">
        <f t="shared" si="84"/>
        <v>4619</v>
      </c>
      <c r="AV4628" s="41" t="s">
        <v>1430</v>
      </c>
      <c r="AW4628" s="41"/>
      <c r="AX4628" s="41"/>
      <c r="AY4628" s="41"/>
    </row>
    <row r="4629" spans="47:51" ht="15" customHeight="1" x14ac:dyDescent="0.25">
      <c r="AU4629" s="186">
        <f t="shared" si="84"/>
        <v>4620</v>
      </c>
      <c r="AV4629" s="41" t="s">
        <v>3680</v>
      </c>
      <c r="AW4629" s="41"/>
      <c r="AX4629" s="41"/>
      <c r="AY4629" s="41"/>
    </row>
    <row r="4630" spans="47:51" ht="15" customHeight="1" x14ac:dyDescent="0.25">
      <c r="AU4630" s="186">
        <f t="shared" si="84"/>
        <v>4621</v>
      </c>
      <c r="AV4630" s="41" t="s">
        <v>2496</v>
      </c>
      <c r="AW4630" s="41"/>
      <c r="AX4630" s="41"/>
      <c r="AY4630" s="41"/>
    </row>
    <row r="4631" spans="47:51" ht="15" customHeight="1" x14ac:dyDescent="0.25">
      <c r="AU4631" s="186">
        <f t="shared" si="84"/>
        <v>4622</v>
      </c>
      <c r="AV4631" s="41" t="s">
        <v>4290</v>
      </c>
      <c r="AW4631" s="41"/>
      <c r="AX4631" s="41"/>
      <c r="AY4631" s="41"/>
    </row>
    <row r="4632" spans="47:51" ht="15" customHeight="1" x14ac:dyDescent="0.25">
      <c r="AU4632" s="186">
        <f t="shared" si="84"/>
        <v>4623</v>
      </c>
      <c r="AV4632" s="41" t="s">
        <v>2198</v>
      </c>
      <c r="AW4632" s="41"/>
      <c r="AX4632" s="41"/>
      <c r="AY4632" s="41"/>
    </row>
    <row r="4633" spans="47:51" ht="15" customHeight="1" x14ac:dyDescent="0.25">
      <c r="AU4633" s="186">
        <f t="shared" si="84"/>
        <v>4624</v>
      </c>
      <c r="AV4633" s="41" t="s">
        <v>4291</v>
      </c>
      <c r="AW4633" s="41"/>
      <c r="AX4633" s="41"/>
      <c r="AY4633" s="41"/>
    </row>
    <row r="4634" spans="47:51" ht="15" customHeight="1" x14ac:dyDescent="0.25">
      <c r="AU4634" s="186">
        <f t="shared" si="84"/>
        <v>4625</v>
      </c>
      <c r="AV4634" s="41" t="s">
        <v>4604</v>
      </c>
      <c r="AW4634" s="41"/>
      <c r="AX4634" s="41"/>
      <c r="AY4634" s="41"/>
    </row>
    <row r="4635" spans="47:51" ht="15" customHeight="1" x14ac:dyDescent="0.25">
      <c r="AU4635" s="186">
        <f t="shared" si="84"/>
        <v>4626</v>
      </c>
      <c r="AV4635" s="41" t="s">
        <v>4292</v>
      </c>
      <c r="AW4635" s="41"/>
      <c r="AX4635" s="41"/>
      <c r="AY4635" s="41"/>
    </row>
    <row r="4636" spans="47:51" ht="15" customHeight="1" x14ac:dyDescent="0.25">
      <c r="AU4636" s="186">
        <f t="shared" si="84"/>
        <v>4627</v>
      </c>
      <c r="AV4636" s="41" t="s">
        <v>3564</v>
      </c>
      <c r="AW4636" s="41"/>
      <c r="AX4636" s="41"/>
      <c r="AY4636" s="41"/>
    </row>
    <row r="4637" spans="47:51" ht="15" customHeight="1" x14ac:dyDescent="0.25">
      <c r="AU4637" s="186">
        <f t="shared" si="84"/>
        <v>4628</v>
      </c>
      <c r="AV4637" s="41" t="s">
        <v>3565</v>
      </c>
      <c r="AW4637" s="41"/>
      <c r="AX4637" s="41"/>
      <c r="AY4637" s="41"/>
    </row>
    <row r="4638" spans="47:51" ht="15" customHeight="1" x14ac:dyDescent="0.25">
      <c r="AU4638" s="186">
        <f t="shared" si="84"/>
        <v>4629</v>
      </c>
      <c r="AV4638" s="41" t="s">
        <v>3566</v>
      </c>
      <c r="AW4638" s="41"/>
      <c r="AX4638" s="41"/>
      <c r="AY4638" s="41"/>
    </row>
    <row r="4639" spans="47:51" ht="15" customHeight="1" x14ac:dyDescent="0.25">
      <c r="AU4639" s="186">
        <f t="shared" si="84"/>
        <v>4630</v>
      </c>
      <c r="AV4639" s="41" t="s">
        <v>3219</v>
      </c>
      <c r="AW4639" s="41"/>
      <c r="AX4639" s="41"/>
      <c r="AY4639" s="41"/>
    </row>
    <row r="4640" spans="47:51" ht="15" customHeight="1" x14ac:dyDescent="0.25">
      <c r="AU4640" s="186">
        <f t="shared" si="84"/>
        <v>4631</v>
      </c>
      <c r="AV4640" s="41" t="s">
        <v>2199</v>
      </c>
      <c r="AW4640" s="41"/>
      <c r="AX4640" s="41"/>
      <c r="AY4640" s="41"/>
    </row>
    <row r="4641" spans="47:51" ht="15" customHeight="1" x14ac:dyDescent="0.25">
      <c r="AU4641" s="186">
        <f t="shared" si="84"/>
        <v>4632</v>
      </c>
      <c r="AV4641" s="41" t="s">
        <v>4293</v>
      </c>
      <c r="AW4641" s="41"/>
      <c r="AX4641" s="41"/>
      <c r="AY4641" s="41"/>
    </row>
    <row r="4642" spans="47:51" ht="15" customHeight="1" x14ac:dyDescent="0.25">
      <c r="AU4642" s="186">
        <f t="shared" si="84"/>
        <v>4633</v>
      </c>
      <c r="AV4642" s="41" t="s">
        <v>5236</v>
      </c>
      <c r="AW4642" s="41"/>
      <c r="AX4642" s="41"/>
      <c r="AY4642" s="41"/>
    </row>
    <row r="4643" spans="47:51" ht="15" customHeight="1" x14ac:dyDescent="0.25">
      <c r="AU4643" s="186">
        <f t="shared" si="84"/>
        <v>4634</v>
      </c>
      <c r="AV4643" s="41" t="s">
        <v>1431</v>
      </c>
      <c r="AW4643" s="41"/>
      <c r="AX4643" s="41"/>
      <c r="AY4643" s="41"/>
    </row>
    <row r="4644" spans="47:51" ht="15" customHeight="1" x14ac:dyDescent="0.25">
      <c r="AU4644" s="186">
        <f t="shared" si="84"/>
        <v>4635</v>
      </c>
      <c r="AV4644" s="41" t="s">
        <v>2200</v>
      </c>
      <c r="AW4644" s="41"/>
      <c r="AX4644" s="41"/>
      <c r="AY4644" s="41"/>
    </row>
    <row r="4645" spans="47:51" ht="15" customHeight="1" x14ac:dyDescent="0.25">
      <c r="AU4645" s="186">
        <f t="shared" si="84"/>
        <v>4636</v>
      </c>
      <c r="AV4645" s="41" t="s">
        <v>3814</v>
      </c>
      <c r="AW4645" s="41"/>
      <c r="AX4645" s="41"/>
      <c r="AY4645" s="41"/>
    </row>
    <row r="4646" spans="47:51" ht="15" customHeight="1" x14ac:dyDescent="0.25">
      <c r="AU4646" s="186">
        <f t="shared" si="84"/>
        <v>4637</v>
      </c>
      <c r="AV4646" s="41" t="s">
        <v>1432</v>
      </c>
      <c r="AW4646" s="41"/>
      <c r="AX4646" s="41"/>
      <c r="AY4646" s="41"/>
    </row>
    <row r="4647" spans="47:51" ht="15" customHeight="1" x14ac:dyDescent="0.25">
      <c r="AU4647" s="186">
        <f t="shared" si="84"/>
        <v>4638</v>
      </c>
      <c r="AV4647" s="41" t="s">
        <v>1433</v>
      </c>
      <c r="AW4647" s="41"/>
      <c r="AX4647" s="41"/>
      <c r="AY4647" s="41"/>
    </row>
    <row r="4648" spans="47:51" ht="15" customHeight="1" x14ac:dyDescent="0.25">
      <c r="AU4648" s="186">
        <f t="shared" si="84"/>
        <v>4639</v>
      </c>
      <c r="AV4648" s="41" t="s">
        <v>3220</v>
      </c>
      <c r="AW4648" s="41"/>
      <c r="AX4648" s="41"/>
      <c r="AY4648" s="41"/>
    </row>
    <row r="4649" spans="47:51" ht="15" customHeight="1" x14ac:dyDescent="0.25">
      <c r="AU4649" s="186">
        <f t="shared" si="84"/>
        <v>4640</v>
      </c>
      <c r="AV4649" s="41" t="s">
        <v>1434</v>
      </c>
      <c r="AW4649" s="41"/>
      <c r="AX4649" s="41"/>
      <c r="AY4649" s="41"/>
    </row>
    <row r="4650" spans="47:51" ht="15" customHeight="1" x14ac:dyDescent="0.25">
      <c r="AU4650" s="186">
        <f t="shared" si="84"/>
        <v>4641</v>
      </c>
      <c r="AV4650" s="41" t="s">
        <v>2201</v>
      </c>
      <c r="AW4650" s="41"/>
      <c r="AX4650" s="41"/>
      <c r="AY4650" s="41"/>
    </row>
    <row r="4651" spans="47:51" ht="15" customHeight="1" x14ac:dyDescent="0.25">
      <c r="AU4651" s="186">
        <f t="shared" si="84"/>
        <v>4642</v>
      </c>
      <c r="AV4651" s="41" t="s">
        <v>5237</v>
      </c>
      <c r="AW4651" s="41"/>
      <c r="AX4651" s="41"/>
      <c r="AY4651" s="41"/>
    </row>
    <row r="4652" spans="47:51" ht="15" customHeight="1" x14ac:dyDescent="0.25">
      <c r="AU4652" s="186">
        <f t="shared" si="84"/>
        <v>4643</v>
      </c>
      <c r="AV4652" s="41" t="s">
        <v>2202</v>
      </c>
      <c r="AW4652" s="41"/>
      <c r="AX4652" s="41"/>
      <c r="AY4652" s="41"/>
    </row>
    <row r="4653" spans="47:51" ht="15" customHeight="1" x14ac:dyDescent="0.25">
      <c r="AU4653" s="186">
        <f t="shared" si="84"/>
        <v>4644</v>
      </c>
      <c r="AV4653" s="41" t="s">
        <v>996</v>
      </c>
      <c r="AW4653" s="41"/>
      <c r="AX4653" s="41"/>
      <c r="AY4653" s="41"/>
    </row>
    <row r="4654" spans="47:51" ht="15" customHeight="1" x14ac:dyDescent="0.25">
      <c r="AU4654" s="186">
        <f t="shared" si="84"/>
        <v>4645</v>
      </c>
      <c r="AV4654" s="41" t="s">
        <v>5411</v>
      </c>
      <c r="AW4654" s="41"/>
      <c r="AX4654" s="41"/>
      <c r="AY4654" s="41"/>
    </row>
    <row r="4655" spans="47:51" ht="15" customHeight="1" x14ac:dyDescent="0.25">
      <c r="AU4655" s="186">
        <f t="shared" si="84"/>
        <v>4646</v>
      </c>
      <c r="AV4655" s="41" t="s">
        <v>230</v>
      </c>
      <c r="AW4655" s="41"/>
      <c r="AX4655" s="41"/>
      <c r="AY4655" s="41"/>
    </row>
    <row r="4656" spans="47:51" ht="15" customHeight="1" x14ac:dyDescent="0.25">
      <c r="AU4656" s="186">
        <f t="shared" si="84"/>
        <v>4647</v>
      </c>
      <c r="AV4656" s="41" t="s">
        <v>3567</v>
      </c>
      <c r="AW4656" s="41"/>
      <c r="AX4656" s="41"/>
      <c r="AY4656" s="41"/>
    </row>
    <row r="4657" spans="47:51" ht="15" customHeight="1" x14ac:dyDescent="0.25">
      <c r="AU4657" s="186">
        <f t="shared" si="84"/>
        <v>4648</v>
      </c>
      <c r="AV4657" s="41" t="s">
        <v>2203</v>
      </c>
      <c r="AW4657" s="41"/>
      <c r="AX4657" s="41"/>
      <c r="AY4657" s="41"/>
    </row>
    <row r="4658" spans="47:51" ht="15" customHeight="1" x14ac:dyDescent="0.25">
      <c r="AU4658" s="186">
        <f t="shared" si="84"/>
        <v>4649</v>
      </c>
      <c r="AV4658" s="41" t="s">
        <v>2636</v>
      </c>
      <c r="AW4658" s="41"/>
      <c r="AX4658" s="41"/>
      <c r="AY4658" s="41"/>
    </row>
    <row r="4659" spans="47:51" ht="15" customHeight="1" x14ac:dyDescent="0.25">
      <c r="AU4659" s="186">
        <f t="shared" si="84"/>
        <v>4650</v>
      </c>
      <c r="AV4659" s="41" t="s">
        <v>5238</v>
      </c>
      <c r="AW4659" s="41"/>
      <c r="AX4659" s="41"/>
      <c r="AY4659" s="41"/>
    </row>
    <row r="4660" spans="47:51" ht="15" customHeight="1" x14ac:dyDescent="0.25">
      <c r="AU4660" s="186">
        <f t="shared" si="84"/>
        <v>4651</v>
      </c>
      <c r="AV4660" s="41" t="s">
        <v>2204</v>
      </c>
      <c r="AW4660" s="41"/>
      <c r="AX4660" s="41"/>
      <c r="AY4660" s="41"/>
    </row>
    <row r="4661" spans="47:51" ht="15" customHeight="1" x14ac:dyDescent="0.25">
      <c r="AU4661" s="186">
        <f t="shared" si="84"/>
        <v>4652</v>
      </c>
      <c r="AV4661" s="41" t="s">
        <v>2831</v>
      </c>
      <c r="AW4661" s="41"/>
      <c r="AX4661" s="41"/>
      <c r="AY4661" s="41"/>
    </row>
    <row r="4662" spans="47:51" ht="15" customHeight="1" x14ac:dyDescent="0.25">
      <c r="AU4662" s="186">
        <f t="shared" si="84"/>
        <v>4653</v>
      </c>
      <c r="AV4662" s="41" t="s">
        <v>3681</v>
      </c>
      <c r="AW4662" s="41"/>
      <c r="AX4662" s="41"/>
      <c r="AY4662" s="41"/>
    </row>
    <row r="4663" spans="47:51" ht="15" customHeight="1" x14ac:dyDescent="0.25">
      <c r="AU4663" s="186">
        <f t="shared" si="84"/>
        <v>4654</v>
      </c>
      <c r="AV4663" s="41" t="s">
        <v>2205</v>
      </c>
      <c r="AW4663" s="41"/>
      <c r="AX4663" s="41"/>
      <c r="AY4663" s="41"/>
    </row>
    <row r="4664" spans="47:51" ht="15" customHeight="1" x14ac:dyDescent="0.25">
      <c r="AU4664" s="186">
        <f t="shared" si="84"/>
        <v>4655</v>
      </c>
      <c r="AV4664" s="41" t="s">
        <v>4294</v>
      </c>
      <c r="AW4664" s="41"/>
      <c r="AX4664" s="41"/>
      <c r="AY4664" s="41"/>
    </row>
    <row r="4665" spans="47:51" ht="15" customHeight="1" x14ac:dyDescent="0.25">
      <c r="AU4665" s="186">
        <f t="shared" si="84"/>
        <v>4656</v>
      </c>
      <c r="AV4665" s="41" t="s">
        <v>2206</v>
      </c>
      <c r="AW4665" s="41"/>
      <c r="AX4665" s="41"/>
      <c r="AY4665" s="41"/>
    </row>
    <row r="4666" spans="47:51" ht="15" customHeight="1" x14ac:dyDescent="0.25">
      <c r="AU4666" s="186">
        <f t="shared" si="84"/>
        <v>4657</v>
      </c>
      <c r="AV4666" s="41" t="s">
        <v>2207</v>
      </c>
      <c r="AW4666" s="41"/>
      <c r="AX4666" s="41"/>
      <c r="AY4666" s="41"/>
    </row>
    <row r="4667" spans="47:51" ht="15" customHeight="1" x14ac:dyDescent="0.25">
      <c r="AU4667" s="186">
        <f t="shared" si="84"/>
        <v>4658</v>
      </c>
      <c r="AV4667" s="41" t="s">
        <v>2208</v>
      </c>
      <c r="AW4667" s="41"/>
      <c r="AX4667" s="41"/>
      <c r="AY4667" s="41"/>
    </row>
    <row r="4668" spans="47:51" ht="15" customHeight="1" x14ac:dyDescent="0.25">
      <c r="AU4668" s="186">
        <f t="shared" si="84"/>
        <v>4659</v>
      </c>
      <c r="AV4668" s="41" t="s">
        <v>681</v>
      </c>
      <c r="AW4668" s="41"/>
      <c r="AX4668" s="41"/>
      <c r="AY4668" s="41"/>
    </row>
    <row r="4669" spans="47:51" ht="15" customHeight="1" x14ac:dyDescent="0.25">
      <c r="AU4669" s="186">
        <f t="shared" si="84"/>
        <v>4660</v>
      </c>
      <c r="AV4669" s="41" t="s">
        <v>2209</v>
      </c>
      <c r="AW4669" s="41"/>
      <c r="AX4669" s="41"/>
      <c r="AY4669" s="41"/>
    </row>
    <row r="4670" spans="47:51" ht="15" customHeight="1" x14ac:dyDescent="0.25">
      <c r="AU4670" s="186">
        <f t="shared" si="84"/>
        <v>4661</v>
      </c>
      <c r="AV4670" s="41" t="s">
        <v>2210</v>
      </c>
      <c r="AW4670" s="41"/>
      <c r="AX4670" s="41"/>
      <c r="AY4670" s="41"/>
    </row>
    <row r="4671" spans="47:51" ht="15" customHeight="1" x14ac:dyDescent="0.25">
      <c r="AU4671" s="186">
        <f t="shared" si="84"/>
        <v>4662</v>
      </c>
      <c r="AV4671" s="41" t="s">
        <v>5412</v>
      </c>
      <c r="AW4671" s="41"/>
      <c r="AX4671" s="41"/>
      <c r="AY4671" s="41"/>
    </row>
    <row r="4672" spans="47:51" ht="15" customHeight="1" x14ac:dyDescent="0.25">
      <c r="AU4672" s="186">
        <f t="shared" si="84"/>
        <v>4663</v>
      </c>
      <c r="AV4672" s="41" t="s">
        <v>293</v>
      </c>
      <c r="AW4672" s="41"/>
      <c r="AX4672" s="41"/>
      <c r="AY4672" s="41"/>
    </row>
    <row r="4673" spans="47:51" ht="15" customHeight="1" x14ac:dyDescent="0.25">
      <c r="AU4673" s="186">
        <f t="shared" si="84"/>
        <v>4664</v>
      </c>
      <c r="AV4673" s="41" t="s">
        <v>2832</v>
      </c>
      <c r="AW4673" s="41"/>
      <c r="AX4673" s="41"/>
      <c r="AY4673" s="41"/>
    </row>
    <row r="4674" spans="47:51" ht="15" customHeight="1" x14ac:dyDescent="0.25">
      <c r="AU4674" s="186">
        <f t="shared" si="84"/>
        <v>4665</v>
      </c>
      <c r="AV4674" s="41" t="s">
        <v>4295</v>
      </c>
      <c r="AW4674" s="41"/>
      <c r="AX4674" s="41"/>
      <c r="AY4674" s="41"/>
    </row>
    <row r="4675" spans="47:51" ht="15" customHeight="1" x14ac:dyDescent="0.25">
      <c r="AU4675" s="186">
        <f t="shared" si="84"/>
        <v>4666</v>
      </c>
      <c r="AV4675" s="41" t="s">
        <v>1222</v>
      </c>
      <c r="AW4675" s="41"/>
      <c r="AX4675" s="41"/>
      <c r="AY4675" s="41"/>
    </row>
    <row r="4676" spans="47:51" ht="15" customHeight="1" x14ac:dyDescent="0.25">
      <c r="AU4676" s="186">
        <f t="shared" si="84"/>
        <v>4667</v>
      </c>
      <c r="AV4676" s="41" t="s">
        <v>2211</v>
      </c>
      <c r="AW4676" s="41"/>
      <c r="AX4676" s="41"/>
      <c r="AY4676" s="41"/>
    </row>
    <row r="4677" spans="47:51" ht="15" customHeight="1" x14ac:dyDescent="0.25">
      <c r="AU4677" s="186">
        <f t="shared" si="84"/>
        <v>4668</v>
      </c>
      <c r="AV4677" s="41" t="s">
        <v>2212</v>
      </c>
      <c r="AW4677" s="41"/>
      <c r="AX4677" s="41"/>
      <c r="AY4677" s="41"/>
    </row>
    <row r="4678" spans="47:51" ht="15" customHeight="1" x14ac:dyDescent="0.25">
      <c r="AU4678" s="186">
        <f t="shared" si="84"/>
        <v>4669</v>
      </c>
      <c r="AV4678" s="41" t="s">
        <v>2213</v>
      </c>
      <c r="AW4678" s="41"/>
      <c r="AX4678" s="41"/>
      <c r="AY4678" s="41"/>
    </row>
    <row r="4679" spans="47:51" ht="15" customHeight="1" x14ac:dyDescent="0.25">
      <c r="AU4679" s="186">
        <f t="shared" si="84"/>
        <v>4670</v>
      </c>
      <c r="AV4679" s="41" t="s">
        <v>3568</v>
      </c>
      <c r="AW4679" s="41"/>
      <c r="AX4679" s="41"/>
      <c r="AY4679" s="41"/>
    </row>
    <row r="4680" spans="47:51" ht="15" customHeight="1" x14ac:dyDescent="0.25">
      <c r="AU4680" s="186">
        <f t="shared" si="84"/>
        <v>4671</v>
      </c>
      <c r="AV4680" s="41" t="s">
        <v>4296</v>
      </c>
      <c r="AW4680" s="41"/>
      <c r="AX4680" s="41"/>
      <c r="AY4680" s="41"/>
    </row>
    <row r="4681" spans="47:51" ht="15" customHeight="1" x14ac:dyDescent="0.25">
      <c r="AU4681" s="186">
        <f t="shared" si="84"/>
        <v>4672</v>
      </c>
      <c r="AV4681" s="41" t="s">
        <v>4297</v>
      </c>
      <c r="AW4681" s="41"/>
      <c r="AX4681" s="41"/>
      <c r="AY4681" s="41"/>
    </row>
    <row r="4682" spans="47:51" ht="15" customHeight="1" x14ac:dyDescent="0.25">
      <c r="AU4682" s="186">
        <f t="shared" si="84"/>
        <v>4673</v>
      </c>
      <c r="AV4682" s="41" t="s">
        <v>5413</v>
      </c>
      <c r="AW4682" s="41"/>
      <c r="AX4682" s="41"/>
      <c r="AY4682" s="41"/>
    </row>
    <row r="4683" spans="47:51" ht="15" customHeight="1" x14ac:dyDescent="0.25">
      <c r="AU4683" s="186">
        <f t="shared" ref="AU4683:AU4746" si="85">ROW()-9</f>
        <v>4674</v>
      </c>
      <c r="AV4683" s="41" t="s">
        <v>4298</v>
      </c>
      <c r="AW4683" s="41"/>
      <c r="AX4683" s="41"/>
      <c r="AY4683" s="41"/>
    </row>
    <row r="4684" spans="47:51" ht="15" customHeight="1" x14ac:dyDescent="0.25">
      <c r="AU4684" s="186">
        <f t="shared" si="85"/>
        <v>4675</v>
      </c>
      <c r="AV4684" s="41" t="s">
        <v>4299</v>
      </c>
      <c r="AW4684" s="41"/>
      <c r="AX4684" s="41"/>
      <c r="AY4684" s="41"/>
    </row>
    <row r="4685" spans="47:51" ht="15" customHeight="1" x14ac:dyDescent="0.25">
      <c r="AU4685" s="186">
        <f t="shared" si="85"/>
        <v>4676</v>
      </c>
      <c r="AV4685" s="41" t="s">
        <v>3815</v>
      </c>
      <c r="AW4685" s="41"/>
      <c r="AX4685" s="41"/>
      <c r="AY4685" s="41"/>
    </row>
    <row r="4686" spans="47:51" ht="15" customHeight="1" x14ac:dyDescent="0.25">
      <c r="AU4686" s="186">
        <f t="shared" si="85"/>
        <v>4677</v>
      </c>
      <c r="AV4686" s="41" t="s">
        <v>2214</v>
      </c>
      <c r="AW4686" s="41"/>
      <c r="AX4686" s="41"/>
      <c r="AY4686" s="41"/>
    </row>
    <row r="4687" spans="47:51" ht="15" customHeight="1" x14ac:dyDescent="0.25">
      <c r="AU4687" s="186">
        <f t="shared" si="85"/>
        <v>4678</v>
      </c>
      <c r="AV4687" s="41" t="s">
        <v>4300</v>
      </c>
      <c r="AW4687" s="41"/>
      <c r="AX4687" s="41"/>
      <c r="AY4687" s="41"/>
    </row>
    <row r="4688" spans="47:51" ht="15" customHeight="1" x14ac:dyDescent="0.25">
      <c r="AU4688" s="186">
        <f t="shared" si="85"/>
        <v>4679</v>
      </c>
      <c r="AV4688" s="41" t="s">
        <v>1435</v>
      </c>
      <c r="AW4688" s="41"/>
      <c r="AX4688" s="41"/>
      <c r="AY4688" s="41"/>
    </row>
    <row r="4689" spans="47:51" ht="15" customHeight="1" x14ac:dyDescent="0.25">
      <c r="AU4689" s="186">
        <f t="shared" si="85"/>
        <v>4680</v>
      </c>
      <c r="AV4689" s="41" t="s">
        <v>2833</v>
      </c>
      <c r="AW4689" s="41"/>
      <c r="AX4689" s="41"/>
      <c r="AY4689" s="41"/>
    </row>
    <row r="4690" spans="47:51" ht="15" customHeight="1" x14ac:dyDescent="0.25">
      <c r="AU4690" s="186">
        <f t="shared" si="85"/>
        <v>4681</v>
      </c>
      <c r="AV4690" s="41" t="s">
        <v>682</v>
      </c>
      <c r="AW4690" s="41"/>
      <c r="AX4690" s="41"/>
      <c r="AY4690" s="41"/>
    </row>
    <row r="4691" spans="47:51" ht="15" customHeight="1" x14ac:dyDescent="0.25">
      <c r="AU4691" s="186">
        <f t="shared" si="85"/>
        <v>4682</v>
      </c>
      <c r="AV4691" s="41" t="s">
        <v>2497</v>
      </c>
      <c r="AW4691" s="41"/>
      <c r="AX4691" s="41"/>
      <c r="AY4691" s="41"/>
    </row>
    <row r="4692" spans="47:51" ht="15" customHeight="1" x14ac:dyDescent="0.25">
      <c r="AU4692" s="186">
        <f t="shared" si="85"/>
        <v>4683</v>
      </c>
      <c r="AV4692" s="41" t="s">
        <v>4301</v>
      </c>
      <c r="AW4692" s="41"/>
      <c r="AX4692" s="41"/>
      <c r="AY4692" s="41"/>
    </row>
    <row r="4693" spans="47:51" ht="15" customHeight="1" x14ac:dyDescent="0.25">
      <c r="AU4693" s="186">
        <f t="shared" si="85"/>
        <v>4684</v>
      </c>
      <c r="AV4693" s="41" t="s">
        <v>3569</v>
      </c>
      <c r="AW4693" s="41"/>
      <c r="AX4693" s="41"/>
      <c r="AY4693" s="41"/>
    </row>
    <row r="4694" spans="47:51" ht="15" customHeight="1" x14ac:dyDescent="0.25">
      <c r="AU4694" s="186">
        <f t="shared" si="85"/>
        <v>4685</v>
      </c>
      <c r="AV4694" s="41" t="s">
        <v>2637</v>
      </c>
      <c r="AW4694" s="41"/>
      <c r="AX4694" s="41"/>
      <c r="AY4694" s="41"/>
    </row>
    <row r="4695" spans="47:51" ht="15" customHeight="1" x14ac:dyDescent="0.25">
      <c r="AU4695" s="186">
        <f t="shared" si="85"/>
        <v>4686</v>
      </c>
      <c r="AV4695" s="41" t="s">
        <v>4302</v>
      </c>
      <c r="AW4695" s="41"/>
      <c r="AX4695" s="41"/>
      <c r="AY4695" s="41"/>
    </row>
    <row r="4696" spans="47:51" ht="15" customHeight="1" x14ac:dyDescent="0.25">
      <c r="AU4696" s="186">
        <f t="shared" si="85"/>
        <v>4687</v>
      </c>
      <c r="AV4696" s="41" t="s">
        <v>2215</v>
      </c>
      <c r="AW4696" s="41"/>
      <c r="AX4696" s="41"/>
      <c r="AY4696" s="41"/>
    </row>
    <row r="4697" spans="47:51" ht="15" customHeight="1" x14ac:dyDescent="0.25">
      <c r="AU4697" s="186">
        <f t="shared" si="85"/>
        <v>4688</v>
      </c>
      <c r="AV4697" s="41" t="s">
        <v>3682</v>
      </c>
      <c r="AW4697" s="41"/>
      <c r="AX4697" s="41"/>
      <c r="AY4697" s="41"/>
    </row>
    <row r="4698" spans="47:51" ht="15" customHeight="1" x14ac:dyDescent="0.25">
      <c r="AU4698" s="186">
        <f t="shared" si="85"/>
        <v>4689</v>
      </c>
      <c r="AV4698" s="41" t="s">
        <v>3570</v>
      </c>
      <c r="AW4698" s="41"/>
      <c r="AX4698" s="41"/>
      <c r="AY4698" s="41"/>
    </row>
    <row r="4699" spans="47:51" ht="15" customHeight="1" x14ac:dyDescent="0.25">
      <c r="AU4699" s="186">
        <f t="shared" si="85"/>
        <v>4690</v>
      </c>
      <c r="AV4699" s="41" t="s">
        <v>5239</v>
      </c>
      <c r="AW4699" s="41"/>
      <c r="AX4699" s="41"/>
      <c r="AY4699" s="41"/>
    </row>
    <row r="4700" spans="47:51" ht="15" customHeight="1" x14ac:dyDescent="0.25">
      <c r="AU4700" s="186">
        <f t="shared" si="85"/>
        <v>4691</v>
      </c>
      <c r="AV4700" s="41" t="s">
        <v>2216</v>
      </c>
      <c r="AW4700" s="41"/>
      <c r="AX4700" s="41"/>
      <c r="AY4700" s="41"/>
    </row>
    <row r="4701" spans="47:51" ht="15" customHeight="1" x14ac:dyDescent="0.25">
      <c r="AU4701" s="186">
        <f t="shared" si="85"/>
        <v>4692</v>
      </c>
      <c r="AV4701" s="41" t="s">
        <v>5240</v>
      </c>
      <c r="AW4701" s="41"/>
      <c r="AX4701" s="41"/>
      <c r="AY4701" s="41"/>
    </row>
    <row r="4702" spans="47:51" ht="15" customHeight="1" x14ac:dyDescent="0.25">
      <c r="AU4702" s="186">
        <f t="shared" si="85"/>
        <v>4693</v>
      </c>
      <c r="AV4702" s="41" t="s">
        <v>2217</v>
      </c>
      <c r="AW4702" s="41"/>
      <c r="AX4702" s="41"/>
      <c r="AY4702" s="41"/>
    </row>
    <row r="4703" spans="47:51" ht="15" customHeight="1" x14ac:dyDescent="0.25">
      <c r="AU4703" s="186">
        <f t="shared" si="85"/>
        <v>4694</v>
      </c>
      <c r="AV4703" s="41" t="s">
        <v>683</v>
      </c>
      <c r="AW4703" s="41"/>
      <c r="AX4703" s="41"/>
      <c r="AY4703" s="41"/>
    </row>
    <row r="4704" spans="47:51" ht="15" customHeight="1" x14ac:dyDescent="0.25">
      <c r="AU4704" s="186">
        <f t="shared" si="85"/>
        <v>4695</v>
      </c>
      <c r="AV4704" s="41" t="s">
        <v>231</v>
      </c>
      <c r="AW4704" s="41"/>
      <c r="AX4704" s="41"/>
      <c r="AY4704" s="41"/>
    </row>
    <row r="4705" spans="47:51" ht="15" customHeight="1" x14ac:dyDescent="0.25">
      <c r="AU4705" s="186">
        <f t="shared" si="85"/>
        <v>4696</v>
      </c>
      <c r="AV4705" s="41" t="s">
        <v>1436</v>
      </c>
      <c r="AW4705" s="41"/>
      <c r="AX4705" s="41"/>
      <c r="AY4705" s="41"/>
    </row>
    <row r="4706" spans="47:51" ht="15" customHeight="1" x14ac:dyDescent="0.25">
      <c r="AU4706" s="186">
        <f t="shared" si="85"/>
        <v>4697</v>
      </c>
      <c r="AV4706" s="41" t="s">
        <v>684</v>
      </c>
      <c r="AW4706" s="41"/>
      <c r="AX4706" s="41"/>
      <c r="AY4706" s="41"/>
    </row>
    <row r="4707" spans="47:51" ht="15" customHeight="1" x14ac:dyDescent="0.25">
      <c r="AU4707" s="186">
        <f t="shared" si="85"/>
        <v>4698</v>
      </c>
      <c r="AV4707" s="41" t="s">
        <v>3571</v>
      </c>
      <c r="AW4707" s="41"/>
      <c r="AX4707" s="41"/>
      <c r="AY4707" s="41"/>
    </row>
    <row r="4708" spans="47:51" ht="15" customHeight="1" x14ac:dyDescent="0.25">
      <c r="AU4708" s="186">
        <f t="shared" si="85"/>
        <v>4699</v>
      </c>
      <c r="AV4708" s="41" t="s">
        <v>4605</v>
      </c>
      <c r="AW4708" s="41"/>
      <c r="AX4708" s="41"/>
      <c r="AY4708" s="41"/>
    </row>
    <row r="4709" spans="47:51" ht="15" customHeight="1" x14ac:dyDescent="0.25">
      <c r="AU4709" s="186">
        <f t="shared" si="85"/>
        <v>4700</v>
      </c>
      <c r="AV4709" s="41" t="s">
        <v>685</v>
      </c>
      <c r="AW4709" s="41"/>
      <c r="AX4709" s="41"/>
      <c r="AY4709" s="41"/>
    </row>
    <row r="4710" spans="47:51" ht="15" customHeight="1" x14ac:dyDescent="0.25">
      <c r="AU4710" s="186">
        <f t="shared" si="85"/>
        <v>4701</v>
      </c>
      <c r="AV4710" s="41" t="s">
        <v>4606</v>
      </c>
      <c r="AW4710" s="41"/>
      <c r="AX4710" s="41"/>
      <c r="AY4710" s="41"/>
    </row>
    <row r="4711" spans="47:51" ht="15" customHeight="1" x14ac:dyDescent="0.25">
      <c r="AU4711" s="186">
        <f t="shared" si="85"/>
        <v>4702</v>
      </c>
      <c r="AV4711" s="41" t="s">
        <v>686</v>
      </c>
      <c r="AW4711" s="41"/>
      <c r="AX4711" s="41"/>
      <c r="AY4711" s="41"/>
    </row>
    <row r="4712" spans="47:51" ht="15" customHeight="1" x14ac:dyDescent="0.25">
      <c r="AU4712" s="186">
        <f t="shared" si="85"/>
        <v>4703</v>
      </c>
      <c r="AV4712" s="41" t="s">
        <v>4607</v>
      </c>
      <c r="AW4712" s="41"/>
      <c r="AX4712" s="41"/>
      <c r="AY4712" s="41"/>
    </row>
    <row r="4713" spans="47:51" ht="15" customHeight="1" x14ac:dyDescent="0.25">
      <c r="AU4713" s="186">
        <f t="shared" si="85"/>
        <v>4704</v>
      </c>
      <c r="AV4713" s="41" t="s">
        <v>5241</v>
      </c>
      <c r="AW4713" s="41"/>
      <c r="AX4713" s="41"/>
      <c r="AY4713" s="41"/>
    </row>
    <row r="4714" spans="47:51" ht="15" customHeight="1" x14ac:dyDescent="0.25">
      <c r="AU4714" s="186">
        <f t="shared" si="85"/>
        <v>4705</v>
      </c>
      <c r="AV4714" s="41" t="s">
        <v>3221</v>
      </c>
      <c r="AW4714" s="41"/>
      <c r="AX4714" s="41"/>
      <c r="AY4714" s="41"/>
    </row>
    <row r="4715" spans="47:51" ht="15" customHeight="1" x14ac:dyDescent="0.25">
      <c r="AU4715" s="186">
        <f t="shared" si="85"/>
        <v>4706</v>
      </c>
      <c r="AV4715" s="41" t="s">
        <v>687</v>
      </c>
      <c r="AW4715" s="41"/>
      <c r="AX4715" s="41"/>
      <c r="AY4715" s="41"/>
    </row>
    <row r="4716" spans="47:51" ht="15" customHeight="1" x14ac:dyDescent="0.25">
      <c r="AU4716" s="186">
        <f t="shared" si="85"/>
        <v>4707</v>
      </c>
      <c r="AV4716" s="41" t="s">
        <v>3222</v>
      </c>
      <c r="AW4716" s="41"/>
      <c r="AX4716" s="41"/>
      <c r="AY4716" s="41"/>
    </row>
    <row r="4717" spans="47:51" ht="15" customHeight="1" x14ac:dyDescent="0.25">
      <c r="AU4717" s="186">
        <f t="shared" si="85"/>
        <v>4708</v>
      </c>
      <c r="AV4717" s="41" t="s">
        <v>4303</v>
      </c>
      <c r="AW4717" s="41"/>
      <c r="AX4717" s="41"/>
      <c r="AY4717" s="41"/>
    </row>
    <row r="4718" spans="47:51" ht="15" customHeight="1" x14ac:dyDescent="0.25">
      <c r="AU4718" s="186">
        <f t="shared" si="85"/>
        <v>4709</v>
      </c>
      <c r="AV4718" s="41" t="s">
        <v>4304</v>
      </c>
      <c r="AW4718" s="41"/>
      <c r="AX4718" s="41"/>
      <c r="AY4718" s="41"/>
    </row>
    <row r="4719" spans="47:51" ht="15" customHeight="1" x14ac:dyDescent="0.25">
      <c r="AU4719" s="186">
        <f t="shared" si="85"/>
        <v>4710</v>
      </c>
      <c r="AV4719" s="41" t="s">
        <v>4305</v>
      </c>
      <c r="AW4719" s="41"/>
      <c r="AX4719" s="41"/>
      <c r="AY4719" s="41"/>
    </row>
    <row r="4720" spans="47:51" ht="15" customHeight="1" x14ac:dyDescent="0.25">
      <c r="AU4720" s="186">
        <f t="shared" si="85"/>
        <v>4711</v>
      </c>
      <c r="AV4720" s="41" t="s">
        <v>4306</v>
      </c>
      <c r="AW4720" s="41"/>
      <c r="AX4720" s="41"/>
      <c r="AY4720" s="41"/>
    </row>
    <row r="4721" spans="47:51" ht="15" customHeight="1" x14ac:dyDescent="0.25">
      <c r="AU4721" s="186">
        <f t="shared" si="85"/>
        <v>4712</v>
      </c>
      <c r="AV4721" s="41" t="s">
        <v>2366</v>
      </c>
      <c r="AW4721" s="41"/>
      <c r="AX4721" s="41"/>
      <c r="AY4721" s="41"/>
    </row>
    <row r="4722" spans="47:51" ht="15" customHeight="1" x14ac:dyDescent="0.25">
      <c r="AU4722" s="186">
        <f t="shared" si="85"/>
        <v>4713</v>
      </c>
      <c r="AV4722" s="41" t="s">
        <v>2218</v>
      </c>
      <c r="AW4722" s="41"/>
      <c r="AX4722" s="41"/>
      <c r="AY4722" s="41"/>
    </row>
    <row r="4723" spans="47:51" ht="15" customHeight="1" x14ac:dyDescent="0.25">
      <c r="AU4723" s="186">
        <f t="shared" si="85"/>
        <v>4714</v>
      </c>
      <c r="AV4723" s="41" t="s">
        <v>132</v>
      </c>
      <c r="AW4723" s="41"/>
      <c r="AX4723" s="41"/>
      <c r="AY4723" s="41"/>
    </row>
    <row r="4724" spans="47:51" ht="15" customHeight="1" x14ac:dyDescent="0.25">
      <c r="AU4724" s="186">
        <f t="shared" si="85"/>
        <v>4715</v>
      </c>
      <c r="AV4724" s="41" t="s">
        <v>1437</v>
      </c>
      <c r="AW4724" s="41"/>
      <c r="AX4724" s="41"/>
      <c r="AY4724" s="41"/>
    </row>
    <row r="4725" spans="47:51" ht="15" customHeight="1" x14ac:dyDescent="0.25">
      <c r="AU4725" s="186">
        <f t="shared" si="85"/>
        <v>4716</v>
      </c>
      <c r="AV4725" s="41" t="s">
        <v>2219</v>
      </c>
      <c r="AW4725" s="41"/>
      <c r="AX4725" s="41"/>
      <c r="AY4725" s="41"/>
    </row>
    <row r="4726" spans="47:51" ht="15" customHeight="1" x14ac:dyDescent="0.25">
      <c r="AU4726" s="186">
        <f t="shared" si="85"/>
        <v>4717</v>
      </c>
      <c r="AV4726" s="41" t="s">
        <v>1223</v>
      </c>
      <c r="AW4726" s="41"/>
      <c r="AX4726" s="41"/>
      <c r="AY4726" s="41"/>
    </row>
    <row r="4727" spans="47:51" ht="15" customHeight="1" x14ac:dyDescent="0.25">
      <c r="AU4727" s="186">
        <f t="shared" si="85"/>
        <v>4718</v>
      </c>
      <c r="AV4727" s="41" t="s">
        <v>2220</v>
      </c>
      <c r="AW4727" s="41"/>
      <c r="AX4727" s="41"/>
      <c r="AY4727" s="41"/>
    </row>
    <row r="4728" spans="47:51" ht="15" customHeight="1" x14ac:dyDescent="0.25">
      <c r="AU4728" s="186">
        <f t="shared" si="85"/>
        <v>4719</v>
      </c>
      <c r="AV4728" s="41" t="s">
        <v>3816</v>
      </c>
      <c r="AW4728" s="41"/>
      <c r="AX4728" s="41"/>
      <c r="AY4728" s="41"/>
    </row>
    <row r="4729" spans="47:51" ht="15" customHeight="1" x14ac:dyDescent="0.25">
      <c r="AU4729" s="186">
        <f t="shared" si="85"/>
        <v>4720</v>
      </c>
      <c r="AV4729" s="41" t="s">
        <v>2221</v>
      </c>
      <c r="AW4729" s="41"/>
      <c r="AX4729" s="41"/>
      <c r="AY4729" s="41"/>
    </row>
    <row r="4730" spans="47:51" ht="15" customHeight="1" x14ac:dyDescent="0.25">
      <c r="AU4730" s="186">
        <f t="shared" si="85"/>
        <v>4721</v>
      </c>
      <c r="AV4730" s="41" t="s">
        <v>3817</v>
      </c>
      <c r="AW4730" s="41"/>
      <c r="AX4730" s="41"/>
      <c r="AY4730" s="41"/>
    </row>
    <row r="4731" spans="47:51" ht="15" customHeight="1" x14ac:dyDescent="0.25">
      <c r="AU4731" s="186">
        <f t="shared" si="85"/>
        <v>4722</v>
      </c>
      <c r="AV4731" s="41" t="s">
        <v>133</v>
      </c>
      <c r="AW4731" s="41"/>
      <c r="AX4731" s="41"/>
      <c r="AY4731" s="41"/>
    </row>
    <row r="4732" spans="47:51" ht="15" customHeight="1" x14ac:dyDescent="0.25">
      <c r="AU4732" s="186">
        <f t="shared" si="85"/>
        <v>4723</v>
      </c>
      <c r="AV4732" s="41" t="s">
        <v>2222</v>
      </c>
      <c r="AW4732" s="41"/>
      <c r="AX4732" s="41"/>
      <c r="AY4732" s="41"/>
    </row>
    <row r="4733" spans="47:51" ht="15" customHeight="1" x14ac:dyDescent="0.25">
      <c r="AU4733" s="186">
        <f t="shared" si="85"/>
        <v>4724</v>
      </c>
      <c r="AV4733" s="41" t="s">
        <v>2638</v>
      </c>
      <c r="AW4733" s="41"/>
      <c r="AX4733" s="41"/>
      <c r="AY4733" s="41"/>
    </row>
    <row r="4734" spans="47:51" ht="15" customHeight="1" x14ac:dyDescent="0.25">
      <c r="AU4734" s="186">
        <f t="shared" si="85"/>
        <v>4725</v>
      </c>
      <c r="AV4734" s="41" t="s">
        <v>1438</v>
      </c>
      <c r="AW4734" s="41"/>
      <c r="AX4734" s="41"/>
      <c r="AY4734" s="41"/>
    </row>
    <row r="4735" spans="47:51" ht="15" customHeight="1" x14ac:dyDescent="0.25">
      <c r="AU4735" s="186">
        <f t="shared" si="85"/>
        <v>4726</v>
      </c>
      <c r="AV4735" s="41" t="s">
        <v>2223</v>
      </c>
      <c r="AW4735" s="41"/>
      <c r="AX4735" s="41"/>
      <c r="AY4735" s="41"/>
    </row>
    <row r="4736" spans="47:51" ht="15" customHeight="1" x14ac:dyDescent="0.25">
      <c r="AU4736" s="186">
        <f t="shared" si="85"/>
        <v>4727</v>
      </c>
      <c r="AV4736" s="41" t="s">
        <v>900</v>
      </c>
      <c r="AW4736" s="41"/>
      <c r="AX4736" s="41"/>
      <c r="AY4736" s="41"/>
    </row>
    <row r="4737" spans="47:51" ht="15" customHeight="1" x14ac:dyDescent="0.25">
      <c r="AU4737" s="186">
        <f t="shared" si="85"/>
        <v>4728</v>
      </c>
      <c r="AV4737" s="41" t="s">
        <v>232</v>
      </c>
      <c r="AW4737" s="41"/>
      <c r="AX4737" s="41"/>
      <c r="AY4737" s="41"/>
    </row>
    <row r="4738" spans="47:51" ht="15" customHeight="1" x14ac:dyDescent="0.25">
      <c r="AU4738" s="186">
        <f t="shared" si="85"/>
        <v>4729</v>
      </c>
      <c r="AV4738" s="41" t="s">
        <v>901</v>
      </c>
      <c r="AW4738" s="41"/>
      <c r="AX4738" s="41"/>
      <c r="AY4738" s="41"/>
    </row>
    <row r="4739" spans="47:51" ht="15" customHeight="1" x14ac:dyDescent="0.25">
      <c r="AU4739" s="186">
        <f t="shared" si="85"/>
        <v>4730</v>
      </c>
      <c r="AV4739" s="41" t="s">
        <v>4307</v>
      </c>
      <c r="AW4739" s="41"/>
      <c r="AX4739" s="41"/>
      <c r="AY4739" s="41"/>
    </row>
    <row r="4740" spans="47:51" ht="15" customHeight="1" x14ac:dyDescent="0.25">
      <c r="AU4740" s="186">
        <f t="shared" si="85"/>
        <v>4731</v>
      </c>
      <c r="AV4740" s="41" t="s">
        <v>3572</v>
      </c>
      <c r="AW4740" s="41"/>
      <c r="AX4740" s="41"/>
      <c r="AY4740" s="41"/>
    </row>
    <row r="4741" spans="47:51" ht="15" customHeight="1" x14ac:dyDescent="0.25">
      <c r="AU4741" s="186">
        <f t="shared" si="85"/>
        <v>4732</v>
      </c>
      <c r="AV4741" s="41" t="s">
        <v>688</v>
      </c>
      <c r="AW4741" s="41"/>
      <c r="AX4741" s="41"/>
      <c r="AY4741" s="41"/>
    </row>
    <row r="4742" spans="47:51" ht="15" customHeight="1" x14ac:dyDescent="0.25">
      <c r="AU4742" s="186">
        <f t="shared" si="85"/>
        <v>4733</v>
      </c>
      <c r="AV4742" s="41" t="s">
        <v>2224</v>
      </c>
      <c r="AW4742" s="41"/>
      <c r="AX4742" s="41"/>
      <c r="AY4742" s="41"/>
    </row>
    <row r="4743" spans="47:51" ht="15" customHeight="1" x14ac:dyDescent="0.25">
      <c r="AU4743" s="186">
        <f t="shared" si="85"/>
        <v>4734</v>
      </c>
      <c r="AV4743" s="41" t="s">
        <v>2225</v>
      </c>
      <c r="AW4743" s="41"/>
      <c r="AX4743" s="41"/>
      <c r="AY4743" s="41"/>
    </row>
    <row r="4744" spans="47:51" ht="15" customHeight="1" x14ac:dyDescent="0.25">
      <c r="AU4744" s="186">
        <f t="shared" si="85"/>
        <v>4735</v>
      </c>
      <c r="AV4744" s="41" t="s">
        <v>2226</v>
      </c>
      <c r="AW4744" s="41"/>
      <c r="AX4744" s="41"/>
      <c r="AY4744" s="41"/>
    </row>
    <row r="4745" spans="47:51" ht="15" customHeight="1" x14ac:dyDescent="0.25">
      <c r="AU4745" s="186">
        <f t="shared" si="85"/>
        <v>4736</v>
      </c>
      <c r="AV4745" s="41" t="s">
        <v>4308</v>
      </c>
      <c r="AW4745" s="41"/>
      <c r="AX4745" s="41"/>
      <c r="AY4745" s="41"/>
    </row>
    <row r="4746" spans="47:51" ht="15" customHeight="1" x14ac:dyDescent="0.25">
      <c r="AU4746" s="186">
        <f t="shared" si="85"/>
        <v>4737</v>
      </c>
      <c r="AV4746" s="41" t="s">
        <v>689</v>
      </c>
      <c r="AW4746" s="41"/>
      <c r="AX4746" s="41"/>
      <c r="AY4746" s="41"/>
    </row>
    <row r="4747" spans="47:51" ht="15" customHeight="1" x14ac:dyDescent="0.25">
      <c r="AU4747" s="186">
        <f t="shared" ref="AU4747:AU4810" si="86">ROW()-9</f>
        <v>4738</v>
      </c>
      <c r="AV4747" s="41" t="s">
        <v>4309</v>
      </c>
      <c r="AW4747" s="41"/>
      <c r="AX4747" s="41"/>
      <c r="AY4747" s="41"/>
    </row>
    <row r="4748" spans="47:51" ht="15" customHeight="1" x14ac:dyDescent="0.25">
      <c r="AU4748" s="186">
        <f t="shared" si="86"/>
        <v>4739</v>
      </c>
      <c r="AV4748" s="41" t="s">
        <v>2227</v>
      </c>
      <c r="AW4748" s="41"/>
      <c r="AX4748" s="41"/>
      <c r="AY4748" s="41"/>
    </row>
    <row r="4749" spans="47:51" ht="15" customHeight="1" x14ac:dyDescent="0.25">
      <c r="AU4749" s="186">
        <f t="shared" si="86"/>
        <v>4740</v>
      </c>
      <c r="AV4749" s="41" t="s">
        <v>2834</v>
      </c>
      <c r="AW4749" s="41"/>
      <c r="AX4749" s="41"/>
      <c r="AY4749" s="41"/>
    </row>
    <row r="4750" spans="47:51" ht="15" customHeight="1" x14ac:dyDescent="0.25">
      <c r="AU4750" s="186">
        <f t="shared" si="86"/>
        <v>4741</v>
      </c>
      <c r="AV4750" s="41" t="s">
        <v>3879</v>
      </c>
      <c r="AW4750" s="41"/>
      <c r="AX4750" s="41"/>
      <c r="AY4750" s="41"/>
    </row>
    <row r="4751" spans="47:51" ht="15" customHeight="1" x14ac:dyDescent="0.25">
      <c r="AU4751" s="186">
        <f t="shared" si="86"/>
        <v>4742</v>
      </c>
      <c r="AV4751" s="41" t="s">
        <v>4310</v>
      </c>
      <c r="AW4751" s="41"/>
      <c r="AX4751" s="41"/>
      <c r="AY4751" s="41"/>
    </row>
    <row r="4752" spans="47:51" ht="15" customHeight="1" x14ac:dyDescent="0.25">
      <c r="AU4752" s="186">
        <f t="shared" si="86"/>
        <v>4743</v>
      </c>
      <c r="AV4752" s="41" t="s">
        <v>2228</v>
      </c>
      <c r="AW4752" s="41"/>
      <c r="AX4752" s="41"/>
      <c r="AY4752" s="41"/>
    </row>
    <row r="4753" spans="47:51" ht="15" customHeight="1" x14ac:dyDescent="0.25">
      <c r="AU4753" s="186">
        <f t="shared" si="86"/>
        <v>4744</v>
      </c>
      <c r="AV4753" s="41" t="s">
        <v>3683</v>
      </c>
      <c r="AW4753" s="41"/>
      <c r="AX4753" s="41"/>
      <c r="AY4753" s="41"/>
    </row>
    <row r="4754" spans="47:51" ht="15" customHeight="1" x14ac:dyDescent="0.25">
      <c r="AU4754" s="186">
        <f t="shared" si="86"/>
        <v>4745</v>
      </c>
      <c r="AV4754" s="41" t="s">
        <v>997</v>
      </c>
      <c r="AW4754" s="41"/>
      <c r="AX4754" s="41"/>
      <c r="AY4754" s="41"/>
    </row>
    <row r="4755" spans="47:51" ht="15" customHeight="1" x14ac:dyDescent="0.25">
      <c r="AU4755" s="186">
        <f t="shared" si="86"/>
        <v>4746</v>
      </c>
      <c r="AV4755" s="41" t="s">
        <v>4608</v>
      </c>
      <c r="AW4755" s="41"/>
      <c r="AX4755" s="41"/>
      <c r="AY4755" s="41"/>
    </row>
    <row r="4756" spans="47:51" ht="15" customHeight="1" x14ac:dyDescent="0.25">
      <c r="AU4756" s="186">
        <f t="shared" si="86"/>
        <v>4747</v>
      </c>
      <c r="AV4756" s="41" t="s">
        <v>5242</v>
      </c>
      <c r="AW4756" s="41"/>
      <c r="AX4756" s="41"/>
      <c r="AY4756" s="41"/>
    </row>
    <row r="4757" spans="47:51" ht="15" customHeight="1" x14ac:dyDescent="0.25">
      <c r="AU4757" s="186">
        <f t="shared" si="86"/>
        <v>4748</v>
      </c>
      <c r="AV4757" s="41" t="s">
        <v>2229</v>
      </c>
      <c r="AW4757" s="41"/>
      <c r="AX4757" s="41"/>
      <c r="AY4757" s="41"/>
    </row>
    <row r="4758" spans="47:51" ht="15" customHeight="1" x14ac:dyDescent="0.25">
      <c r="AU4758" s="186">
        <f t="shared" si="86"/>
        <v>4749</v>
      </c>
      <c r="AV4758" s="41" t="s">
        <v>2835</v>
      </c>
      <c r="AW4758" s="41"/>
      <c r="AX4758" s="41"/>
      <c r="AY4758" s="41"/>
    </row>
    <row r="4759" spans="47:51" ht="15" customHeight="1" x14ac:dyDescent="0.25">
      <c r="AU4759" s="186">
        <f t="shared" si="86"/>
        <v>4750</v>
      </c>
      <c r="AV4759" s="41" t="s">
        <v>2836</v>
      </c>
      <c r="AW4759" s="41"/>
      <c r="AX4759" s="41"/>
      <c r="AY4759" s="41"/>
    </row>
    <row r="4760" spans="47:51" ht="15" customHeight="1" x14ac:dyDescent="0.25">
      <c r="AU4760" s="186">
        <f t="shared" si="86"/>
        <v>4751</v>
      </c>
      <c r="AV4760" s="41" t="s">
        <v>2230</v>
      </c>
      <c r="AW4760" s="41"/>
      <c r="AX4760" s="41"/>
      <c r="AY4760" s="41"/>
    </row>
    <row r="4761" spans="47:51" ht="15" customHeight="1" x14ac:dyDescent="0.25">
      <c r="AU4761" s="186">
        <f t="shared" si="86"/>
        <v>4752</v>
      </c>
      <c r="AV4761" s="41" t="s">
        <v>3818</v>
      </c>
      <c r="AW4761" s="41"/>
      <c r="AX4761" s="41"/>
      <c r="AY4761" s="41"/>
    </row>
    <row r="4762" spans="47:51" ht="15" customHeight="1" x14ac:dyDescent="0.25">
      <c r="AU4762" s="186">
        <f t="shared" si="86"/>
        <v>4753</v>
      </c>
      <c r="AV4762" s="41" t="s">
        <v>3819</v>
      </c>
      <c r="AW4762" s="41"/>
      <c r="AX4762" s="41"/>
      <c r="AY4762" s="41"/>
    </row>
    <row r="4763" spans="47:51" ht="15" customHeight="1" x14ac:dyDescent="0.25">
      <c r="AU4763" s="186">
        <f t="shared" si="86"/>
        <v>4754</v>
      </c>
      <c r="AV4763" s="41" t="s">
        <v>316</v>
      </c>
      <c r="AW4763" s="41"/>
      <c r="AX4763" s="41"/>
      <c r="AY4763" s="41"/>
    </row>
    <row r="4764" spans="47:51" ht="15" customHeight="1" x14ac:dyDescent="0.25">
      <c r="AU4764" s="186">
        <f t="shared" si="86"/>
        <v>4755</v>
      </c>
      <c r="AV4764" s="41" t="s">
        <v>690</v>
      </c>
      <c r="AW4764" s="41"/>
      <c r="AX4764" s="41"/>
      <c r="AY4764" s="41"/>
    </row>
    <row r="4765" spans="47:51" ht="15" customHeight="1" x14ac:dyDescent="0.25">
      <c r="AU4765" s="186">
        <f t="shared" si="86"/>
        <v>4756</v>
      </c>
      <c r="AV4765" s="41" t="s">
        <v>2231</v>
      </c>
      <c r="AW4765" s="41"/>
      <c r="AX4765" s="41"/>
      <c r="AY4765" s="41"/>
    </row>
    <row r="4766" spans="47:51" ht="15" customHeight="1" x14ac:dyDescent="0.25">
      <c r="AU4766" s="186">
        <f t="shared" si="86"/>
        <v>4757</v>
      </c>
      <c r="AV4766" s="41" t="s">
        <v>2232</v>
      </c>
      <c r="AW4766" s="41"/>
      <c r="AX4766" s="41"/>
      <c r="AY4766" s="41"/>
    </row>
    <row r="4767" spans="47:51" ht="15" customHeight="1" x14ac:dyDescent="0.25">
      <c r="AU4767" s="186">
        <f t="shared" si="86"/>
        <v>4758</v>
      </c>
      <c r="AV4767" s="41" t="s">
        <v>691</v>
      </c>
      <c r="AW4767" s="41"/>
      <c r="AX4767" s="41"/>
      <c r="AY4767" s="41"/>
    </row>
    <row r="4768" spans="47:51" ht="15" customHeight="1" x14ac:dyDescent="0.25">
      <c r="AU4768" s="186">
        <f t="shared" si="86"/>
        <v>4759</v>
      </c>
      <c r="AV4768" s="41" t="s">
        <v>2837</v>
      </c>
      <c r="AW4768" s="41"/>
      <c r="AX4768" s="41"/>
      <c r="AY4768" s="41"/>
    </row>
    <row r="4769" spans="47:51" ht="15" customHeight="1" x14ac:dyDescent="0.25">
      <c r="AU4769" s="186">
        <f t="shared" si="86"/>
        <v>4760</v>
      </c>
      <c r="AV4769" s="41" t="s">
        <v>5243</v>
      </c>
      <c r="AW4769" s="41"/>
      <c r="AX4769" s="41"/>
      <c r="AY4769" s="41"/>
    </row>
    <row r="4770" spans="47:51" ht="15" customHeight="1" x14ac:dyDescent="0.25">
      <c r="AU4770" s="186">
        <f t="shared" si="86"/>
        <v>4761</v>
      </c>
      <c r="AV4770" s="41" t="s">
        <v>3820</v>
      </c>
      <c r="AW4770" s="41"/>
      <c r="AX4770" s="41"/>
      <c r="AY4770" s="41"/>
    </row>
    <row r="4771" spans="47:51" ht="15" customHeight="1" x14ac:dyDescent="0.25">
      <c r="AU4771" s="186">
        <f t="shared" si="86"/>
        <v>4762</v>
      </c>
      <c r="AV4771" s="41" t="s">
        <v>2498</v>
      </c>
      <c r="AW4771" s="41"/>
      <c r="AX4771" s="41"/>
      <c r="AY4771" s="41"/>
    </row>
    <row r="4772" spans="47:51" ht="15" customHeight="1" x14ac:dyDescent="0.25">
      <c r="AU4772" s="186">
        <f t="shared" si="86"/>
        <v>4763</v>
      </c>
      <c r="AV4772" s="41" t="s">
        <v>692</v>
      </c>
      <c r="AW4772" s="41"/>
      <c r="AX4772" s="41"/>
      <c r="AY4772" s="41"/>
    </row>
    <row r="4773" spans="47:51" ht="15" customHeight="1" x14ac:dyDescent="0.25">
      <c r="AU4773" s="186">
        <f t="shared" si="86"/>
        <v>4764</v>
      </c>
      <c r="AV4773" s="41" t="s">
        <v>2838</v>
      </c>
      <c r="AW4773" s="41"/>
      <c r="AX4773" s="41"/>
      <c r="AY4773" s="41"/>
    </row>
    <row r="4774" spans="47:51" ht="15" customHeight="1" x14ac:dyDescent="0.25">
      <c r="AU4774" s="186">
        <f t="shared" si="86"/>
        <v>4765</v>
      </c>
      <c r="AV4774" s="41" t="s">
        <v>2999</v>
      </c>
      <c r="AW4774" s="41"/>
      <c r="AX4774" s="41"/>
      <c r="AY4774" s="41"/>
    </row>
    <row r="4775" spans="47:51" ht="15" customHeight="1" x14ac:dyDescent="0.25">
      <c r="AU4775" s="186">
        <f t="shared" si="86"/>
        <v>4766</v>
      </c>
      <c r="AV4775" s="41" t="s">
        <v>5244</v>
      </c>
      <c r="AW4775" s="41"/>
      <c r="AX4775" s="41"/>
      <c r="AY4775" s="41"/>
    </row>
    <row r="4776" spans="47:51" ht="15" customHeight="1" x14ac:dyDescent="0.25">
      <c r="AU4776" s="186">
        <f t="shared" si="86"/>
        <v>4767</v>
      </c>
      <c r="AV4776" s="41" t="s">
        <v>2233</v>
      </c>
      <c r="AW4776" s="41"/>
      <c r="AX4776" s="41"/>
      <c r="AY4776" s="41"/>
    </row>
    <row r="4777" spans="47:51" ht="15" customHeight="1" x14ac:dyDescent="0.25">
      <c r="AU4777" s="186">
        <f t="shared" si="86"/>
        <v>4768</v>
      </c>
      <c r="AV4777" s="41" t="s">
        <v>1439</v>
      </c>
      <c r="AW4777" s="41"/>
      <c r="AX4777" s="41"/>
      <c r="AY4777" s="41"/>
    </row>
    <row r="4778" spans="47:51" ht="15" customHeight="1" x14ac:dyDescent="0.25">
      <c r="AU4778" s="186">
        <f t="shared" si="86"/>
        <v>4769</v>
      </c>
      <c r="AV4778" s="41" t="s">
        <v>1224</v>
      </c>
      <c r="AW4778" s="41"/>
      <c r="AX4778" s="41"/>
      <c r="AY4778" s="41"/>
    </row>
    <row r="4779" spans="47:51" ht="15" customHeight="1" x14ac:dyDescent="0.25">
      <c r="AU4779" s="186">
        <f t="shared" si="86"/>
        <v>4770</v>
      </c>
      <c r="AV4779" s="41" t="s">
        <v>2234</v>
      </c>
      <c r="AW4779" s="41"/>
      <c r="AX4779" s="41"/>
      <c r="AY4779" s="41"/>
    </row>
    <row r="4780" spans="47:51" ht="15" customHeight="1" x14ac:dyDescent="0.25">
      <c r="AU4780" s="186">
        <f t="shared" si="86"/>
        <v>4771</v>
      </c>
      <c r="AV4780" s="41" t="s">
        <v>3573</v>
      </c>
      <c r="AW4780" s="41"/>
      <c r="AX4780" s="41"/>
      <c r="AY4780" s="41"/>
    </row>
    <row r="4781" spans="47:51" ht="15" customHeight="1" x14ac:dyDescent="0.25">
      <c r="AU4781" s="186">
        <f t="shared" si="86"/>
        <v>4772</v>
      </c>
      <c r="AV4781" s="41" t="s">
        <v>2235</v>
      </c>
      <c r="AW4781" s="41"/>
      <c r="AX4781" s="41"/>
      <c r="AY4781" s="41"/>
    </row>
    <row r="4782" spans="47:51" ht="15" customHeight="1" x14ac:dyDescent="0.25">
      <c r="AU4782" s="186">
        <f t="shared" si="86"/>
        <v>4773</v>
      </c>
      <c r="AV4782" s="41" t="s">
        <v>2839</v>
      </c>
      <c r="AW4782" s="41"/>
      <c r="AX4782" s="41"/>
      <c r="AY4782" s="41"/>
    </row>
    <row r="4783" spans="47:51" ht="15" customHeight="1" x14ac:dyDescent="0.25">
      <c r="AU4783" s="186">
        <f t="shared" si="86"/>
        <v>4774</v>
      </c>
      <c r="AV4783" s="41" t="s">
        <v>693</v>
      </c>
      <c r="AW4783" s="41"/>
      <c r="AX4783" s="41"/>
      <c r="AY4783" s="41"/>
    </row>
    <row r="4784" spans="47:51" ht="15" customHeight="1" x14ac:dyDescent="0.25">
      <c r="AU4784" s="186">
        <f t="shared" si="86"/>
        <v>4775</v>
      </c>
      <c r="AV4784" s="41" t="s">
        <v>3821</v>
      </c>
      <c r="AW4784" s="41"/>
      <c r="AX4784" s="41"/>
      <c r="AY4784" s="41"/>
    </row>
    <row r="4785" spans="47:51" ht="15" customHeight="1" x14ac:dyDescent="0.25">
      <c r="AU4785" s="186">
        <f t="shared" si="86"/>
        <v>4776</v>
      </c>
      <c r="AV4785" s="41" t="s">
        <v>3000</v>
      </c>
      <c r="AW4785" s="41"/>
      <c r="AX4785" s="41"/>
      <c r="AY4785" s="41"/>
    </row>
    <row r="4786" spans="47:51" ht="15" customHeight="1" x14ac:dyDescent="0.25">
      <c r="AU4786" s="186">
        <f t="shared" si="86"/>
        <v>4777</v>
      </c>
      <c r="AV4786" s="41" t="s">
        <v>2236</v>
      </c>
      <c r="AW4786" s="41"/>
      <c r="AX4786" s="41"/>
      <c r="AY4786" s="41"/>
    </row>
    <row r="4787" spans="47:51" ht="15" customHeight="1" x14ac:dyDescent="0.25">
      <c r="AU4787" s="186">
        <f t="shared" si="86"/>
        <v>4778</v>
      </c>
      <c r="AV4787" s="41" t="s">
        <v>694</v>
      </c>
      <c r="AW4787" s="41"/>
      <c r="AX4787" s="41"/>
      <c r="AY4787" s="41"/>
    </row>
    <row r="4788" spans="47:51" ht="15" customHeight="1" x14ac:dyDescent="0.25">
      <c r="AU4788" s="186">
        <f t="shared" si="86"/>
        <v>4779</v>
      </c>
      <c r="AV4788" s="41" t="s">
        <v>3574</v>
      </c>
      <c r="AW4788" s="41"/>
      <c r="AX4788" s="41"/>
      <c r="AY4788" s="41"/>
    </row>
    <row r="4789" spans="47:51" ht="15" customHeight="1" x14ac:dyDescent="0.25">
      <c r="AU4789" s="186">
        <f t="shared" si="86"/>
        <v>4780</v>
      </c>
      <c r="AV4789" s="41" t="s">
        <v>3001</v>
      </c>
      <c r="AW4789" s="41"/>
      <c r="AX4789" s="41"/>
      <c r="AY4789" s="41"/>
    </row>
    <row r="4790" spans="47:51" ht="15" customHeight="1" x14ac:dyDescent="0.25">
      <c r="AU4790" s="186">
        <f t="shared" si="86"/>
        <v>4781</v>
      </c>
      <c r="AV4790" s="41" t="s">
        <v>3575</v>
      </c>
      <c r="AW4790" s="41"/>
      <c r="AX4790" s="41"/>
      <c r="AY4790" s="41"/>
    </row>
    <row r="4791" spans="47:51" ht="15" customHeight="1" x14ac:dyDescent="0.25">
      <c r="AU4791" s="186">
        <f t="shared" si="86"/>
        <v>4782</v>
      </c>
      <c r="AV4791" s="41" t="s">
        <v>4311</v>
      </c>
      <c r="AW4791" s="41"/>
      <c r="AX4791" s="41"/>
      <c r="AY4791" s="41"/>
    </row>
    <row r="4792" spans="47:51" ht="15" customHeight="1" x14ac:dyDescent="0.25">
      <c r="AU4792" s="186">
        <f t="shared" si="86"/>
        <v>4783</v>
      </c>
      <c r="AV4792" s="41" t="s">
        <v>4312</v>
      </c>
      <c r="AW4792" s="41"/>
      <c r="AX4792" s="41"/>
      <c r="AY4792" s="41"/>
    </row>
    <row r="4793" spans="47:51" ht="15" customHeight="1" x14ac:dyDescent="0.25">
      <c r="AU4793" s="186">
        <f t="shared" si="86"/>
        <v>4784</v>
      </c>
      <c r="AV4793" s="41" t="s">
        <v>2840</v>
      </c>
      <c r="AW4793" s="41"/>
      <c r="AX4793" s="41"/>
      <c r="AY4793" s="41"/>
    </row>
    <row r="4794" spans="47:51" ht="15" customHeight="1" x14ac:dyDescent="0.25">
      <c r="AU4794" s="186">
        <f t="shared" si="86"/>
        <v>4785</v>
      </c>
      <c r="AV4794" s="41" t="s">
        <v>5245</v>
      </c>
      <c r="AW4794" s="41"/>
      <c r="AX4794" s="41"/>
      <c r="AY4794" s="41"/>
    </row>
    <row r="4795" spans="47:51" ht="15" customHeight="1" x14ac:dyDescent="0.25">
      <c r="AU4795" s="186">
        <f t="shared" si="86"/>
        <v>4786</v>
      </c>
      <c r="AV4795" s="41" t="s">
        <v>4313</v>
      </c>
      <c r="AW4795" s="41"/>
      <c r="AX4795" s="41"/>
      <c r="AY4795" s="41"/>
    </row>
    <row r="4796" spans="47:51" ht="15" customHeight="1" x14ac:dyDescent="0.25">
      <c r="AU4796" s="186">
        <f t="shared" si="86"/>
        <v>4787</v>
      </c>
      <c r="AV4796" s="41" t="s">
        <v>2237</v>
      </c>
      <c r="AW4796" s="41"/>
      <c r="AX4796" s="41"/>
      <c r="AY4796" s="41"/>
    </row>
    <row r="4797" spans="47:51" ht="15" customHeight="1" x14ac:dyDescent="0.25">
      <c r="AU4797" s="186">
        <f t="shared" si="86"/>
        <v>4788</v>
      </c>
      <c r="AV4797" s="41" t="s">
        <v>2367</v>
      </c>
      <c r="AW4797" s="41"/>
      <c r="AX4797" s="41"/>
      <c r="AY4797" s="41"/>
    </row>
    <row r="4798" spans="47:51" ht="15" customHeight="1" x14ac:dyDescent="0.25">
      <c r="AU4798" s="186">
        <f t="shared" si="86"/>
        <v>4789</v>
      </c>
      <c r="AV4798" s="41" t="s">
        <v>2238</v>
      </c>
      <c r="AW4798" s="41"/>
      <c r="AX4798" s="41"/>
      <c r="AY4798" s="41"/>
    </row>
    <row r="4799" spans="47:51" ht="15" customHeight="1" x14ac:dyDescent="0.25">
      <c r="AU4799" s="186">
        <f t="shared" si="86"/>
        <v>4790</v>
      </c>
      <c r="AV4799" s="41" t="s">
        <v>4314</v>
      </c>
      <c r="AW4799" s="41"/>
      <c r="AX4799" s="41"/>
      <c r="AY4799" s="41"/>
    </row>
    <row r="4800" spans="47:51" ht="15" customHeight="1" x14ac:dyDescent="0.25">
      <c r="AU4800" s="186">
        <f t="shared" si="86"/>
        <v>4791</v>
      </c>
      <c r="AV4800" s="41" t="s">
        <v>3822</v>
      </c>
      <c r="AW4800" s="41"/>
      <c r="AX4800" s="41"/>
      <c r="AY4800" s="41"/>
    </row>
    <row r="4801" spans="47:51" ht="15" customHeight="1" x14ac:dyDescent="0.25">
      <c r="AU4801" s="186">
        <f t="shared" si="86"/>
        <v>4792</v>
      </c>
      <c r="AV4801" s="41" t="s">
        <v>5246</v>
      </c>
      <c r="AW4801" s="41"/>
      <c r="AX4801" s="41"/>
      <c r="AY4801" s="41"/>
    </row>
    <row r="4802" spans="47:51" ht="15" customHeight="1" x14ac:dyDescent="0.25">
      <c r="AU4802" s="186">
        <f t="shared" si="86"/>
        <v>4793</v>
      </c>
      <c r="AV4802" s="41" t="s">
        <v>4609</v>
      </c>
      <c r="AW4802" s="41"/>
      <c r="AX4802" s="41"/>
      <c r="AY4802" s="41"/>
    </row>
    <row r="4803" spans="47:51" ht="15" customHeight="1" x14ac:dyDescent="0.25">
      <c r="AU4803" s="186">
        <f t="shared" si="86"/>
        <v>4794</v>
      </c>
      <c r="AV4803" s="41" t="s">
        <v>2368</v>
      </c>
      <c r="AW4803" s="41"/>
      <c r="AX4803" s="41"/>
      <c r="AY4803" s="41"/>
    </row>
    <row r="4804" spans="47:51" ht="15" customHeight="1" x14ac:dyDescent="0.25">
      <c r="AU4804" s="186">
        <f t="shared" si="86"/>
        <v>4795</v>
      </c>
      <c r="AV4804" s="41" t="s">
        <v>3223</v>
      </c>
      <c r="AW4804" s="41"/>
      <c r="AX4804" s="41"/>
      <c r="AY4804" s="41"/>
    </row>
    <row r="4805" spans="47:51" ht="15" customHeight="1" x14ac:dyDescent="0.25">
      <c r="AU4805" s="186">
        <f t="shared" si="86"/>
        <v>4796</v>
      </c>
      <c r="AV4805" s="41" t="s">
        <v>3684</v>
      </c>
      <c r="AW4805" s="41"/>
      <c r="AX4805" s="41"/>
      <c r="AY4805" s="41"/>
    </row>
    <row r="4806" spans="47:51" ht="15" customHeight="1" x14ac:dyDescent="0.25">
      <c r="AU4806" s="186">
        <f t="shared" si="86"/>
        <v>4797</v>
      </c>
      <c r="AV4806" s="41" t="s">
        <v>1225</v>
      </c>
      <c r="AW4806" s="41"/>
      <c r="AX4806" s="41"/>
      <c r="AY4806" s="41"/>
    </row>
    <row r="4807" spans="47:51" ht="15" customHeight="1" x14ac:dyDescent="0.25">
      <c r="AU4807" s="186">
        <f t="shared" si="86"/>
        <v>4798</v>
      </c>
      <c r="AV4807" s="41" t="s">
        <v>5414</v>
      </c>
      <c r="AW4807" s="41"/>
      <c r="AX4807" s="41"/>
      <c r="AY4807" s="41"/>
    </row>
    <row r="4808" spans="47:51" ht="15" customHeight="1" x14ac:dyDescent="0.25">
      <c r="AU4808" s="186">
        <f t="shared" si="86"/>
        <v>4799</v>
      </c>
      <c r="AV4808" s="41" t="s">
        <v>4315</v>
      </c>
      <c r="AW4808" s="41"/>
      <c r="AX4808" s="41"/>
      <c r="AY4808" s="41"/>
    </row>
    <row r="4809" spans="47:51" ht="15" customHeight="1" x14ac:dyDescent="0.25">
      <c r="AU4809" s="186">
        <f t="shared" si="86"/>
        <v>4800</v>
      </c>
      <c r="AV4809" s="41" t="s">
        <v>2239</v>
      </c>
      <c r="AW4809" s="41"/>
      <c r="AX4809" s="41"/>
      <c r="AY4809" s="41"/>
    </row>
    <row r="4810" spans="47:51" ht="15" customHeight="1" x14ac:dyDescent="0.25">
      <c r="AU4810" s="186">
        <f t="shared" si="86"/>
        <v>4801</v>
      </c>
      <c r="AV4810" s="41" t="s">
        <v>5247</v>
      </c>
      <c r="AW4810" s="41"/>
      <c r="AX4810" s="41"/>
      <c r="AY4810" s="41"/>
    </row>
    <row r="4811" spans="47:51" ht="15" customHeight="1" x14ac:dyDescent="0.25">
      <c r="AU4811" s="186">
        <f t="shared" ref="AU4811:AU4874" si="87">ROW()-9</f>
        <v>4802</v>
      </c>
      <c r="AV4811" s="41" t="s">
        <v>294</v>
      </c>
      <c r="AW4811" s="41"/>
      <c r="AX4811" s="41"/>
      <c r="AY4811" s="41"/>
    </row>
    <row r="4812" spans="47:51" ht="15" customHeight="1" x14ac:dyDescent="0.25">
      <c r="AU4812" s="186">
        <f t="shared" si="87"/>
        <v>4803</v>
      </c>
      <c r="AV4812" s="41" t="s">
        <v>2240</v>
      </c>
      <c r="AW4812" s="41"/>
      <c r="AX4812" s="41"/>
      <c r="AY4812" s="41"/>
    </row>
    <row r="4813" spans="47:51" ht="15" customHeight="1" x14ac:dyDescent="0.25">
      <c r="AU4813" s="186">
        <f t="shared" si="87"/>
        <v>4804</v>
      </c>
      <c r="AV4813" s="41" t="s">
        <v>4699</v>
      </c>
      <c r="AW4813" s="41"/>
      <c r="AX4813" s="41"/>
      <c r="AY4813" s="41"/>
    </row>
    <row r="4814" spans="47:51" ht="15" customHeight="1" x14ac:dyDescent="0.25">
      <c r="AU4814" s="186">
        <f t="shared" si="87"/>
        <v>4805</v>
      </c>
      <c r="AV4814" s="41" t="s">
        <v>2241</v>
      </c>
      <c r="AW4814" s="41"/>
      <c r="AX4814" s="41"/>
      <c r="AY4814" s="41"/>
    </row>
    <row r="4815" spans="47:51" ht="15" customHeight="1" x14ac:dyDescent="0.25">
      <c r="AU4815" s="186">
        <f t="shared" si="87"/>
        <v>4806</v>
      </c>
      <c r="AV4815" s="41" t="s">
        <v>3224</v>
      </c>
      <c r="AW4815" s="41"/>
      <c r="AX4815" s="41"/>
      <c r="AY4815" s="41"/>
    </row>
    <row r="4816" spans="47:51" ht="15" customHeight="1" x14ac:dyDescent="0.25">
      <c r="AU4816" s="186">
        <f t="shared" si="87"/>
        <v>4807</v>
      </c>
      <c r="AV4816" s="41" t="s">
        <v>695</v>
      </c>
      <c r="AW4816" s="41"/>
      <c r="AX4816" s="41"/>
      <c r="AY4816" s="41"/>
    </row>
    <row r="4817" spans="47:51" ht="15" customHeight="1" x14ac:dyDescent="0.25">
      <c r="AU4817" s="186">
        <f t="shared" si="87"/>
        <v>4808</v>
      </c>
      <c r="AV4817" s="41" t="s">
        <v>1226</v>
      </c>
      <c r="AW4817" s="41"/>
      <c r="AX4817" s="41"/>
      <c r="AY4817" s="41"/>
    </row>
    <row r="4818" spans="47:51" ht="15" customHeight="1" x14ac:dyDescent="0.25">
      <c r="AU4818" s="186">
        <f t="shared" si="87"/>
        <v>4809</v>
      </c>
      <c r="AV4818" s="41" t="s">
        <v>2242</v>
      </c>
      <c r="AW4818" s="41"/>
      <c r="AX4818" s="41"/>
      <c r="AY4818" s="41"/>
    </row>
    <row r="4819" spans="47:51" ht="15" customHeight="1" x14ac:dyDescent="0.25">
      <c r="AU4819" s="186">
        <f t="shared" si="87"/>
        <v>4810</v>
      </c>
      <c r="AV4819" s="41" t="s">
        <v>3225</v>
      </c>
      <c r="AW4819" s="41"/>
      <c r="AX4819" s="41"/>
      <c r="AY4819" s="41"/>
    </row>
    <row r="4820" spans="47:51" ht="15" customHeight="1" x14ac:dyDescent="0.25">
      <c r="AU4820" s="186">
        <f t="shared" si="87"/>
        <v>4811</v>
      </c>
      <c r="AV4820" s="41" t="s">
        <v>4316</v>
      </c>
      <c r="AW4820" s="41"/>
      <c r="AX4820" s="41"/>
      <c r="AY4820" s="41"/>
    </row>
    <row r="4821" spans="47:51" ht="15" customHeight="1" x14ac:dyDescent="0.25">
      <c r="AU4821" s="186">
        <f t="shared" si="87"/>
        <v>4812</v>
      </c>
      <c r="AV4821" s="41" t="s">
        <v>2499</v>
      </c>
      <c r="AW4821" s="41"/>
      <c r="AX4821" s="41"/>
      <c r="AY4821" s="41"/>
    </row>
    <row r="4822" spans="47:51" ht="15" customHeight="1" x14ac:dyDescent="0.25">
      <c r="AU4822" s="186">
        <f t="shared" si="87"/>
        <v>4813</v>
      </c>
      <c r="AV4822" s="41" t="s">
        <v>3576</v>
      </c>
      <c r="AW4822" s="41"/>
      <c r="AX4822" s="41"/>
      <c r="AY4822" s="41"/>
    </row>
    <row r="4823" spans="47:51" ht="15" customHeight="1" x14ac:dyDescent="0.25">
      <c r="AU4823" s="186">
        <f t="shared" si="87"/>
        <v>4814</v>
      </c>
      <c r="AV4823" s="41" t="s">
        <v>3002</v>
      </c>
      <c r="AW4823" s="41"/>
      <c r="AX4823" s="41"/>
      <c r="AY4823" s="41"/>
    </row>
    <row r="4824" spans="47:51" ht="15" customHeight="1" x14ac:dyDescent="0.25">
      <c r="AU4824" s="186">
        <f t="shared" si="87"/>
        <v>4815</v>
      </c>
      <c r="AV4824" s="41" t="s">
        <v>4700</v>
      </c>
      <c r="AW4824" s="41"/>
      <c r="AX4824" s="41"/>
      <c r="AY4824" s="41"/>
    </row>
    <row r="4825" spans="47:51" ht="15" customHeight="1" x14ac:dyDescent="0.25">
      <c r="AU4825" s="186">
        <f t="shared" si="87"/>
        <v>4816</v>
      </c>
      <c r="AV4825" s="41" t="s">
        <v>1227</v>
      </c>
      <c r="AW4825" s="41"/>
      <c r="AX4825" s="41"/>
      <c r="AY4825" s="41"/>
    </row>
    <row r="4826" spans="47:51" ht="15" customHeight="1" x14ac:dyDescent="0.25">
      <c r="AU4826" s="186">
        <f t="shared" si="87"/>
        <v>4817</v>
      </c>
      <c r="AV4826" s="41" t="s">
        <v>696</v>
      </c>
      <c r="AW4826" s="41"/>
      <c r="AX4826" s="41"/>
      <c r="AY4826" s="41"/>
    </row>
    <row r="4827" spans="47:51" ht="15" customHeight="1" x14ac:dyDescent="0.25">
      <c r="AU4827" s="186">
        <f t="shared" si="87"/>
        <v>4818</v>
      </c>
      <c r="AV4827" s="41" t="s">
        <v>697</v>
      </c>
      <c r="AW4827" s="41"/>
      <c r="AX4827" s="41"/>
      <c r="AY4827" s="41"/>
    </row>
    <row r="4828" spans="47:51" ht="15" customHeight="1" x14ac:dyDescent="0.25">
      <c r="AU4828" s="186">
        <f t="shared" si="87"/>
        <v>4819</v>
      </c>
      <c r="AV4828" s="41" t="s">
        <v>1440</v>
      </c>
      <c r="AW4828" s="41"/>
      <c r="AX4828" s="41"/>
      <c r="AY4828" s="41"/>
    </row>
    <row r="4829" spans="47:51" ht="15" customHeight="1" x14ac:dyDescent="0.25">
      <c r="AU4829" s="186">
        <f t="shared" si="87"/>
        <v>4820</v>
      </c>
      <c r="AV4829" s="41" t="s">
        <v>5415</v>
      </c>
      <c r="AW4829" s="41"/>
      <c r="AX4829" s="41"/>
      <c r="AY4829" s="41"/>
    </row>
    <row r="4830" spans="47:51" ht="15" customHeight="1" x14ac:dyDescent="0.25">
      <c r="AU4830" s="186">
        <f t="shared" si="87"/>
        <v>4821</v>
      </c>
      <c r="AV4830" s="41" t="s">
        <v>698</v>
      </c>
      <c r="AW4830" s="41"/>
      <c r="AX4830" s="41"/>
      <c r="AY4830" s="41"/>
    </row>
    <row r="4831" spans="47:51" ht="15" customHeight="1" x14ac:dyDescent="0.25">
      <c r="AU4831" s="186">
        <f t="shared" si="87"/>
        <v>4822</v>
      </c>
      <c r="AV4831" s="41" t="s">
        <v>2841</v>
      </c>
      <c r="AW4831" s="41"/>
      <c r="AX4831" s="41"/>
      <c r="AY4831" s="41"/>
    </row>
    <row r="4832" spans="47:51" ht="15" customHeight="1" x14ac:dyDescent="0.25">
      <c r="AU4832" s="186">
        <f t="shared" si="87"/>
        <v>4823</v>
      </c>
      <c r="AV4832" s="41" t="s">
        <v>902</v>
      </c>
      <c r="AW4832" s="41"/>
      <c r="AX4832" s="41"/>
      <c r="AY4832" s="41"/>
    </row>
    <row r="4833" spans="47:51" ht="15" customHeight="1" x14ac:dyDescent="0.25">
      <c r="AU4833" s="186">
        <f t="shared" si="87"/>
        <v>4824</v>
      </c>
      <c r="AV4833" s="41" t="s">
        <v>2243</v>
      </c>
      <c r="AW4833" s="41"/>
      <c r="AX4833" s="41"/>
      <c r="AY4833" s="41"/>
    </row>
    <row r="4834" spans="47:51" ht="15" customHeight="1" x14ac:dyDescent="0.25">
      <c r="AU4834" s="186">
        <f t="shared" si="87"/>
        <v>4825</v>
      </c>
      <c r="AV4834" s="41" t="s">
        <v>5248</v>
      </c>
      <c r="AW4834" s="41"/>
      <c r="AX4834" s="41"/>
      <c r="AY4834" s="41"/>
    </row>
    <row r="4835" spans="47:51" ht="15" customHeight="1" x14ac:dyDescent="0.25">
      <c r="AU4835" s="186">
        <f t="shared" si="87"/>
        <v>4826</v>
      </c>
      <c r="AV4835" s="41" t="s">
        <v>3226</v>
      </c>
      <c r="AW4835" s="41"/>
      <c r="AX4835" s="41"/>
      <c r="AY4835" s="41"/>
    </row>
    <row r="4836" spans="47:51" ht="15" customHeight="1" x14ac:dyDescent="0.25">
      <c r="AU4836" s="186">
        <f t="shared" si="87"/>
        <v>4827</v>
      </c>
      <c r="AV4836" s="41" t="s">
        <v>2842</v>
      </c>
      <c r="AW4836" s="41"/>
      <c r="AX4836" s="41"/>
      <c r="AY4836" s="41"/>
    </row>
    <row r="4837" spans="47:51" ht="15" customHeight="1" x14ac:dyDescent="0.25">
      <c r="AU4837" s="186">
        <f t="shared" si="87"/>
        <v>4828</v>
      </c>
      <c r="AV4837" s="41" t="s">
        <v>2843</v>
      </c>
      <c r="AW4837" s="41"/>
      <c r="AX4837" s="41"/>
      <c r="AY4837" s="41"/>
    </row>
    <row r="4838" spans="47:51" ht="15" customHeight="1" x14ac:dyDescent="0.25">
      <c r="AU4838" s="186">
        <f t="shared" si="87"/>
        <v>4829</v>
      </c>
      <c r="AV4838" s="41" t="s">
        <v>2244</v>
      </c>
      <c r="AW4838" s="41"/>
      <c r="AX4838" s="41"/>
      <c r="AY4838" s="41"/>
    </row>
    <row r="4839" spans="47:51" ht="15" customHeight="1" x14ac:dyDescent="0.25">
      <c r="AU4839" s="186">
        <f t="shared" si="87"/>
        <v>4830</v>
      </c>
      <c r="AV4839" s="41" t="s">
        <v>3003</v>
      </c>
      <c r="AW4839" s="41"/>
      <c r="AX4839" s="41"/>
      <c r="AY4839" s="41"/>
    </row>
    <row r="4840" spans="47:51" ht="15" customHeight="1" x14ac:dyDescent="0.25">
      <c r="AU4840" s="186">
        <f t="shared" si="87"/>
        <v>4831</v>
      </c>
      <c r="AV4840" s="41" t="s">
        <v>903</v>
      </c>
      <c r="AW4840" s="41"/>
      <c r="AX4840" s="41"/>
      <c r="AY4840" s="41"/>
    </row>
    <row r="4841" spans="47:51" ht="15" customHeight="1" x14ac:dyDescent="0.25">
      <c r="AU4841" s="186">
        <f t="shared" si="87"/>
        <v>4832</v>
      </c>
      <c r="AV4841" s="41" t="s">
        <v>4610</v>
      </c>
      <c r="AW4841" s="41"/>
      <c r="AX4841" s="41"/>
      <c r="AY4841" s="41"/>
    </row>
    <row r="4842" spans="47:51" ht="15" customHeight="1" x14ac:dyDescent="0.25">
      <c r="AU4842" s="186">
        <f t="shared" si="87"/>
        <v>4833</v>
      </c>
      <c r="AV4842" s="41" t="s">
        <v>2369</v>
      </c>
      <c r="AW4842" s="41"/>
      <c r="AX4842" s="41"/>
      <c r="AY4842" s="41"/>
    </row>
    <row r="4843" spans="47:51" ht="15" customHeight="1" x14ac:dyDescent="0.25">
      <c r="AU4843" s="186">
        <f t="shared" si="87"/>
        <v>4834</v>
      </c>
      <c r="AV4843" s="41" t="s">
        <v>998</v>
      </c>
      <c r="AW4843" s="41"/>
      <c r="AX4843" s="41"/>
      <c r="AY4843" s="41"/>
    </row>
    <row r="4844" spans="47:51" ht="15" customHeight="1" x14ac:dyDescent="0.25">
      <c r="AU4844" s="186">
        <f t="shared" si="87"/>
        <v>4835</v>
      </c>
      <c r="AV4844" s="41" t="s">
        <v>5249</v>
      </c>
      <c r="AW4844" s="41"/>
      <c r="AX4844" s="41"/>
      <c r="AY4844" s="41"/>
    </row>
    <row r="4845" spans="47:51" ht="15" customHeight="1" x14ac:dyDescent="0.25">
      <c r="AU4845" s="186">
        <f t="shared" si="87"/>
        <v>4836</v>
      </c>
      <c r="AV4845" s="41" t="s">
        <v>2500</v>
      </c>
      <c r="AW4845" s="41"/>
      <c r="AX4845" s="41"/>
      <c r="AY4845" s="41"/>
    </row>
    <row r="4846" spans="47:51" ht="15" customHeight="1" x14ac:dyDescent="0.25">
      <c r="AU4846" s="186">
        <f t="shared" si="87"/>
        <v>4837</v>
      </c>
      <c r="AV4846" s="41" t="s">
        <v>2844</v>
      </c>
      <c r="AW4846" s="41"/>
      <c r="AX4846" s="41"/>
      <c r="AY4846" s="41"/>
    </row>
    <row r="4847" spans="47:51" ht="15" customHeight="1" x14ac:dyDescent="0.25">
      <c r="AU4847" s="186">
        <f t="shared" si="87"/>
        <v>4838</v>
      </c>
      <c r="AV4847" s="41" t="s">
        <v>2639</v>
      </c>
      <c r="AW4847" s="41"/>
      <c r="AX4847" s="41"/>
      <c r="AY4847" s="41"/>
    </row>
    <row r="4848" spans="47:51" ht="15" customHeight="1" x14ac:dyDescent="0.25">
      <c r="AU4848" s="186">
        <f t="shared" si="87"/>
        <v>4839</v>
      </c>
      <c r="AV4848" s="41" t="s">
        <v>2845</v>
      </c>
      <c r="AW4848" s="41"/>
      <c r="AX4848" s="41"/>
      <c r="AY4848" s="41"/>
    </row>
    <row r="4849" spans="47:51" ht="15" customHeight="1" x14ac:dyDescent="0.25">
      <c r="AU4849" s="186">
        <f t="shared" si="87"/>
        <v>4840</v>
      </c>
      <c r="AV4849" s="41" t="s">
        <v>699</v>
      </c>
      <c r="AW4849" s="41"/>
      <c r="AX4849" s="41"/>
      <c r="AY4849" s="41"/>
    </row>
    <row r="4850" spans="47:51" ht="15" customHeight="1" x14ac:dyDescent="0.25">
      <c r="AU4850" s="186">
        <f t="shared" si="87"/>
        <v>4841</v>
      </c>
      <c r="AV4850" s="41" t="s">
        <v>5416</v>
      </c>
      <c r="AW4850" s="41"/>
      <c r="AX4850" s="41"/>
      <c r="AY4850" s="41"/>
    </row>
    <row r="4851" spans="47:51" ht="15" customHeight="1" x14ac:dyDescent="0.25">
      <c r="AU4851" s="186">
        <f t="shared" si="87"/>
        <v>4842</v>
      </c>
      <c r="AV4851" s="41" t="s">
        <v>1441</v>
      </c>
      <c r="AW4851" s="41"/>
      <c r="AX4851" s="41"/>
      <c r="AY4851" s="41"/>
    </row>
    <row r="4852" spans="47:51" ht="15" customHeight="1" x14ac:dyDescent="0.25">
      <c r="AU4852" s="186">
        <f t="shared" si="87"/>
        <v>4843</v>
      </c>
      <c r="AV4852" s="41" t="s">
        <v>1442</v>
      </c>
      <c r="AW4852" s="41"/>
      <c r="AX4852" s="41"/>
      <c r="AY4852" s="41"/>
    </row>
    <row r="4853" spans="47:51" ht="15" customHeight="1" x14ac:dyDescent="0.25">
      <c r="AU4853" s="186">
        <f t="shared" si="87"/>
        <v>4844</v>
      </c>
      <c r="AV4853" s="41" t="s">
        <v>5250</v>
      </c>
      <c r="AW4853" s="41"/>
      <c r="AX4853" s="41"/>
      <c r="AY4853" s="41"/>
    </row>
    <row r="4854" spans="47:51" ht="15" customHeight="1" x14ac:dyDescent="0.25">
      <c r="AU4854" s="186">
        <f t="shared" si="87"/>
        <v>4845</v>
      </c>
      <c r="AV4854" s="41" t="s">
        <v>4611</v>
      </c>
      <c r="AW4854" s="41"/>
      <c r="AX4854" s="41"/>
      <c r="AY4854" s="41"/>
    </row>
    <row r="4855" spans="47:51" ht="15" customHeight="1" x14ac:dyDescent="0.25">
      <c r="AU4855" s="186">
        <f t="shared" si="87"/>
        <v>4846</v>
      </c>
      <c r="AV4855" s="41" t="s">
        <v>3577</v>
      </c>
      <c r="AW4855" s="41"/>
      <c r="AX4855" s="41"/>
      <c r="AY4855" s="41"/>
    </row>
    <row r="4856" spans="47:51" ht="15" customHeight="1" x14ac:dyDescent="0.25">
      <c r="AU4856" s="186">
        <f t="shared" si="87"/>
        <v>4847</v>
      </c>
      <c r="AV4856" s="41" t="s">
        <v>5251</v>
      </c>
      <c r="AW4856" s="41"/>
      <c r="AX4856" s="41"/>
      <c r="AY4856" s="41"/>
    </row>
    <row r="4857" spans="47:51" ht="15" customHeight="1" x14ac:dyDescent="0.25">
      <c r="AU4857" s="186">
        <f t="shared" si="87"/>
        <v>4848</v>
      </c>
      <c r="AV4857" s="41" t="s">
        <v>2846</v>
      </c>
      <c r="AW4857" s="41"/>
      <c r="AX4857" s="41"/>
      <c r="AY4857" s="41"/>
    </row>
    <row r="4858" spans="47:51" ht="15" customHeight="1" x14ac:dyDescent="0.25">
      <c r="AU4858" s="186">
        <f t="shared" si="87"/>
        <v>4849</v>
      </c>
      <c r="AV4858" s="41" t="s">
        <v>3685</v>
      </c>
      <c r="AW4858" s="41"/>
      <c r="AX4858" s="41"/>
      <c r="AY4858" s="41"/>
    </row>
    <row r="4859" spans="47:51" ht="15" customHeight="1" x14ac:dyDescent="0.25">
      <c r="AU4859" s="186">
        <f t="shared" si="87"/>
        <v>4850</v>
      </c>
      <c r="AV4859" s="41" t="s">
        <v>3004</v>
      </c>
      <c r="AW4859" s="41"/>
      <c r="AX4859" s="41"/>
      <c r="AY4859" s="41"/>
    </row>
    <row r="4860" spans="47:51" ht="15" customHeight="1" x14ac:dyDescent="0.25">
      <c r="AU4860" s="186">
        <f t="shared" si="87"/>
        <v>4851</v>
      </c>
      <c r="AV4860" s="41" t="s">
        <v>3227</v>
      </c>
      <c r="AW4860" s="41"/>
      <c r="AX4860" s="41"/>
      <c r="AY4860" s="41"/>
    </row>
    <row r="4861" spans="47:51" ht="15" customHeight="1" x14ac:dyDescent="0.25">
      <c r="AU4861" s="186">
        <f t="shared" si="87"/>
        <v>4852</v>
      </c>
      <c r="AV4861" s="41" t="s">
        <v>5252</v>
      </c>
      <c r="AW4861" s="41"/>
      <c r="AX4861" s="41"/>
      <c r="AY4861" s="41"/>
    </row>
    <row r="4862" spans="47:51" ht="15" customHeight="1" x14ac:dyDescent="0.25">
      <c r="AU4862" s="186">
        <f t="shared" si="87"/>
        <v>4853</v>
      </c>
      <c r="AV4862" s="41" t="s">
        <v>5253</v>
      </c>
      <c r="AW4862" s="41"/>
      <c r="AX4862" s="41"/>
      <c r="AY4862" s="41"/>
    </row>
    <row r="4863" spans="47:51" ht="15" customHeight="1" x14ac:dyDescent="0.25">
      <c r="AU4863" s="186">
        <f t="shared" si="87"/>
        <v>4854</v>
      </c>
      <c r="AV4863" s="41" t="s">
        <v>4317</v>
      </c>
      <c r="AW4863" s="41"/>
      <c r="AX4863" s="41"/>
      <c r="AY4863" s="41"/>
    </row>
    <row r="4864" spans="47:51" ht="15" customHeight="1" x14ac:dyDescent="0.25">
      <c r="AU4864" s="186">
        <f t="shared" si="87"/>
        <v>4855</v>
      </c>
      <c r="AV4864" s="41" t="s">
        <v>2501</v>
      </c>
      <c r="AW4864" s="41"/>
      <c r="AX4864" s="41"/>
      <c r="AY4864" s="41"/>
    </row>
    <row r="4865" spans="47:51" ht="15" customHeight="1" x14ac:dyDescent="0.25">
      <c r="AU4865" s="186">
        <f t="shared" si="87"/>
        <v>4856</v>
      </c>
      <c r="AV4865" s="41" t="s">
        <v>5254</v>
      </c>
      <c r="AW4865" s="41"/>
      <c r="AX4865" s="41"/>
      <c r="AY4865" s="41"/>
    </row>
    <row r="4866" spans="47:51" ht="15" customHeight="1" x14ac:dyDescent="0.25">
      <c r="AU4866" s="186">
        <f t="shared" si="87"/>
        <v>4857</v>
      </c>
      <c r="AV4866" s="41" t="s">
        <v>295</v>
      </c>
      <c r="AW4866" s="41"/>
      <c r="AX4866" s="41"/>
      <c r="AY4866" s="41"/>
    </row>
    <row r="4867" spans="47:51" ht="15" customHeight="1" x14ac:dyDescent="0.25">
      <c r="AU4867" s="186">
        <f t="shared" si="87"/>
        <v>4858</v>
      </c>
      <c r="AV4867" s="41" t="s">
        <v>3005</v>
      </c>
      <c r="AW4867" s="41"/>
      <c r="AX4867" s="41"/>
      <c r="AY4867" s="41"/>
    </row>
    <row r="4868" spans="47:51" ht="15" customHeight="1" x14ac:dyDescent="0.25">
      <c r="AU4868" s="186">
        <f t="shared" si="87"/>
        <v>4859</v>
      </c>
      <c r="AV4868" s="41" t="s">
        <v>5255</v>
      </c>
      <c r="AW4868" s="41"/>
      <c r="AX4868" s="41"/>
      <c r="AY4868" s="41"/>
    </row>
    <row r="4869" spans="47:51" ht="15" customHeight="1" x14ac:dyDescent="0.25">
      <c r="AU4869" s="186">
        <f t="shared" si="87"/>
        <v>4860</v>
      </c>
      <c r="AV4869" s="41" t="s">
        <v>700</v>
      </c>
      <c r="AW4869" s="41"/>
      <c r="AX4869" s="41"/>
      <c r="AY4869" s="41"/>
    </row>
    <row r="4870" spans="47:51" ht="15" customHeight="1" x14ac:dyDescent="0.25">
      <c r="AU4870" s="186">
        <f t="shared" si="87"/>
        <v>4861</v>
      </c>
      <c r="AV4870" s="41" t="s">
        <v>3823</v>
      </c>
      <c r="AW4870" s="41"/>
      <c r="AX4870" s="41"/>
      <c r="AY4870" s="41"/>
    </row>
    <row r="4871" spans="47:51" ht="15" customHeight="1" x14ac:dyDescent="0.25">
      <c r="AU4871" s="186">
        <f t="shared" si="87"/>
        <v>4862</v>
      </c>
      <c r="AV4871" s="41" t="s">
        <v>2245</v>
      </c>
      <c r="AW4871" s="41"/>
      <c r="AX4871" s="41"/>
      <c r="AY4871" s="41"/>
    </row>
    <row r="4872" spans="47:51" ht="15" customHeight="1" x14ac:dyDescent="0.25">
      <c r="AU4872" s="186">
        <f t="shared" si="87"/>
        <v>4863</v>
      </c>
      <c r="AV4872" s="41" t="s">
        <v>904</v>
      </c>
      <c r="AW4872" s="41"/>
      <c r="AX4872" s="41"/>
      <c r="AY4872" s="41"/>
    </row>
    <row r="4873" spans="47:51" ht="15" customHeight="1" x14ac:dyDescent="0.25">
      <c r="AU4873" s="186">
        <f t="shared" si="87"/>
        <v>4864</v>
      </c>
      <c r="AV4873" s="41" t="s">
        <v>3006</v>
      </c>
      <c r="AW4873" s="41"/>
      <c r="AX4873" s="41"/>
      <c r="AY4873" s="41"/>
    </row>
    <row r="4874" spans="47:51" ht="15" customHeight="1" x14ac:dyDescent="0.25">
      <c r="AU4874" s="186">
        <f t="shared" si="87"/>
        <v>4865</v>
      </c>
      <c r="AV4874" s="41" t="s">
        <v>3007</v>
      </c>
      <c r="AW4874" s="41"/>
      <c r="AX4874" s="41"/>
      <c r="AY4874" s="41"/>
    </row>
    <row r="4875" spans="47:51" ht="15" customHeight="1" x14ac:dyDescent="0.25">
      <c r="AU4875" s="186">
        <f t="shared" ref="AU4875:AU4938" si="88">ROW()-9</f>
        <v>4866</v>
      </c>
      <c r="AV4875" s="41" t="s">
        <v>5256</v>
      </c>
      <c r="AW4875" s="41"/>
      <c r="AX4875" s="41"/>
      <c r="AY4875" s="41"/>
    </row>
    <row r="4876" spans="47:51" ht="15" customHeight="1" x14ac:dyDescent="0.25">
      <c r="AU4876" s="186">
        <f t="shared" si="88"/>
        <v>4867</v>
      </c>
      <c r="AV4876" s="41" t="s">
        <v>2370</v>
      </c>
      <c r="AW4876" s="41"/>
      <c r="AX4876" s="41"/>
      <c r="AY4876" s="41"/>
    </row>
    <row r="4877" spans="47:51" ht="15" customHeight="1" x14ac:dyDescent="0.25">
      <c r="AU4877" s="186">
        <f t="shared" si="88"/>
        <v>4868</v>
      </c>
      <c r="AV4877" s="41" t="s">
        <v>5257</v>
      </c>
      <c r="AW4877" s="41"/>
      <c r="AX4877" s="41"/>
      <c r="AY4877" s="41"/>
    </row>
    <row r="4878" spans="47:51" ht="15" customHeight="1" x14ac:dyDescent="0.25">
      <c r="AU4878" s="186">
        <f t="shared" si="88"/>
        <v>4869</v>
      </c>
      <c r="AV4878" s="41" t="s">
        <v>5417</v>
      </c>
      <c r="AW4878" s="41"/>
      <c r="AX4878" s="41"/>
      <c r="AY4878" s="41"/>
    </row>
    <row r="4879" spans="47:51" ht="15" customHeight="1" x14ac:dyDescent="0.25">
      <c r="AU4879" s="186">
        <f t="shared" si="88"/>
        <v>4870</v>
      </c>
      <c r="AV4879" s="41" t="s">
        <v>5258</v>
      </c>
      <c r="AW4879" s="41"/>
      <c r="AX4879" s="41"/>
      <c r="AY4879" s="41"/>
    </row>
    <row r="4880" spans="47:51" ht="15" customHeight="1" x14ac:dyDescent="0.25">
      <c r="AU4880" s="186">
        <f t="shared" si="88"/>
        <v>4871</v>
      </c>
      <c r="AV4880" s="41" t="s">
        <v>2640</v>
      </c>
      <c r="AW4880" s="41"/>
      <c r="AX4880" s="41"/>
      <c r="AY4880" s="41"/>
    </row>
    <row r="4881" spans="47:51" ht="15" customHeight="1" x14ac:dyDescent="0.25">
      <c r="AU4881" s="186">
        <f t="shared" si="88"/>
        <v>4872</v>
      </c>
      <c r="AV4881" s="41" t="s">
        <v>4612</v>
      </c>
      <c r="AW4881" s="41"/>
      <c r="AX4881" s="41"/>
      <c r="AY4881" s="41"/>
    </row>
    <row r="4882" spans="47:51" ht="15" customHeight="1" x14ac:dyDescent="0.25">
      <c r="AU4882" s="186">
        <f t="shared" si="88"/>
        <v>4873</v>
      </c>
      <c r="AV4882" s="41" t="s">
        <v>2246</v>
      </c>
      <c r="AW4882" s="41"/>
      <c r="AX4882" s="41"/>
      <c r="AY4882" s="41"/>
    </row>
    <row r="4883" spans="47:51" ht="15" customHeight="1" x14ac:dyDescent="0.25">
      <c r="AU4883" s="186">
        <f t="shared" si="88"/>
        <v>4874</v>
      </c>
      <c r="AV4883" s="41" t="s">
        <v>5418</v>
      </c>
      <c r="AW4883" s="41"/>
      <c r="AX4883" s="41"/>
      <c r="AY4883" s="41"/>
    </row>
    <row r="4884" spans="47:51" ht="15" customHeight="1" x14ac:dyDescent="0.25">
      <c r="AU4884" s="186">
        <f t="shared" si="88"/>
        <v>4875</v>
      </c>
      <c r="AV4884" s="41" t="s">
        <v>3824</v>
      </c>
      <c r="AW4884" s="41"/>
      <c r="AX4884" s="41"/>
      <c r="AY4884" s="41"/>
    </row>
    <row r="4885" spans="47:51" ht="15" customHeight="1" x14ac:dyDescent="0.25">
      <c r="AU4885" s="186">
        <f t="shared" si="88"/>
        <v>4876</v>
      </c>
      <c r="AV4885" s="41" t="s">
        <v>5259</v>
      </c>
      <c r="AW4885" s="41"/>
      <c r="AX4885" s="41"/>
      <c r="AY4885" s="41"/>
    </row>
    <row r="4886" spans="47:51" ht="15" customHeight="1" x14ac:dyDescent="0.25">
      <c r="AU4886" s="186">
        <f t="shared" si="88"/>
        <v>4877</v>
      </c>
      <c r="AV4886" s="41" t="s">
        <v>5419</v>
      </c>
      <c r="AW4886" s="41"/>
      <c r="AX4886" s="41"/>
      <c r="AY4886" s="41"/>
    </row>
    <row r="4887" spans="47:51" ht="15" customHeight="1" x14ac:dyDescent="0.25">
      <c r="AU4887" s="186">
        <f t="shared" si="88"/>
        <v>4878</v>
      </c>
      <c r="AV4887" s="41" t="s">
        <v>3008</v>
      </c>
      <c r="AW4887" s="41"/>
      <c r="AX4887" s="41"/>
      <c r="AY4887" s="41"/>
    </row>
    <row r="4888" spans="47:51" ht="15" customHeight="1" x14ac:dyDescent="0.25">
      <c r="AU4888" s="186">
        <f t="shared" si="88"/>
        <v>4879</v>
      </c>
      <c r="AV4888" s="41" t="s">
        <v>3578</v>
      </c>
      <c r="AW4888" s="41"/>
      <c r="AX4888" s="41"/>
      <c r="AY4888" s="41"/>
    </row>
    <row r="4889" spans="47:51" ht="15" customHeight="1" x14ac:dyDescent="0.25">
      <c r="AU4889" s="186">
        <f t="shared" si="88"/>
        <v>4880</v>
      </c>
      <c r="AV4889" s="41" t="s">
        <v>5260</v>
      </c>
      <c r="AW4889" s="41"/>
      <c r="AX4889" s="41"/>
      <c r="AY4889" s="41"/>
    </row>
    <row r="4890" spans="47:51" ht="15" customHeight="1" x14ac:dyDescent="0.25">
      <c r="AU4890" s="186">
        <f t="shared" si="88"/>
        <v>4881</v>
      </c>
      <c r="AV4890" s="41" t="s">
        <v>3579</v>
      </c>
      <c r="AW4890" s="41"/>
      <c r="AX4890" s="41"/>
      <c r="AY4890" s="41"/>
    </row>
    <row r="4891" spans="47:51" ht="15" customHeight="1" x14ac:dyDescent="0.25">
      <c r="AU4891" s="186">
        <f t="shared" si="88"/>
        <v>4882</v>
      </c>
      <c r="AV4891" s="41" t="s">
        <v>905</v>
      </c>
      <c r="AW4891" s="41"/>
      <c r="AX4891" s="41"/>
      <c r="AY4891" s="41"/>
    </row>
    <row r="4892" spans="47:51" ht="15" customHeight="1" x14ac:dyDescent="0.25">
      <c r="AU4892" s="186">
        <f t="shared" si="88"/>
        <v>4883</v>
      </c>
      <c r="AV4892" s="41" t="s">
        <v>3228</v>
      </c>
      <c r="AW4892" s="41"/>
      <c r="AX4892" s="41"/>
      <c r="AY4892" s="41"/>
    </row>
    <row r="4893" spans="47:51" ht="15" customHeight="1" x14ac:dyDescent="0.25">
      <c r="AU4893" s="186">
        <f t="shared" si="88"/>
        <v>4884</v>
      </c>
      <c r="AV4893" s="41" t="s">
        <v>5261</v>
      </c>
      <c r="AW4893" s="41"/>
      <c r="AX4893" s="41"/>
      <c r="AY4893" s="41"/>
    </row>
    <row r="4894" spans="47:51" ht="15" customHeight="1" x14ac:dyDescent="0.25">
      <c r="AU4894" s="186">
        <f t="shared" si="88"/>
        <v>4885</v>
      </c>
      <c r="AV4894" s="41" t="s">
        <v>3825</v>
      </c>
      <c r="AW4894" s="41"/>
      <c r="AX4894" s="41"/>
      <c r="AY4894" s="41"/>
    </row>
    <row r="4895" spans="47:51" ht="15" customHeight="1" x14ac:dyDescent="0.25">
      <c r="AU4895" s="186">
        <f t="shared" si="88"/>
        <v>4886</v>
      </c>
      <c r="AV4895" s="41" t="s">
        <v>2502</v>
      </c>
      <c r="AW4895" s="41"/>
      <c r="AX4895" s="41"/>
      <c r="AY4895" s="41"/>
    </row>
    <row r="4896" spans="47:51" ht="15" customHeight="1" x14ac:dyDescent="0.25">
      <c r="AU4896" s="186">
        <f t="shared" si="88"/>
        <v>4887</v>
      </c>
      <c r="AV4896" s="41" t="s">
        <v>3686</v>
      </c>
      <c r="AW4896" s="41"/>
      <c r="AX4896" s="41"/>
      <c r="AY4896" s="41"/>
    </row>
    <row r="4897" spans="47:51" ht="15" customHeight="1" x14ac:dyDescent="0.25">
      <c r="AU4897" s="186">
        <f t="shared" si="88"/>
        <v>4888</v>
      </c>
      <c r="AV4897" s="41" t="s">
        <v>701</v>
      </c>
      <c r="AW4897" s="41"/>
      <c r="AX4897" s="41"/>
      <c r="AY4897" s="41"/>
    </row>
    <row r="4898" spans="47:51" ht="15" customHeight="1" x14ac:dyDescent="0.25">
      <c r="AU4898" s="186">
        <f t="shared" si="88"/>
        <v>4889</v>
      </c>
      <c r="AV4898" s="41" t="s">
        <v>233</v>
      </c>
      <c r="AW4898" s="41"/>
      <c r="AX4898" s="41"/>
      <c r="AY4898" s="41"/>
    </row>
    <row r="4899" spans="47:51" ht="15" customHeight="1" x14ac:dyDescent="0.25">
      <c r="AU4899" s="186">
        <f t="shared" si="88"/>
        <v>4890</v>
      </c>
      <c r="AV4899" s="41" t="s">
        <v>3229</v>
      </c>
      <c r="AW4899" s="41"/>
      <c r="AX4899" s="41"/>
      <c r="AY4899" s="41"/>
    </row>
    <row r="4900" spans="47:51" ht="15" customHeight="1" x14ac:dyDescent="0.25">
      <c r="AU4900" s="186">
        <f t="shared" si="88"/>
        <v>4891</v>
      </c>
      <c r="AV4900" s="41" t="s">
        <v>702</v>
      </c>
      <c r="AW4900" s="41"/>
      <c r="AX4900" s="41"/>
      <c r="AY4900" s="41"/>
    </row>
    <row r="4901" spans="47:51" ht="15" customHeight="1" x14ac:dyDescent="0.25">
      <c r="AU4901" s="186">
        <f t="shared" si="88"/>
        <v>4892</v>
      </c>
      <c r="AV4901" s="41" t="s">
        <v>703</v>
      </c>
      <c r="AW4901" s="41"/>
      <c r="AX4901" s="41"/>
      <c r="AY4901" s="41"/>
    </row>
    <row r="4902" spans="47:51" ht="15" customHeight="1" x14ac:dyDescent="0.25">
      <c r="AU4902" s="186">
        <f t="shared" si="88"/>
        <v>4893</v>
      </c>
      <c r="AV4902" s="41" t="s">
        <v>2247</v>
      </c>
      <c r="AW4902" s="41"/>
      <c r="AX4902" s="41"/>
      <c r="AY4902" s="41"/>
    </row>
    <row r="4903" spans="47:51" ht="15" customHeight="1" x14ac:dyDescent="0.25">
      <c r="AU4903" s="186">
        <f t="shared" si="88"/>
        <v>4894</v>
      </c>
      <c r="AV4903" s="41" t="s">
        <v>296</v>
      </c>
      <c r="AW4903" s="41"/>
      <c r="AX4903" s="41"/>
      <c r="AY4903" s="41"/>
    </row>
    <row r="4904" spans="47:51" ht="15" customHeight="1" x14ac:dyDescent="0.25">
      <c r="AU4904" s="186">
        <f t="shared" si="88"/>
        <v>4895</v>
      </c>
      <c r="AV4904" s="41" t="s">
        <v>3580</v>
      </c>
      <c r="AW4904" s="41"/>
      <c r="AX4904" s="41"/>
      <c r="AY4904" s="41"/>
    </row>
    <row r="4905" spans="47:51" ht="15" customHeight="1" x14ac:dyDescent="0.25">
      <c r="AU4905" s="186">
        <f t="shared" si="88"/>
        <v>4896</v>
      </c>
      <c r="AV4905" s="41" t="s">
        <v>4318</v>
      </c>
      <c r="AW4905" s="41"/>
      <c r="AX4905" s="41"/>
      <c r="AY4905" s="41"/>
    </row>
    <row r="4906" spans="47:51" ht="15" customHeight="1" x14ac:dyDescent="0.25">
      <c r="AU4906" s="186">
        <f t="shared" si="88"/>
        <v>4897</v>
      </c>
      <c r="AV4906" s="41" t="s">
        <v>704</v>
      </c>
      <c r="AW4906" s="41"/>
      <c r="AX4906" s="41"/>
      <c r="AY4906" s="41"/>
    </row>
    <row r="4907" spans="47:51" ht="15" customHeight="1" x14ac:dyDescent="0.25">
      <c r="AU4907" s="186">
        <f t="shared" si="88"/>
        <v>4898</v>
      </c>
      <c r="AV4907" s="41" t="s">
        <v>4319</v>
      </c>
      <c r="AW4907" s="41"/>
      <c r="AX4907" s="41"/>
      <c r="AY4907" s="41"/>
    </row>
    <row r="4908" spans="47:51" ht="15" customHeight="1" x14ac:dyDescent="0.25">
      <c r="AU4908" s="186">
        <f t="shared" si="88"/>
        <v>4899</v>
      </c>
      <c r="AV4908" s="41" t="s">
        <v>2248</v>
      </c>
      <c r="AW4908" s="41"/>
      <c r="AX4908" s="41"/>
      <c r="AY4908" s="41"/>
    </row>
    <row r="4909" spans="47:51" ht="15" customHeight="1" x14ac:dyDescent="0.25">
      <c r="AU4909" s="186">
        <f t="shared" si="88"/>
        <v>4900</v>
      </c>
      <c r="AV4909" s="41" t="s">
        <v>2249</v>
      </c>
      <c r="AW4909" s="41"/>
      <c r="AX4909" s="41"/>
      <c r="AY4909" s="41"/>
    </row>
    <row r="4910" spans="47:51" ht="15" customHeight="1" x14ac:dyDescent="0.25">
      <c r="AU4910" s="186">
        <f t="shared" si="88"/>
        <v>4901</v>
      </c>
      <c r="AV4910" s="41" t="s">
        <v>705</v>
      </c>
      <c r="AW4910" s="41"/>
      <c r="AX4910" s="41"/>
      <c r="AY4910" s="41"/>
    </row>
    <row r="4911" spans="47:51" ht="15" customHeight="1" x14ac:dyDescent="0.25">
      <c r="AU4911" s="186">
        <f t="shared" si="88"/>
        <v>4902</v>
      </c>
      <c r="AV4911" s="41" t="s">
        <v>5262</v>
      </c>
      <c r="AW4911" s="41"/>
      <c r="AX4911" s="41"/>
      <c r="AY4911" s="41"/>
    </row>
    <row r="4912" spans="47:51" ht="15" customHeight="1" x14ac:dyDescent="0.25">
      <c r="AU4912" s="186">
        <f t="shared" si="88"/>
        <v>4903</v>
      </c>
      <c r="AV4912" s="41" t="s">
        <v>2503</v>
      </c>
      <c r="AW4912" s="41"/>
      <c r="AX4912" s="41"/>
      <c r="AY4912" s="41"/>
    </row>
    <row r="4913" spans="47:51" ht="15" customHeight="1" x14ac:dyDescent="0.25">
      <c r="AU4913" s="186">
        <f t="shared" si="88"/>
        <v>4904</v>
      </c>
      <c r="AV4913" s="41" t="s">
        <v>4320</v>
      </c>
      <c r="AW4913" s="41"/>
      <c r="AX4913" s="41"/>
      <c r="AY4913" s="41"/>
    </row>
    <row r="4914" spans="47:51" ht="15" customHeight="1" x14ac:dyDescent="0.25">
      <c r="AU4914" s="186">
        <f t="shared" si="88"/>
        <v>4905</v>
      </c>
      <c r="AV4914" s="41" t="s">
        <v>2250</v>
      </c>
      <c r="AW4914" s="41"/>
      <c r="AX4914" s="41"/>
      <c r="AY4914" s="41"/>
    </row>
    <row r="4915" spans="47:51" ht="15" customHeight="1" x14ac:dyDescent="0.25">
      <c r="AU4915" s="186">
        <f t="shared" si="88"/>
        <v>4906</v>
      </c>
      <c r="AV4915" s="41" t="s">
        <v>5263</v>
      </c>
      <c r="AW4915" s="41"/>
      <c r="AX4915" s="41"/>
      <c r="AY4915" s="41"/>
    </row>
    <row r="4916" spans="47:51" ht="15" customHeight="1" x14ac:dyDescent="0.25">
      <c r="AU4916" s="186">
        <f t="shared" si="88"/>
        <v>4907</v>
      </c>
      <c r="AV4916" s="41" t="s">
        <v>1228</v>
      </c>
      <c r="AW4916" s="41"/>
      <c r="AX4916" s="41"/>
      <c r="AY4916" s="41"/>
    </row>
    <row r="4917" spans="47:51" ht="15" customHeight="1" x14ac:dyDescent="0.25">
      <c r="AU4917" s="186">
        <f t="shared" si="88"/>
        <v>4908</v>
      </c>
      <c r="AV4917" s="41" t="s">
        <v>234</v>
      </c>
      <c r="AW4917" s="41"/>
      <c r="AX4917" s="41"/>
      <c r="AY4917" s="41"/>
    </row>
    <row r="4918" spans="47:51" ht="15" customHeight="1" x14ac:dyDescent="0.25">
      <c r="AU4918" s="186">
        <f t="shared" si="88"/>
        <v>4909</v>
      </c>
      <c r="AV4918" s="41" t="s">
        <v>4321</v>
      </c>
      <c r="AW4918" s="41"/>
      <c r="AX4918" s="41"/>
      <c r="AY4918" s="41"/>
    </row>
    <row r="4919" spans="47:51" ht="15" customHeight="1" x14ac:dyDescent="0.25">
      <c r="AU4919" s="186">
        <f t="shared" si="88"/>
        <v>4910</v>
      </c>
      <c r="AV4919" s="41" t="s">
        <v>5264</v>
      </c>
      <c r="AW4919" s="41"/>
      <c r="AX4919" s="41"/>
      <c r="AY4919" s="41"/>
    </row>
    <row r="4920" spans="47:51" ht="15" customHeight="1" x14ac:dyDescent="0.25">
      <c r="AU4920" s="186">
        <f t="shared" si="88"/>
        <v>4911</v>
      </c>
      <c r="AV4920" s="41" t="s">
        <v>3009</v>
      </c>
      <c r="AW4920" s="41"/>
      <c r="AX4920" s="41"/>
      <c r="AY4920" s="41"/>
    </row>
    <row r="4921" spans="47:51" ht="15" customHeight="1" x14ac:dyDescent="0.25">
      <c r="AU4921" s="186">
        <f t="shared" si="88"/>
        <v>4912</v>
      </c>
      <c r="AV4921" s="41" t="s">
        <v>5265</v>
      </c>
      <c r="AW4921" s="41"/>
      <c r="AX4921" s="41"/>
      <c r="AY4921" s="41"/>
    </row>
    <row r="4922" spans="47:51" ht="15" customHeight="1" x14ac:dyDescent="0.25">
      <c r="AU4922" s="186">
        <f t="shared" si="88"/>
        <v>4913</v>
      </c>
      <c r="AV4922" s="41" t="s">
        <v>5266</v>
      </c>
      <c r="AW4922" s="41"/>
      <c r="AX4922" s="41"/>
      <c r="AY4922" s="41"/>
    </row>
    <row r="4923" spans="47:51" ht="15" customHeight="1" x14ac:dyDescent="0.25">
      <c r="AU4923" s="186">
        <f t="shared" si="88"/>
        <v>4914</v>
      </c>
      <c r="AV4923" s="41" t="s">
        <v>4322</v>
      </c>
      <c r="AW4923" s="41"/>
      <c r="AX4923" s="41"/>
      <c r="AY4923" s="41"/>
    </row>
    <row r="4924" spans="47:51" ht="15" customHeight="1" x14ac:dyDescent="0.25">
      <c r="AU4924" s="186">
        <f t="shared" si="88"/>
        <v>4915</v>
      </c>
      <c r="AV4924" s="41" t="s">
        <v>2371</v>
      </c>
      <c r="AW4924" s="41"/>
      <c r="AX4924" s="41"/>
      <c r="AY4924" s="41"/>
    </row>
    <row r="4925" spans="47:51" ht="15" customHeight="1" x14ac:dyDescent="0.25">
      <c r="AU4925" s="186">
        <f t="shared" si="88"/>
        <v>4916</v>
      </c>
      <c r="AV4925" s="41" t="s">
        <v>5267</v>
      </c>
      <c r="AW4925" s="41"/>
      <c r="AX4925" s="41"/>
      <c r="AY4925" s="41"/>
    </row>
    <row r="4926" spans="47:51" ht="15" customHeight="1" x14ac:dyDescent="0.25">
      <c r="AU4926" s="186">
        <f t="shared" si="88"/>
        <v>4917</v>
      </c>
      <c r="AV4926" s="41" t="s">
        <v>134</v>
      </c>
      <c r="AW4926" s="41"/>
      <c r="AX4926" s="41"/>
      <c r="AY4926" s="41"/>
    </row>
    <row r="4927" spans="47:51" ht="15" customHeight="1" x14ac:dyDescent="0.25">
      <c r="AU4927" s="186">
        <f t="shared" si="88"/>
        <v>4918</v>
      </c>
      <c r="AV4927" s="41" t="s">
        <v>906</v>
      </c>
      <c r="AW4927" s="41"/>
      <c r="AX4927" s="41"/>
      <c r="AY4927" s="41"/>
    </row>
    <row r="4928" spans="47:51" ht="15" customHeight="1" x14ac:dyDescent="0.25">
      <c r="AU4928" s="186">
        <f t="shared" si="88"/>
        <v>4919</v>
      </c>
      <c r="AV4928" s="41" t="s">
        <v>317</v>
      </c>
      <c r="AW4928" s="41"/>
      <c r="AX4928" s="41"/>
      <c r="AY4928" s="41"/>
    </row>
    <row r="4929" spans="47:51" ht="15" customHeight="1" x14ac:dyDescent="0.25">
      <c r="AU4929" s="186">
        <f t="shared" si="88"/>
        <v>4920</v>
      </c>
      <c r="AV4929" s="41" t="s">
        <v>5268</v>
      </c>
      <c r="AW4929" s="41"/>
      <c r="AX4929" s="41"/>
      <c r="AY4929" s="41"/>
    </row>
    <row r="4930" spans="47:51" ht="15" customHeight="1" x14ac:dyDescent="0.25">
      <c r="AU4930" s="186">
        <f t="shared" si="88"/>
        <v>4921</v>
      </c>
      <c r="AV4930" s="41" t="s">
        <v>2251</v>
      </c>
      <c r="AW4930" s="41"/>
      <c r="AX4930" s="41"/>
      <c r="AY4930" s="41"/>
    </row>
    <row r="4931" spans="47:51" ht="15" customHeight="1" x14ac:dyDescent="0.25">
      <c r="AU4931" s="186">
        <f t="shared" si="88"/>
        <v>4922</v>
      </c>
      <c r="AV4931" s="41" t="s">
        <v>1443</v>
      </c>
      <c r="AW4931" s="41"/>
      <c r="AX4931" s="41"/>
      <c r="AY4931" s="41"/>
    </row>
    <row r="4932" spans="47:51" ht="15" customHeight="1" x14ac:dyDescent="0.25">
      <c r="AU4932" s="186">
        <f t="shared" si="88"/>
        <v>4923</v>
      </c>
      <c r="AV4932" s="41" t="s">
        <v>5269</v>
      </c>
      <c r="AW4932" s="41"/>
      <c r="AX4932" s="41"/>
      <c r="AY4932" s="41"/>
    </row>
    <row r="4933" spans="47:51" ht="15" customHeight="1" x14ac:dyDescent="0.25">
      <c r="AU4933" s="186">
        <f t="shared" si="88"/>
        <v>4924</v>
      </c>
      <c r="AV4933" s="41" t="s">
        <v>907</v>
      </c>
      <c r="AW4933" s="41"/>
      <c r="AX4933" s="41"/>
      <c r="AY4933" s="41"/>
    </row>
    <row r="4934" spans="47:51" ht="15" customHeight="1" x14ac:dyDescent="0.25">
      <c r="AU4934" s="186">
        <f t="shared" si="88"/>
        <v>4925</v>
      </c>
      <c r="AV4934" s="41" t="s">
        <v>5270</v>
      </c>
      <c r="AW4934" s="41"/>
      <c r="AX4934" s="41"/>
      <c r="AY4934" s="41"/>
    </row>
    <row r="4935" spans="47:51" ht="15" customHeight="1" x14ac:dyDescent="0.25">
      <c r="AU4935" s="186">
        <f t="shared" si="88"/>
        <v>4926</v>
      </c>
      <c r="AV4935" s="41" t="s">
        <v>2847</v>
      </c>
      <c r="AW4935" s="41"/>
      <c r="AX4935" s="41"/>
      <c r="AY4935" s="41"/>
    </row>
    <row r="4936" spans="47:51" ht="15" customHeight="1" x14ac:dyDescent="0.25">
      <c r="AU4936" s="186">
        <f t="shared" si="88"/>
        <v>4927</v>
      </c>
      <c r="AV4936" s="41" t="s">
        <v>297</v>
      </c>
      <c r="AW4936" s="41"/>
      <c r="AX4936" s="41"/>
      <c r="AY4936" s="41"/>
    </row>
    <row r="4937" spans="47:51" ht="15" customHeight="1" x14ac:dyDescent="0.25">
      <c r="AU4937" s="186">
        <f t="shared" si="88"/>
        <v>4928</v>
      </c>
      <c r="AV4937" s="41" t="s">
        <v>2848</v>
      </c>
      <c r="AW4937" s="41"/>
      <c r="AX4937" s="41"/>
      <c r="AY4937" s="41"/>
    </row>
    <row r="4938" spans="47:51" ht="15" customHeight="1" x14ac:dyDescent="0.25">
      <c r="AU4938" s="186">
        <f t="shared" si="88"/>
        <v>4929</v>
      </c>
      <c r="AV4938" s="41" t="s">
        <v>706</v>
      </c>
      <c r="AW4938" s="41"/>
      <c r="AX4938" s="41"/>
      <c r="AY4938" s="41"/>
    </row>
    <row r="4939" spans="47:51" ht="15" customHeight="1" x14ac:dyDescent="0.25">
      <c r="AU4939" s="186">
        <f t="shared" ref="AU4939:AU5002" si="89">ROW()-9</f>
        <v>4930</v>
      </c>
      <c r="AV4939" s="41" t="s">
        <v>3581</v>
      </c>
      <c r="AW4939" s="41"/>
      <c r="AX4939" s="41"/>
      <c r="AY4939" s="41"/>
    </row>
    <row r="4940" spans="47:51" ht="15" customHeight="1" x14ac:dyDescent="0.25">
      <c r="AU4940" s="186">
        <f t="shared" si="89"/>
        <v>4931</v>
      </c>
      <c r="AV4940" s="41" t="s">
        <v>2252</v>
      </c>
      <c r="AW4940" s="41"/>
      <c r="AX4940" s="41"/>
      <c r="AY4940" s="41"/>
    </row>
    <row r="4941" spans="47:51" ht="15" customHeight="1" x14ac:dyDescent="0.25">
      <c r="AU4941" s="186">
        <f t="shared" si="89"/>
        <v>4932</v>
      </c>
      <c r="AV4941" s="41" t="s">
        <v>3880</v>
      </c>
      <c r="AW4941" s="41"/>
      <c r="AX4941" s="41"/>
      <c r="AY4941" s="41"/>
    </row>
    <row r="4942" spans="47:51" ht="15" customHeight="1" x14ac:dyDescent="0.25">
      <c r="AU4942" s="186">
        <f t="shared" si="89"/>
        <v>4933</v>
      </c>
      <c r="AV4942" s="41" t="s">
        <v>908</v>
      </c>
      <c r="AW4942" s="41"/>
      <c r="AX4942" s="41"/>
      <c r="AY4942" s="41"/>
    </row>
    <row r="4943" spans="47:51" ht="15" customHeight="1" x14ac:dyDescent="0.25">
      <c r="AU4943" s="186">
        <f t="shared" si="89"/>
        <v>4934</v>
      </c>
      <c r="AV4943" s="41" t="s">
        <v>5271</v>
      </c>
      <c r="AW4943" s="41"/>
      <c r="AX4943" s="41"/>
      <c r="AY4943" s="41"/>
    </row>
    <row r="4944" spans="47:51" ht="15" customHeight="1" x14ac:dyDescent="0.25">
      <c r="AU4944" s="186">
        <f t="shared" si="89"/>
        <v>4935</v>
      </c>
      <c r="AV4944" s="41" t="s">
        <v>3582</v>
      </c>
      <c r="AW4944" s="41"/>
      <c r="AX4944" s="41"/>
      <c r="AY4944" s="41"/>
    </row>
    <row r="4945" spans="47:51" ht="15" customHeight="1" x14ac:dyDescent="0.25">
      <c r="AU4945" s="186">
        <f t="shared" si="89"/>
        <v>4936</v>
      </c>
      <c r="AV4945" s="41" t="s">
        <v>4701</v>
      </c>
      <c r="AW4945" s="41"/>
      <c r="AX4945" s="41"/>
      <c r="AY4945" s="41"/>
    </row>
    <row r="4946" spans="47:51" ht="15" customHeight="1" x14ac:dyDescent="0.25">
      <c r="AU4946" s="186">
        <f t="shared" si="89"/>
        <v>4937</v>
      </c>
      <c r="AV4946" s="41" t="s">
        <v>3826</v>
      </c>
      <c r="AW4946" s="41"/>
      <c r="AX4946" s="41"/>
      <c r="AY4946" s="41"/>
    </row>
    <row r="4947" spans="47:51" ht="15" customHeight="1" x14ac:dyDescent="0.25">
      <c r="AU4947" s="186">
        <f t="shared" si="89"/>
        <v>4938</v>
      </c>
      <c r="AV4947" s="41" t="s">
        <v>3827</v>
      </c>
      <c r="AW4947" s="41"/>
      <c r="AX4947" s="41"/>
      <c r="AY4947" s="41"/>
    </row>
    <row r="4948" spans="47:51" ht="15" customHeight="1" x14ac:dyDescent="0.25">
      <c r="AU4948" s="186">
        <f t="shared" si="89"/>
        <v>4939</v>
      </c>
      <c r="AV4948" s="41" t="s">
        <v>4323</v>
      </c>
      <c r="AW4948" s="41"/>
      <c r="AX4948" s="41"/>
      <c r="AY4948" s="41"/>
    </row>
    <row r="4949" spans="47:51" ht="15" customHeight="1" x14ac:dyDescent="0.25">
      <c r="AU4949" s="186">
        <f t="shared" si="89"/>
        <v>4940</v>
      </c>
      <c r="AV4949" s="41" t="s">
        <v>2849</v>
      </c>
      <c r="AW4949" s="41"/>
      <c r="AX4949" s="41"/>
      <c r="AY4949" s="41"/>
    </row>
    <row r="4950" spans="47:51" ht="15" customHeight="1" x14ac:dyDescent="0.25">
      <c r="AU4950" s="186">
        <f t="shared" si="89"/>
        <v>4941</v>
      </c>
      <c r="AV4950" s="41" t="s">
        <v>707</v>
      </c>
      <c r="AW4950" s="41"/>
      <c r="AX4950" s="41"/>
      <c r="AY4950" s="41"/>
    </row>
    <row r="4951" spans="47:51" ht="15" customHeight="1" x14ac:dyDescent="0.25">
      <c r="AU4951" s="186">
        <f t="shared" si="89"/>
        <v>4942</v>
      </c>
      <c r="AV4951" s="41" t="s">
        <v>708</v>
      </c>
      <c r="AW4951" s="41"/>
      <c r="AX4951" s="41"/>
      <c r="AY4951" s="41"/>
    </row>
    <row r="4952" spans="47:51" ht="15" customHeight="1" x14ac:dyDescent="0.25">
      <c r="AU4952" s="186">
        <f t="shared" si="89"/>
        <v>4943</v>
      </c>
      <c r="AV4952" s="41" t="s">
        <v>2253</v>
      </c>
      <c r="AW4952" s="41"/>
      <c r="AX4952" s="41"/>
      <c r="AY4952" s="41"/>
    </row>
    <row r="4953" spans="47:51" ht="15" customHeight="1" x14ac:dyDescent="0.25">
      <c r="AU4953" s="186">
        <f t="shared" si="89"/>
        <v>4944</v>
      </c>
      <c r="AV4953" s="41" t="s">
        <v>709</v>
      </c>
      <c r="AW4953" s="41"/>
      <c r="AX4953" s="41"/>
      <c r="AY4953" s="41"/>
    </row>
    <row r="4954" spans="47:51" ht="15" customHeight="1" x14ac:dyDescent="0.25">
      <c r="AU4954" s="186">
        <f t="shared" si="89"/>
        <v>4945</v>
      </c>
      <c r="AV4954" s="41" t="s">
        <v>235</v>
      </c>
      <c r="AW4954" s="41"/>
      <c r="AX4954" s="41"/>
      <c r="AY4954" s="41"/>
    </row>
    <row r="4955" spans="47:51" ht="15" customHeight="1" x14ac:dyDescent="0.25">
      <c r="AU4955" s="186">
        <f t="shared" si="89"/>
        <v>4946</v>
      </c>
      <c r="AV4955" s="41" t="s">
        <v>2372</v>
      </c>
      <c r="AW4955" s="41"/>
      <c r="AX4955" s="41"/>
      <c r="AY4955" s="41"/>
    </row>
    <row r="4956" spans="47:51" ht="15" customHeight="1" x14ac:dyDescent="0.25">
      <c r="AU4956" s="186">
        <f t="shared" si="89"/>
        <v>4947</v>
      </c>
      <c r="AV4956" s="41" t="s">
        <v>3230</v>
      </c>
      <c r="AW4956" s="41"/>
      <c r="AX4956" s="41"/>
      <c r="AY4956" s="41"/>
    </row>
    <row r="4957" spans="47:51" ht="15" customHeight="1" x14ac:dyDescent="0.25">
      <c r="AU4957" s="186">
        <f t="shared" si="89"/>
        <v>4948</v>
      </c>
      <c r="AV4957" s="41" t="s">
        <v>1229</v>
      </c>
      <c r="AW4957" s="41"/>
      <c r="AX4957" s="41"/>
      <c r="AY4957" s="41"/>
    </row>
    <row r="4958" spans="47:51" ht="15" customHeight="1" x14ac:dyDescent="0.25">
      <c r="AU4958" s="186">
        <f t="shared" si="89"/>
        <v>4949</v>
      </c>
      <c r="AV4958" s="41" t="s">
        <v>3687</v>
      </c>
      <c r="AW4958" s="41"/>
      <c r="AX4958" s="41"/>
      <c r="AY4958" s="41"/>
    </row>
    <row r="4959" spans="47:51" ht="15" customHeight="1" x14ac:dyDescent="0.25">
      <c r="AU4959" s="186">
        <f t="shared" si="89"/>
        <v>4950</v>
      </c>
      <c r="AV4959" s="41" t="s">
        <v>3010</v>
      </c>
      <c r="AW4959" s="41"/>
      <c r="AX4959" s="41"/>
      <c r="AY4959" s="41"/>
    </row>
    <row r="4960" spans="47:51" ht="15" customHeight="1" x14ac:dyDescent="0.25">
      <c r="AU4960" s="186">
        <f t="shared" si="89"/>
        <v>4951</v>
      </c>
      <c r="AV4960" s="41" t="s">
        <v>1230</v>
      </c>
      <c r="AW4960" s="41"/>
      <c r="AX4960" s="41"/>
      <c r="AY4960" s="41"/>
    </row>
    <row r="4961" spans="47:51" ht="15" customHeight="1" x14ac:dyDescent="0.25">
      <c r="AU4961" s="186">
        <f t="shared" si="89"/>
        <v>4952</v>
      </c>
      <c r="AV4961" s="41" t="s">
        <v>2641</v>
      </c>
      <c r="AW4961" s="41"/>
      <c r="AX4961" s="41"/>
      <c r="AY4961" s="41"/>
    </row>
    <row r="4962" spans="47:51" ht="15" customHeight="1" x14ac:dyDescent="0.25">
      <c r="AU4962" s="186">
        <f t="shared" si="89"/>
        <v>4953</v>
      </c>
      <c r="AV4962" s="41" t="s">
        <v>3583</v>
      </c>
      <c r="AW4962" s="41"/>
      <c r="AX4962" s="41"/>
      <c r="AY4962" s="41"/>
    </row>
    <row r="4963" spans="47:51" ht="15" customHeight="1" x14ac:dyDescent="0.25">
      <c r="AU4963" s="186">
        <f t="shared" si="89"/>
        <v>4954</v>
      </c>
      <c r="AV4963" s="41" t="s">
        <v>4324</v>
      </c>
      <c r="AW4963" s="41"/>
      <c r="AX4963" s="41"/>
      <c r="AY4963" s="41"/>
    </row>
    <row r="4964" spans="47:51" ht="15" customHeight="1" x14ac:dyDescent="0.25">
      <c r="AU4964" s="186">
        <f t="shared" si="89"/>
        <v>4955</v>
      </c>
      <c r="AV4964" s="41" t="s">
        <v>710</v>
      </c>
      <c r="AW4964" s="41"/>
      <c r="AX4964" s="41"/>
      <c r="AY4964" s="41"/>
    </row>
    <row r="4965" spans="47:51" ht="15" customHeight="1" x14ac:dyDescent="0.25">
      <c r="AU4965" s="186">
        <f t="shared" si="89"/>
        <v>4956</v>
      </c>
      <c r="AV4965" s="41" t="s">
        <v>2504</v>
      </c>
      <c r="AW4965" s="41"/>
      <c r="AX4965" s="41"/>
      <c r="AY4965" s="41"/>
    </row>
    <row r="4966" spans="47:51" ht="15" customHeight="1" x14ac:dyDescent="0.25">
      <c r="AU4966" s="186">
        <f t="shared" si="89"/>
        <v>4957</v>
      </c>
      <c r="AV4966" s="41" t="s">
        <v>3584</v>
      </c>
      <c r="AW4966" s="41"/>
      <c r="AX4966" s="41"/>
      <c r="AY4966" s="41"/>
    </row>
    <row r="4967" spans="47:51" ht="15" customHeight="1" x14ac:dyDescent="0.25">
      <c r="AU4967" s="186">
        <f t="shared" si="89"/>
        <v>4958</v>
      </c>
      <c r="AV4967" s="41" t="s">
        <v>3585</v>
      </c>
      <c r="AW4967" s="41"/>
      <c r="AX4967" s="41"/>
      <c r="AY4967" s="41"/>
    </row>
    <row r="4968" spans="47:51" ht="15" customHeight="1" x14ac:dyDescent="0.25">
      <c r="AU4968" s="186">
        <f t="shared" si="89"/>
        <v>4959</v>
      </c>
      <c r="AV4968" s="41" t="s">
        <v>2642</v>
      </c>
      <c r="AW4968" s="41"/>
      <c r="AX4968" s="41"/>
      <c r="AY4968" s="41"/>
    </row>
    <row r="4969" spans="47:51" ht="15" customHeight="1" x14ac:dyDescent="0.25">
      <c r="AU4969" s="186">
        <f t="shared" si="89"/>
        <v>4960</v>
      </c>
      <c r="AV4969" s="41" t="s">
        <v>2505</v>
      </c>
      <c r="AW4969" s="41"/>
      <c r="AX4969" s="41"/>
      <c r="AY4969" s="41"/>
    </row>
    <row r="4970" spans="47:51" ht="15" customHeight="1" x14ac:dyDescent="0.25">
      <c r="AU4970" s="186">
        <f t="shared" si="89"/>
        <v>4961</v>
      </c>
      <c r="AV4970" s="41" t="s">
        <v>4325</v>
      </c>
      <c r="AW4970" s="41"/>
      <c r="AX4970" s="41"/>
      <c r="AY4970" s="41"/>
    </row>
    <row r="4971" spans="47:51" ht="15" customHeight="1" x14ac:dyDescent="0.25">
      <c r="AU4971" s="186">
        <f t="shared" si="89"/>
        <v>4962</v>
      </c>
      <c r="AV4971" s="41" t="s">
        <v>3881</v>
      </c>
      <c r="AW4971" s="41"/>
      <c r="AX4971" s="41"/>
      <c r="AY4971" s="41"/>
    </row>
    <row r="4972" spans="47:51" ht="15" customHeight="1" x14ac:dyDescent="0.25">
      <c r="AU4972" s="186">
        <f t="shared" si="89"/>
        <v>4963</v>
      </c>
      <c r="AV4972" s="41" t="s">
        <v>909</v>
      </c>
      <c r="AW4972" s="41"/>
      <c r="AX4972" s="41"/>
      <c r="AY4972" s="41"/>
    </row>
    <row r="4973" spans="47:51" ht="15" customHeight="1" x14ac:dyDescent="0.25">
      <c r="AU4973" s="186">
        <f t="shared" si="89"/>
        <v>4964</v>
      </c>
      <c r="AV4973" s="41" t="s">
        <v>3586</v>
      </c>
      <c r="AW4973" s="41"/>
      <c r="AX4973" s="41"/>
      <c r="AY4973" s="41"/>
    </row>
    <row r="4974" spans="47:51" ht="15" customHeight="1" x14ac:dyDescent="0.25">
      <c r="AU4974" s="186">
        <f t="shared" si="89"/>
        <v>4965</v>
      </c>
      <c r="AV4974" s="41" t="s">
        <v>3828</v>
      </c>
      <c r="AW4974" s="41"/>
      <c r="AX4974" s="41"/>
      <c r="AY4974" s="41"/>
    </row>
    <row r="4975" spans="47:51" ht="15" customHeight="1" x14ac:dyDescent="0.25">
      <c r="AU4975" s="186">
        <f t="shared" si="89"/>
        <v>4966</v>
      </c>
      <c r="AV4975" s="41" t="s">
        <v>3829</v>
      </c>
      <c r="AW4975" s="41"/>
      <c r="AX4975" s="41"/>
      <c r="AY4975" s="41"/>
    </row>
    <row r="4976" spans="47:51" ht="15" customHeight="1" x14ac:dyDescent="0.25">
      <c r="AU4976" s="186">
        <f t="shared" si="89"/>
        <v>4967</v>
      </c>
      <c r="AV4976" s="41" t="s">
        <v>5272</v>
      </c>
      <c r="AW4976" s="41"/>
      <c r="AX4976" s="41"/>
      <c r="AY4976" s="41"/>
    </row>
    <row r="4977" spans="47:51" ht="15" customHeight="1" x14ac:dyDescent="0.25">
      <c r="AU4977" s="186">
        <f t="shared" si="89"/>
        <v>4968</v>
      </c>
      <c r="AV4977" s="41" t="s">
        <v>4613</v>
      </c>
      <c r="AW4977" s="41"/>
      <c r="AX4977" s="41"/>
      <c r="AY4977" s="41"/>
    </row>
    <row r="4978" spans="47:51" ht="15" customHeight="1" x14ac:dyDescent="0.25">
      <c r="AU4978" s="186">
        <f t="shared" si="89"/>
        <v>4969</v>
      </c>
      <c r="AV4978" s="41" t="s">
        <v>4614</v>
      </c>
      <c r="AW4978" s="41"/>
      <c r="AX4978" s="41"/>
      <c r="AY4978" s="41"/>
    </row>
    <row r="4979" spans="47:51" ht="15" customHeight="1" x14ac:dyDescent="0.25">
      <c r="AU4979" s="186">
        <f t="shared" si="89"/>
        <v>4970</v>
      </c>
      <c r="AV4979" s="41" t="s">
        <v>3587</v>
      </c>
      <c r="AW4979" s="41"/>
      <c r="AX4979" s="41"/>
      <c r="AY4979" s="41"/>
    </row>
    <row r="4980" spans="47:51" ht="15" customHeight="1" x14ac:dyDescent="0.25">
      <c r="AU4980" s="186">
        <f t="shared" si="89"/>
        <v>4971</v>
      </c>
      <c r="AV4980" s="41" t="s">
        <v>3011</v>
      </c>
      <c r="AW4980" s="41"/>
      <c r="AX4980" s="41"/>
      <c r="AY4980" s="41"/>
    </row>
    <row r="4981" spans="47:51" ht="15" customHeight="1" x14ac:dyDescent="0.25">
      <c r="AU4981" s="186">
        <f t="shared" si="89"/>
        <v>4972</v>
      </c>
      <c r="AV4981" s="41" t="s">
        <v>3830</v>
      </c>
      <c r="AW4981" s="41"/>
      <c r="AX4981" s="41"/>
      <c r="AY4981" s="41"/>
    </row>
    <row r="4982" spans="47:51" ht="15" customHeight="1" x14ac:dyDescent="0.25">
      <c r="AU4982" s="186">
        <f t="shared" si="89"/>
        <v>4973</v>
      </c>
      <c r="AV4982" s="41" t="s">
        <v>4615</v>
      </c>
      <c r="AW4982" s="41"/>
      <c r="AX4982" s="41"/>
      <c r="AY4982" s="41"/>
    </row>
    <row r="4983" spans="47:51" ht="15" customHeight="1" x14ac:dyDescent="0.25">
      <c r="AU4983" s="186">
        <f t="shared" si="89"/>
        <v>4974</v>
      </c>
      <c r="AV4983" s="41" t="s">
        <v>1444</v>
      </c>
      <c r="AW4983" s="41"/>
      <c r="AX4983" s="41"/>
      <c r="AY4983" s="41"/>
    </row>
    <row r="4984" spans="47:51" ht="15" customHeight="1" x14ac:dyDescent="0.25">
      <c r="AU4984" s="186">
        <f t="shared" si="89"/>
        <v>4975</v>
      </c>
      <c r="AV4984" s="41" t="s">
        <v>4616</v>
      </c>
      <c r="AW4984" s="41"/>
      <c r="AX4984" s="41"/>
      <c r="AY4984" s="41"/>
    </row>
    <row r="4985" spans="47:51" ht="15" customHeight="1" x14ac:dyDescent="0.25">
      <c r="AU4985" s="186">
        <f t="shared" si="89"/>
        <v>4976</v>
      </c>
      <c r="AV4985" s="41" t="s">
        <v>4617</v>
      </c>
      <c r="AW4985" s="41"/>
      <c r="AX4985" s="41"/>
      <c r="AY4985" s="41"/>
    </row>
    <row r="4986" spans="47:51" ht="15" customHeight="1" x14ac:dyDescent="0.25">
      <c r="AU4986" s="186">
        <f t="shared" si="89"/>
        <v>4977</v>
      </c>
      <c r="AV4986" s="41" t="s">
        <v>5273</v>
      </c>
      <c r="AW4986" s="41"/>
      <c r="AX4986" s="41"/>
      <c r="AY4986" s="41"/>
    </row>
    <row r="4987" spans="47:51" ht="15" customHeight="1" x14ac:dyDescent="0.25">
      <c r="AU4987" s="186">
        <f t="shared" si="89"/>
        <v>4978</v>
      </c>
      <c r="AV4987" s="41" t="s">
        <v>1445</v>
      </c>
      <c r="AW4987" s="41"/>
      <c r="AX4987" s="41"/>
      <c r="AY4987" s="41"/>
    </row>
    <row r="4988" spans="47:51" ht="15" customHeight="1" x14ac:dyDescent="0.25">
      <c r="AU4988" s="186">
        <f t="shared" si="89"/>
        <v>4979</v>
      </c>
      <c r="AV4988" s="41" t="s">
        <v>2254</v>
      </c>
      <c r="AW4988" s="41"/>
      <c r="AX4988" s="41"/>
      <c r="AY4988" s="41"/>
    </row>
    <row r="4989" spans="47:51" ht="15" customHeight="1" x14ac:dyDescent="0.25">
      <c r="AU4989" s="186">
        <f t="shared" si="89"/>
        <v>4980</v>
      </c>
      <c r="AV4989" s="41" t="s">
        <v>4326</v>
      </c>
      <c r="AW4989" s="41"/>
      <c r="AX4989" s="41"/>
      <c r="AY4989" s="41"/>
    </row>
    <row r="4990" spans="47:51" ht="15" customHeight="1" x14ac:dyDescent="0.25">
      <c r="AU4990" s="186">
        <f t="shared" si="89"/>
        <v>4981</v>
      </c>
      <c r="AV4990" s="41" t="s">
        <v>2255</v>
      </c>
      <c r="AW4990" s="41"/>
      <c r="AX4990" s="41"/>
      <c r="AY4990" s="41"/>
    </row>
    <row r="4991" spans="47:51" ht="15" customHeight="1" x14ac:dyDescent="0.25">
      <c r="AU4991" s="186">
        <f t="shared" si="89"/>
        <v>4982</v>
      </c>
      <c r="AV4991" s="41" t="s">
        <v>4327</v>
      </c>
      <c r="AW4991" s="41"/>
      <c r="AX4991" s="41"/>
      <c r="AY4991" s="41"/>
    </row>
    <row r="4992" spans="47:51" ht="15" customHeight="1" x14ac:dyDescent="0.25">
      <c r="AU4992" s="186">
        <f t="shared" si="89"/>
        <v>4983</v>
      </c>
      <c r="AV4992" s="41" t="s">
        <v>2256</v>
      </c>
      <c r="AW4992" s="41"/>
      <c r="AX4992" s="41"/>
      <c r="AY4992" s="41"/>
    </row>
    <row r="4993" spans="47:51" ht="15" customHeight="1" x14ac:dyDescent="0.25">
      <c r="AU4993" s="186">
        <f t="shared" si="89"/>
        <v>4984</v>
      </c>
      <c r="AV4993" s="41" t="s">
        <v>4702</v>
      </c>
      <c r="AW4993" s="41"/>
      <c r="AX4993" s="41"/>
      <c r="AY4993" s="41"/>
    </row>
    <row r="4994" spans="47:51" ht="15" customHeight="1" x14ac:dyDescent="0.25">
      <c r="AU4994" s="186">
        <f t="shared" si="89"/>
        <v>4985</v>
      </c>
      <c r="AV4994" s="41" t="s">
        <v>5420</v>
      </c>
      <c r="AW4994" s="41"/>
      <c r="AX4994" s="41"/>
      <c r="AY4994" s="41"/>
    </row>
    <row r="4995" spans="47:51" ht="15" customHeight="1" x14ac:dyDescent="0.25">
      <c r="AU4995" s="186">
        <f t="shared" si="89"/>
        <v>4986</v>
      </c>
      <c r="AV4995" s="41" t="s">
        <v>5421</v>
      </c>
      <c r="AW4995" s="41"/>
      <c r="AX4995" s="41"/>
      <c r="AY4995" s="41"/>
    </row>
    <row r="4996" spans="47:51" ht="15" customHeight="1" x14ac:dyDescent="0.25">
      <c r="AU4996" s="186">
        <f t="shared" si="89"/>
        <v>4987</v>
      </c>
      <c r="AV4996" s="41" t="s">
        <v>2257</v>
      </c>
      <c r="AW4996" s="41"/>
      <c r="AX4996" s="41"/>
      <c r="AY4996" s="41"/>
    </row>
    <row r="4997" spans="47:51" ht="15" customHeight="1" x14ac:dyDescent="0.25">
      <c r="AU4997" s="186">
        <f t="shared" si="89"/>
        <v>4988</v>
      </c>
      <c r="AV4997" s="41" t="s">
        <v>2258</v>
      </c>
      <c r="AW4997" s="41"/>
      <c r="AX4997" s="41"/>
      <c r="AY4997" s="41"/>
    </row>
    <row r="4998" spans="47:51" ht="15" customHeight="1" x14ac:dyDescent="0.25">
      <c r="AU4998" s="186">
        <f t="shared" si="89"/>
        <v>4989</v>
      </c>
      <c r="AV4998" s="41" t="s">
        <v>2259</v>
      </c>
      <c r="AW4998" s="41"/>
      <c r="AX4998" s="41"/>
      <c r="AY4998" s="41"/>
    </row>
    <row r="4999" spans="47:51" ht="15" customHeight="1" x14ac:dyDescent="0.25">
      <c r="AU4999" s="186">
        <f t="shared" si="89"/>
        <v>4990</v>
      </c>
      <c r="AV4999" s="41" t="s">
        <v>4703</v>
      </c>
      <c r="AW4999" s="41"/>
      <c r="AX4999" s="41"/>
      <c r="AY4999" s="41"/>
    </row>
    <row r="5000" spans="47:51" ht="15" customHeight="1" x14ac:dyDescent="0.25">
      <c r="AU5000" s="186">
        <f t="shared" si="89"/>
        <v>4991</v>
      </c>
      <c r="AV5000" s="41" t="s">
        <v>3588</v>
      </c>
      <c r="AW5000" s="41"/>
      <c r="AX5000" s="41"/>
      <c r="AY5000" s="41"/>
    </row>
    <row r="5001" spans="47:51" ht="15" customHeight="1" x14ac:dyDescent="0.25">
      <c r="AU5001" s="186">
        <f t="shared" si="89"/>
        <v>4992</v>
      </c>
      <c r="AV5001" s="41" t="s">
        <v>2260</v>
      </c>
      <c r="AW5001" s="41"/>
      <c r="AX5001" s="41"/>
      <c r="AY5001" s="41"/>
    </row>
    <row r="5002" spans="47:51" ht="15" customHeight="1" x14ac:dyDescent="0.25">
      <c r="AU5002" s="186">
        <f t="shared" si="89"/>
        <v>4993</v>
      </c>
      <c r="AV5002" s="41" t="s">
        <v>2643</v>
      </c>
      <c r="AW5002" s="41"/>
      <c r="AX5002" s="41"/>
      <c r="AY5002" s="41"/>
    </row>
    <row r="5003" spans="47:51" ht="15" customHeight="1" x14ac:dyDescent="0.25">
      <c r="AU5003" s="186">
        <f t="shared" ref="AU5003:AU5066" si="90">ROW()-9</f>
        <v>4994</v>
      </c>
      <c r="AV5003" s="41" t="s">
        <v>298</v>
      </c>
      <c r="AW5003" s="41"/>
      <c r="AX5003" s="41"/>
      <c r="AY5003" s="41"/>
    </row>
    <row r="5004" spans="47:51" ht="15" customHeight="1" x14ac:dyDescent="0.25">
      <c r="AU5004" s="186">
        <f t="shared" si="90"/>
        <v>4995</v>
      </c>
      <c r="AV5004" s="41" t="s">
        <v>3012</v>
      </c>
      <c r="AW5004" s="41"/>
      <c r="AX5004" s="41"/>
      <c r="AY5004" s="41"/>
    </row>
    <row r="5005" spans="47:51" ht="15" customHeight="1" x14ac:dyDescent="0.25">
      <c r="AU5005" s="186">
        <f t="shared" si="90"/>
        <v>4996</v>
      </c>
      <c r="AV5005" s="41" t="s">
        <v>2506</v>
      </c>
      <c r="AW5005" s="41"/>
      <c r="AX5005" s="41"/>
      <c r="AY5005" s="41"/>
    </row>
    <row r="5006" spans="47:51" ht="15" customHeight="1" x14ac:dyDescent="0.25">
      <c r="AU5006" s="186">
        <f t="shared" si="90"/>
        <v>4997</v>
      </c>
      <c r="AV5006" s="41" t="s">
        <v>4328</v>
      </c>
      <c r="AW5006" s="41"/>
      <c r="AX5006" s="41"/>
      <c r="AY5006" s="41"/>
    </row>
    <row r="5007" spans="47:51" ht="15" customHeight="1" x14ac:dyDescent="0.25">
      <c r="AU5007" s="186">
        <f t="shared" si="90"/>
        <v>4998</v>
      </c>
      <c r="AV5007" s="41" t="s">
        <v>5274</v>
      </c>
      <c r="AW5007" s="41"/>
      <c r="AX5007" s="41"/>
      <c r="AY5007" s="41"/>
    </row>
    <row r="5008" spans="47:51" ht="15" customHeight="1" x14ac:dyDescent="0.25">
      <c r="AU5008" s="186">
        <f t="shared" si="90"/>
        <v>4999</v>
      </c>
      <c r="AV5008" s="41" t="s">
        <v>4329</v>
      </c>
      <c r="AW5008" s="41"/>
      <c r="AX5008" s="41"/>
      <c r="AY5008" s="41"/>
    </row>
    <row r="5009" spans="47:51" ht="15" customHeight="1" x14ac:dyDescent="0.25">
      <c r="AU5009" s="186">
        <f t="shared" si="90"/>
        <v>5000</v>
      </c>
      <c r="AV5009" s="41" t="s">
        <v>5275</v>
      </c>
      <c r="AW5009" s="41"/>
      <c r="AX5009" s="41"/>
      <c r="AY5009" s="41"/>
    </row>
    <row r="5010" spans="47:51" ht="15" customHeight="1" x14ac:dyDescent="0.25">
      <c r="AU5010" s="186">
        <f t="shared" si="90"/>
        <v>5001</v>
      </c>
      <c r="AV5010" s="41" t="s">
        <v>3831</v>
      </c>
      <c r="AW5010" s="41"/>
      <c r="AX5010" s="41"/>
      <c r="AY5010" s="41"/>
    </row>
    <row r="5011" spans="47:51" ht="15" customHeight="1" x14ac:dyDescent="0.25">
      <c r="AU5011" s="186">
        <f t="shared" si="90"/>
        <v>5002</v>
      </c>
      <c r="AV5011" s="41" t="s">
        <v>5276</v>
      </c>
      <c r="AW5011" s="41"/>
      <c r="AX5011" s="41"/>
      <c r="AY5011" s="41"/>
    </row>
    <row r="5012" spans="47:51" ht="15" customHeight="1" x14ac:dyDescent="0.25">
      <c r="AU5012" s="186">
        <f t="shared" si="90"/>
        <v>5003</v>
      </c>
      <c r="AV5012" s="41" t="s">
        <v>2644</v>
      </c>
      <c r="AW5012" s="41"/>
      <c r="AX5012" s="41"/>
      <c r="AY5012" s="41"/>
    </row>
    <row r="5013" spans="47:51" ht="15" customHeight="1" x14ac:dyDescent="0.25">
      <c r="AU5013" s="186">
        <f t="shared" si="90"/>
        <v>5004</v>
      </c>
      <c r="AV5013" s="41" t="s">
        <v>3013</v>
      </c>
      <c r="AW5013" s="41"/>
      <c r="AX5013" s="41"/>
      <c r="AY5013" s="41"/>
    </row>
    <row r="5014" spans="47:51" ht="15" customHeight="1" x14ac:dyDescent="0.25">
      <c r="AU5014" s="186">
        <f t="shared" si="90"/>
        <v>5005</v>
      </c>
      <c r="AV5014" s="41" t="s">
        <v>236</v>
      </c>
      <c r="AW5014" s="41"/>
      <c r="AX5014" s="41"/>
      <c r="AY5014" s="41"/>
    </row>
    <row r="5015" spans="47:51" ht="15" customHeight="1" x14ac:dyDescent="0.25">
      <c r="AU5015" s="186">
        <f t="shared" si="90"/>
        <v>5006</v>
      </c>
      <c r="AV5015" s="41" t="s">
        <v>2645</v>
      </c>
      <c r="AW5015" s="41"/>
      <c r="AX5015" s="41"/>
      <c r="AY5015" s="41"/>
    </row>
    <row r="5016" spans="47:51" ht="15" customHeight="1" x14ac:dyDescent="0.25">
      <c r="AU5016" s="186">
        <f t="shared" si="90"/>
        <v>5007</v>
      </c>
      <c r="AV5016" s="41" t="s">
        <v>910</v>
      </c>
      <c r="AW5016" s="41"/>
      <c r="AX5016" s="41"/>
      <c r="AY5016" s="41"/>
    </row>
    <row r="5017" spans="47:51" ht="15" customHeight="1" x14ac:dyDescent="0.25">
      <c r="AU5017" s="186">
        <f t="shared" si="90"/>
        <v>5008</v>
      </c>
      <c r="AV5017" s="41" t="s">
        <v>3688</v>
      </c>
      <c r="AW5017" s="41"/>
      <c r="AX5017" s="41"/>
      <c r="AY5017" s="41"/>
    </row>
    <row r="5018" spans="47:51" ht="15" customHeight="1" x14ac:dyDescent="0.25">
      <c r="AU5018" s="186">
        <f t="shared" si="90"/>
        <v>5009</v>
      </c>
      <c r="AV5018" s="41" t="s">
        <v>4330</v>
      </c>
      <c r="AW5018" s="41"/>
      <c r="AX5018" s="41"/>
      <c r="AY5018" s="41"/>
    </row>
    <row r="5019" spans="47:51" ht="15" customHeight="1" x14ac:dyDescent="0.25">
      <c r="AU5019" s="186">
        <f t="shared" si="90"/>
        <v>5010</v>
      </c>
      <c r="AV5019" s="41" t="s">
        <v>4331</v>
      </c>
      <c r="AW5019" s="41"/>
      <c r="AX5019" s="41"/>
      <c r="AY5019" s="41"/>
    </row>
    <row r="5020" spans="47:51" ht="15" customHeight="1" x14ac:dyDescent="0.25">
      <c r="AU5020" s="186">
        <f t="shared" si="90"/>
        <v>5011</v>
      </c>
      <c r="AV5020" s="41" t="s">
        <v>711</v>
      </c>
      <c r="AW5020" s="41"/>
      <c r="AX5020" s="41"/>
      <c r="AY5020" s="41"/>
    </row>
    <row r="5021" spans="47:51" ht="15" customHeight="1" x14ac:dyDescent="0.25">
      <c r="AU5021" s="186">
        <f t="shared" si="90"/>
        <v>5012</v>
      </c>
      <c r="AV5021" s="41" t="s">
        <v>5277</v>
      </c>
      <c r="AW5021" s="41"/>
      <c r="AX5021" s="41"/>
      <c r="AY5021" s="41"/>
    </row>
    <row r="5022" spans="47:51" ht="15" customHeight="1" x14ac:dyDescent="0.25">
      <c r="AU5022" s="186">
        <f t="shared" si="90"/>
        <v>5013</v>
      </c>
      <c r="AV5022" s="41" t="s">
        <v>4332</v>
      </c>
      <c r="AW5022" s="41"/>
      <c r="AX5022" s="41"/>
      <c r="AY5022" s="41"/>
    </row>
    <row r="5023" spans="47:51" ht="15" customHeight="1" x14ac:dyDescent="0.25">
      <c r="AU5023" s="186">
        <f t="shared" si="90"/>
        <v>5014</v>
      </c>
      <c r="AV5023" s="41" t="s">
        <v>4618</v>
      </c>
      <c r="AW5023" s="41"/>
      <c r="AX5023" s="41"/>
      <c r="AY5023" s="41"/>
    </row>
    <row r="5024" spans="47:51" ht="15" customHeight="1" x14ac:dyDescent="0.25">
      <c r="AU5024" s="186">
        <f t="shared" si="90"/>
        <v>5015</v>
      </c>
      <c r="AV5024" s="41" t="s">
        <v>3589</v>
      </c>
      <c r="AW5024" s="41"/>
      <c r="AX5024" s="41"/>
      <c r="AY5024" s="41"/>
    </row>
    <row r="5025" spans="47:51" ht="15" customHeight="1" x14ac:dyDescent="0.25">
      <c r="AU5025" s="186">
        <f t="shared" si="90"/>
        <v>5016</v>
      </c>
      <c r="AV5025" s="41" t="s">
        <v>4333</v>
      </c>
      <c r="AW5025" s="41"/>
      <c r="AX5025" s="41"/>
      <c r="AY5025" s="41"/>
    </row>
    <row r="5026" spans="47:51" ht="15" customHeight="1" x14ac:dyDescent="0.25">
      <c r="AU5026" s="186">
        <f t="shared" si="90"/>
        <v>5017</v>
      </c>
      <c r="AV5026" s="41" t="s">
        <v>2261</v>
      </c>
      <c r="AW5026" s="41"/>
      <c r="AX5026" s="41"/>
      <c r="AY5026" s="41"/>
    </row>
    <row r="5027" spans="47:51" ht="15" customHeight="1" x14ac:dyDescent="0.25">
      <c r="AU5027" s="186">
        <f t="shared" si="90"/>
        <v>5018</v>
      </c>
      <c r="AV5027" s="41" t="s">
        <v>4334</v>
      </c>
      <c r="AW5027" s="41"/>
      <c r="AX5027" s="41"/>
      <c r="AY5027" s="41"/>
    </row>
    <row r="5028" spans="47:51" ht="15" customHeight="1" x14ac:dyDescent="0.25">
      <c r="AU5028" s="186">
        <f t="shared" si="90"/>
        <v>5019</v>
      </c>
      <c r="AV5028" s="41" t="s">
        <v>4335</v>
      </c>
      <c r="AW5028" s="41"/>
      <c r="AX5028" s="41"/>
      <c r="AY5028" s="41"/>
    </row>
    <row r="5029" spans="47:51" ht="15" customHeight="1" x14ac:dyDescent="0.25">
      <c r="AU5029" s="186">
        <f t="shared" si="90"/>
        <v>5020</v>
      </c>
      <c r="AV5029" s="41" t="s">
        <v>4336</v>
      </c>
      <c r="AW5029" s="41"/>
      <c r="AX5029" s="41"/>
      <c r="AY5029" s="41"/>
    </row>
    <row r="5030" spans="47:51" ht="15" customHeight="1" x14ac:dyDescent="0.25">
      <c r="AU5030" s="186">
        <f t="shared" si="90"/>
        <v>5021</v>
      </c>
      <c r="AV5030" s="41" t="s">
        <v>5278</v>
      </c>
      <c r="AW5030" s="41"/>
      <c r="AX5030" s="41"/>
      <c r="AY5030" s="41"/>
    </row>
    <row r="5031" spans="47:51" ht="15" customHeight="1" x14ac:dyDescent="0.25">
      <c r="AU5031" s="186">
        <f t="shared" si="90"/>
        <v>5022</v>
      </c>
      <c r="AV5031" s="41" t="s">
        <v>2373</v>
      </c>
      <c r="AW5031" s="41"/>
      <c r="AX5031" s="41"/>
      <c r="AY5031" s="41"/>
    </row>
    <row r="5032" spans="47:51" ht="15" customHeight="1" x14ac:dyDescent="0.25">
      <c r="AU5032" s="186">
        <f t="shared" si="90"/>
        <v>5023</v>
      </c>
      <c r="AV5032" s="41" t="s">
        <v>2262</v>
      </c>
      <c r="AW5032" s="41"/>
      <c r="AX5032" s="41"/>
      <c r="AY5032" s="41"/>
    </row>
    <row r="5033" spans="47:51" ht="15" customHeight="1" x14ac:dyDescent="0.25">
      <c r="AU5033" s="186">
        <f t="shared" si="90"/>
        <v>5024</v>
      </c>
      <c r="AV5033" s="41" t="s">
        <v>4337</v>
      </c>
      <c r="AW5033" s="41"/>
      <c r="AX5033" s="41"/>
      <c r="AY5033" s="41"/>
    </row>
    <row r="5034" spans="47:51" ht="15" customHeight="1" x14ac:dyDescent="0.25">
      <c r="AU5034" s="186">
        <f t="shared" si="90"/>
        <v>5025</v>
      </c>
      <c r="AV5034" s="41" t="s">
        <v>4338</v>
      </c>
      <c r="AW5034" s="41"/>
      <c r="AX5034" s="41"/>
      <c r="AY5034" s="41"/>
    </row>
    <row r="5035" spans="47:51" ht="15" customHeight="1" x14ac:dyDescent="0.25">
      <c r="AU5035" s="186">
        <f t="shared" si="90"/>
        <v>5026</v>
      </c>
      <c r="AV5035" s="41" t="s">
        <v>2263</v>
      </c>
      <c r="AW5035" s="41"/>
      <c r="AX5035" s="41"/>
      <c r="AY5035" s="41"/>
    </row>
    <row r="5036" spans="47:51" ht="15" customHeight="1" x14ac:dyDescent="0.25">
      <c r="AU5036" s="186">
        <f t="shared" si="90"/>
        <v>5027</v>
      </c>
      <c r="AV5036" s="41" t="s">
        <v>1231</v>
      </c>
      <c r="AW5036" s="41"/>
      <c r="AX5036" s="41"/>
      <c r="AY5036" s="41"/>
    </row>
    <row r="5037" spans="47:51" ht="15" customHeight="1" x14ac:dyDescent="0.25">
      <c r="AU5037" s="186">
        <f t="shared" si="90"/>
        <v>5028</v>
      </c>
      <c r="AV5037" s="41" t="s">
        <v>3689</v>
      </c>
      <c r="AW5037" s="41"/>
      <c r="AX5037" s="41"/>
      <c r="AY5037" s="41"/>
    </row>
    <row r="5038" spans="47:51" ht="15" customHeight="1" x14ac:dyDescent="0.25">
      <c r="AU5038" s="186">
        <f t="shared" si="90"/>
        <v>5029</v>
      </c>
      <c r="AV5038" s="41" t="s">
        <v>4619</v>
      </c>
      <c r="AW5038" s="41"/>
      <c r="AX5038" s="41"/>
      <c r="AY5038" s="41"/>
    </row>
    <row r="5039" spans="47:51" ht="15" customHeight="1" x14ac:dyDescent="0.25">
      <c r="AU5039" s="186">
        <f t="shared" si="90"/>
        <v>5030</v>
      </c>
      <c r="AV5039" s="41" t="s">
        <v>4620</v>
      </c>
      <c r="AW5039" s="41"/>
      <c r="AX5039" s="41"/>
      <c r="AY5039" s="41"/>
    </row>
    <row r="5040" spans="47:51" ht="15" customHeight="1" x14ac:dyDescent="0.25">
      <c r="AU5040" s="186">
        <f t="shared" si="90"/>
        <v>5031</v>
      </c>
      <c r="AV5040" s="41" t="s">
        <v>4621</v>
      </c>
      <c r="AW5040" s="41"/>
      <c r="AX5040" s="41"/>
      <c r="AY5040" s="41"/>
    </row>
    <row r="5041" spans="47:51" ht="15" customHeight="1" x14ac:dyDescent="0.25">
      <c r="AU5041" s="186">
        <f t="shared" si="90"/>
        <v>5032</v>
      </c>
      <c r="AV5041" s="41" t="s">
        <v>1232</v>
      </c>
      <c r="AW5041" s="41"/>
      <c r="AX5041" s="41"/>
      <c r="AY5041" s="41"/>
    </row>
    <row r="5042" spans="47:51" ht="15" customHeight="1" x14ac:dyDescent="0.25">
      <c r="AU5042" s="186">
        <f t="shared" si="90"/>
        <v>5033</v>
      </c>
      <c r="AV5042" s="41" t="s">
        <v>4339</v>
      </c>
      <c r="AW5042" s="41"/>
      <c r="AX5042" s="41"/>
      <c r="AY5042" s="41"/>
    </row>
    <row r="5043" spans="47:51" ht="15" customHeight="1" x14ac:dyDescent="0.25">
      <c r="AU5043" s="186">
        <f t="shared" si="90"/>
        <v>5034</v>
      </c>
      <c r="AV5043" s="41" t="s">
        <v>2850</v>
      </c>
      <c r="AW5043" s="41"/>
      <c r="AX5043" s="41"/>
      <c r="AY5043" s="41"/>
    </row>
    <row r="5044" spans="47:51" ht="15" customHeight="1" x14ac:dyDescent="0.25">
      <c r="AU5044" s="186">
        <f t="shared" si="90"/>
        <v>5035</v>
      </c>
      <c r="AV5044" s="41" t="s">
        <v>3832</v>
      </c>
      <c r="AW5044" s="41"/>
      <c r="AX5044" s="41"/>
      <c r="AY5044" s="41"/>
    </row>
    <row r="5045" spans="47:51" ht="15" customHeight="1" x14ac:dyDescent="0.25">
      <c r="AU5045" s="186">
        <f t="shared" si="90"/>
        <v>5036</v>
      </c>
      <c r="AV5045" s="41" t="s">
        <v>1446</v>
      </c>
      <c r="AW5045" s="41"/>
      <c r="AX5045" s="41"/>
      <c r="AY5045" s="41"/>
    </row>
    <row r="5046" spans="47:51" ht="15" customHeight="1" x14ac:dyDescent="0.25">
      <c r="AU5046" s="186">
        <f t="shared" si="90"/>
        <v>5037</v>
      </c>
      <c r="AV5046" s="41" t="s">
        <v>1233</v>
      </c>
      <c r="AW5046" s="41"/>
      <c r="AX5046" s="41"/>
      <c r="AY5046" s="41"/>
    </row>
    <row r="5047" spans="47:51" ht="15" customHeight="1" x14ac:dyDescent="0.25">
      <c r="AU5047" s="186">
        <f t="shared" si="90"/>
        <v>5038</v>
      </c>
      <c r="AV5047" s="41" t="s">
        <v>4622</v>
      </c>
      <c r="AW5047" s="41"/>
      <c r="AX5047" s="41"/>
      <c r="AY5047" s="41"/>
    </row>
    <row r="5048" spans="47:51" ht="15" customHeight="1" x14ac:dyDescent="0.25">
      <c r="AU5048" s="186">
        <f t="shared" si="90"/>
        <v>5039</v>
      </c>
      <c r="AV5048" s="41" t="s">
        <v>4623</v>
      </c>
      <c r="AW5048" s="41"/>
      <c r="AX5048" s="41"/>
      <c r="AY5048" s="41"/>
    </row>
    <row r="5049" spans="47:51" ht="15" customHeight="1" x14ac:dyDescent="0.25">
      <c r="AU5049" s="186">
        <f t="shared" si="90"/>
        <v>5040</v>
      </c>
      <c r="AV5049" s="41" t="s">
        <v>712</v>
      </c>
      <c r="AW5049" s="41"/>
      <c r="AX5049" s="41"/>
      <c r="AY5049" s="41"/>
    </row>
    <row r="5050" spans="47:51" ht="15" customHeight="1" x14ac:dyDescent="0.25">
      <c r="AU5050" s="186">
        <f t="shared" si="90"/>
        <v>5041</v>
      </c>
      <c r="AV5050" s="41" t="s">
        <v>2646</v>
      </c>
      <c r="AW5050" s="41"/>
      <c r="AX5050" s="41"/>
      <c r="AY5050" s="41"/>
    </row>
    <row r="5051" spans="47:51" ht="15" customHeight="1" x14ac:dyDescent="0.25">
      <c r="AU5051" s="186">
        <f t="shared" si="90"/>
        <v>5042</v>
      </c>
      <c r="AV5051" s="41" t="s">
        <v>4340</v>
      </c>
      <c r="AW5051" s="41"/>
      <c r="AX5051" s="41"/>
      <c r="AY5051" s="41"/>
    </row>
    <row r="5052" spans="47:51" ht="15" customHeight="1" x14ac:dyDescent="0.25">
      <c r="AU5052" s="186">
        <f t="shared" si="90"/>
        <v>5043</v>
      </c>
      <c r="AV5052" s="41" t="s">
        <v>2647</v>
      </c>
      <c r="AW5052" s="41"/>
      <c r="AX5052" s="41"/>
      <c r="AY5052" s="41"/>
    </row>
    <row r="5053" spans="47:51" ht="15" customHeight="1" x14ac:dyDescent="0.25">
      <c r="AU5053" s="186">
        <f t="shared" si="90"/>
        <v>5044</v>
      </c>
      <c r="AV5053" s="41" t="s">
        <v>1447</v>
      </c>
      <c r="AW5053" s="41"/>
      <c r="AX5053" s="41"/>
      <c r="AY5053" s="41"/>
    </row>
    <row r="5054" spans="47:51" ht="15" customHeight="1" x14ac:dyDescent="0.25">
      <c r="AU5054" s="186">
        <f t="shared" si="90"/>
        <v>5045</v>
      </c>
      <c r="AV5054" s="41" t="s">
        <v>5279</v>
      </c>
      <c r="AW5054" s="41"/>
      <c r="AX5054" s="41"/>
      <c r="AY5054" s="41"/>
    </row>
    <row r="5055" spans="47:51" ht="15" customHeight="1" x14ac:dyDescent="0.25">
      <c r="AU5055" s="186">
        <f t="shared" si="90"/>
        <v>5046</v>
      </c>
      <c r="AV5055" s="41" t="s">
        <v>2264</v>
      </c>
      <c r="AW5055" s="41"/>
      <c r="AX5055" s="41"/>
      <c r="AY5055" s="41"/>
    </row>
    <row r="5056" spans="47:51" ht="15" customHeight="1" x14ac:dyDescent="0.25">
      <c r="AU5056" s="186">
        <f t="shared" si="90"/>
        <v>5047</v>
      </c>
      <c r="AV5056" s="41" t="s">
        <v>4624</v>
      </c>
      <c r="AW5056" s="41"/>
      <c r="AX5056" s="41"/>
      <c r="AY5056" s="41"/>
    </row>
    <row r="5057" spans="47:51" ht="15" customHeight="1" x14ac:dyDescent="0.25">
      <c r="AU5057" s="186">
        <f t="shared" si="90"/>
        <v>5048</v>
      </c>
      <c r="AV5057" s="41" t="s">
        <v>4341</v>
      </c>
      <c r="AW5057" s="41"/>
      <c r="AX5057" s="41"/>
      <c r="AY5057" s="41"/>
    </row>
    <row r="5058" spans="47:51" ht="15" customHeight="1" x14ac:dyDescent="0.25">
      <c r="AU5058" s="186">
        <f t="shared" si="90"/>
        <v>5049</v>
      </c>
      <c r="AV5058" s="41" t="s">
        <v>3590</v>
      </c>
      <c r="AW5058" s="41"/>
      <c r="AX5058" s="41"/>
      <c r="AY5058" s="41"/>
    </row>
    <row r="5059" spans="47:51" ht="15" customHeight="1" x14ac:dyDescent="0.25">
      <c r="AU5059" s="186">
        <f t="shared" si="90"/>
        <v>5050</v>
      </c>
      <c r="AV5059" s="41" t="s">
        <v>3591</v>
      </c>
      <c r="AW5059" s="41"/>
      <c r="AX5059" s="41"/>
      <c r="AY5059" s="41"/>
    </row>
    <row r="5060" spans="47:51" ht="15" customHeight="1" x14ac:dyDescent="0.25">
      <c r="AU5060" s="186">
        <f t="shared" si="90"/>
        <v>5051</v>
      </c>
      <c r="AV5060" s="41" t="s">
        <v>1448</v>
      </c>
      <c r="AW5060" s="41"/>
      <c r="AX5060" s="41"/>
      <c r="AY5060" s="41"/>
    </row>
    <row r="5061" spans="47:51" ht="15" customHeight="1" x14ac:dyDescent="0.25">
      <c r="AU5061" s="186">
        <f t="shared" si="90"/>
        <v>5052</v>
      </c>
      <c r="AV5061" s="41" t="s">
        <v>5280</v>
      </c>
      <c r="AW5061" s="41"/>
      <c r="AX5061" s="41"/>
      <c r="AY5061" s="41"/>
    </row>
    <row r="5062" spans="47:51" ht="15" customHeight="1" x14ac:dyDescent="0.25">
      <c r="AU5062" s="186">
        <f t="shared" si="90"/>
        <v>5053</v>
      </c>
      <c r="AV5062" s="41" t="s">
        <v>2265</v>
      </c>
      <c r="AW5062" s="41"/>
      <c r="AX5062" s="41"/>
      <c r="AY5062" s="41"/>
    </row>
    <row r="5063" spans="47:51" ht="15" customHeight="1" x14ac:dyDescent="0.25">
      <c r="AU5063" s="186">
        <f t="shared" si="90"/>
        <v>5054</v>
      </c>
      <c r="AV5063" s="41" t="s">
        <v>3014</v>
      </c>
      <c r="AW5063" s="41"/>
      <c r="AX5063" s="41"/>
      <c r="AY5063" s="41"/>
    </row>
    <row r="5064" spans="47:51" ht="15" customHeight="1" x14ac:dyDescent="0.25">
      <c r="AU5064" s="186">
        <f t="shared" si="90"/>
        <v>5055</v>
      </c>
      <c r="AV5064" s="41" t="s">
        <v>4342</v>
      </c>
      <c r="AW5064" s="41"/>
      <c r="AX5064" s="41"/>
      <c r="AY5064" s="41"/>
    </row>
    <row r="5065" spans="47:51" ht="15" customHeight="1" x14ac:dyDescent="0.25">
      <c r="AU5065" s="186">
        <f t="shared" si="90"/>
        <v>5056</v>
      </c>
      <c r="AV5065" s="41" t="s">
        <v>4343</v>
      </c>
      <c r="AW5065" s="41"/>
      <c r="AX5065" s="41"/>
      <c r="AY5065" s="41"/>
    </row>
    <row r="5066" spans="47:51" ht="15" customHeight="1" x14ac:dyDescent="0.25">
      <c r="AU5066" s="186">
        <f t="shared" si="90"/>
        <v>5057</v>
      </c>
      <c r="AV5066" s="41" t="s">
        <v>4344</v>
      </c>
      <c r="AW5066" s="41"/>
      <c r="AX5066" s="41"/>
      <c r="AY5066" s="41"/>
    </row>
    <row r="5067" spans="47:51" ht="15" customHeight="1" x14ac:dyDescent="0.25">
      <c r="AU5067" s="186">
        <f t="shared" ref="AU5067:AU5130" si="91">ROW()-9</f>
        <v>5058</v>
      </c>
      <c r="AV5067" s="41" t="s">
        <v>4345</v>
      </c>
      <c r="AW5067" s="41"/>
      <c r="AX5067" s="41"/>
      <c r="AY5067" s="41"/>
    </row>
    <row r="5068" spans="47:51" ht="15" customHeight="1" x14ac:dyDescent="0.25">
      <c r="AU5068" s="186">
        <f t="shared" si="91"/>
        <v>5059</v>
      </c>
      <c r="AV5068" s="41" t="s">
        <v>3015</v>
      </c>
      <c r="AW5068" s="41"/>
      <c r="AX5068" s="41"/>
      <c r="AY5068" s="41"/>
    </row>
    <row r="5069" spans="47:51" ht="15" customHeight="1" x14ac:dyDescent="0.25">
      <c r="AU5069" s="186">
        <f t="shared" si="91"/>
        <v>5060</v>
      </c>
      <c r="AV5069" s="41" t="s">
        <v>3592</v>
      </c>
      <c r="AW5069" s="41"/>
      <c r="AX5069" s="41"/>
      <c r="AY5069" s="41"/>
    </row>
    <row r="5070" spans="47:51" ht="15" customHeight="1" x14ac:dyDescent="0.25">
      <c r="AU5070" s="186">
        <f t="shared" si="91"/>
        <v>5061</v>
      </c>
      <c r="AV5070" s="41" t="s">
        <v>5281</v>
      </c>
      <c r="AW5070" s="41"/>
      <c r="AX5070" s="41"/>
      <c r="AY5070" s="41"/>
    </row>
    <row r="5071" spans="47:51" ht="15" customHeight="1" x14ac:dyDescent="0.25">
      <c r="AU5071" s="186">
        <f t="shared" si="91"/>
        <v>5062</v>
      </c>
      <c r="AV5071" s="41" t="s">
        <v>5422</v>
      </c>
      <c r="AW5071" s="41"/>
      <c r="AX5071" s="41"/>
      <c r="AY5071" s="41"/>
    </row>
    <row r="5072" spans="47:51" ht="15" customHeight="1" x14ac:dyDescent="0.25">
      <c r="AU5072" s="186">
        <f t="shared" si="91"/>
        <v>5063</v>
      </c>
      <c r="AV5072" s="41" t="s">
        <v>5423</v>
      </c>
      <c r="AW5072" s="41"/>
      <c r="AX5072" s="41"/>
      <c r="AY5072" s="41"/>
    </row>
    <row r="5073" spans="47:51" ht="15" customHeight="1" x14ac:dyDescent="0.25">
      <c r="AU5073" s="186">
        <f t="shared" si="91"/>
        <v>5064</v>
      </c>
      <c r="AV5073" s="41" t="s">
        <v>1449</v>
      </c>
      <c r="AW5073" s="41"/>
      <c r="AX5073" s="41"/>
      <c r="AY5073" s="41"/>
    </row>
    <row r="5074" spans="47:51" ht="15" customHeight="1" x14ac:dyDescent="0.25">
      <c r="AU5074" s="186">
        <f t="shared" si="91"/>
        <v>5065</v>
      </c>
      <c r="AV5074" s="41" t="s">
        <v>1450</v>
      </c>
      <c r="AW5074" s="41"/>
      <c r="AX5074" s="41"/>
      <c r="AY5074" s="41"/>
    </row>
    <row r="5075" spans="47:51" ht="15" customHeight="1" x14ac:dyDescent="0.25">
      <c r="AU5075" s="186">
        <f t="shared" si="91"/>
        <v>5066</v>
      </c>
      <c r="AV5075" s="41" t="s">
        <v>5282</v>
      </c>
      <c r="AW5075" s="41"/>
      <c r="AX5075" s="41"/>
      <c r="AY5075" s="41"/>
    </row>
    <row r="5076" spans="47:51" ht="15" customHeight="1" x14ac:dyDescent="0.25">
      <c r="AU5076" s="186">
        <f t="shared" si="91"/>
        <v>5067</v>
      </c>
      <c r="AV5076" s="41" t="s">
        <v>2266</v>
      </c>
      <c r="AW5076" s="41"/>
      <c r="AX5076" s="41"/>
      <c r="AY5076" s="41"/>
    </row>
    <row r="5077" spans="47:51" ht="15" customHeight="1" x14ac:dyDescent="0.25">
      <c r="AU5077" s="186">
        <f t="shared" si="91"/>
        <v>5068</v>
      </c>
      <c r="AV5077" s="41" t="s">
        <v>4346</v>
      </c>
      <c r="AW5077" s="41"/>
      <c r="AX5077" s="41"/>
      <c r="AY5077" s="41"/>
    </row>
    <row r="5078" spans="47:51" ht="15" customHeight="1" x14ac:dyDescent="0.25">
      <c r="AU5078" s="186">
        <f t="shared" si="91"/>
        <v>5069</v>
      </c>
      <c r="AV5078" s="41" t="s">
        <v>911</v>
      </c>
      <c r="AW5078" s="41"/>
      <c r="AX5078" s="41"/>
      <c r="AY5078" s="41"/>
    </row>
    <row r="5079" spans="47:51" ht="15" customHeight="1" x14ac:dyDescent="0.25">
      <c r="AU5079" s="186">
        <f t="shared" si="91"/>
        <v>5070</v>
      </c>
      <c r="AV5079" s="41" t="s">
        <v>1234</v>
      </c>
      <c r="AW5079" s="41"/>
      <c r="AX5079" s="41"/>
      <c r="AY5079" s="41"/>
    </row>
    <row r="5080" spans="47:51" ht="15" customHeight="1" x14ac:dyDescent="0.25">
      <c r="AU5080" s="186">
        <f t="shared" si="91"/>
        <v>5071</v>
      </c>
      <c r="AV5080" s="41" t="s">
        <v>1235</v>
      </c>
      <c r="AW5080" s="41"/>
      <c r="AX5080" s="41"/>
      <c r="AY5080" s="41"/>
    </row>
    <row r="5081" spans="47:51" ht="15" customHeight="1" x14ac:dyDescent="0.25">
      <c r="AU5081" s="186">
        <f t="shared" si="91"/>
        <v>5072</v>
      </c>
      <c r="AV5081" s="41" t="s">
        <v>3593</v>
      </c>
      <c r="AW5081" s="41"/>
      <c r="AX5081" s="41"/>
      <c r="AY5081" s="41"/>
    </row>
    <row r="5082" spans="47:51" ht="15" customHeight="1" x14ac:dyDescent="0.25">
      <c r="AU5082" s="186">
        <f t="shared" si="91"/>
        <v>5073</v>
      </c>
      <c r="AV5082" s="41" t="s">
        <v>2267</v>
      </c>
      <c r="AW5082" s="41"/>
      <c r="AX5082" s="41"/>
      <c r="AY5082" s="41"/>
    </row>
    <row r="5083" spans="47:51" ht="15" customHeight="1" x14ac:dyDescent="0.25">
      <c r="AU5083" s="186">
        <f t="shared" si="91"/>
        <v>5074</v>
      </c>
      <c r="AV5083" s="41" t="s">
        <v>1451</v>
      </c>
      <c r="AW5083" s="41"/>
      <c r="AX5083" s="41"/>
      <c r="AY5083" s="41"/>
    </row>
    <row r="5084" spans="47:51" ht="15" customHeight="1" x14ac:dyDescent="0.25">
      <c r="AU5084" s="186">
        <f t="shared" si="91"/>
        <v>5075</v>
      </c>
      <c r="AV5084" s="41" t="s">
        <v>299</v>
      </c>
      <c r="AW5084" s="41"/>
      <c r="AX5084" s="41"/>
      <c r="AY5084" s="41"/>
    </row>
    <row r="5085" spans="47:51" ht="15" customHeight="1" x14ac:dyDescent="0.25">
      <c r="AU5085" s="186">
        <f t="shared" si="91"/>
        <v>5076</v>
      </c>
      <c r="AV5085" s="41" t="s">
        <v>713</v>
      </c>
      <c r="AW5085" s="41"/>
      <c r="AX5085" s="41"/>
      <c r="AY5085" s="41"/>
    </row>
    <row r="5086" spans="47:51" ht="15" customHeight="1" x14ac:dyDescent="0.25">
      <c r="AU5086" s="186">
        <f t="shared" si="91"/>
        <v>5077</v>
      </c>
      <c r="AV5086" s="41" t="s">
        <v>2268</v>
      </c>
      <c r="AW5086" s="41"/>
      <c r="AX5086" s="41"/>
      <c r="AY5086" s="41"/>
    </row>
    <row r="5087" spans="47:51" ht="15" customHeight="1" x14ac:dyDescent="0.25">
      <c r="AU5087" s="186">
        <f t="shared" si="91"/>
        <v>5078</v>
      </c>
      <c r="AV5087" s="41" t="s">
        <v>2269</v>
      </c>
      <c r="AW5087" s="41"/>
      <c r="AX5087" s="41"/>
      <c r="AY5087" s="41"/>
    </row>
    <row r="5088" spans="47:51" ht="15" customHeight="1" x14ac:dyDescent="0.25">
      <c r="AU5088" s="186">
        <f t="shared" si="91"/>
        <v>5079</v>
      </c>
      <c r="AV5088" s="41" t="s">
        <v>714</v>
      </c>
      <c r="AW5088" s="41"/>
      <c r="AX5088" s="41"/>
      <c r="AY5088" s="41"/>
    </row>
    <row r="5089" spans="47:51" ht="15" customHeight="1" x14ac:dyDescent="0.25">
      <c r="AU5089" s="186">
        <f t="shared" si="91"/>
        <v>5080</v>
      </c>
      <c r="AV5089" s="41" t="s">
        <v>715</v>
      </c>
      <c r="AW5089" s="41"/>
      <c r="AX5089" s="41"/>
      <c r="AY5089" s="41"/>
    </row>
    <row r="5090" spans="47:51" ht="15" customHeight="1" x14ac:dyDescent="0.25">
      <c r="AU5090" s="186">
        <f t="shared" si="91"/>
        <v>5081</v>
      </c>
      <c r="AV5090" s="41" t="s">
        <v>912</v>
      </c>
      <c r="AW5090" s="41"/>
      <c r="AX5090" s="41"/>
      <c r="AY5090" s="41"/>
    </row>
    <row r="5091" spans="47:51" ht="15" customHeight="1" x14ac:dyDescent="0.25">
      <c r="AU5091" s="186">
        <f t="shared" si="91"/>
        <v>5082</v>
      </c>
      <c r="AV5091" s="41" t="s">
        <v>2270</v>
      </c>
      <c r="AW5091" s="41"/>
      <c r="AX5091" s="41"/>
      <c r="AY5091" s="41"/>
    </row>
    <row r="5092" spans="47:51" ht="15" customHeight="1" x14ac:dyDescent="0.25">
      <c r="AU5092" s="186">
        <f t="shared" si="91"/>
        <v>5083</v>
      </c>
      <c r="AV5092" s="41" t="s">
        <v>5283</v>
      </c>
      <c r="AW5092" s="41"/>
      <c r="AX5092" s="41"/>
      <c r="AY5092" s="41"/>
    </row>
    <row r="5093" spans="47:51" ht="15" customHeight="1" x14ac:dyDescent="0.25">
      <c r="AU5093" s="186">
        <f t="shared" si="91"/>
        <v>5084</v>
      </c>
      <c r="AV5093" s="41" t="s">
        <v>716</v>
      </c>
      <c r="AW5093" s="41"/>
      <c r="AX5093" s="41"/>
      <c r="AY5093" s="41"/>
    </row>
    <row r="5094" spans="47:51" ht="15" customHeight="1" x14ac:dyDescent="0.25">
      <c r="AU5094" s="186">
        <f t="shared" si="91"/>
        <v>5085</v>
      </c>
      <c r="AV5094" s="41" t="s">
        <v>5284</v>
      </c>
      <c r="AW5094" s="41"/>
      <c r="AX5094" s="41"/>
      <c r="AY5094" s="41"/>
    </row>
    <row r="5095" spans="47:51" ht="15" customHeight="1" x14ac:dyDescent="0.25">
      <c r="AU5095" s="186">
        <f t="shared" si="91"/>
        <v>5086</v>
      </c>
      <c r="AV5095" s="41" t="s">
        <v>2271</v>
      </c>
      <c r="AW5095" s="41"/>
      <c r="AX5095" s="41"/>
      <c r="AY5095" s="41"/>
    </row>
    <row r="5096" spans="47:51" ht="15" customHeight="1" x14ac:dyDescent="0.25">
      <c r="AU5096" s="186">
        <f t="shared" si="91"/>
        <v>5087</v>
      </c>
      <c r="AV5096" s="41" t="s">
        <v>2272</v>
      </c>
      <c r="AW5096" s="41"/>
      <c r="AX5096" s="41"/>
      <c r="AY5096" s="41"/>
    </row>
    <row r="5097" spans="47:51" ht="15" customHeight="1" x14ac:dyDescent="0.25">
      <c r="AU5097" s="186">
        <f t="shared" si="91"/>
        <v>5088</v>
      </c>
      <c r="AV5097" s="41" t="s">
        <v>5285</v>
      </c>
      <c r="AW5097" s="41"/>
      <c r="AX5097" s="41"/>
      <c r="AY5097" s="41"/>
    </row>
    <row r="5098" spans="47:51" ht="15" customHeight="1" x14ac:dyDescent="0.25">
      <c r="AU5098" s="186">
        <f t="shared" si="91"/>
        <v>5089</v>
      </c>
      <c r="AV5098" s="41" t="s">
        <v>3594</v>
      </c>
      <c r="AW5098" s="41"/>
      <c r="AX5098" s="41"/>
      <c r="AY5098" s="41"/>
    </row>
    <row r="5099" spans="47:51" ht="15" customHeight="1" x14ac:dyDescent="0.25">
      <c r="AU5099" s="186">
        <f t="shared" si="91"/>
        <v>5090</v>
      </c>
      <c r="AV5099" s="41" t="s">
        <v>4347</v>
      </c>
      <c r="AW5099" s="41"/>
      <c r="AX5099" s="41"/>
      <c r="AY5099" s="41"/>
    </row>
    <row r="5100" spans="47:51" ht="15" customHeight="1" x14ac:dyDescent="0.25">
      <c r="AU5100" s="186">
        <f t="shared" si="91"/>
        <v>5091</v>
      </c>
      <c r="AV5100" s="41" t="s">
        <v>5286</v>
      </c>
      <c r="AW5100" s="41"/>
      <c r="AX5100" s="41"/>
      <c r="AY5100" s="41"/>
    </row>
    <row r="5101" spans="47:51" ht="15" customHeight="1" x14ac:dyDescent="0.25">
      <c r="AU5101" s="186">
        <f t="shared" si="91"/>
        <v>5092</v>
      </c>
      <c r="AV5101" s="41" t="s">
        <v>717</v>
      </c>
      <c r="AW5101" s="41"/>
      <c r="AX5101" s="41"/>
      <c r="AY5101" s="41"/>
    </row>
    <row r="5102" spans="47:51" ht="15" customHeight="1" x14ac:dyDescent="0.25">
      <c r="AU5102" s="186">
        <f t="shared" si="91"/>
        <v>5093</v>
      </c>
      <c r="AV5102" s="41" t="s">
        <v>3898</v>
      </c>
      <c r="AW5102" s="41"/>
      <c r="AX5102" s="41"/>
      <c r="AY5102" s="41"/>
    </row>
    <row r="5103" spans="47:51" ht="15" customHeight="1" x14ac:dyDescent="0.25">
      <c r="AU5103" s="186">
        <f t="shared" si="91"/>
        <v>5094</v>
      </c>
      <c r="AV5103" s="41" t="s">
        <v>1236</v>
      </c>
      <c r="AW5103" s="41"/>
      <c r="AX5103" s="41"/>
      <c r="AY5103" s="41"/>
    </row>
    <row r="5104" spans="47:51" ht="15" customHeight="1" x14ac:dyDescent="0.25">
      <c r="AU5104" s="186">
        <f t="shared" si="91"/>
        <v>5095</v>
      </c>
      <c r="AV5104" s="41" t="s">
        <v>2851</v>
      </c>
      <c r="AW5104" s="41"/>
      <c r="AX5104" s="41"/>
      <c r="AY5104" s="41"/>
    </row>
    <row r="5105" spans="47:51" ht="15" customHeight="1" x14ac:dyDescent="0.25">
      <c r="AU5105" s="186">
        <f t="shared" si="91"/>
        <v>5096</v>
      </c>
      <c r="AV5105" s="41" t="s">
        <v>2648</v>
      </c>
      <c r="AW5105" s="41"/>
      <c r="AX5105" s="41"/>
      <c r="AY5105" s="41"/>
    </row>
    <row r="5106" spans="47:51" ht="15" customHeight="1" x14ac:dyDescent="0.25">
      <c r="AU5106" s="186">
        <f t="shared" si="91"/>
        <v>5097</v>
      </c>
      <c r="AV5106" s="41" t="s">
        <v>913</v>
      </c>
      <c r="AW5106" s="41"/>
      <c r="AX5106" s="41"/>
      <c r="AY5106" s="41"/>
    </row>
    <row r="5107" spans="47:51" ht="15" customHeight="1" x14ac:dyDescent="0.25">
      <c r="AU5107" s="186">
        <f t="shared" si="91"/>
        <v>5098</v>
      </c>
      <c r="AV5107" s="41" t="s">
        <v>3833</v>
      </c>
      <c r="AW5107" s="41"/>
      <c r="AX5107" s="41"/>
      <c r="AY5107" s="41"/>
    </row>
    <row r="5108" spans="47:51" ht="15" customHeight="1" x14ac:dyDescent="0.25">
      <c r="AU5108" s="186">
        <f t="shared" si="91"/>
        <v>5099</v>
      </c>
      <c r="AV5108" s="41" t="s">
        <v>4704</v>
      </c>
      <c r="AW5108" s="41"/>
      <c r="AX5108" s="41"/>
      <c r="AY5108" s="41"/>
    </row>
    <row r="5109" spans="47:51" ht="15" customHeight="1" x14ac:dyDescent="0.25">
      <c r="AU5109" s="186">
        <f t="shared" si="91"/>
        <v>5100</v>
      </c>
      <c r="AV5109" s="41" t="s">
        <v>718</v>
      </c>
      <c r="AW5109" s="41"/>
      <c r="AX5109" s="41"/>
      <c r="AY5109" s="41"/>
    </row>
    <row r="5110" spans="47:51" ht="15" customHeight="1" x14ac:dyDescent="0.25">
      <c r="AU5110" s="186">
        <f t="shared" si="91"/>
        <v>5101</v>
      </c>
      <c r="AV5110" s="41" t="s">
        <v>2273</v>
      </c>
      <c r="AW5110" s="41"/>
      <c r="AX5110" s="41"/>
      <c r="AY5110" s="41"/>
    </row>
    <row r="5111" spans="47:51" ht="15" customHeight="1" x14ac:dyDescent="0.25">
      <c r="AU5111" s="186">
        <f t="shared" si="91"/>
        <v>5102</v>
      </c>
      <c r="AV5111" s="41" t="s">
        <v>2852</v>
      </c>
      <c r="AW5111" s="41"/>
      <c r="AX5111" s="41"/>
      <c r="AY5111" s="41"/>
    </row>
    <row r="5112" spans="47:51" ht="15" customHeight="1" x14ac:dyDescent="0.25">
      <c r="AU5112" s="186">
        <f t="shared" si="91"/>
        <v>5103</v>
      </c>
      <c r="AV5112" s="41" t="s">
        <v>914</v>
      </c>
      <c r="AW5112" s="41"/>
      <c r="AX5112" s="41"/>
      <c r="AY5112" s="41"/>
    </row>
    <row r="5113" spans="47:51" ht="15" customHeight="1" x14ac:dyDescent="0.25">
      <c r="AU5113" s="186">
        <f t="shared" si="91"/>
        <v>5104</v>
      </c>
      <c r="AV5113" s="41" t="s">
        <v>3595</v>
      </c>
      <c r="AW5113" s="41"/>
      <c r="AX5113" s="41"/>
      <c r="AY5113" s="41"/>
    </row>
    <row r="5114" spans="47:51" ht="15" customHeight="1" x14ac:dyDescent="0.25">
      <c r="AU5114" s="186">
        <f t="shared" si="91"/>
        <v>5105</v>
      </c>
      <c r="AV5114" s="41" t="s">
        <v>719</v>
      </c>
      <c r="AW5114" s="41"/>
      <c r="AX5114" s="41"/>
      <c r="AY5114" s="41"/>
    </row>
    <row r="5115" spans="47:51" ht="15" customHeight="1" x14ac:dyDescent="0.25">
      <c r="AU5115" s="186">
        <f t="shared" si="91"/>
        <v>5106</v>
      </c>
      <c r="AV5115" s="41" t="s">
        <v>2274</v>
      </c>
      <c r="AW5115" s="41"/>
      <c r="AX5115" s="41"/>
      <c r="AY5115" s="41"/>
    </row>
    <row r="5116" spans="47:51" ht="15" customHeight="1" x14ac:dyDescent="0.25">
      <c r="AU5116" s="186">
        <f t="shared" si="91"/>
        <v>5107</v>
      </c>
      <c r="AV5116" s="41" t="s">
        <v>3231</v>
      </c>
      <c r="AW5116" s="41"/>
      <c r="AX5116" s="41"/>
      <c r="AY5116" s="41"/>
    </row>
    <row r="5117" spans="47:51" ht="15" customHeight="1" x14ac:dyDescent="0.25">
      <c r="AU5117" s="186">
        <f t="shared" si="91"/>
        <v>5108</v>
      </c>
      <c r="AV5117" s="41" t="s">
        <v>4348</v>
      </c>
      <c r="AW5117" s="41"/>
      <c r="AX5117" s="41"/>
      <c r="AY5117" s="41"/>
    </row>
    <row r="5118" spans="47:51" ht="15" customHeight="1" x14ac:dyDescent="0.25">
      <c r="AU5118" s="186">
        <f t="shared" si="91"/>
        <v>5109</v>
      </c>
      <c r="AV5118" s="41" t="s">
        <v>3596</v>
      </c>
      <c r="AW5118" s="41"/>
      <c r="AX5118" s="41"/>
      <c r="AY5118" s="41"/>
    </row>
    <row r="5119" spans="47:51" ht="15" customHeight="1" x14ac:dyDescent="0.25">
      <c r="AU5119" s="186">
        <f t="shared" si="91"/>
        <v>5110</v>
      </c>
      <c r="AV5119" s="41" t="s">
        <v>2275</v>
      </c>
      <c r="AW5119" s="41"/>
      <c r="AX5119" s="41"/>
      <c r="AY5119" s="41"/>
    </row>
    <row r="5120" spans="47:51" ht="15" customHeight="1" x14ac:dyDescent="0.25">
      <c r="AU5120" s="186">
        <f t="shared" si="91"/>
        <v>5111</v>
      </c>
      <c r="AV5120" s="41" t="s">
        <v>4625</v>
      </c>
      <c r="AW5120" s="41"/>
      <c r="AX5120" s="41"/>
      <c r="AY5120" s="41"/>
    </row>
    <row r="5121" spans="47:51" ht="15" customHeight="1" x14ac:dyDescent="0.25">
      <c r="AU5121" s="186">
        <f t="shared" si="91"/>
        <v>5112</v>
      </c>
      <c r="AV5121" s="41" t="s">
        <v>2507</v>
      </c>
      <c r="AW5121" s="41"/>
      <c r="AX5121" s="41"/>
      <c r="AY5121" s="41"/>
    </row>
    <row r="5122" spans="47:51" ht="15" customHeight="1" x14ac:dyDescent="0.25">
      <c r="AU5122" s="186">
        <f t="shared" si="91"/>
        <v>5113</v>
      </c>
      <c r="AV5122" s="41" t="s">
        <v>237</v>
      </c>
      <c r="AW5122" s="41"/>
      <c r="AX5122" s="41"/>
      <c r="AY5122" s="41"/>
    </row>
    <row r="5123" spans="47:51" ht="15" customHeight="1" x14ac:dyDescent="0.25">
      <c r="AU5123" s="186">
        <f t="shared" si="91"/>
        <v>5114</v>
      </c>
      <c r="AV5123" s="41" t="s">
        <v>5287</v>
      </c>
      <c r="AW5123" s="41"/>
      <c r="AX5123" s="41"/>
      <c r="AY5123" s="41"/>
    </row>
    <row r="5124" spans="47:51" ht="15" customHeight="1" x14ac:dyDescent="0.25">
      <c r="AU5124" s="186">
        <f t="shared" si="91"/>
        <v>5115</v>
      </c>
      <c r="AV5124" s="41" t="s">
        <v>3597</v>
      </c>
      <c r="AW5124" s="41"/>
      <c r="AX5124" s="41"/>
      <c r="AY5124" s="41"/>
    </row>
    <row r="5125" spans="47:51" ht="15" customHeight="1" x14ac:dyDescent="0.25">
      <c r="AU5125" s="186">
        <f t="shared" si="91"/>
        <v>5116</v>
      </c>
      <c r="AV5125" s="41" t="s">
        <v>4349</v>
      </c>
      <c r="AW5125" s="41"/>
      <c r="AX5125" s="41"/>
      <c r="AY5125" s="41"/>
    </row>
    <row r="5126" spans="47:51" ht="15" customHeight="1" x14ac:dyDescent="0.25">
      <c r="AU5126" s="186">
        <f t="shared" si="91"/>
        <v>5117</v>
      </c>
      <c r="AV5126" s="41" t="s">
        <v>3834</v>
      </c>
      <c r="AW5126" s="41"/>
      <c r="AX5126" s="41"/>
      <c r="AY5126" s="41"/>
    </row>
    <row r="5127" spans="47:51" ht="15" customHeight="1" x14ac:dyDescent="0.25">
      <c r="AU5127" s="186">
        <f t="shared" si="91"/>
        <v>5118</v>
      </c>
      <c r="AV5127" s="41" t="s">
        <v>3598</v>
      </c>
      <c r="AW5127" s="41"/>
      <c r="AX5127" s="41"/>
      <c r="AY5127" s="41"/>
    </row>
    <row r="5128" spans="47:51" ht="15" customHeight="1" x14ac:dyDescent="0.25">
      <c r="AU5128" s="186">
        <f t="shared" si="91"/>
        <v>5119</v>
      </c>
      <c r="AV5128" s="41" t="s">
        <v>720</v>
      </c>
      <c r="AW5128" s="41"/>
      <c r="AX5128" s="41"/>
      <c r="AY5128" s="41"/>
    </row>
    <row r="5129" spans="47:51" ht="15" customHeight="1" x14ac:dyDescent="0.25">
      <c r="AU5129" s="186">
        <f t="shared" si="91"/>
        <v>5120</v>
      </c>
      <c r="AV5129" s="41" t="s">
        <v>5288</v>
      </c>
      <c r="AW5129" s="41"/>
      <c r="AX5129" s="41"/>
      <c r="AY5129" s="41"/>
    </row>
    <row r="5130" spans="47:51" ht="15" customHeight="1" x14ac:dyDescent="0.25">
      <c r="AU5130" s="186">
        <f t="shared" si="91"/>
        <v>5121</v>
      </c>
      <c r="AV5130" s="41" t="s">
        <v>1452</v>
      </c>
      <c r="AW5130" s="41"/>
      <c r="AX5130" s="41"/>
      <c r="AY5130" s="41"/>
    </row>
    <row r="5131" spans="47:51" ht="15" customHeight="1" x14ac:dyDescent="0.25">
      <c r="AU5131" s="186">
        <f t="shared" ref="AU5131:AU5194" si="92">ROW()-9</f>
        <v>5122</v>
      </c>
      <c r="AV5131" s="41" t="s">
        <v>5289</v>
      </c>
      <c r="AW5131" s="41"/>
      <c r="AX5131" s="41"/>
      <c r="AY5131" s="41"/>
    </row>
    <row r="5132" spans="47:51" ht="15" customHeight="1" x14ac:dyDescent="0.25">
      <c r="AU5132" s="186">
        <f t="shared" si="92"/>
        <v>5123</v>
      </c>
      <c r="AV5132" s="41" t="s">
        <v>1237</v>
      </c>
      <c r="AW5132" s="41"/>
      <c r="AX5132" s="41"/>
      <c r="AY5132" s="41"/>
    </row>
    <row r="5133" spans="47:51" ht="15" customHeight="1" x14ac:dyDescent="0.25">
      <c r="AU5133" s="186">
        <f t="shared" si="92"/>
        <v>5124</v>
      </c>
      <c r="AV5133" s="41" t="s">
        <v>1238</v>
      </c>
      <c r="AW5133" s="41"/>
      <c r="AX5133" s="41"/>
      <c r="AY5133" s="41"/>
    </row>
    <row r="5134" spans="47:51" ht="15" customHeight="1" x14ac:dyDescent="0.25">
      <c r="AU5134" s="186">
        <f t="shared" si="92"/>
        <v>5125</v>
      </c>
      <c r="AV5134" s="41" t="s">
        <v>2276</v>
      </c>
      <c r="AW5134" s="41"/>
      <c r="AX5134" s="41"/>
      <c r="AY5134" s="41"/>
    </row>
    <row r="5135" spans="47:51" ht="15" customHeight="1" x14ac:dyDescent="0.25">
      <c r="AU5135" s="186">
        <f t="shared" si="92"/>
        <v>5126</v>
      </c>
      <c r="AV5135" s="41" t="s">
        <v>2649</v>
      </c>
      <c r="AW5135" s="41"/>
      <c r="AX5135" s="41"/>
      <c r="AY5135" s="41"/>
    </row>
    <row r="5136" spans="47:51" ht="15" customHeight="1" x14ac:dyDescent="0.25">
      <c r="AU5136" s="186">
        <f t="shared" si="92"/>
        <v>5127</v>
      </c>
      <c r="AV5136" s="41" t="s">
        <v>4626</v>
      </c>
      <c r="AW5136" s="41"/>
      <c r="AX5136" s="41"/>
      <c r="AY5136" s="41"/>
    </row>
    <row r="5137" spans="47:51" ht="15" customHeight="1" x14ac:dyDescent="0.25">
      <c r="AU5137" s="186">
        <f t="shared" si="92"/>
        <v>5128</v>
      </c>
      <c r="AV5137" s="41" t="s">
        <v>915</v>
      </c>
      <c r="AW5137" s="41"/>
      <c r="AX5137" s="41"/>
      <c r="AY5137" s="41"/>
    </row>
    <row r="5138" spans="47:51" ht="15" customHeight="1" x14ac:dyDescent="0.25">
      <c r="AU5138" s="186">
        <f t="shared" si="92"/>
        <v>5129</v>
      </c>
      <c r="AV5138" s="41" t="s">
        <v>2277</v>
      </c>
      <c r="AW5138" s="41"/>
      <c r="AX5138" s="41"/>
      <c r="AY5138" s="41"/>
    </row>
    <row r="5139" spans="47:51" ht="15" customHeight="1" x14ac:dyDescent="0.25">
      <c r="AU5139" s="186">
        <f t="shared" si="92"/>
        <v>5130</v>
      </c>
      <c r="AV5139" s="41" t="s">
        <v>300</v>
      </c>
      <c r="AW5139" s="41"/>
      <c r="AX5139" s="41"/>
      <c r="AY5139" s="41"/>
    </row>
    <row r="5140" spans="47:51" ht="15" customHeight="1" x14ac:dyDescent="0.25">
      <c r="AU5140" s="186">
        <f t="shared" si="92"/>
        <v>5131</v>
      </c>
      <c r="AV5140" s="41" t="s">
        <v>721</v>
      </c>
      <c r="AW5140" s="41"/>
      <c r="AX5140" s="41"/>
      <c r="AY5140" s="41"/>
    </row>
    <row r="5141" spans="47:51" ht="15" customHeight="1" x14ac:dyDescent="0.25">
      <c r="AU5141" s="186">
        <f t="shared" si="92"/>
        <v>5132</v>
      </c>
      <c r="AV5141" s="41" t="s">
        <v>3232</v>
      </c>
      <c r="AW5141" s="41"/>
      <c r="AX5141" s="41"/>
      <c r="AY5141" s="41"/>
    </row>
    <row r="5142" spans="47:51" ht="15" customHeight="1" x14ac:dyDescent="0.25">
      <c r="AU5142" s="186">
        <f t="shared" si="92"/>
        <v>5133</v>
      </c>
      <c r="AV5142" s="41" t="s">
        <v>2278</v>
      </c>
      <c r="AW5142" s="41"/>
      <c r="AX5142" s="41"/>
      <c r="AY5142" s="41"/>
    </row>
    <row r="5143" spans="47:51" ht="15" customHeight="1" x14ac:dyDescent="0.25">
      <c r="AU5143" s="186">
        <f t="shared" si="92"/>
        <v>5134</v>
      </c>
      <c r="AV5143" s="41" t="s">
        <v>301</v>
      </c>
      <c r="AW5143" s="41"/>
      <c r="AX5143" s="41"/>
      <c r="AY5143" s="41"/>
    </row>
    <row r="5144" spans="47:51" ht="15" customHeight="1" x14ac:dyDescent="0.25">
      <c r="AU5144" s="186">
        <f t="shared" si="92"/>
        <v>5135</v>
      </c>
      <c r="AV5144" s="41" t="s">
        <v>4350</v>
      </c>
      <c r="AW5144" s="41"/>
      <c r="AX5144" s="41"/>
      <c r="AY5144" s="41"/>
    </row>
    <row r="5145" spans="47:51" ht="15" customHeight="1" x14ac:dyDescent="0.25">
      <c r="AU5145" s="186">
        <f t="shared" si="92"/>
        <v>5136</v>
      </c>
      <c r="AV5145" s="41" t="s">
        <v>916</v>
      </c>
      <c r="AW5145" s="41"/>
      <c r="AX5145" s="41"/>
      <c r="AY5145" s="41"/>
    </row>
    <row r="5146" spans="47:51" ht="15" customHeight="1" x14ac:dyDescent="0.25">
      <c r="AU5146" s="186">
        <f t="shared" si="92"/>
        <v>5137</v>
      </c>
      <c r="AV5146" s="41" t="s">
        <v>3882</v>
      </c>
      <c r="AW5146" s="41"/>
      <c r="AX5146" s="41"/>
      <c r="AY5146" s="41"/>
    </row>
    <row r="5147" spans="47:51" ht="15" customHeight="1" x14ac:dyDescent="0.25">
      <c r="AU5147" s="186">
        <f t="shared" si="92"/>
        <v>5138</v>
      </c>
      <c r="AV5147" s="41" t="s">
        <v>4627</v>
      </c>
      <c r="AW5147" s="41"/>
      <c r="AX5147" s="41"/>
      <c r="AY5147" s="41"/>
    </row>
    <row r="5148" spans="47:51" ht="15" customHeight="1" x14ac:dyDescent="0.25">
      <c r="AU5148" s="186">
        <f t="shared" si="92"/>
        <v>5139</v>
      </c>
      <c r="AV5148" s="41" t="s">
        <v>5290</v>
      </c>
      <c r="AW5148" s="41"/>
      <c r="AX5148" s="41"/>
      <c r="AY5148" s="41"/>
    </row>
    <row r="5149" spans="47:51" ht="15" customHeight="1" x14ac:dyDescent="0.25">
      <c r="AU5149" s="186">
        <f t="shared" si="92"/>
        <v>5140</v>
      </c>
      <c r="AV5149" s="41" t="s">
        <v>4628</v>
      </c>
      <c r="AW5149" s="41"/>
      <c r="AX5149" s="41"/>
      <c r="AY5149" s="41"/>
    </row>
    <row r="5150" spans="47:51" ht="15" customHeight="1" x14ac:dyDescent="0.25">
      <c r="AU5150" s="186">
        <f t="shared" si="92"/>
        <v>5141</v>
      </c>
      <c r="AV5150" s="41" t="s">
        <v>1239</v>
      </c>
      <c r="AW5150" s="41"/>
      <c r="AX5150" s="41"/>
      <c r="AY5150" s="41"/>
    </row>
    <row r="5151" spans="47:51" ht="15" customHeight="1" x14ac:dyDescent="0.25">
      <c r="AU5151" s="186">
        <f t="shared" si="92"/>
        <v>5142</v>
      </c>
      <c r="AV5151" s="41" t="s">
        <v>722</v>
      </c>
      <c r="AW5151" s="41"/>
      <c r="AX5151" s="41"/>
      <c r="AY5151" s="41"/>
    </row>
    <row r="5152" spans="47:51" ht="15" customHeight="1" x14ac:dyDescent="0.25">
      <c r="AU5152" s="186">
        <f t="shared" si="92"/>
        <v>5143</v>
      </c>
      <c r="AV5152" s="41" t="s">
        <v>4351</v>
      </c>
      <c r="AW5152" s="41"/>
      <c r="AX5152" s="41"/>
      <c r="AY5152" s="41"/>
    </row>
    <row r="5153" spans="47:51" ht="15" customHeight="1" x14ac:dyDescent="0.25">
      <c r="AU5153" s="186">
        <f t="shared" si="92"/>
        <v>5144</v>
      </c>
      <c r="AV5153" s="41" t="s">
        <v>2508</v>
      </c>
      <c r="AW5153" s="41"/>
      <c r="AX5153" s="41"/>
      <c r="AY5153" s="41"/>
    </row>
    <row r="5154" spans="47:51" ht="15" customHeight="1" x14ac:dyDescent="0.25">
      <c r="AU5154" s="186">
        <f t="shared" si="92"/>
        <v>5145</v>
      </c>
      <c r="AV5154" s="41" t="s">
        <v>3883</v>
      </c>
      <c r="AW5154" s="41"/>
      <c r="AX5154" s="41"/>
      <c r="AY5154" s="41"/>
    </row>
    <row r="5155" spans="47:51" ht="15" customHeight="1" x14ac:dyDescent="0.25">
      <c r="AU5155" s="186">
        <f t="shared" si="92"/>
        <v>5146</v>
      </c>
      <c r="AV5155" s="41" t="s">
        <v>3884</v>
      </c>
      <c r="AW5155" s="41"/>
      <c r="AX5155" s="41"/>
      <c r="AY5155" s="41"/>
    </row>
    <row r="5156" spans="47:51" ht="15" customHeight="1" x14ac:dyDescent="0.25">
      <c r="AU5156" s="186">
        <f t="shared" si="92"/>
        <v>5147</v>
      </c>
      <c r="AV5156" s="41" t="s">
        <v>4352</v>
      </c>
      <c r="AW5156" s="41"/>
      <c r="AX5156" s="41"/>
      <c r="AY5156" s="41"/>
    </row>
    <row r="5157" spans="47:51" ht="15" customHeight="1" x14ac:dyDescent="0.25">
      <c r="AU5157" s="186">
        <f t="shared" si="92"/>
        <v>5148</v>
      </c>
      <c r="AV5157" s="41" t="s">
        <v>4353</v>
      </c>
      <c r="AW5157" s="41"/>
      <c r="AX5157" s="41"/>
      <c r="AY5157" s="41"/>
    </row>
    <row r="5158" spans="47:51" ht="15" customHeight="1" x14ac:dyDescent="0.25">
      <c r="AU5158" s="186">
        <f t="shared" si="92"/>
        <v>5149</v>
      </c>
      <c r="AV5158" s="41" t="s">
        <v>4354</v>
      </c>
      <c r="AW5158" s="41"/>
      <c r="AX5158" s="41"/>
      <c r="AY5158" s="41"/>
    </row>
    <row r="5159" spans="47:51" ht="15" customHeight="1" x14ac:dyDescent="0.25">
      <c r="AU5159" s="186">
        <f t="shared" si="92"/>
        <v>5150</v>
      </c>
      <c r="AV5159" s="41" t="s">
        <v>723</v>
      </c>
      <c r="AW5159" s="41"/>
      <c r="AX5159" s="41"/>
      <c r="AY5159" s="41"/>
    </row>
    <row r="5160" spans="47:51" ht="15" customHeight="1" x14ac:dyDescent="0.25">
      <c r="AU5160" s="186">
        <f t="shared" si="92"/>
        <v>5151</v>
      </c>
      <c r="AV5160" s="41" t="s">
        <v>3233</v>
      </c>
      <c r="AW5160" s="41"/>
      <c r="AX5160" s="41"/>
      <c r="AY5160" s="41"/>
    </row>
    <row r="5161" spans="47:51" ht="15" customHeight="1" x14ac:dyDescent="0.25">
      <c r="AU5161" s="186">
        <f t="shared" si="92"/>
        <v>5152</v>
      </c>
      <c r="AV5161" s="41" t="s">
        <v>724</v>
      </c>
      <c r="AW5161" s="41"/>
      <c r="AX5161" s="41"/>
      <c r="AY5161" s="41"/>
    </row>
    <row r="5162" spans="47:51" ht="15" customHeight="1" x14ac:dyDescent="0.25">
      <c r="AU5162" s="186">
        <f t="shared" si="92"/>
        <v>5153</v>
      </c>
      <c r="AV5162" s="41" t="s">
        <v>5291</v>
      </c>
      <c r="AW5162" s="41"/>
      <c r="AX5162" s="41"/>
      <c r="AY5162" s="41"/>
    </row>
    <row r="5163" spans="47:51" ht="15" customHeight="1" x14ac:dyDescent="0.25">
      <c r="AU5163" s="186">
        <f t="shared" si="92"/>
        <v>5154</v>
      </c>
      <c r="AV5163" s="41" t="s">
        <v>5292</v>
      </c>
      <c r="AW5163" s="41"/>
      <c r="AX5163" s="41"/>
      <c r="AY5163" s="41"/>
    </row>
    <row r="5164" spans="47:51" ht="15" customHeight="1" x14ac:dyDescent="0.25">
      <c r="AU5164" s="186">
        <f t="shared" si="92"/>
        <v>5155</v>
      </c>
      <c r="AV5164" s="41" t="s">
        <v>5293</v>
      </c>
      <c r="AW5164" s="41"/>
      <c r="AX5164" s="41"/>
      <c r="AY5164" s="41"/>
    </row>
    <row r="5165" spans="47:51" ht="15" customHeight="1" x14ac:dyDescent="0.25">
      <c r="AU5165" s="186">
        <f t="shared" si="92"/>
        <v>5156</v>
      </c>
      <c r="AV5165" s="41" t="s">
        <v>1240</v>
      </c>
      <c r="AW5165" s="41"/>
      <c r="AX5165" s="41"/>
      <c r="AY5165" s="41"/>
    </row>
    <row r="5166" spans="47:51" ht="15" customHeight="1" x14ac:dyDescent="0.25">
      <c r="AU5166" s="186">
        <f t="shared" si="92"/>
        <v>5157</v>
      </c>
      <c r="AV5166" s="41" t="s">
        <v>4355</v>
      </c>
      <c r="AW5166" s="41"/>
      <c r="AX5166" s="41"/>
      <c r="AY5166" s="41"/>
    </row>
    <row r="5167" spans="47:51" ht="15" customHeight="1" x14ac:dyDescent="0.25">
      <c r="AU5167" s="186">
        <f t="shared" si="92"/>
        <v>5158</v>
      </c>
      <c r="AV5167" s="41" t="s">
        <v>4629</v>
      </c>
      <c r="AW5167" s="41"/>
      <c r="AX5167" s="41"/>
      <c r="AY5167" s="41"/>
    </row>
    <row r="5168" spans="47:51" ht="15" customHeight="1" x14ac:dyDescent="0.25">
      <c r="AU5168" s="186">
        <f t="shared" si="92"/>
        <v>5159</v>
      </c>
      <c r="AV5168" s="41" t="s">
        <v>4630</v>
      </c>
      <c r="AW5168" s="41"/>
      <c r="AX5168" s="41"/>
      <c r="AY5168" s="41"/>
    </row>
    <row r="5169" spans="47:51" ht="15" customHeight="1" x14ac:dyDescent="0.25">
      <c r="AU5169" s="186">
        <f t="shared" si="92"/>
        <v>5160</v>
      </c>
      <c r="AV5169" s="41" t="s">
        <v>2279</v>
      </c>
      <c r="AW5169" s="41"/>
      <c r="AX5169" s="41"/>
      <c r="AY5169" s="41"/>
    </row>
    <row r="5170" spans="47:51" ht="15" customHeight="1" x14ac:dyDescent="0.25">
      <c r="AU5170" s="186">
        <f t="shared" si="92"/>
        <v>5161</v>
      </c>
      <c r="AV5170" s="41" t="s">
        <v>999</v>
      </c>
      <c r="AW5170" s="41"/>
      <c r="AX5170" s="41"/>
      <c r="AY5170" s="41"/>
    </row>
    <row r="5171" spans="47:51" ht="15" customHeight="1" x14ac:dyDescent="0.25">
      <c r="AU5171" s="186">
        <f t="shared" si="92"/>
        <v>5162</v>
      </c>
      <c r="AV5171" s="41" t="s">
        <v>2280</v>
      </c>
      <c r="AW5171" s="41"/>
      <c r="AX5171" s="41"/>
      <c r="AY5171" s="41"/>
    </row>
    <row r="5172" spans="47:51" ht="15" customHeight="1" x14ac:dyDescent="0.25">
      <c r="AU5172" s="186">
        <f t="shared" si="92"/>
        <v>5163</v>
      </c>
      <c r="AV5172" s="41" t="s">
        <v>1453</v>
      </c>
      <c r="AW5172" s="41"/>
      <c r="AX5172" s="41"/>
      <c r="AY5172" s="41"/>
    </row>
    <row r="5173" spans="47:51" ht="15" customHeight="1" x14ac:dyDescent="0.25">
      <c r="AU5173" s="186">
        <f t="shared" si="92"/>
        <v>5164</v>
      </c>
      <c r="AV5173" s="41" t="s">
        <v>2281</v>
      </c>
      <c r="AW5173" s="41"/>
      <c r="AX5173" s="41"/>
      <c r="AY5173" s="41"/>
    </row>
    <row r="5174" spans="47:51" ht="15" customHeight="1" x14ac:dyDescent="0.25">
      <c r="AU5174" s="186">
        <f t="shared" si="92"/>
        <v>5165</v>
      </c>
      <c r="AV5174" s="41" t="s">
        <v>5294</v>
      </c>
      <c r="AW5174" s="41"/>
      <c r="AX5174" s="41"/>
      <c r="AY5174" s="41"/>
    </row>
    <row r="5175" spans="47:51" ht="15" customHeight="1" x14ac:dyDescent="0.25">
      <c r="AU5175" s="186">
        <f t="shared" si="92"/>
        <v>5166</v>
      </c>
      <c r="AV5175" s="41" t="s">
        <v>5295</v>
      </c>
      <c r="AW5175" s="41"/>
      <c r="AX5175" s="41"/>
      <c r="AY5175" s="41"/>
    </row>
    <row r="5176" spans="47:51" ht="15" customHeight="1" x14ac:dyDescent="0.25">
      <c r="AU5176" s="186">
        <f t="shared" si="92"/>
        <v>5167</v>
      </c>
      <c r="AV5176" s="41" t="s">
        <v>2282</v>
      </c>
      <c r="AW5176" s="41"/>
      <c r="AX5176" s="41"/>
      <c r="AY5176" s="41"/>
    </row>
    <row r="5177" spans="47:51" ht="15" customHeight="1" x14ac:dyDescent="0.25">
      <c r="AU5177" s="186">
        <f t="shared" si="92"/>
        <v>5168</v>
      </c>
      <c r="AV5177" s="41" t="s">
        <v>1241</v>
      </c>
      <c r="AW5177" s="41"/>
      <c r="AX5177" s="41"/>
      <c r="AY5177" s="41"/>
    </row>
    <row r="5178" spans="47:51" ht="15" customHeight="1" x14ac:dyDescent="0.25">
      <c r="AU5178" s="186">
        <f t="shared" si="92"/>
        <v>5169</v>
      </c>
      <c r="AV5178" s="41" t="s">
        <v>2283</v>
      </c>
      <c r="AW5178" s="41"/>
      <c r="AX5178" s="41"/>
      <c r="AY5178" s="41"/>
    </row>
    <row r="5179" spans="47:51" ht="15" customHeight="1" x14ac:dyDescent="0.25">
      <c r="AU5179" s="186">
        <f t="shared" si="92"/>
        <v>5170</v>
      </c>
      <c r="AV5179" s="41" t="s">
        <v>917</v>
      </c>
      <c r="AW5179" s="41"/>
      <c r="AX5179" s="41"/>
      <c r="AY5179" s="41"/>
    </row>
    <row r="5180" spans="47:51" ht="15" customHeight="1" x14ac:dyDescent="0.25">
      <c r="AU5180" s="186">
        <f t="shared" si="92"/>
        <v>5171</v>
      </c>
      <c r="AV5180" s="41" t="s">
        <v>3690</v>
      </c>
      <c r="AW5180" s="41"/>
      <c r="AX5180" s="41"/>
      <c r="AY5180" s="41"/>
    </row>
    <row r="5181" spans="47:51" ht="15" customHeight="1" x14ac:dyDescent="0.25">
      <c r="AU5181" s="186">
        <f t="shared" si="92"/>
        <v>5172</v>
      </c>
      <c r="AV5181" s="41" t="s">
        <v>2853</v>
      </c>
      <c r="AW5181" s="41"/>
      <c r="AX5181" s="41"/>
      <c r="AY5181" s="41"/>
    </row>
    <row r="5182" spans="47:51" ht="15" customHeight="1" x14ac:dyDescent="0.25">
      <c r="AU5182" s="186">
        <f t="shared" si="92"/>
        <v>5173</v>
      </c>
      <c r="AV5182" s="41" t="s">
        <v>918</v>
      </c>
      <c r="AW5182" s="41"/>
      <c r="AX5182" s="41"/>
      <c r="AY5182" s="41"/>
    </row>
    <row r="5183" spans="47:51" ht="15" customHeight="1" x14ac:dyDescent="0.25">
      <c r="AU5183" s="186">
        <f t="shared" si="92"/>
        <v>5174</v>
      </c>
      <c r="AV5183" s="41" t="s">
        <v>3234</v>
      </c>
      <c r="AW5183" s="41"/>
      <c r="AX5183" s="41"/>
      <c r="AY5183" s="41"/>
    </row>
    <row r="5184" spans="47:51" ht="15" customHeight="1" x14ac:dyDescent="0.25">
      <c r="AU5184" s="186">
        <f t="shared" si="92"/>
        <v>5175</v>
      </c>
      <c r="AV5184" s="41" t="s">
        <v>2284</v>
      </c>
      <c r="AW5184" s="41"/>
      <c r="AX5184" s="41"/>
      <c r="AY5184" s="41"/>
    </row>
    <row r="5185" spans="47:51" ht="15" customHeight="1" x14ac:dyDescent="0.25">
      <c r="AU5185" s="186">
        <f t="shared" si="92"/>
        <v>5176</v>
      </c>
      <c r="AV5185" s="41" t="s">
        <v>725</v>
      </c>
      <c r="AW5185" s="41"/>
      <c r="AX5185" s="41"/>
      <c r="AY5185" s="41"/>
    </row>
    <row r="5186" spans="47:51" ht="15" customHeight="1" x14ac:dyDescent="0.25">
      <c r="AU5186" s="186">
        <f t="shared" si="92"/>
        <v>5177</v>
      </c>
      <c r="AV5186" s="41" t="s">
        <v>726</v>
      </c>
      <c r="AW5186" s="41"/>
      <c r="AX5186" s="41"/>
      <c r="AY5186" s="41"/>
    </row>
    <row r="5187" spans="47:51" ht="15" customHeight="1" x14ac:dyDescent="0.25">
      <c r="AU5187" s="186">
        <f t="shared" si="92"/>
        <v>5178</v>
      </c>
      <c r="AV5187" s="41" t="s">
        <v>2509</v>
      </c>
      <c r="AW5187" s="41"/>
      <c r="AX5187" s="41"/>
      <c r="AY5187" s="41"/>
    </row>
    <row r="5188" spans="47:51" ht="15" customHeight="1" x14ac:dyDescent="0.25">
      <c r="AU5188" s="186">
        <f t="shared" si="92"/>
        <v>5179</v>
      </c>
      <c r="AV5188" s="41" t="s">
        <v>727</v>
      </c>
      <c r="AW5188" s="41"/>
      <c r="AX5188" s="41"/>
      <c r="AY5188" s="41"/>
    </row>
    <row r="5189" spans="47:51" ht="15" customHeight="1" x14ac:dyDescent="0.25">
      <c r="AU5189" s="186">
        <f t="shared" si="92"/>
        <v>5180</v>
      </c>
      <c r="AV5189" s="41" t="s">
        <v>5296</v>
      </c>
      <c r="AW5189" s="41"/>
      <c r="AX5189" s="41"/>
      <c r="AY5189" s="41"/>
    </row>
    <row r="5190" spans="47:51" ht="15" customHeight="1" x14ac:dyDescent="0.25">
      <c r="AU5190" s="186">
        <f t="shared" si="92"/>
        <v>5181</v>
      </c>
      <c r="AV5190" s="41" t="s">
        <v>728</v>
      </c>
      <c r="AW5190" s="41"/>
      <c r="AX5190" s="41"/>
      <c r="AY5190" s="41"/>
    </row>
    <row r="5191" spans="47:51" ht="15" customHeight="1" x14ac:dyDescent="0.25">
      <c r="AU5191" s="186">
        <f t="shared" si="92"/>
        <v>5182</v>
      </c>
      <c r="AV5191" s="41" t="s">
        <v>2285</v>
      </c>
      <c r="AW5191" s="41"/>
      <c r="AX5191" s="41"/>
      <c r="AY5191" s="41"/>
    </row>
    <row r="5192" spans="47:51" ht="15" customHeight="1" x14ac:dyDescent="0.25">
      <c r="AU5192" s="186">
        <f t="shared" si="92"/>
        <v>5183</v>
      </c>
      <c r="AV5192" s="41" t="s">
        <v>3691</v>
      </c>
      <c r="AW5192" s="41"/>
      <c r="AX5192" s="41"/>
      <c r="AY5192" s="41"/>
    </row>
    <row r="5193" spans="47:51" ht="15" customHeight="1" x14ac:dyDescent="0.25">
      <c r="AU5193" s="186">
        <f t="shared" si="92"/>
        <v>5184</v>
      </c>
      <c r="AV5193" s="41" t="s">
        <v>2286</v>
      </c>
      <c r="AW5193" s="41"/>
      <c r="AX5193" s="41"/>
      <c r="AY5193" s="41"/>
    </row>
    <row r="5194" spans="47:51" ht="15" customHeight="1" x14ac:dyDescent="0.25">
      <c r="AU5194" s="186">
        <f t="shared" si="92"/>
        <v>5185</v>
      </c>
      <c r="AV5194" s="41" t="s">
        <v>4356</v>
      </c>
      <c r="AW5194" s="41"/>
      <c r="AX5194" s="41"/>
      <c r="AY5194" s="41"/>
    </row>
    <row r="5195" spans="47:51" ht="15" customHeight="1" x14ac:dyDescent="0.25">
      <c r="AU5195" s="186">
        <f t="shared" ref="AU5195:AU5258" si="93">ROW()-9</f>
        <v>5186</v>
      </c>
      <c r="AV5195" s="41" t="s">
        <v>1000</v>
      </c>
      <c r="AW5195" s="41"/>
      <c r="AX5195" s="41"/>
      <c r="AY5195" s="41"/>
    </row>
    <row r="5196" spans="47:51" ht="15" customHeight="1" x14ac:dyDescent="0.25">
      <c r="AU5196" s="186">
        <f t="shared" si="93"/>
        <v>5187</v>
      </c>
      <c r="AV5196" s="41" t="s">
        <v>3835</v>
      </c>
      <c r="AW5196" s="41"/>
      <c r="AX5196" s="41"/>
      <c r="AY5196" s="41"/>
    </row>
    <row r="5197" spans="47:51" ht="15" customHeight="1" x14ac:dyDescent="0.25">
      <c r="AU5197" s="186">
        <f t="shared" si="93"/>
        <v>5188</v>
      </c>
      <c r="AV5197" s="41" t="s">
        <v>3599</v>
      </c>
      <c r="AW5197" s="41"/>
      <c r="AX5197" s="41"/>
      <c r="AY5197" s="41"/>
    </row>
    <row r="5198" spans="47:51" ht="15" customHeight="1" x14ac:dyDescent="0.25">
      <c r="AU5198" s="186">
        <f t="shared" si="93"/>
        <v>5189</v>
      </c>
      <c r="AV5198" s="41" t="s">
        <v>3016</v>
      </c>
      <c r="AW5198" s="41"/>
      <c r="AX5198" s="41"/>
      <c r="AY5198" s="41"/>
    </row>
    <row r="5199" spans="47:51" ht="15" customHeight="1" x14ac:dyDescent="0.25">
      <c r="AU5199" s="186">
        <f t="shared" si="93"/>
        <v>5190</v>
      </c>
      <c r="AV5199" s="41" t="s">
        <v>2510</v>
      </c>
      <c r="AW5199" s="41"/>
      <c r="AX5199" s="41"/>
      <c r="AY5199" s="41"/>
    </row>
    <row r="5200" spans="47:51" ht="15" customHeight="1" x14ac:dyDescent="0.25">
      <c r="AU5200" s="186">
        <f t="shared" si="93"/>
        <v>5191</v>
      </c>
      <c r="AV5200" s="41" t="s">
        <v>729</v>
      </c>
      <c r="AW5200" s="41"/>
      <c r="AX5200" s="41"/>
      <c r="AY5200" s="41"/>
    </row>
    <row r="5201" spans="47:51" ht="15" customHeight="1" x14ac:dyDescent="0.25">
      <c r="AU5201" s="186">
        <f t="shared" si="93"/>
        <v>5192</v>
      </c>
      <c r="AV5201" s="41" t="s">
        <v>3600</v>
      </c>
      <c r="AW5201" s="41"/>
      <c r="AX5201" s="41"/>
      <c r="AY5201" s="41"/>
    </row>
    <row r="5202" spans="47:51" ht="15" customHeight="1" x14ac:dyDescent="0.25">
      <c r="AU5202" s="186">
        <f t="shared" si="93"/>
        <v>5193</v>
      </c>
      <c r="AV5202" s="41" t="s">
        <v>3235</v>
      </c>
      <c r="AW5202" s="41"/>
      <c r="AX5202" s="41"/>
      <c r="AY5202" s="41"/>
    </row>
    <row r="5203" spans="47:51" ht="15" customHeight="1" x14ac:dyDescent="0.25">
      <c r="AU5203" s="186">
        <f t="shared" si="93"/>
        <v>5194</v>
      </c>
      <c r="AV5203" s="41" t="s">
        <v>4357</v>
      </c>
      <c r="AW5203" s="41"/>
      <c r="AX5203" s="41"/>
      <c r="AY5203" s="41"/>
    </row>
    <row r="5204" spans="47:51" ht="15" customHeight="1" x14ac:dyDescent="0.25">
      <c r="AU5204" s="186">
        <f t="shared" si="93"/>
        <v>5195</v>
      </c>
      <c r="AV5204" s="41" t="s">
        <v>3017</v>
      </c>
      <c r="AW5204" s="41"/>
      <c r="AX5204" s="41"/>
      <c r="AY5204" s="41"/>
    </row>
    <row r="5205" spans="47:51" ht="15" customHeight="1" x14ac:dyDescent="0.25">
      <c r="AU5205" s="186">
        <f t="shared" si="93"/>
        <v>5196</v>
      </c>
      <c r="AV5205" s="41" t="s">
        <v>2287</v>
      </c>
      <c r="AW5205" s="41"/>
      <c r="AX5205" s="41"/>
      <c r="AY5205" s="41"/>
    </row>
    <row r="5206" spans="47:51" ht="15" customHeight="1" x14ac:dyDescent="0.25">
      <c r="AU5206" s="186">
        <f t="shared" si="93"/>
        <v>5197</v>
      </c>
      <c r="AV5206" s="41" t="s">
        <v>3601</v>
      </c>
      <c r="AW5206" s="41"/>
      <c r="AX5206" s="41"/>
      <c r="AY5206" s="41"/>
    </row>
    <row r="5207" spans="47:51" ht="15" customHeight="1" x14ac:dyDescent="0.25">
      <c r="AU5207" s="186">
        <f t="shared" si="93"/>
        <v>5198</v>
      </c>
      <c r="AV5207" s="41" t="s">
        <v>730</v>
      </c>
      <c r="AW5207" s="41"/>
      <c r="AX5207" s="41"/>
      <c r="AY5207" s="41"/>
    </row>
    <row r="5208" spans="47:51" ht="15" customHeight="1" x14ac:dyDescent="0.25">
      <c r="AU5208" s="186">
        <f t="shared" si="93"/>
        <v>5199</v>
      </c>
      <c r="AV5208" s="41" t="s">
        <v>2288</v>
      </c>
      <c r="AW5208" s="41"/>
      <c r="AX5208" s="41"/>
      <c r="AY5208" s="41"/>
    </row>
    <row r="5209" spans="47:51" ht="15" customHeight="1" x14ac:dyDescent="0.25">
      <c r="AU5209" s="186">
        <f t="shared" si="93"/>
        <v>5200</v>
      </c>
      <c r="AV5209" s="41" t="s">
        <v>2289</v>
      </c>
      <c r="AW5209" s="41"/>
      <c r="AX5209" s="41"/>
      <c r="AY5209" s="41"/>
    </row>
    <row r="5210" spans="47:51" ht="15" customHeight="1" x14ac:dyDescent="0.25">
      <c r="AU5210" s="186">
        <f t="shared" si="93"/>
        <v>5201</v>
      </c>
      <c r="AV5210" s="41" t="s">
        <v>2290</v>
      </c>
      <c r="AW5210" s="41"/>
      <c r="AX5210" s="41"/>
      <c r="AY5210" s="41"/>
    </row>
    <row r="5211" spans="47:51" ht="15" customHeight="1" x14ac:dyDescent="0.25">
      <c r="AU5211" s="186">
        <f t="shared" si="93"/>
        <v>5202</v>
      </c>
      <c r="AV5211" s="41" t="s">
        <v>3018</v>
      </c>
      <c r="AW5211" s="41"/>
      <c r="AX5211" s="41"/>
      <c r="AY5211" s="41"/>
    </row>
    <row r="5212" spans="47:51" ht="15" customHeight="1" x14ac:dyDescent="0.25">
      <c r="AU5212" s="186">
        <f t="shared" si="93"/>
        <v>5203</v>
      </c>
      <c r="AV5212" s="41" t="s">
        <v>3019</v>
      </c>
      <c r="AW5212" s="41"/>
      <c r="AX5212" s="41"/>
      <c r="AY5212" s="41"/>
    </row>
    <row r="5213" spans="47:51" ht="15" customHeight="1" x14ac:dyDescent="0.25">
      <c r="AU5213" s="186">
        <f t="shared" si="93"/>
        <v>5204</v>
      </c>
      <c r="AV5213" s="41" t="s">
        <v>2291</v>
      </c>
      <c r="AW5213" s="41"/>
      <c r="AX5213" s="41"/>
      <c r="AY5213" s="41"/>
    </row>
    <row r="5214" spans="47:51" ht="15" customHeight="1" x14ac:dyDescent="0.25">
      <c r="AU5214" s="186">
        <f t="shared" si="93"/>
        <v>5205</v>
      </c>
      <c r="AV5214" s="41" t="s">
        <v>4358</v>
      </c>
      <c r="AW5214" s="41"/>
      <c r="AX5214" s="41"/>
      <c r="AY5214" s="41"/>
    </row>
    <row r="5215" spans="47:51" ht="15" customHeight="1" x14ac:dyDescent="0.25">
      <c r="AU5215" s="186">
        <f t="shared" si="93"/>
        <v>5206</v>
      </c>
      <c r="AV5215" s="41" t="s">
        <v>4359</v>
      </c>
      <c r="AW5215" s="41"/>
      <c r="AX5215" s="41"/>
      <c r="AY5215" s="41"/>
    </row>
    <row r="5216" spans="47:51" ht="15" customHeight="1" x14ac:dyDescent="0.25">
      <c r="AU5216" s="186">
        <f t="shared" si="93"/>
        <v>5207</v>
      </c>
      <c r="AV5216" s="41" t="s">
        <v>4360</v>
      </c>
      <c r="AW5216" s="41"/>
      <c r="AX5216" s="41"/>
      <c r="AY5216" s="41"/>
    </row>
    <row r="5217" spans="47:51" ht="15" customHeight="1" x14ac:dyDescent="0.25">
      <c r="AU5217" s="186">
        <f t="shared" si="93"/>
        <v>5208</v>
      </c>
      <c r="AV5217" s="41" t="s">
        <v>1001</v>
      </c>
      <c r="AW5217" s="41"/>
      <c r="AX5217" s="41"/>
      <c r="AY5217" s="41"/>
    </row>
    <row r="5218" spans="47:51" ht="15" customHeight="1" x14ac:dyDescent="0.25">
      <c r="AU5218" s="186">
        <f t="shared" si="93"/>
        <v>5209</v>
      </c>
      <c r="AV5218" s="41" t="s">
        <v>1242</v>
      </c>
      <c r="AW5218" s="41"/>
      <c r="AX5218" s="41"/>
      <c r="AY5218" s="41"/>
    </row>
    <row r="5219" spans="47:51" ht="15" customHeight="1" x14ac:dyDescent="0.25">
      <c r="AU5219" s="186">
        <f t="shared" si="93"/>
        <v>5210</v>
      </c>
      <c r="AV5219" s="41" t="s">
        <v>3020</v>
      </c>
      <c r="AW5219" s="41"/>
      <c r="AX5219" s="41"/>
      <c r="AY5219" s="41"/>
    </row>
    <row r="5220" spans="47:51" ht="15" customHeight="1" x14ac:dyDescent="0.25">
      <c r="AU5220" s="186">
        <f t="shared" si="93"/>
        <v>5211</v>
      </c>
      <c r="AV5220" s="41" t="s">
        <v>4361</v>
      </c>
      <c r="AW5220" s="41"/>
      <c r="AX5220" s="41"/>
      <c r="AY5220" s="41"/>
    </row>
    <row r="5221" spans="47:51" ht="15" customHeight="1" x14ac:dyDescent="0.25">
      <c r="AU5221" s="186">
        <f t="shared" si="93"/>
        <v>5212</v>
      </c>
      <c r="AV5221" s="41" t="s">
        <v>2374</v>
      </c>
      <c r="AW5221" s="41"/>
      <c r="AX5221" s="41"/>
      <c r="AY5221" s="41"/>
    </row>
    <row r="5222" spans="47:51" ht="15" customHeight="1" x14ac:dyDescent="0.25">
      <c r="AU5222" s="186">
        <f t="shared" si="93"/>
        <v>5213</v>
      </c>
      <c r="AV5222" s="41" t="s">
        <v>1243</v>
      </c>
      <c r="AW5222" s="41"/>
      <c r="AX5222" s="41"/>
      <c r="AY5222" s="41"/>
    </row>
    <row r="5223" spans="47:51" ht="15" customHeight="1" x14ac:dyDescent="0.25">
      <c r="AU5223" s="186">
        <f t="shared" si="93"/>
        <v>5214</v>
      </c>
      <c r="AV5223" s="41" t="s">
        <v>238</v>
      </c>
      <c r="AW5223" s="41"/>
      <c r="AX5223" s="41"/>
      <c r="AY5223" s="41"/>
    </row>
    <row r="5224" spans="47:51" ht="15" customHeight="1" x14ac:dyDescent="0.25">
      <c r="AU5224" s="186">
        <f t="shared" si="93"/>
        <v>5215</v>
      </c>
      <c r="AV5224" s="41" t="s">
        <v>919</v>
      </c>
      <c r="AW5224" s="41"/>
      <c r="AX5224" s="41"/>
      <c r="AY5224" s="41"/>
    </row>
    <row r="5225" spans="47:51" ht="15" customHeight="1" x14ac:dyDescent="0.25">
      <c r="AU5225" s="186">
        <f t="shared" si="93"/>
        <v>5216</v>
      </c>
      <c r="AV5225" s="41" t="s">
        <v>4362</v>
      </c>
      <c r="AW5225" s="41"/>
      <c r="AX5225" s="41"/>
      <c r="AY5225" s="41"/>
    </row>
    <row r="5226" spans="47:51" ht="15" customHeight="1" x14ac:dyDescent="0.25">
      <c r="AU5226" s="186">
        <f t="shared" si="93"/>
        <v>5217</v>
      </c>
      <c r="AV5226" s="41" t="s">
        <v>4631</v>
      </c>
      <c r="AW5226" s="41"/>
      <c r="AX5226" s="41"/>
      <c r="AY5226" s="41"/>
    </row>
    <row r="5227" spans="47:51" ht="15" customHeight="1" x14ac:dyDescent="0.25">
      <c r="AU5227" s="186">
        <f t="shared" si="93"/>
        <v>5218</v>
      </c>
      <c r="AV5227" s="41" t="s">
        <v>4632</v>
      </c>
      <c r="AW5227" s="41"/>
      <c r="AX5227" s="41"/>
      <c r="AY5227" s="41"/>
    </row>
    <row r="5228" spans="47:51" ht="15" customHeight="1" x14ac:dyDescent="0.25">
      <c r="AU5228" s="186">
        <f t="shared" si="93"/>
        <v>5219</v>
      </c>
      <c r="AV5228" s="41" t="s">
        <v>2292</v>
      </c>
      <c r="AW5228" s="41"/>
      <c r="AX5228" s="41"/>
      <c r="AY5228" s="41"/>
    </row>
    <row r="5229" spans="47:51" ht="15" customHeight="1" x14ac:dyDescent="0.25">
      <c r="AU5229" s="186">
        <f t="shared" si="93"/>
        <v>5220</v>
      </c>
      <c r="AV5229" s="41" t="s">
        <v>2854</v>
      </c>
      <c r="AW5229" s="41"/>
      <c r="AX5229" s="41"/>
      <c r="AY5229" s="41"/>
    </row>
    <row r="5230" spans="47:51" ht="15" customHeight="1" x14ac:dyDescent="0.25">
      <c r="AU5230" s="186">
        <f t="shared" si="93"/>
        <v>5221</v>
      </c>
      <c r="AV5230" s="41" t="s">
        <v>2650</v>
      </c>
      <c r="AW5230" s="41"/>
      <c r="AX5230" s="41"/>
      <c r="AY5230" s="41"/>
    </row>
    <row r="5231" spans="47:51" ht="15" customHeight="1" x14ac:dyDescent="0.25">
      <c r="AU5231" s="186">
        <f t="shared" si="93"/>
        <v>5222</v>
      </c>
      <c r="AV5231" s="41" t="s">
        <v>2511</v>
      </c>
      <c r="AW5231" s="41"/>
      <c r="AX5231" s="41"/>
      <c r="AY5231" s="41"/>
    </row>
    <row r="5232" spans="47:51" ht="15" customHeight="1" x14ac:dyDescent="0.25">
      <c r="AU5232" s="186">
        <f t="shared" si="93"/>
        <v>5223</v>
      </c>
      <c r="AV5232" s="41" t="s">
        <v>1244</v>
      </c>
      <c r="AW5232" s="41"/>
      <c r="AX5232" s="41"/>
      <c r="AY5232" s="41"/>
    </row>
    <row r="5233" spans="47:51" ht="15" customHeight="1" x14ac:dyDescent="0.25">
      <c r="AU5233" s="186">
        <f t="shared" si="93"/>
        <v>5224</v>
      </c>
      <c r="AV5233" s="41" t="s">
        <v>3836</v>
      </c>
      <c r="AW5233" s="41"/>
      <c r="AX5233" s="41"/>
      <c r="AY5233" s="41"/>
    </row>
    <row r="5234" spans="47:51" ht="15" customHeight="1" x14ac:dyDescent="0.25">
      <c r="AU5234" s="186">
        <f t="shared" si="93"/>
        <v>5225</v>
      </c>
      <c r="AV5234" s="41" t="s">
        <v>4363</v>
      </c>
      <c r="AW5234" s="41"/>
      <c r="AX5234" s="41"/>
      <c r="AY5234" s="41"/>
    </row>
    <row r="5235" spans="47:51" ht="15" customHeight="1" x14ac:dyDescent="0.25">
      <c r="AU5235" s="186">
        <f t="shared" si="93"/>
        <v>5226</v>
      </c>
      <c r="AV5235" s="41" t="s">
        <v>4364</v>
      </c>
      <c r="AW5235" s="41"/>
      <c r="AX5235" s="41"/>
      <c r="AY5235" s="41"/>
    </row>
    <row r="5236" spans="47:51" ht="15" customHeight="1" x14ac:dyDescent="0.25">
      <c r="AU5236" s="186">
        <f t="shared" si="93"/>
        <v>5227</v>
      </c>
      <c r="AV5236" s="41" t="s">
        <v>4365</v>
      </c>
      <c r="AW5236" s="41"/>
      <c r="AX5236" s="41"/>
      <c r="AY5236" s="41"/>
    </row>
    <row r="5237" spans="47:51" ht="15" customHeight="1" x14ac:dyDescent="0.25">
      <c r="AU5237" s="186">
        <f t="shared" si="93"/>
        <v>5228</v>
      </c>
      <c r="AV5237" s="41" t="s">
        <v>3236</v>
      </c>
      <c r="AW5237" s="41"/>
      <c r="AX5237" s="41"/>
      <c r="AY5237" s="41"/>
    </row>
    <row r="5238" spans="47:51" ht="15" customHeight="1" x14ac:dyDescent="0.25">
      <c r="AU5238" s="186">
        <f t="shared" si="93"/>
        <v>5229</v>
      </c>
      <c r="AV5238" s="41" t="s">
        <v>4366</v>
      </c>
      <c r="AW5238" s="41"/>
      <c r="AX5238" s="41"/>
      <c r="AY5238" s="41"/>
    </row>
    <row r="5239" spans="47:51" ht="15" customHeight="1" x14ac:dyDescent="0.25">
      <c r="AU5239" s="186">
        <f t="shared" si="93"/>
        <v>5230</v>
      </c>
      <c r="AV5239" s="41" t="s">
        <v>1454</v>
      </c>
      <c r="AW5239" s="41"/>
      <c r="AX5239" s="41"/>
      <c r="AY5239" s="41"/>
    </row>
    <row r="5240" spans="47:51" ht="15" customHeight="1" x14ac:dyDescent="0.25">
      <c r="AU5240" s="186">
        <f t="shared" si="93"/>
        <v>5231</v>
      </c>
      <c r="AV5240" s="41" t="s">
        <v>1002</v>
      </c>
      <c r="AW5240" s="41"/>
      <c r="AX5240" s="41"/>
      <c r="AY5240" s="41"/>
    </row>
    <row r="5241" spans="47:51" ht="15" customHeight="1" x14ac:dyDescent="0.25">
      <c r="AU5241" s="186">
        <f t="shared" si="93"/>
        <v>5232</v>
      </c>
      <c r="AV5241" s="41" t="s">
        <v>926</v>
      </c>
      <c r="AW5241" s="41"/>
      <c r="AX5241" s="41"/>
      <c r="AY5241" s="41"/>
    </row>
    <row r="5242" spans="47:51" ht="15" customHeight="1" x14ac:dyDescent="0.25">
      <c r="AU5242" s="186">
        <f t="shared" si="93"/>
        <v>5233</v>
      </c>
      <c r="AV5242" s="41" t="s">
        <v>2512</v>
      </c>
      <c r="AW5242" s="41"/>
      <c r="AX5242" s="41"/>
      <c r="AY5242" s="41"/>
    </row>
    <row r="5243" spans="47:51" ht="15" customHeight="1" x14ac:dyDescent="0.25">
      <c r="AU5243" s="186">
        <f t="shared" si="93"/>
        <v>5234</v>
      </c>
      <c r="AV5243" s="41" t="s">
        <v>1003</v>
      </c>
      <c r="AW5243" s="41"/>
      <c r="AX5243" s="41"/>
      <c r="AY5243" s="41"/>
    </row>
    <row r="5244" spans="47:51" ht="15" customHeight="1" x14ac:dyDescent="0.25">
      <c r="AU5244" s="186">
        <f t="shared" si="93"/>
        <v>5235</v>
      </c>
      <c r="AV5244" s="41" t="s">
        <v>1004</v>
      </c>
      <c r="AW5244" s="41"/>
      <c r="AX5244" s="41"/>
      <c r="AY5244" s="41"/>
    </row>
    <row r="5245" spans="47:51" ht="15" customHeight="1" x14ac:dyDescent="0.25">
      <c r="AU5245" s="186">
        <f t="shared" si="93"/>
        <v>5236</v>
      </c>
      <c r="AV5245" s="41" t="s">
        <v>3885</v>
      </c>
      <c r="AW5245" s="41"/>
      <c r="AX5245" s="41"/>
      <c r="AY5245" s="41"/>
    </row>
    <row r="5246" spans="47:51" ht="15" customHeight="1" x14ac:dyDescent="0.25">
      <c r="AU5246" s="186">
        <f t="shared" si="93"/>
        <v>5237</v>
      </c>
      <c r="AV5246" s="41" t="s">
        <v>5297</v>
      </c>
      <c r="AW5246" s="41"/>
      <c r="AX5246" s="41"/>
      <c r="AY5246" s="41"/>
    </row>
    <row r="5247" spans="47:51" ht="15" customHeight="1" x14ac:dyDescent="0.25">
      <c r="AU5247" s="186">
        <f t="shared" si="93"/>
        <v>5238</v>
      </c>
      <c r="AV5247" s="41" t="s">
        <v>5298</v>
      </c>
      <c r="AW5247" s="41"/>
      <c r="AX5247" s="41"/>
      <c r="AY5247" s="41"/>
    </row>
    <row r="5248" spans="47:51" ht="15" customHeight="1" x14ac:dyDescent="0.25">
      <c r="AU5248" s="186">
        <f t="shared" si="93"/>
        <v>5239</v>
      </c>
      <c r="AV5248" s="41" t="s">
        <v>2293</v>
      </c>
      <c r="AW5248" s="41"/>
      <c r="AX5248" s="41"/>
      <c r="AY5248" s="41"/>
    </row>
    <row r="5249" spans="47:51" ht="15" customHeight="1" x14ac:dyDescent="0.25">
      <c r="AU5249" s="186">
        <f t="shared" si="93"/>
        <v>5240</v>
      </c>
      <c r="AV5249" s="41" t="s">
        <v>2294</v>
      </c>
      <c r="AW5249" s="41"/>
      <c r="AX5249" s="41"/>
      <c r="AY5249" s="41"/>
    </row>
    <row r="5250" spans="47:51" ht="15" customHeight="1" x14ac:dyDescent="0.25">
      <c r="AU5250" s="186">
        <f t="shared" si="93"/>
        <v>5241</v>
      </c>
      <c r="AV5250" s="41" t="s">
        <v>2295</v>
      </c>
      <c r="AW5250" s="41"/>
      <c r="AX5250" s="41"/>
      <c r="AY5250" s="41"/>
    </row>
    <row r="5251" spans="47:51" ht="15" customHeight="1" x14ac:dyDescent="0.25">
      <c r="AU5251" s="186">
        <f t="shared" si="93"/>
        <v>5242</v>
      </c>
      <c r="AV5251" s="41" t="s">
        <v>2296</v>
      </c>
      <c r="AW5251" s="41"/>
      <c r="AX5251" s="41"/>
      <c r="AY5251" s="41"/>
    </row>
    <row r="5252" spans="47:51" ht="15" customHeight="1" x14ac:dyDescent="0.25">
      <c r="AU5252" s="186">
        <f t="shared" si="93"/>
        <v>5243</v>
      </c>
      <c r="AV5252" s="41" t="s">
        <v>3602</v>
      </c>
      <c r="AW5252" s="41"/>
      <c r="AX5252" s="41"/>
      <c r="AY5252" s="41"/>
    </row>
    <row r="5253" spans="47:51" ht="15" customHeight="1" x14ac:dyDescent="0.25">
      <c r="AU5253" s="186">
        <f t="shared" si="93"/>
        <v>5244</v>
      </c>
      <c r="AV5253" s="41" t="s">
        <v>2297</v>
      </c>
      <c r="AW5253" s="41"/>
      <c r="AX5253" s="41"/>
      <c r="AY5253" s="41"/>
    </row>
    <row r="5254" spans="47:51" ht="15" customHeight="1" x14ac:dyDescent="0.25">
      <c r="AU5254" s="186">
        <f t="shared" si="93"/>
        <v>5245</v>
      </c>
      <c r="AV5254" s="41" t="s">
        <v>2651</v>
      </c>
      <c r="AW5254" s="41"/>
      <c r="AX5254" s="41"/>
      <c r="AY5254" s="41"/>
    </row>
    <row r="5255" spans="47:51" ht="15" customHeight="1" x14ac:dyDescent="0.25">
      <c r="AU5255" s="186">
        <f t="shared" si="93"/>
        <v>5246</v>
      </c>
      <c r="AV5255" s="41" t="s">
        <v>4367</v>
      </c>
      <c r="AW5255" s="41"/>
      <c r="AX5255" s="41"/>
      <c r="AY5255" s="41"/>
    </row>
    <row r="5256" spans="47:51" ht="15" customHeight="1" x14ac:dyDescent="0.25">
      <c r="AU5256" s="186">
        <f t="shared" si="93"/>
        <v>5247</v>
      </c>
      <c r="AV5256" s="41" t="s">
        <v>5299</v>
      </c>
      <c r="AW5256" s="41"/>
      <c r="AX5256" s="41"/>
      <c r="AY5256" s="41"/>
    </row>
    <row r="5257" spans="47:51" ht="15" customHeight="1" x14ac:dyDescent="0.25">
      <c r="AU5257" s="186">
        <f t="shared" si="93"/>
        <v>5248</v>
      </c>
      <c r="AV5257" s="41" t="s">
        <v>4368</v>
      </c>
      <c r="AW5257" s="41"/>
      <c r="AX5257" s="41"/>
      <c r="AY5257" s="41"/>
    </row>
    <row r="5258" spans="47:51" ht="15" customHeight="1" x14ac:dyDescent="0.25">
      <c r="AU5258" s="186">
        <f t="shared" si="93"/>
        <v>5249</v>
      </c>
      <c r="AV5258" s="41" t="s">
        <v>4369</v>
      </c>
      <c r="AW5258" s="41"/>
      <c r="AX5258" s="41"/>
      <c r="AY5258" s="41"/>
    </row>
    <row r="5259" spans="47:51" ht="15" customHeight="1" x14ac:dyDescent="0.25">
      <c r="AU5259" s="186">
        <f t="shared" ref="AU5259:AU5296" si="94">ROW()-9</f>
        <v>5250</v>
      </c>
      <c r="AV5259" s="41" t="s">
        <v>2855</v>
      </c>
      <c r="AW5259" s="41"/>
      <c r="AX5259" s="41"/>
      <c r="AY5259" s="41"/>
    </row>
    <row r="5260" spans="47:51" ht="15" customHeight="1" x14ac:dyDescent="0.25">
      <c r="AU5260" s="186">
        <f t="shared" si="94"/>
        <v>5251</v>
      </c>
      <c r="AV5260" s="41" t="s">
        <v>4633</v>
      </c>
      <c r="AW5260" s="41"/>
      <c r="AX5260" s="41"/>
      <c r="AY5260" s="41"/>
    </row>
    <row r="5261" spans="47:51" ht="15" customHeight="1" x14ac:dyDescent="0.25">
      <c r="AU5261" s="186">
        <f t="shared" si="94"/>
        <v>5252</v>
      </c>
      <c r="AV5261" s="41" t="s">
        <v>1005</v>
      </c>
      <c r="AW5261" s="41"/>
      <c r="AX5261" s="41"/>
      <c r="AY5261" s="41"/>
    </row>
    <row r="5262" spans="47:51" ht="15" customHeight="1" x14ac:dyDescent="0.25">
      <c r="AU5262" s="186">
        <f t="shared" si="94"/>
        <v>5253</v>
      </c>
      <c r="AV5262" s="41" t="s">
        <v>5300</v>
      </c>
      <c r="AW5262" s="41"/>
      <c r="AX5262" s="41"/>
      <c r="AY5262" s="41"/>
    </row>
    <row r="5263" spans="47:51" ht="15" customHeight="1" x14ac:dyDescent="0.25">
      <c r="AU5263" s="186">
        <f t="shared" si="94"/>
        <v>5254</v>
      </c>
      <c r="AV5263" s="41" t="s">
        <v>731</v>
      </c>
      <c r="AW5263" s="41"/>
      <c r="AX5263" s="41"/>
      <c r="AY5263" s="41"/>
    </row>
    <row r="5264" spans="47:51" ht="15" customHeight="1" x14ac:dyDescent="0.25">
      <c r="AU5264" s="186">
        <f t="shared" si="94"/>
        <v>5255</v>
      </c>
      <c r="AV5264" s="41" t="s">
        <v>4370</v>
      </c>
      <c r="AW5264" s="41"/>
      <c r="AX5264" s="41"/>
      <c r="AY5264" s="41"/>
    </row>
    <row r="5265" spans="47:51" ht="15" customHeight="1" x14ac:dyDescent="0.25">
      <c r="AU5265" s="186">
        <f t="shared" si="94"/>
        <v>5256</v>
      </c>
      <c r="AV5265" s="41" t="s">
        <v>3021</v>
      </c>
      <c r="AW5265" s="41"/>
      <c r="AX5265" s="41"/>
      <c r="AY5265" s="41"/>
    </row>
    <row r="5266" spans="47:51" ht="15" customHeight="1" x14ac:dyDescent="0.25">
      <c r="AU5266" s="186">
        <f t="shared" si="94"/>
        <v>5257</v>
      </c>
      <c r="AV5266" s="41" t="s">
        <v>318</v>
      </c>
      <c r="AW5266" s="41"/>
      <c r="AX5266" s="41"/>
      <c r="AY5266" s="41"/>
    </row>
    <row r="5267" spans="47:51" ht="15" customHeight="1" x14ac:dyDescent="0.25">
      <c r="AU5267" s="186">
        <f t="shared" si="94"/>
        <v>5258</v>
      </c>
      <c r="AV5267" s="41" t="s">
        <v>1455</v>
      </c>
      <c r="AW5267" s="41"/>
      <c r="AX5267" s="41"/>
      <c r="AY5267" s="41"/>
    </row>
    <row r="5268" spans="47:51" ht="15" customHeight="1" x14ac:dyDescent="0.25">
      <c r="AU5268" s="186">
        <f t="shared" si="94"/>
        <v>5259</v>
      </c>
      <c r="AV5268" s="41" t="s">
        <v>2652</v>
      </c>
      <c r="AW5268" s="41"/>
      <c r="AX5268" s="41"/>
      <c r="AY5268" s="41"/>
    </row>
    <row r="5269" spans="47:51" ht="15" customHeight="1" x14ac:dyDescent="0.25">
      <c r="AU5269" s="186">
        <f t="shared" si="94"/>
        <v>5260</v>
      </c>
      <c r="AV5269" s="41" t="s">
        <v>3603</v>
      </c>
      <c r="AW5269" s="41"/>
      <c r="AX5269" s="41"/>
      <c r="AY5269" s="41"/>
    </row>
    <row r="5270" spans="47:51" ht="15" customHeight="1" x14ac:dyDescent="0.25">
      <c r="AU5270" s="186">
        <f t="shared" si="94"/>
        <v>5261</v>
      </c>
      <c r="AV5270" s="41" t="s">
        <v>1456</v>
      </c>
      <c r="AW5270" s="41"/>
      <c r="AX5270" s="41"/>
      <c r="AY5270" s="41"/>
    </row>
    <row r="5271" spans="47:51" ht="15" customHeight="1" x14ac:dyDescent="0.25">
      <c r="AU5271" s="186">
        <f t="shared" si="94"/>
        <v>5262</v>
      </c>
      <c r="AV5271" s="41" t="s">
        <v>2298</v>
      </c>
      <c r="AW5271" s="41"/>
      <c r="AX5271" s="41"/>
      <c r="AY5271" s="41"/>
    </row>
    <row r="5272" spans="47:51" ht="15" customHeight="1" x14ac:dyDescent="0.25">
      <c r="AU5272" s="186">
        <f t="shared" si="94"/>
        <v>5263</v>
      </c>
      <c r="AV5272" s="41" t="s">
        <v>3692</v>
      </c>
      <c r="AW5272" s="41"/>
      <c r="AX5272" s="41"/>
      <c r="AY5272" s="41"/>
    </row>
    <row r="5273" spans="47:51" ht="15" customHeight="1" x14ac:dyDescent="0.25">
      <c r="AU5273" s="186">
        <f t="shared" si="94"/>
        <v>5264</v>
      </c>
      <c r="AV5273" s="41" t="s">
        <v>5301</v>
      </c>
      <c r="AW5273" s="41"/>
      <c r="AX5273" s="41"/>
      <c r="AY5273" s="41"/>
    </row>
    <row r="5274" spans="47:51" ht="15" customHeight="1" x14ac:dyDescent="0.25">
      <c r="AU5274" s="186">
        <f t="shared" si="94"/>
        <v>5265</v>
      </c>
      <c r="AV5274" s="41" t="s">
        <v>5302</v>
      </c>
      <c r="AW5274" s="41"/>
      <c r="AX5274" s="41"/>
      <c r="AY5274" s="41"/>
    </row>
    <row r="5275" spans="47:51" ht="15" customHeight="1" x14ac:dyDescent="0.25">
      <c r="AU5275" s="186">
        <f t="shared" si="94"/>
        <v>5266</v>
      </c>
      <c r="AV5275" s="41" t="s">
        <v>732</v>
      </c>
      <c r="AW5275" s="41"/>
      <c r="AX5275" s="41"/>
      <c r="AY5275" s="41"/>
    </row>
    <row r="5276" spans="47:51" ht="15" customHeight="1" x14ac:dyDescent="0.25">
      <c r="AU5276" s="186">
        <f t="shared" si="94"/>
        <v>5267</v>
      </c>
      <c r="AV5276" s="41" t="s">
        <v>3237</v>
      </c>
      <c r="AW5276" s="41"/>
      <c r="AX5276" s="41"/>
      <c r="AY5276" s="41"/>
    </row>
    <row r="5277" spans="47:51" ht="15" customHeight="1" x14ac:dyDescent="0.25">
      <c r="AU5277" s="186">
        <f t="shared" si="94"/>
        <v>5268</v>
      </c>
      <c r="AV5277" s="41" t="s">
        <v>5424</v>
      </c>
      <c r="AW5277" s="41"/>
      <c r="AX5277" s="41"/>
      <c r="AY5277" s="41"/>
    </row>
    <row r="5278" spans="47:51" ht="15" customHeight="1" x14ac:dyDescent="0.25">
      <c r="AU5278" s="186">
        <f t="shared" si="94"/>
        <v>5269</v>
      </c>
      <c r="AV5278" s="41" t="s">
        <v>733</v>
      </c>
      <c r="AW5278" s="41"/>
      <c r="AX5278" s="41"/>
      <c r="AY5278" s="41"/>
    </row>
    <row r="5279" spans="47:51" ht="15" customHeight="1" x14ac:dyDescent="0.25">
      <c r="AU5279" s="186">
        <f t="shared" si="94"/>
        <v>5270</v>
      </c>
      <c r="AV5279" s="41" t="s">
        <v>2299</v>
      </c>
      <c r="AW5279" s="41"/>
      <c r="AX5279" s="41"/>
      <c r="AY5279" s="41"/>
    </row>
    <row r="5280" spans="47:51" ht="15" customHeight="1" x14ac:dyDescent="0.25">
      <c r="AU5280" s="186">
        <f t="shared" si="94"/>
        <v>5271</v>
      </c>
      <c r="AV5280" s="41" t="s">
        <v>734</v>
      </c>
      <c r="AW5280" s="41"/>
      <c r="AX5280" s="41"/>
      <c r="AY5280" s="41"/>
    </row>
    <row r="5281" spans="47:51" ht="15" customHeight="1" x14ac:dyDescent="0.25">
      <c r="AU5281" s="186">
        <f t="shared" si="94"/>
        <v>5272</v>
      </c>
      <c r="AV5281" s="41" t="s">
        <v>4371</v>
      </c>
      <c r="AW5281" s="41"/>
      <c r="AX5281" s="41"/>
      <c r="AY5281" s="41"/>
    </row>
    <row r="5282" spans="47:51" ht="15" customHeight="1" x14ac:dyDescent="0.25">
      <c r="AU5282" s="186">
        <f t="shared" si="94"/>
        <v>5273</v>
      </c>
      <c r="AV5282" s="41" t="s">
        <v>4634</v>
      </c>
      <c r="AW5282" s="41"/>
      <c r="AX5282" s="41"/>
      <c r="AY5282" s="41"/>
    </row>
    <row r="5283" spans="47:51" ht="15" customHeight="1" x14ac:dyDescent="0.25">
      <c r="AU5283" s="186">
        <f t="shared" si="94"/>
        <v>5274</v>
      </c>
      <c r="AV5283" s="41" t="s">
        <v>5425</v>
      </c>
      <c r="AW5283" s="41"/>
      <c r="AX5283" s="41"/>
      <c r="AY5283" s="41"/>
    </row>
    <row r="5284" spans="47:51" ht="15" customHeight="1" x14ac:dyDescent="0.25">
      <c r="AU5284" s="186">
        <f t="shared" si="94"/>
        <v>5275</v>
      </c>
      <c r="AV5284" s="41" t="s">
        <v>3604</v>
      </c>
      <c r="AW5284" s="41"/>
      <c r="AX5284" s="41"/>
      <c r="AY5284" s="41"/>
    </row>
    <row r="5285" spans="47:51" ht="15" customHeight="1" x14ac:dyDescent="0.25">
      <c r="AU5285" s="186">
        <f t="shared" si="94"/>
        <v>5276</v>
      </c>
      <c r="AV5285" s="41" t="s">
        <v>4372</v>
      </c>
      <c r="AW5285" s="41"/>
      <c r="AX5285" s="41"/>
      <c r="AY5285" s="41"/>
    </row>
    <row r="5286" spans="47:51" ht="15" customHeight="1" x14ac:dyDescent="0.25">
      <c r="AU5286" s="186">
        <f t="shared" si="94"/>
        <v>5277</v>
      </c>
      <c r="AV5286" s="41" t="s">
        <v>4635</v>
      </c>
      <c r="AW5286" s="41"/>
      <c r="AX5286" s="41"/>
      <c r="AY5286" s="41"/>
    </row>
    <row r="5287" spans="47:51" ht="15" customHeight="1" x14ac:dyDescent="0.25">
      <c r="AU5287" s="186">
        <f t="shared" si="94"/>
        <v>5278</v>
      </c>
      <c r="AV5287" s="41" t="s">
        <v>135</v>
      </c>
      <c r="AW5287" s="41"/>
      <c r="AX5287" s="41"/>
      <c r="AY5287" s="41"/>
    </row>
    <row r="5288" spans="47:51" ht="15" customHeight="1" x14ac:dyDescent="0.25">
      <c r="AU5288" s="186">
        <f t="shared" si="94"/>
        <v>5279</v>
      </c>
      <c r="AV5288" s="41" t="s">
        <v>4636</v>
      </c>
      <c r="AW5288" s="41"/>
      <c r="AX5288" s="41"/>
      <c r="AY5288" s="41"/>
    </row>
    <row r="5289" spans="47:51" ht="15" customHeight="1" x14ac:dyDescent="0.25">
      <c r="AU5289" s="186">
        <f t="shared" si="94"/>
        <v>5280</v>
      </c>
      <c r="AV5289" s="41" t="s">
        <v>4637</v>
      </c>
      <c r="AW5289" s="41"/>
      <c r="AX5289" s="41"/>
      <c r="AY5289" s="41"/>
    </row>
    <row r="5290" spans="47:51" ht="15" customHeight="1" x14ac:dyDescent="0.25">
      <c r="AU5290" s="186">
        <f t="shared" si="94"/>
        <v>5281</v>
      </c>
      <c r="AV5290" s="41" t="s">
        <v>3022</v>
      </c>
      <c r="AW5290" s="41"/>
      <c r="AX5290" s="41"/>
      <c r="AY5290" s="41"/>
    </row>
    <row r="5291" spans="47:51" ht="15" customHeight="1" x14ac:dyDescent="0.25">
      <c r="AU5291" s="186">
        <f t="shared" si="94"/>
        <v>5282</v>
      </c>
      <c r="AV5291" s="41" t="s">
        <v>2653</v>
      </c>
      <c r="AW5291" s="41"/>
      <c r="AX5291" s="41"/>
      <c r="AY5291" s="41"/>
    </row>
    <row r="5292" spans="47:51" ht="15" customHeight="1" x14ac:dyDescent="0.25">
      <c r="AU5292" s="186">
        <f t="shared" si="94"/>
        <v>5283</v>
      </c>
      <c r="AV5292" s="41" t="s">
        <v>735</v>
      </c>
      <c r="AW5292" s="41"/>
      <c r="AX5292" s="41"/>
      <c r="AY5292" s="41"/>
    </row>
    <row r="5293" spans="47:51" ht="15" customHeight="1" x14ac:dyDescent="0.25">
      <c r="AU5293" s="186">
        <f t="shared" si="94"/>
        <v>5284</v>
      </c>
      <c r="AV5293" s="41" t="s">
        <v>2856</v>
      </c>
      <c r="AW5293" s="41"/>
      <c r="AX5293" s="41"/>
      <c r="AY5293" s="41"/>
    </row>
    <row r="5294" spans="47:51" ht="15" customHeight="1" x14ac:dyDescent="0.25">
      <c r="AU5294" s="186">
        <f t="shared" si="94"/>
        <v>5285</v>
      </c>
      <c r="AV5294" s="41" t="s">
        <v>5303</v>
      </c>
      <c r="AW5294" s="41"/>
      <c r="AX5294" s="41"/>
      <c r="AY5294" s="41"/>
    </row>
    <row r="5295" spans="47:51" ht="15" customHeight="1" x14ac:dyDescent="0.25">
      <c r="AU5295" s="186">
        <f t="shared" si="94"/>
        <v>5286</v>
      </c>
      <c r="AV5295" s="41" t="s">
        <v>1457</v>
      </c>
      <c r="AW5295" s="41"/>
      <c r="AX5295" s="41"/>
      <c r="AY5295" s="41"/>
    </row>
    <row r="5296" spans="47:51" ht="15" customHeight="1" x14ac:dyDescent="0.25">
      <c r="AU5296" s="186">
        <f t="shared" si="94"/>
        <v>5287</v>
      </c>
      <c r="AV5296" s="41" t="s">
        <v>4638</v>
      </c>
      <c r="AW5296" s="41"/>
      <c r="AX5296" s="41"/>
      <c r="AY5296" s="41"/>
    </row>
  </sheetData>
  <sheetProtection sheet="1" objects="1" scenarios="1" sort="0" autoFilter="0" pivotTables="0"/>
  <conditionalFormatting sqref="AV11:AY5296 AV10:AW10 AY10">
    <cfRule type="duplicateValues" dxfId="76" priority="15"/>
  </conditionalFormatting>
  <pageMargins left="0.511811024" right="0.511811024" top="0.78740157499999996" bottom="0.78740157499999996" header="0.31496062000000002" footer="0.31496062000000002"/>
  <drawing r:id="rId1"/>
  <tableParts count="17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Folhas de Cálculo</vt:lpstr>
      </vt:variant>
      <vt:variant>
        <vt:i4>33</vt:i4>
      </vt:variant>
      <vt:variant>
        <vt:lpstr>Intervalos com Nome</vt:lpstr>
      </vt:variant>
      <vt:variant>
        <vt:i4>54</vt:i4>
      </vt:variant>
    </vt:vector>
  </HeadingPairs>
  <TitlesOfParts>
    <vt:vector size="87" baseType="lpstr">
      <vt:lpstr>MENU</vt:lpstr>
      <vt:lpstr>usuario</vt:lpstr>
      <vt:lpstr>PRODUCAO</vt:lpstr>
      <vt:lpstr>CAD_PRODUTO</vt:lpstr>
      <vt:lpstr>CONT_PRODUCAO</vt:lpstr>
      <vt:lpstr>REL_PRODUTO</vt:lpstr>
      <vt:lpstr>REL_ACOMPANHAMENTO</vt:lpstr>
      <vt:lpstr>MENU2</vt:lpstr>
      <vt:lpstr>CAD_COLABORADOR</vt:lpstr>
      <vt:lpstr>CAD_FUNCAO</vt:lpstr>
      <vt:lpstr>CAD_FORNECEDOR</vt:lpstr>
      <vt:lpstr>CAD_CLIENTE</vt:lpstr>
      <vt:lpstr>CAD_DESPESAS</vt:lpstr>
      <vt:lpstr>RELATORIOS</vt:lpstr>
      <vt:lpstr>REL_COLABORADORES</vt:lpstr>
      <vt:lpstr>ANIVERSARIO</vt:lpstr>
      <vt:lpstr>REL_FUNCAO</vt:lpstr>
      <vt:lpstr>REL_FORNECEDORES</vt:lpstr>
      <vt:lpstr>REL_CLIENTES</vt:lpstr>
      <vt:lpstr>REL_ETIQ_CTPS</vt:lpstr>
      <vt:lpstr>FICHA_EPI</vt:lpstr>
      <vt:lpstr>FLUXO_CAIXA</vt:lpstr>
      <vt:lpstr>FLUXO_RECEBER</vt:lpstr>
      <vt:lpstr>FLUXO_PAGAR</vt:lpstr>
      <vt:lpstr>BUDGET</vt:lpstr>
      <vt:lpstr>DASHBOARD1</vt:lpstr>
      <vt:lpstr>DASHBOARD_CAD</vt:lpstr>
      <vt:lpstr>DASHBOARD_FLUXO</vt:lpstr>
      <vt:lpstr>Apoio_RH</vt:lpstr>
      <vt:lpstr>Apoio_Fluxo</vt:lpstr>
      <vt:lpstr>MANUTENCAO</vt:lpstr>
      <vt:lpstr>MANUTENCAO_USUARIO</vt:lpstr>
      <vt:lpstr>MANUTENCAO_VALIDAÇOES</vt:lpstr>
      <vt:lpstr>ANO_ANO</vt:lpstr>
      <vt:lpstr>ANIVERSARIO!Área_de_Impressão</vt:lpstr>
      <vt:lpstr>BUDGET!Área_de_Impressão</vt:lpstr>
      <vt:lpstr>'CAD_DESPESAS'!Área_de_Impressão</vt:lpstr>
      <vt:lpstr>FICHA_EPI!Área_de_Impressão</vt:lpstr>
      <vt:lpstr>REL_CLIENTES!Área_de_Impressão</vt:lpstr>
      <vt:lpstr>REL_COLABORADORES!Área_de_Impressão</vt:lpstr>
      <vt:lpstr>REL_ETIQ_CTPS!Área_de_Impressão</vt:lpstr>
      <vt:lpstr>REL_FORNECEDORES!Área_de_Impressão</vt:lpstr>
      <vt:lpstr>REL_FUNCAO!Área_de_Impressão</vt:lpstr>
      <vt:lpstr>avisarexame</vt:lpstr>
      <vt:lpstr>DASHBOARD_FLUXO!BANCOS</vt:lpstr>
      <vt:lpstr>DASHBOARD1!BANCOS</vt:lpstr>
      <vt:lpstr>BANCOS</vt:lpstr>
      <vt:lpstr>CIDADE</vt:lpstr>
      <vt:lpstr>CIVIL</vt:lpstr>
      <vt:lpstr>Colab_Afas</vt:lpstr>
      <vt:lpstr>colab_disp</vt:lpstr>
      <vt:lpstr>Colab_efet</vt:lpstr>
      <vt:lpstr>Colab_exp</vt:lpstr>
      <vt:lpstr>DES_DESPESAS</vt:lpstr>
      <vt:lpstr>dESPESAS</vt:lpstr>
      <vt:lpstr>EPI</vt:lpstr>
      <vt:lpstr>ESCOLARIDADE</vt:lpstr>
      <vt:lpstr>ESTADO</vt:lpstr>
      <vt:lpstr>exame1</vt:lpstr>
      <vt:lpstr>FORPAGTO</vt:lpstr>
      <vt:lpstr>FUNCAO</vt:lpstr>
      <vt:lpstr>HORARIO</vt:lpstr>
      <vt:lpstr>NOMEMES</vt:lpstr>
      <vt:lpstr>P_F_C</vt:lpstr>
      <vt:lpstr>P_F_F</vt:lpstr>
      <vt:lpstr>P_J_C</vt:lpstr>
      <vt:lpstr>P_J_F</vt:lpstr>
      <vt:lpstr>PARENTESCO</vt:lpstr>
      <vt:lpstr>Qtde_cli</vt:lpstr>
      <vt:lpstr>QTDE_Colaborador</vt:lpstr>
      <vt:lpstr>qtde_fornec</vt:lpstr>
      <vt:lpstr>rel_produtos</vt:lpstr>
      <vt:lpstr>relacao_cliente</vt:lpstr>
      <vt:lpstr>RELACAO_COLAB</vt:lpstr>
      <vt:lpstr>relacao_fornec</vt:lpstr>
      <vt:lpstr>SETOR</vt:lpstr>
      <vt:lpstr>SEXO</vt:lpstr>
      <vt:lpstr>REL_COLABORADORES!Títulos_de_Impressão</vt:lpstr>
      <vt:lpstr>total_despesas</vt:lpstr>
      <vt:lpstr>total_pagar</vt:lpstr>
      <vt:lpstr>total_pago</vt:lpstr>
      <vt:lpstr>total_receber</vt:lpstr>
      <vt:lpstr>total_recebido</vt:lpstr>
      <vt:lpstr>total_receita</vt:lpstr>
      <vt:lpstr>TP_PAGTO</vt:lpstr>
      <vt:lpstr>TPAGTO</vt:lpstr>
      <vt:lpstr>TRANSP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VipMart.com.br</dc:creator>
  <cp:lastModifiedBy>Alessandro Lourenço</cp:lastModifiedBy>
  <cp:lastPrinted>2026-08-06T23:56:11Z</cp:lastPrinted>
  <dcterms:created xsi:type="dcterms:W3CDTF">2016-08-24T23:57:23Z</dcterms:created>
  <dcterms:modified xsi:type="dcterms:W3CDTF">2026-08-07T00:08:11Z</dcterms:modified>
</cp:coreProperties>
</file>